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A" sheetId="1" r:id="rId1"/>
    <sheet name="B" sheetId="2" r:id="rId2"/>
    <sheet name="C" sheetId="3" r:id="rId3"/>
    <sheet name="D" sheetId="4" r:id="rId4"/>
    <sheet name="E" sheetId="5" r:id="rId5"/>
    <sheet name="F" sheetId="6" r:id="rId6"/>
    <sheet name="G" sheetId="7" r:id="rId7"/>
    <sheet name="H" sheetId="8" r:id="rId8"/>
    <sheet name="I" sheetId="9" r:id="rId9"/>
    <sheet name="J" sheetId="10" r:id="rId10"/>
    <sheet name="K" sheetId="11" r:id="rId11"/>
    <sheet name="L" sheetId="12" r:id="rId12"/>
    <sheet name="M"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3">'D'!$A$1:$P$44</definedName>
    <definedName name="_xlnm.Print_Area" localSheetId="4">'E'!$A$1:$O$90</definedName>
    <definedName name="_xlnm.Print_Area" localSheetId="11">'L'!$A$1:$N$56</definedName>
  </definedNames>
  <calcPr fullCalcOnLoad="1"/>
</workbook>
</file>

<file path=xl/sharedStrings.xml><?xml version="1.0" encoding="utf-8"?>
<sst xmlns="http://schemas.openxmlformats.org/spreadsheetml/2006/main" count="847" uniqueCount="455">
  <si>
    <t>B: Summary of Requirements</t>
  </si>
  <si>
    <t>Summary of Requirements</t>
  </si>
  <si>
    <t>Federal Bureau of Investigation</t>
  </si>
  <si>
    <t>Salaries and Expenses</t>
  </si>
  <si>
    <t>(Dollars in Thousands)</t>
  </si>
  <si>
    <t>FY 2008 Pres. Budget</t>
  </si>
  <si>
    <t>Perm.</t>
  </si>
  <si>
    <t>Pos.</t>
  </si>
  <si>
    <t>FTE</t>
  </si>
  <si>
    <t>Amount</t>
  </si>
  <si>
    <t>2006 Enacted (with Rescissions, direct only)</t>
  </si>
  <si>
    <t>2006 Supplementals</t>
  </si>
  <si>
    <r>
      <t xml:space="preserve">     </t>
    </r>
    <r>
      <rPr>
        <b/>
        <sz val="12"/>
        <rFont val="Times New Roman"/>
        <family val="1"/>
      </rPr>
      <t>Total 2006 Enacted (with Rescissions and Supplementals)</t>
    </r>
  </si>
  <si>
    <t>2007 President's Budget (Information Only)</t>
  </si>
  <si>
    <t>2007 Continuing Resolution Level (as reflected in the 2008 President's Budget; Information Only)</t>
  </si>
  <si>
    <t>2007 Estimate (direct only)*</t>
  </si>
  <si>
    <t>2007 Rescission Against Balances</t>
  </si>
  <si>
    <r>
      <t xml:space="preserve">   </t>
    </r>
    <r>
      <rPr>
        <b/>
        <sz val="12"/>
        <rFont val="Times New Roman"/>
        <family val="1"/>
      </rPr>
      <t>2007 Estimate (with Rescissions)</t>
    </r>
  </si>
  <si>
    <t>Technical Adjustments</t>
  </si>
  <si>
    <t xml:space="preserve">Restoration of 2007 Rescission Against Balances </t>
  </si>
  <si>
    <t xml:space="preserve">     Total Technical Adjustments</t>
  </si>
  <si>
    <t>Adjustments to Base</t>
  </si>
  <si>
    <t>Transfers:</t>
  </si>
  <si>
    <t xml:space="preserve">    N-Dex Base Transfer from JIST</t>
  </si>
  <si>
    <t xml:space="preserve">         Subtotal Transfers</t>
  </si>
  <si>
    <t>Increases:</t>
  </si>
  <si>
    <t xml:space="preserve">2008 pay raise (3.0%)     </t>
  </si>
  <si>
    <t>Employee Performance………………………………………………………………………………………………………………………………………………………………………….</t>
  </si>
  <si>
    <t>Annualization of 2005 pay raise................................................................................................................................................................................................................................</t>
  </si>
  <si>
    <t>2007 pay raise annualization (2.2%)</t>
  </si>
  <si>
    <t>Annualization of 2007 positions (FTE)</t>
  </si>
  <si>
    <t>Annualization of 2007 positions (dollars)</t>
  </si>
  <si>
    <t>Annualization of 2006 positions (dollars)</t>
  </si>
  <si>
    <t>Change in compensable days</t>
  </si>
  <si>
    <t>Thrift savings plan</t>
  </si>
  <si>
    <t>Health insurance</t>
  </si>
  <si>
    <t>Employee compensation fund</t>
  </si>
  <si>
    <t>GSA rent</t>
  </si>
  <si>
    <t>Moving/lease expirations</t>
  </si>
  <si>
    <t>DHS security charges</t>
  </si>
  <si>
    <t>Capital Security Cost Sharing</t>
  </si>
  <si>
    <t>ICASS</t>
  </si>
  <si>
    <t xml:space="preserve">     Subtotal Increases</t>
  </si>
  <si>
    <t>Decreases:</t>
  </si>
  <si>
    <t>Unfunded Position and FTE Reduction</t>
  </si>
  <si>
    <t>Nonrecurral of 2007 Personnel Increases</t>
  </si>
  <si>
    <t>Nonrecurral of Intelligence Infrastructure Requirements</t>
  </si>
  <si>
    <t>Nonrecurral of Intelligence Operations and Production</t>
  </si>
  <si>
    <t>Nonrecurral of Intelligence Resources and Authorities</t>
  </si>
  <si>
    <t>Nonrecurral of Field and HQ Infrastructure</t>
  </si>
  <si>
    <t>Nonrecurral of CT Response Capabilities</t>
  </si>
  <si>
    <t>Nonrecurral of SENTINEL</t>
  </si>
  <si>
    <t>Nonrecurral of IT Infrastructure</t>
  </si>
  <si>
    <t>Nonrecurral of IT Management</t>
  </si>
  <si>
    <t xml:space="preserve">    Subtotal Decreases</t>
  </si>
  <si>
    <t xml:space="preserve">Total Adjustments to Base </t>
  </si>
  <si>
    <t>Total Adjustments to Base and Technical Adjustments</t>
  </si>
  <si>
    <t>2008 Current Services</t>
  </si>
  <si>
    <t>Program Changes</t>
  </si>
  <si>
    <t>Increases</t>
  </si>
  <si>
    <t xml:space="preserve"> </t>
  </si>
  <si>
    <t>National Security</t>
  </si>
  <si>
    <t>Infrastructure Needs</t>
  </si>
  <si>
    <t>Traditional Law Enforcement</t>
  </si>
  <si>
    <t xml:space="preserve">           Subtotal Increases</t>
  </si>
  <si>
    <t>Offsets</t>
  </si>
  <si>
    <t>NCTC Lanes in the Road Study</t>
  </si>
  <si>
    <t>Subtotal Offsets</t>
  </si>
  <si>
    <t>Total Program Changes</t>
  </si>
  <si>
    <t>2008 Total Request</t>
  </si>
  <si>
    <t>2007 - 2008 Total Change</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</si>
  <si>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</si>
  <si>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 xml:space="preserve">** Please note that the decision unit break-out of the 2,700 "hollow" positions/FTE reduction is an initial estimate and is subject to change based on an on-going FBI study to determine the exact programs that will be impacted by these reductions.
</t>
  </si>
  <si>
    <t>2006  Enacted</t>
  </si>
  <si>
    <t>w/Rescissions and Supplementals</t>
  </si>
  <si>
    <t>Estimate</t>
  </si>
  <si>
    <t>Adjustments to Base and Technical Adjustments</t>
  </si>
  <si>
    <t>Current Services</t>
  </si>
  <si>
    <t>Request</t>
  </si>
  <si>
    <t>Estimates by budget activity</t>
  </si>
  <si>
    <t>Intelligence Decision Unit</t>
  </si>
  <si>
    <t>Counterterrorism/Counterintelligence Decision Unit</t>
  </si>
  <si>
    <t>Criminal Enterprises Federal Crimes Decision Unit</t>
  </si>
  <si>
    <t>Criminal Justice Services Decision Unit</t>
  </si>
  <si>
    <t>Total</t>
  </si>
  <si>
    <t xml:space="preserve">     Reimbursable FTE</t>
  </si>
  <si>
    <t>Total FTE</t>
  </si>
  <si>
    <t>Other FTE:</t>
  </si>
  <si>
    <t>LEAP</t>
  </si>
  <si>
    <t>Overtime</t>
  </si>
  <si>
    <t>Total Comp. FTE</t>
  </si>
  <si>
    <t>C: Program Increases/Offsets By Decision Unit</t>
  </si>
  <si>
    <t>FY 2008 Program Increases/Offsets By Decision Unit</t>
  </si>
  <si>
    <t>Program Increases</t>
  </si>
  <si>
    <t>Location of Description</t>
  </si>
  <si>
    <t>Intelligence</t>
  </si>
  <si>
    <t>CT/CI</t>
  </si>
  <si>
    <t>CEFC</t>
  </si>
  <si>
    <t>CJS</t>
  </si>
  <si>
    <t>by Decision Unit</t>
  </si>
  <si>
    <t>Agt./Atty.</t>
  </si>
  <si>
    <t>National Security Field Investigations</t>
  </si>
  <si>
    <t>Surveillance</t>
  </si>
  <si>
    <t>National Security Branch Analytical Capabilities (NSAC)</t>
  </si>
  <si>
    <t>Computer Intrusions</t>
  </si>
  <si>
    <t>Crimes Against Children/Innocent Images</t>
  </si>
  <si>
    <t>Computer Analysis Response Team (CART)</t>
  </si>
  <si>
    <t>Regional Computer Forensics Laboratories (RCFLs)</t>
  </si>
  <si>
    <t>Weapons of Mass Destruction (WMD) Directorate</t>
  </si>
  <si>
    <t>FBI Headquarters (FBIHQ) Annex</t>
  </si>
  <si>
    <t>Data Intercept and Access Program</t>
  </si>
  <si>
    <t>Communications Exploitation</t>
  </si>
  <si>
    <t>Operational Enterprises Services</t>
  </si>
  <si>
    <t>Human Source Validation</t>
  </si>
  <si>
    <t>Delta</t>
  </si>
  <si>
    <t>DNA Upgrade</t>
  </si>
  <si>
    <t>Combined DNA Index System (CODIS)</t>
  </si>
  <si>
    <t>Human Intelligence Management</t>
  </si>
  <si>
    <t>Digital Collection System (DCS 5000)</t>
  </si>
  <si>
    <t>Tactical Operations Support</t>
  </si>
  <si>
    <t>Prevention of IT Obsolescence</t>
  </si>
  <si>
    <t>Render Safe Mission</t>
  </si>
  <si>
    <t>Terrorist Screening Center</t>
  </si>
  <si>
    <t>Central Records Complex</t>
  </si>
  <si>
    <t>CIO Management</t>
  </si>
  <si>
    <t>Interoperability</t>
  </si>
  <si>
    <t>Next Generation Identification</t>
  </si>
  <si>
    <t>Regional Data Exchange (R-DEx)</t>
  </si>
  <si>
    <t>Open Source Initiatives</t>
  </si>
  <si>
    <t>National Virtual Translation Center (NVTC)</t>
  </si>
  <si>
    <t>Total Program Increases</t>
  </si>
  <si>
    <t>Program Offsets</t>
  </si>
  <si>
    <t>Realignment of Agents from Criminal to Counterterrorism</t>
  </si>
  <si>
    <t>Total Offsets</t>
  </si>
  <si>
    <t>D: Resources by DOJ Strategic Goal and Strategic Objective</t>
  </si>
  <si>
    <t>Resources by Department of Justice Strategic Goal/Objective</t>
  </si>
  <si>
    <t>Salaries &amp; Expenses</t>
  </si>
  <si>
    <t>Strategic Goal and Strategic Objective</t>
  </si>
  <si>
    <t>Direct, Reimb. Other FTE</t>
  </si>
  <si>
    <t>Direct Amount $000s</t>
  </si>
  <si>
    <t>Goal 1: Prevent Terrorism and Promote the Nation's Security</t>
  </si>
  <si>
    <t>1.1/1.2 Counterterrorism</t>
  </si>
  <si>
    <t>1.3: Counterintelligence</t>
  </si>
  <si>
    <t xml:space="preserve">1.3:  </t>
  </si>
  <si>
    <t>Subtotal, Goal 1</t>
  </si>
  <si>
    <t>Goal 2: Enforce Federal Laws and Represent the Rights and
                 Interests of the American People</t>
  </si>
  <si>
    <t>2.1 Violent Crime</t>
  </si>
  <si>
    <t>2.2: Drugs</t>
  </si>
  <si>
    <t>2.3: White Collar Crime</t>
  </si>
  <si>
    <t>2.4: Civil Rights/Exploitation Crimes</t>
  </si>
  <si>
    <t>2.5: Federal Statutes</t>
  </si>
  <si>
    <t>2.6: Bankruptcy</t>
  </si>
  <si>
    <t>Subtotal, Goal 2</t>
  </si>
  <si>
    <t xml:space="preserve">  </t>
  </si>
  <si>
    <t>Goal 3: Assist State, Local, and Tribal Efforts to Prevent or Reduce
                 Crime and Violence</t>
  </si>
  <si>
    <t>3.1: Crime Fighting and Criminal Justice System</t>
  </si>
  <si>
    <t>3.2: Drug Prevention and Treatment</t>
  </si>
  <si>
    <t xml:space="preserve">    -     </t>
  </si>
  <si>
    <t>3.3: Crime Victim Services</t>
  </si>
  <si>
    <t>Subtotal, Goal 3</t>
  </si>
  <si>
    <t>Goal 4: Ensure the Fair and Efficient Operation of the 
                 Federal Justice System</t>
  </si>
  <si>
    <t>4.1: Judicial Protection</t>
  </si>
  <si>
    <t>4.2: Apprehension of Fugitives</t>
  </si>
  <si>
    <t>4.3: Treatment of Detainees</t>
  </si>
  <si>
    <t>4.4: Federal Prison System</t>
  </si>
  <si>
    <t>4.5: Inmate Programs and Services</t>
  </si>
  <si>
    <t>4.6: Immigration</t>
  </si>
  <si>
    <t>Subtotal, Goal 4</t>
  </si>
  <si>
    <t>GRAND TOTAL</t>
  </si>
  <si>
    <t>E.  Justification for Base Adjustments</t>
  </si>
  <si>
    <t>Justification for Base Adjustments</t>
  </si>
  <si>
    <t>Transfers</t>
  </si>
  <si>
    <r>
      <t>2008 N-DEx Base Transfer from JIST</t>
    </r>
    <r>
      <rPr>
        <sz val="9"/>
        <rFont val="Times New Roman"/>
        <family val="1"/>
      </rPr>
      <t>.  This $</t>
    </r>
    <r>
      <rPr>
        <u val="single"/>
        <sz val="9"/>
        <rFont val="Times New Roman"/>
        <family val="1"/>
      </rPr>
      <t>13,000,000</t>
    </r>
    <r>
      <rPr>
        <sz val="9"/>
        <rFont val="Times New Roman"/>
        <family val="1"/>
      </rPr>
      <t xml:space="preserve"> transfer represents the realignment of all centrally managed resources for the National Data Exchange (N-DEx) from the Department of Justice (DOJ) Justice Information Sharing Technology (JIST) program to the FBI’s Criminal Justice Information Services (CJIS) division in Clarksburg, WV.  Resources were formerly provided to CJIS by JIST on a reimbursable basis.</t>
    </r>
  </si>
  <si>
    <r>
      <t>2008 pay raise</t>
    </r>
    <r>
      <rPr>
        <sz val="9"/>
        <rFont val="Times New Roman"/>
        <family val="1"/>
      </rPr>
      <t xml:space="preserve">.  This request provides for a proposed </t>
    </r>
    <r>
      <rPr>
        <u val="single"/>
        <sz val="9"/>
        <rFont val="Times New Roman"/>
        <family val="1"/>
      </rPr>
      <t>3.0</t>
    </r>
    <r>
      <rPr>
        <sz val="9"/>
        <rFont val="Times New Roman"/>
        <family val="1"/>
      </rPr>
      <t xml:space="preserve"> percent pay raise to be effective in January of 2008.  (This percentage is likely to change as the budget formulation process progresses.)  This increase includes locality pay adjustments as well as the general pay raise.  The amount requested, $</t>
    </r>
    <r>
      <rPr>
        <u val="single"/>
        <sz val="9"/>
        <rFont val="Times New Roman"/>
        <family val="1"/>
      </rPr>
      <t>62,879,000</t>
    </r>
    <r>
      <rPr>
        <sz val="9"/>
        <rFont val="Times New Roman"/>
        <family val="1"/>
      </rPr>
      <t>, represents the pay amounts for 3/4 of the fiscal year plus appropriate benefits ($</t>
    </r>
    <r>
      <rPr>
        <u val="single"/>
        <sz val="9"/>
        <rFont val="Times New Roman"/>
        <family val="1"/>
      </rPr>
      <t>46,940,000</t>
    </r>
    <r>
      <rPr>
        <sz val="9"/>
        <rFont val="Times New Roman"/>
        <family val="1"/>
      </rPr>
      <t xml:space="preserve"> for pay and $</t>
    </r>
    <r>
      <rPr>
        <u val="single"/>
        <sz val="9"/>
        <rFont val="Times New Roman"/>
        <family val="1"/>
      </rPr>
      <t>15,939,000</t>
    </r>
    <r>
      <rPr>
        <sz val="9"/>
        <rFont val="Times New Roman"/>
        <family val="1"/>
      </rPr>
      <t xml:space="preserve"> for benefits).</t>
    </r>
  </si>
  <si>
    <r>
      <t>Annualization of 2007 pay raise</t>
    </r>
    <r>
      <rPr>
        <sz val="9"/>
        <rFont val="Times New Roman"/>
        <family val="1"/>
      </rPr>
      <t>.  This pay annualization represents first quarter amounts (October through December) of the 2007 pay increase of 2.7 percent included in the 2007 House passed bill for Treasury.  The amount requested $</t>
    </r>
    <r>
      <rPr>
        <u val="single"/>
        <sz val="9"/>
        <rFont val="Times New Roman"/>
        <family val="1"/>
      </rPr>
      <t>21,632,000</t>
    </r>
    <r>
      <rPr>
        <sz val="9"/>
        <rFont val="Times New Roman"/>
        <family val="1"/>
      </rPr>
      <t>, represents the pay amounts for 1/4 of the fiscal year plus appropriate benefits ($</t>
    </r>
    <r>
      <rPr>
        <u val="single"/>
        <sz val="9"/>
        <rFont val="Times New Roman"/>
        <family val="1"/>
      </rPr>
      <t>16,149,000</t>
    </r>
    <r>
      <rPr>
        <sz val="9"/>
        <rFont val="Times New Roman"/>
        <family val="1"/>
      </rPr>
      <t xml:space="preserve"> for pay and $</t>
    </r>
    <r>
      <rPr>
        <u val="single"/>
        <sz val="9"/>
        <rFont val="Times New Roman"/>
        <family val="1"/>
      </rPr>
      <t>5,483,000</t>
    </r>
    <r>
      <rPr>
        <sz val="9"/>
        <rFont val="Times New Roman"/>
        <family val="1"/>
      </rPr>
      <t xml:space="preserve"> for benefits).</t>
    </r>
  </si>
  <si>
    <r>
      <t>Annualization of additional positions approved in 2006 and 2007</t>
    </r>
    <r>
      <rPr>
        <sz val="9"/>
        <rFont val="Times New Roman"/>
        <family val="1"/>
      </rPr>
      <t xml:space="preserve">.  This provides for the annualization of </t>
    </r>
    <r>
      <rPr>
        <u val="single"/>
        <sz val="9"/>
        <rFont val="Times New Roman"/>
        <family val="1"/>
      </rPr>
      <t>1,359</t>
    </r>
    <r>
      <rPr>
        <sz val="9"/>
        <rFont val="Times New Roman"/>
        <family val="1"/>
      </rPr>
      <t xml:space="preserve"> additional positions appropriated in 2006 and </t>
    </r>
    <r>
      <rPr>
        <u val="single"/>
        <sz val="9"/>
        <rFont val="Times New Roman"/>
        <family val="1"/>
      </rPr>
      <t>75</t>
    </r>
    <r>
      <rPr>
        <sz val="9"/>
        <rFont val="Times New Roman"/>
        <family val="1"/>
      </rPr>
      <t xml:space="preserve"> additional positions requested in the 2007 President's budget.  Annualization of new positions extends to 3 years to provide for entry level funding in the first year with a 2-year progression to the journeyman level.  For 2006 increases, this request includes an increase of $</t>
    </r>
    <r>
      <rPr>
        <u val="single"/>
        <sz val="9"/>
        <rFont val="Times New Roman"/>
        <family val="1"/>
      </rPr>
      <t>38,403,000</t>
    </r>
    <r>
      <rPr>
        <sz val="9"/>
        <rFont val="Times New Roman"/>
        <family val="1"/>
      </rPr>
      <t xml:space="preserve"> for full-year payroll costs associated with these additional positions.  For 2007, this request includes a decrease of $</t>
    </r>
    <r>
      <rPr>
        <u val="single"/>
        <sz val="9"/>
        <rFont val="Times New Roman"/>
        <family val="1"/>
      </rPr>
      <t>5,664,000</t>
    </r>
    <r>
      <rPr>
        <sz val="9"/>
        <rFont val="Times New Roman"/>
        <family val="1"/>
      </rPr>
      <t xml:space="preserve"> for one-time items associated with the increased positions, and an increase of $</t>
    </r>
    <r>
      <rPr>
        <u val="single"/>
        <sz val="9"/>
        <rFont val="Times New Roman"/>
        <family val="1"/>
      </rPr>
      <t>5,201,000</t>
    </r>
    <r>
      <rPr>
        <sz val="9"/>
        <rFont val="Times New Roman"/>
        <family val="1"/>
      </rPr>
      <t xml:space="preserve"> for full-year costs associated with these additional positions, for a net decrease of $</t>
    </r>
    <r>
      <rPr>
        <u val="single"/>
        <sz val="9"/>
        <rFont val="Times New Roman"/>
        <family val="1"/>
      </rPr>
      <t>463,000</t>
    </r>
    <r>
      <rPr>
        <sz val="9"/>
        <rFont val="Times New Roman"/>
        <family val="1"/>
      </rPr>
      <t xml:space="preserve">. </t>
    </r>
  </si>
  <si>
    <t>2006 Increases ($000)</t>
  </si>
  <si>
    <t>Annualization Required for 2008 ($000)</t>
  </si>
  <si>
    <t>2007 Increases ($000)</t>
  </si>
  <si>
    <r>
      <t xml:space="preserve">Annual salary rate of </t>
    </r>
    <r>
      <rPr>
        <u val="single"/>
        <sz val="9"/>
        <rFont val="Times New Roman"/>
        <family val="1"/>
      </rPr>
      <t>1,359</t>
    </r>
    <r>
      <rPr>
        <sz val="9"/>
        <rFont val="Times New Roman"/>
        <family val="1"/>
      </rPr>
      <t xml:space="preserve"> new positions</t>
    </r>
  </si>
  <si>
    <t>…</t>
  </si>
  <si>
    <r>
      <t xml:space="preserve">Annual salary rate of </t>
    </r>
    <r>
      <rPr>
        <u val="single"/>
        <sz val="9"/>
        <rFont val="Times New Roman"/>
        <family val="1"/>
      </rPr>
      <t>75</t>
    </r>
    <r>
      <rPr>
        <sz val="9"/>
        <rFont val="Times New Roman"/>
        <family val="1"/>
      </rPr>
      <t xml:space="preserve"> new positions</t>
    </r>
  </si>
  <si>
    <t>Less lapse (50 %)</t>
  </si>
  <si>
    <t>-28,936</t>
  </si>
  <si>
    <t>-1,911</t>
  </si>
  <si>
    <t>Net Compensation</t>
  </si>
  <si>
    <t>Associated employee benefits</t>
  </si>
  <si>
    <t>Travel</t>
  </si>
  <si>
    <t>Transportation of Things</t>
  </si>
  <si>
    <t>Communications/Utilities</t>
  </si>
  <si>
    <t>Printing/Reproduction</t>
  </si>
  <si>
    <t>Rent</t>
  </si>
  <si>
    <t>Other Contractual Services:</t>
  </si>
  <si>
    <t xml:space="preserve">    25.1  Advisory and Assistance Services</t>
  </si>
  <si>
    <t xml:space="preserve">   25.2  Other Services</t>
  </si>
  <si>
    <t xml:space="preserve">    25.3  Purchase of Goods and Services from Government Accts.</t>
  </si>
  <si>
    <t xml:space="preserve">    25.4 Operation and Maintenance of Facilities</t>
  </si>
  <si>
    <t xml:space="preserve">    25.6  Medical Care</t>
  </si>
  <si>
    <t xml:space="preserve">    25.7  Operation and Maintenance of Equipment</t>
  </si>
  <si>
    <t>Supplies and Materials</t>
  </si>
  <si>
    <t>Land and Structures</t>
  </si>
  <si>
    <t>Equipment</t>
  </si>
  <si>
    <t>TOTAL COSTS SUBJECT TO ANNUALIZATION</t>
  </si>
  <si>
    <r>
      <t>Changes in Compensable Days.</t>
    </r>
    <r>
      <rPr>
        <sz val="9"/>
        <rFont val="Times New Roman"/>
        <family val="1"/>
      </rPr>
      <t xml:space="preserve"> The increase costs of two or more compensable days in FY 2008 compared to FY 2007 is calculated by dividing the FY 2007 estimated personnel compensation $</t>
    </r>
    <r>
      <rPr>
        <u val="single"/>
        <sz val="9"/>
        <rFont val="Times New Roman"/>
        <family val="1"/>
      </rPr>
      <t>2,170,704,000</t>
    </r>
    <r>
      <rPr>
        <sz val="9"/>
        <rFont val="Times New Roman"/>
        <family val="1"/>
      </rPr>
      <t xml:space="preserve"> and applicable benefits $</t>
    </r>
    <r>
      <rPr>
        <u val="single"/>
        <sz val="9"/>
        <rFont val="Times New Roman"/>
        <family val="1"/>
      </rPr>
      <t>888,307,000</t>
    </r>
    <r>
      <rPr>
        <sz val="9"/>
        <rFont val="Times New Roman"/>
        <family val="1"/>
      </rPr>
      <t xml:space="preserve"> by 260 compensable days.  The cost increase of two compensable days is $</t>
    </r>
    <r>
      <rPr>
        <u val="single"/>
        <sz val="9"/>
        <rFont val="Times New Roman"/>
        <family val="1"/>
      </rPr>
      <t>24,536,000</t>
    </r>
    <r>
      <rPr>
        <sz val="9"/>
        <rFont val="Times New Roman"/>
        <family val="1"/>
      </rPr>
      <t>.</t>
    </r>
  </si>
  <si>
    <r>
      <t>Retirement:</t>
    </r>
    <r>
      <rPr>
        <sz val="9"/>
        <rFont val="Times New Roman"/>
        <family val="1"/>
      </rPr>
      <t xml:space="preserve">  Agency retirement contributions increase as employees under CSRS retire and are replaced by FERS employees.  Based on OPM government-wide estimates, we project that the FBI workforce will convert from CSRS to FERS at a rate of </t>
    </r>
    <r>
      <rPr>
        <u val="single"/>
        <sz val="9"/>
        <rFont val="Times New Roman"/>
        <family val="1"/>
      </rPr>
      <t>3.0</t>
    </r>
    <r>
      <rPr>
        <sz val="9"/>
        <rFont val="Times New Roman"/>
        <family val="1"/>
      </rPr>
      <t xml:space="preserve"> percent per year.  The requested increase of $</t>
    </r>
    <r>
      <rPr>
        <u val="single"/>
        <sz val="9"/>
        <rFont val="Times New Roman"/>
        <family val="1"/>
      </rPr>
      <t>7,612,000</t>
    </r>
    <r>
      <rPr>
        <sz val="9"/>
        <rFont val="Times New Roman"/>
        <family val="1"/>
      </rPr>
      <t xml:space="preserve"> is necessary to meet our increased retirement obligations as a result of this conversion.</t>
    </r>
  </si>
  <si>
    <r>
      <t>Health Insurance</t>
    </r>
    <r>
      <rPr>
        <sz val="9"/>
        <rFont val="Times New Roman"/>
        <family val="1"/>
      </rPr>
      <t xml:space="preserve">:  Effective January 2006, the FBI's contribution to Federal employees health insurance premiums increased by </t>
    </r>
    <r>
      <rPr>
        <u val="single"/>
        <sz val="9"/>
        <rFont val="Times New Roman"/>
        <family val="1"/>
      </rPr>
      <t>5.8</t>
    </r>
    <r>
      <rPr>
        <sz val="9"/>
        <rFont val="Times New Roman"/>
        <family val="1"/>
      </rPr>
      <t xml:space="preserve"> percent.  Applied against the 2007 estimate of $</t>
    </r>
    <r>
      <rPr>
        <u val="single"/>
        <sz val="9"/>
        <rFont val="Times New Roman"/>
        <family val="1"/>
      </rPr>
      <t>175,014,000</t>
    </r>
    <r>
      <rPr>
        <sz val="9"/>
        <rFont val="Times New Roman"/>
        <family val="1"/>
      </rPr>
      <t>, the additional amount required is $</t>
    </r>
    <r>
      <rPr>
        <u val="single"/>
        <sz val="9"/>
        <rFont val="Times New Roman"/>
        <family val="1"/>
      </rPr>
      <t>10,203,000</t>
    </r>
    <r>
      <rPr>
        <sz val="9"/>
        <rFont val="Times New Roman"/>
        <family val="1"/>
      </rPr>
      <t>.</t>
    </r>
  </si>
  <si>
    <r>
      <t>Employees Compensation Fund</t>
    </r>
    <r>
      <rPr>
        <sz val="9"/>
        <rFont val="Times New Roman"/>
        <family val="1"/>
      </rPr>
      <t>.  The $</t>
    </r>
    <r>
      <rPr>
        <u val="single"/>
        <sz val="9"/>
        <rFont val="Times New Roman"/>
        <family val="1"/>
      </rPr>
      <t xml:space="preserve">2,602,000 </t>
    </r>
    <r>
      <rPr>
        <sz val="9"/>
        <rFont val="Times New Roman"/>
        <family val="1"/>
      </rPr>
      <t>increase reflects payments to the Department of Labor for injury benefits paid on our behalf in the past year under the Federal Employee Compensation Act.  This estimate is based on the first quarter of prior year billing and current year estimates.</t>
    </r>
  </si>
  <si>
    <r>
      <t>General Services Administration (GSA) Rent</t>
    </r>
    <r>
      <rPr>
        <sz val="9"/>
        <rFont val="Times New Roman"/>
        <family val="1"/>
      </rPr>
      <t>.  GSA will continue to charge rental rates that approximate those charged to commercial tenants for equivalent space and related services.  The requested increase of $</t>
    </r>
    <r>
      <rPr>
        <u val="single"/>
        <sz val="9"/>
        <rFont val="Times New Roman"/>
        <family val="1"/>
      </rPr>
      <t>50,272,000</t>
    </r>
    <r>
      <rPr>
        <sz val="9"/>
        <rFont val="Times New Roman"/>
        <family val="1"/>
      </rPr>
      <t xml:space="preserve"> is required to meet our commitment to GSA.</t>
    </r>
  </si>
  <si>
    <r>
      <t>Moves (Lease Expirations)</t>
    </r>
    <r>
      <rPr>
        <sz val="9"/>
        <rFont val="Times New Roman"/>
        <family val="1"/>
      </rPr>
      <t>.  GSA requires all agencies to pay relocation costs associated with lease expirations.  This request provides for the costs associated with new office relocations caused by the expiration of leases in FY 2008.  Funding of $</t>
    </r>
    <r>
      <rPr>
        <u val="single"/>
        <sz val="9"/>
        <rFont val="Times New Roman"/>
        <family val="1"/>
      </rPr>
      <t>3,770,000</t>
    </r>
    <r>
      <rPr>
        <sz val="9"/>
        <rFont val="Times New Roman"/>
        <family val="1"/>
      </rPr>
      <t xml:space="preserve"> is required for this account.</t>
    </r>
  </si>
  <si>
    <r>
      <t>DHS Security Charges.</t>
    </r>
    <r>
      <rPr>
        <sz val="9"/>
        <rFont val="Times New Roman"/>
        <family val="1"/>
      </rPr>
      <t xml:space="preserve">  The Department of Homeland Security (DHS) will continue to charge Basic Security and Building Specific Security.  The requested increase of $</t>
    </r>
    <r>
      <rPr>
        <u val="single"/>
        <sz val="9"/>
        <rFont val="Times New Roman"/>
        <family val="1"/>
      </rPr>
      <t>366,000</t>
    </r>
    <r>
      <rPr>
        <sz val="9"/>
        <rFont val="Times New Roman"/>
        <family val="1"/>
      </rPr>
      <t xml:space="preserve"> is required to meet our commitment to DHS, and cost estimates were developed by DHS.</t>
    </r>
  </si>
  <si>
    <r>
      <t>International Cooperative Administrative Support Services (ICASS)</t>
    </r>
    <r>
      <rPr>
        <sz val="9"/>
        <color indexed="8"/>
        <rFont val="Times New Roman"/>
        <family val="1"/>
      </rPr>
      <t>.  Under the ICASS, an annual charge is made by the Department of State for administrative support based on the overseas staff of each federal agency.  This request is based on the initial $</t>
    </r>
    <r>
      <rPr>
        <u val="single"/>
        <sz val="9"/>
        <color indexed="8"/>
        <rFont val="Times New Roman"/>
        <family val="1"/>
      </rPr>
      <t>1,200,000</t>
    </r>
    <r>
      <rPr>
        <sz val="9"/>
        <color indexed="8"/>
        <rFont val="Times New Roman"/>
        <family val="1"/>
      </rPr>
      <t xml:space="preserve"> billing for post invoices and other ICASS costs.</t>
    </r>
  </si>
  <si>
    <r>
      <t>Overseas Capital Security Cost Sharing</t>
    </r>
    <r>
      <rPr>
        <sz val="9"/>
        <rFont val="Times New Roman"/>
        <family val="1"/>
      </rPr>
      <t>.  The Department of State (DOS) has embarked on a 14-year, $17.5 billion embassy construction program financed through a Capital Security Cost Sharing (CBCS) Program in which each agency contributes funding based on the number of positions that are authorized for overseas personnel.  DOS and the Office of Management and Budget (OMB) established per capita charges, by position type (CAA, non-CAA, etc.), which reflect the costs of construction of the various types of space. The per capita charge is fixed and is being phased in over a five-year period, from FY 2005 (20%) to FY 2009 (100%).  Funding of $</t>
    </r>
    <r>
      <rPr>
        <u val="single"/>
        <sz val="9"/>
        <rFont val="Times New Roman"/>
        <family val="1"/>
      </rPr>
      <t>4,039,000</t>
    </r>
    <r>
      <rPr>
        <sz val="9"/>
        <rFont val="Times New Roman"/>
        <family val="1"/>
      </rPr>
      <t xml:space="preserve"> is requested for this account.</t>
    </r>
  </si>
  <si>
    <t>Decreases</t>
  </si>
  <si>
    <r>
      <t>Unfunded Positions and FTE Reductions.</t>
    </r>
    <r>
      <rPr>
        <sz val="9"/>
        <rFont val="Times New Roman"/>
        <family val="1"/>
      </rPr>
      <t xml:space="preserve">  Over the past several years, the Department has been unable to fund positions and FTE at the authorized levels because of enacted recissions, pay raise absorptions, and other mandatory cost increases.  The Department is eliminating these unfunded positions and FTE in FY 2008, including </t>
    </r>
    <r>
      <rPr>
        <u val="single"/>
        <sz val="9"/>
        <rFont val="Times New Roman"/>
        <family val="1"/>
      </rPr>
      <t>2,700</t>
    </r>
    <r>
      <rPr>
        <sz val="9"/>
        <rFont val="Times New Roman"/>
        <family val="1"/>
      </rPr>
      <t xml:space="preserve"> posititions and </t>
    </r>
    <r>
      <rPr>
        <u val="single"/>
        <sz val="9"/>
        <rFont val="Times New Roman"/>
        <family val="1"/>
      </rPr>
      <t>2,700</t>
    </r>
    <r>
      <rPr>
        <sz val="9"/>
        <rFont val="Times New Roman"/>
        <family val="1"/>
      </rPr>
      <t xml:space="preserve"> FTE for the Federal Bureau of Investigation.</t>
    </r>
  </si>
  <si>
    <t>Non-recurrals of FY 2007 Enhancements:</t>
  </si>
  <si>
    <r>
      <t>Intelligence Infrastructure Requirements.</t>
    </r>
    <r>
      <rPr>
        <sz val="9"/>
        <rFont val="Times New Roman"/>
        <family val="1"/>
      </rPr>
      <t xml:space="preserve">  Of the $15,078,000 nonpersonnel requested for Intelligence Infrastructure Requirements, a total of </t>
    </r>
    <r>
      <rPr>
        <u val="single"/>
        <sz val="9"/>
        <rFont val="Times New Roman"/>
        <family val="1"/>
      </rPr>
      <t>$4,528,000</t>
    </r>
    <r>
      <rPr>
        <sz val="9"/>
        <rFont val="Times New Roman"/>
        <family val="1"/>
      </rPr>
      <t xml:space="preserve"> nonrecurs.</t>
    </r>
  </si>
  <si>
    <r>
      <t>Intelligence Operations and Production.</t>
    </r>
    <r>
      <rPr>
        <sz val="9"/>
        <rFont val="Times New Roman"/>
        <family val="1"/>
      </rPr>
      <t xml:space="preserve">  Of the $8,464,000 nonpersonnel requested for Intelligence Operations and Production, a total of </t>
    </r>
    <r>
      <rPr>
        <u val="single"/>
        <sz val="9"/>
        <rFont val="Times New Roman"/>
        <family val="1"/>
      </rPr>
      <t>$3,692,000</t>
    </r>
    <r>
      <rPr>
        <sz val="9"/>
        <rFont val="Times New Roman"/>
        <family val="1"/>
      </rPr>
      <t xml:space="preserve"> nonrecurs.</t>
    </r>
  </si>
  <si>
    <r>
      <t>Intelligence Resources and Authorities - LEO.</t>
    </r>
    <r>
      <rPr>
        <sz val="9"/>
        <rFont val="Times New Roman"/>
        <family val="1"/>
      </rPr>
      <t xml:space="preserve">  Of the $6,666,000 nonpersonnel requested for Intelligence Resources and Authorities - LEO, a total of </t>
    </r>
    <r>
      <rPr>
        <u val="single"/>
        <sz val="9"/>
        <rFont val="Times New Roman"/>
        <family val="1"/>
      </rPr>
      <t>$72,000</t>
    </r>
    <r>
      <rPr>
        <sz val="9"/>
        <rFont val="Times New Roman"/>
        <family val="1"/>
      </rPr>
      <t xml:space="preserve"> nonrecurs.</t>
    </r>
  </si>
  <si>
    <r>
      <t>Field and HQ Infrastructure - HQ Annex.</t>
    </r>
    <r>
      <rPr>
        <sz val="9"/>
        <rFont val="Times New Roman"/>
        <family val="1"/>
      </rPr>
      <t xml:space="preserve">  Of the $13,799,000 nonpersonnel requested for Field and HQ Infrastructure - HQ Annex, a total of </t>
    </r>
    <r>
      <rPr>
        <u val="single"/>
        <sz val="9"/>
        <rFont val="Times New Roman"/>
        <family val="1"/>
      </rPr>
      <t>$9,841,000</t>
    </r>
    <r>
      <rPr>
        <sz val="9"/>
        <rFont val="Times New Roman"/>
        <family val="1"/>
      </rPr>
      <t xml:space="preserve"> nonrecurs.</t>
    </r>
  </si>
  <si>
    <r>
      <t>CT Response Capabilities.</t>
    </r>
    <r>
      <rPr>
        <sz val="9"/>
        <rFont val="Times New Roman"/>
        <family val="1"/>
      </rPr>
      <t xml:space="preserve">  Of the $24,284,000 nonpersonnel requested for CT Response Capabilities, a total of </t>
    </r>
    <r>
      <rPr>
        <u val="single"/>
        <sz val="9"/>
        <rFont val="Times New Roman"/>
        <family val="1"/>
      </rPr>
      <t>$12,798,000</t>
    </r>
    <r>
      <rPr>
        <sz val="9"/>
        <rFont val="Times New Roman"/>
        <family val="1"/>
      </rPr>
      <t xml:space="preserve"> nonrecurs.</t>
    </r>
  </si>
  <si>
    <r>
      <t>Sentinel.</t>
    </r>
    <r>
      <rPr>
        <sz val="9"/>
        <rFont val="Times New Roman"/>
        <family val="1"/>
      </rPr>
      <t xml:space="preserve">  Of the $100,000,000 nonpersonnel requested for Sentinel, a total of </t>
    </r>
    <r>
      <rPr>
        <u val="single"/>
        <sz val="9"/>
        <rFont val="Times New Roman"/>
        <family val="1"/>
      </rPr>
      <t>$20,000,000</t>
    </r>
    <r>
      <rPr>
        <sz val="9"/>
        <rFont val="Times New Roman"/>
        <family val="1"/>
      </rPr>
      <t xml:space="preserve"> nonrecurs.</t>
    </r>
  </si>
  <si>
    <r>
      <t>IT Infrastructure.</t>
    </r>
    <r>
      <rPr>
        <sz val="9"/>
        <rFont val="Times New Roman"/>
        <family val="1"/>
      </rPr>
      <t xml:space="preserve">  Of the $9,856,000 nonpersonnel requested for IT Infrastructure, a total of </t>
    </r>
    <r>
      <rPr>
        <u val="single"/>
        <sz val="9"/>
        <rFont val="Times New Roman"/>
        <family val="1"/>
      </rPr>
      <t>$2,454,000</t>
    </r>
    <r>
      <rPr>
        <sz val="9"/>
        <rFont val="Times New Roman"/>
        <family val="1"/>
      </rPr>
      <t xml:space="preserve"> nonrecurs.</t>
    </r>
  </si>
  <si>
    <r>
      <t>IT Management.</t>
    </r>
    <r>
      <rPr>
        <sz val="9"/>
        <rFont val="Times New Roman"/>
        <family val="1"/>
      </rPr>
      <t xml:space="preserve">  Of the $2,499,000 nonpersonnel requested for IT Management, a total of </t>
    </r>
    <r>
      <rPr>
        <u val="single"/>
        <sz val="9"/>
        <rFont val="Times New Roman"/>
        <family val="1"/>
      </rPr>
      <t>$47,000</t>
    </r>
    <r>
      <rPr>
        <sz val="9"/>
        <rFont val="Times New Roman"/>
        <family val="1"/>
      </rPr>
      <t xml:space="preserve"> nonrecurs.</t>
    </r>
  </si>
  <si>
    <t>F: Crosswalk of 2006 Availability</t>
  </si>
  <si>
    <t>Crosswalk of 2006 Availability</t>
  </si>
  <si>
    <t>FY 2006 Enacted</t>
  </si>
  <si>
    <t>Reprogrammings /</t>
  </si>
  <si>
    <t>Carryover/</t>
  </si>
  <si>
    <t>Without Rescissions</t>
  </si>
  <si>
    <t>Rescissions</t>
  </si>
  <si>
    <t>Supplementals</t>
  </si>
  <si>
    <t>Recoveries</t>
  </si>
  <si>
    <t>2006 Availability</t>
  </si>
  <si>
    <t>Decision Unit</t>
  </si>
  <si>
    <t>Counterterrorism/Counterintelligence</t>
  </si>
  <si>
    <t>Criminal Enterprises and Federal Crimes</t>
  </si>
  <si>
    <t>Criminal Justice Services</t>
  </si>
  <si>
    <t xml:space="preserve">                Total ..........................................................</t>
  </si>
  <si>
    <t>Reimbursable FTE</t>
  </si>
  <si>
    <t>Other FTE</t>
  </si>
  <si>
    <t>Total Compensable FTE</t>
  </si>
  <si>
    <t>Enacted Rescissions.  Funds rescinded as required by the Department of Justice Appropriations Act, 2006 (P.L. 109-108) and the Department of Defense Appropriations Act, 2006 (P.L. 109-148).</t>
  </si>
  <si>
    <r>
      <t>Reprogrammings.  The reprogramming of 929 positions and $113,860,000 from CEFC to address CT/CI investigations workload, reflects the</t>
    </r>
    <r>
      <rPr>
        <sz val="8"/>
        <color indexed="10"/>
        <rFont val="TimesNewRomanPS"/>
        <family val="0"/>
      </rPr>
      <t xml:space="preserve"> August 7, 2006 </t>
    </r>
    <r>
      <rPr>
        <sz val="8"/>
        <rFont val="TimesNewRomanPS"/>
        <family val="0"/>
      </rPr>
      <t>reprogramming notification.</t>
    </r>
  </si>
  <si>
    <t>G: Crosswalk of 2007 Availability</t>
  </si>
  <si>
    <t>Crosswalk of 2007 Availability</t>
  </si>
  <si>
    <t>Unobligated Balances Carried Forward</t>
  </si>
  <si>
    <t xml:space="preserve">Estimate </t>
  </si>
  <si>
    <t>/Recoveries</t>
  </si>
  <si>
    <t>2007 Availability</t>
  </si>
  <si>
    <t>Unobligated Balance Rescission</t>
  </si>
  <si>
    <t>TOTAL</t>
  </si>
  <si>
    <t>Unobligated Balances.  The FBI carried forward $101,312,000 from funds provided in FY 2006 for the Salaries and Expenses Account.</t>
  </si>
  <si>
    <t>H: Summary of Reimbursable Resources</t>
  </si>
  <si>
    <t>Summary of Reimbursable Resources</t>
  </si>
  <si>
    <t>2006 Enacted</t>
  </si>
  <si>
    <t>2007 Planned</t>
  </si>
  <si>
    <t>2008 Request</t>
  </si>
  <si>
    <t>Increase/Decrease</t>
  </si>
  <si>
    <t>Collections by Source</t>
  </si>
  <si>
    <t>Interagency Crime Drug Enforcement (ICDE)</t>
  </si>
  <si>
    <t>Asset Forfeiture Fund</t>
  </si>
  <si>
    <t>Fingerprint Identification User Fee</t>
  </si>
  <si>
    <t>Drug Enforcement</t>
  </si>
  <si>
    <t>Name Check Program</t>
  </si>
  <si>
    <t>Background Investigations</t>
  </si>
  <si>
    <t>Health Care Fraud (HCF)*</t>
  </si>
  <si>
    <t>Loan of Personnel</t>
  </si>
  <si>
    <t>FBI/DEA Co-Location at FBI Academy</t>
  </si>
  <si>
    <t>State Department</t>
  </si>
  <si>
    <t>Department of Justice</t>
  </si>
  <si>
    <t>Victim Witness Program</t>
  </si>
  <si>
    <t>Narrowband Radio Communications</t>
  </si>
  <si>
    <t>National Counterterrorism Center (NCTC)</t>
  </si>
  <si>
    <t>All Other (Reimbursable Year Only)</t>
  </si>
  <si>
    <t>Victim Witness Program (No Year)</t>
  </si>
  <si>
    <t>Working Capital Fund (NY)</t>
  </si>
  <si>
    <t>AG's CT Fund (NY)</t>
  </si>
  <si>
    <t>Trilogy (NY)</t>
  </si>
  <si>
    <t>Office of Justice Programs (NY)</t>
  </si>
  <si>
    <t>Telecommunications (NY)</t>
  </si>
  <si>
    <t>State Department (NY)</t>
  </si>
  <si>
    <t>Department of Justice (NY)</t>
  </si>
  <si>
    <t>High Intensity Drug Trafficking Area (NY)</t>
  </si>
  <si>
    <t>All Other (NY)</t>
  </si>
  <si>
    <t>Budgetary Resources:</t>
  </si>
  <si>
    <t>* Due to the recent passage of the Tax Relief and Health Care Act of 2006 (P.L. 109-432), the FY 2007 and 2008 HCF amounts may change.</t>
  </si>
  <si>
    <t>Obligations by Program</t>
  </si>
  <si>
    <t>Criminal Enterprises/Federal Crime</t>
  </si>
  <si>
    <t>Justification of Increase/Decrease:</t>
  </si>
  <si>
    <t xml:space="preserve">  Increases were calculated using the Department of Justice inflation factor of 2.4 percent for FY 2008.</t>
  </si>
  <si>
    <t>I: Detail of Permanent Positions by Category</t>
  </si>
  <si>
    <t>Detail of Permanent Positions by Category</t>
  </si>
  <si>
    <t>2006 Enacted with Rescissions</t>
  </si>
  <si>
    <t xml:space="preserve">2007  Estimate  </t>
  </si>
  <si>
    <t xml:space="preserve">2008 Request </t>
  </si>
  <si>
    <t>Adj. to Base</t>
  </si>
  <si>
    <t>Program</t>
  </si>
  <si>
    <t xml:space="preserve">Total </t>
  </si>
  <si>
    <t>Category</t>
  </si>
  <si>
    <t>Authorized</t>
  </si>
  <si>
    <t>Reimbursable</t>
  </si>
  <si>
    <t>Decreases *</t>
  </si>
  <si>
    <t>Total ATB</t>
  </si>
  <si>
    <t>Pr. Changes</t>
  </si>
  <si>
    <t>Criminal Investigative Series (1811)</t>
  </si>
  <si>
    <t>Intelligence Series (0132)</t>
  </si>
  <si>
    <t>Fingerprint Identification (0072)</t>
  </si>
  <si>
    <t>Security Specialists (0080)</t>
  </si>
  <si>
    <t>Miscellaneous Operations (0001-0099)</t>
  </si>
  <si>
    <t>Social Sciences, Economics, &amp; Psychology (0100-0199)</t>
  </si>
  <si>
    <t>Personnel Management (0200-0299)</t>
  </si>
  <si>
    <t>Clerical and Office Services (0300-0399)</t>
  </si>
  <si>
    <t>Biological Sciences (0400-0499)</t>
  </si>
  <si>
    <t>Accounting and Budget (0500-0599)</t>
  </si>
  <si>
    <t>Medical (0600-0699)</t>
  </si>
  <si>
    <t>Engineering/Architecture (0800-0899)</t>
  </si>
  <si>
    <t>Attorneys (905)</t>
  </si>
  <si>
    <t>Paralegals / Other Law (0900-0999)</t>
  </si>
  <si>
    <t>Information &amp; Arts (1000-1099)</t>
  </si>
  <si>
    <t>Business &amp; Industry (1100-1199)</t>
  </si>
  <si>
    <t>Forensic/Physical Sciences (1300-1399)</t>
  </si>
  <si>
    <t>Library (1400-1499)</t>
  </si>
  <si>
    <t>Mathematics/Computer Science (1500-1599)</t>
  </si>
  <si>
    <t>Equipment/Facilities Services (1600-1699)</t>
  </si>
  <si>
    <t>Miscellaneous Inspectors Series (1802)</t>
  </si>
  <si>
    <t>Supply Services (2000-2099)</t>
  </si>
  <si>
    <t>Information Technology Mgmt  (2210)</t>
  </si>
  <si>
    <t>Education/Training (1700-1799)</t>
  </si>
  <si>
    <t>General Investigative (1800-1899)</t>
  </si>
  <si>
    <t>Quality Assurance (1900-1999)</t>
  </si>
  <si>
    <t>Transportation (2100-2199)</t>
  </si>
  <si>
    <t>Motor Vehicle Operations (5703)</t>
  </si>
  <si>
    <t>Oher Positions</t>
  </si>
  <si>
    <t xml:space="preserve">     Total</t>
  </si>
  <si>
    <t>Location</t>
  </si>
  <si>
    <t>Headquarters (Washington, D.C.)</t>
  </si>
  <si>
    <t>U.S. Field</t>
  </si>
  <si>
    <t>Foreign Field</t>
  </si>
  <si>
    <t>*This position breakout is an estimate and is subject to change pending further refinement.</t>
  </si>
  <si>
    <t>J:  Financial Analysis of Program Changes</t>
  </si>
  <si>
    <t>Financial Analysis of Program Changes</t>
  </si>
  <si>
    <t>Increase</t>
  </si>
  <si>
    <t>Offset</t>
  </si>
  <si>
    <t>Changes</t>
  </si>
  <si>
    <t>Grades:</t>
  </si>
  <si>
    <t xml:space="preserve">Amount  </t>
  </si>
  <si>
    <t>SES</t>
  </si>
  <si>
    <t>GS-15</t>
  </si>
  <si>
    <t>GS-14</t>
  </si>
  <si>
    <t>GS-13</t>
  </si>
  <si>
    <t>GS-12</t>
  </si>
  <si>
    <t>GS-11</t>
  </si>
  <si>
    <t>GS-10</t>
  </si>
  <si>
    <t>GS-9</t>
  </si>
  <si>
    <t>GS-8</t>
  </si>
  <si>
    <t>GS-7</t>
  </si>
  <si>
    <t xml:space="preserve">GS-5 </t>
  </si>
  <si>
    <t>Total positions &amp; annual amount</t>
  </si>
  <si>
    <t xml:space="preserve">      Lapse (-)</t>
  </si>
  <si>
    <t xml:space="preserve">     Other personnel compensation</t>
  </si>
  <si>
    <t>Total FTE &amp; personnel compensation</t>
  </si>
  <si>
    <t>Personnel benefits</t>
  </si>
  <si>
    <t>Travel and transportation of persons</t>
  </si>
  <si>
    <t>Transportation of things</t>
  </si>
  <si>
    <t>Communication, rents, and utilities</t>
  </si>
  <si>
    <t>Printing</t>
  </si>
  <si>
    <t>Advisory and assistance services</t>
  </si>
  <si>
    <t>Other services</t>
  </si>
  <si>
    <t>Purchases of goods &amp; services from Government accounts</t>
  </si>
  <si>
    <t>Research and development contracts</t>
  </si>
  <si>
    <t>Operation and maintenance of facilities</t>
  </si>
  <si>
    <t>Operation and maintenance of equipment</t>
  </si>
  <si>
    <t>Supplies and materials</t>
  </si>
  <si>
    <t xml:space="preserve">  Total, 2008 program changes requested</t>
  </si>
  <si>
    <t>K: Summary of Requirements by Grade</t>
  </si>
  <si>
    <t>Summary of Requirements by Grade</t>
  </si>
  <si>
    <t>2006 Actual Obligations</t>
  </si>
  <si>
    <t>2007 Estimate</t>
  </si>
  <si>
    <t>Grades and Salary Ranges</t>
  </si>
  <si>
    <t>Executive Level II</t>
  </si>
  <si>
    <t>SES, $109,808 - $152,000</t>
  </si>
  <si>
    <t>GS-15, $107,521 - 139,774</t>
  </si>
  <si>
    <t>GS-14, $91,407 - 118,828</t>
  </si>
  <si>
    <t>GS-13, $77,353 - 100,554</t>
  </si>
  <si>
    <t>GS-12, $65,048 - 84,559</t>
  </si>
  <si>
    <t>GS-11, $54,272 - 70,558</t>
  </si>
  <si>
    <t>GS-10, 49,397 - 64,213</t>
  </si>
  <si>
    <t>GS-9, $44,856 - 58,318</t>
  </si>
  <si>
    <t>GS-8, 40,612 - 52,794</t>
  </si>
  <si>
    <t>GS-7, $36,671 - 47,669</t>
  </si>
  <si>
    <t>GS-6, $33,000 - 42,898</t>
  </si>
  <si>
    <t>GS-5, $29,604 - 38,487</t>
  </si>
  <si>
    <t>GS-4, $26,460 - 34,402</t>
  </si>
  <si>
    <t>GS-3, $23,571 - 30,645</t>
  </si>
  <si>
    <t>GS-2, $21,602 - 27,182</t>
  </si>
  <si>
    <t>GS-1, $19,214 - 24,029</t>
  </si>
  <si>
    <t>Ungraded Positions</t>
  </si>
  <si>
    <t xml:space="preserve">     Total, appropriated positions</t>
  </si>
  <si>
    <t>Average SES Salary</t>
  </si>
  <si>
    <t>Average GS Salary</t>
  </si>
  <si>
    <t>Average GS Grade</t>
  </si>
  <si>
    <t>L: Summary of Requirements by Object Class</t>
  </si>
  <si>
    <t>Summary of Requirements by Object Class</t>
  </si>
  <si>
    <t>Object Classes</t>
  </si>
  <si>
    <t>11.1  Direct FTE &amp; personnel compensation</t>
  </si>
  <si>
    <t>11.3  Other than full-time permanent</t>
  </si>
  <si>
    <t>11.5  Total, Other personnel compensation</t>
  </si>
  <si>
    <t xml:space="preserve">     Overtime</t>
  </si>
  <si>
    <t xml:space="preserve">     Other Compensation</t>
  </si>
  <si>
    <t>11.8  Special personal services payments</t>
  </si>
  <si>
    <t xml:space="preserve">       Total </t>
  </si>
  <si>
    <t>Reimbursable FTE:</t>
  </si>
  <si>
    <t xml:space="preserve">    Full-time permanent</t>
  </si>
  <si>
    <t>Other Object Classes:</t>
  </si>
  <si>
    <t>12.0  Personnel benefits</t>
  </si>
  <si>
    <t>13.0  Benefits for former personnel</t>
  </si>
  <si>
    <t>21.0  Travel and transportation of persons</t>
  </si>
  <si>
    <t>22.0  Transportation of things</t>
  </si>
  <si>
    <t>23.1  GSA Rent</t>
  </si>
  <si>
    <t>23.2  Rental payments to others</t>
  </si>
  <si>
    <t>23.3  Comm., util., &amp; other misc. charges</t>
  </si>
  <si>
    <t>24.0  Printing and reproduction</t>
  </si>
  <si>
    <t>25.1  Advisory and assistance services</t>
  </si>
  <si>
    <t>25.2 Other services</t>
  </si>
  <si>
    <t>25.3 Purchases of goods &amp; services from Government accounts</t>
  </si>
  <si>
    <t>25.4  Operation and maintenance of facilities</t>
  </si>
  <si>
    <t>25.5 Research and development contracts</t>
  </si>
  <si>
    <t>25.7 Operation and maintenance of equipment</t>
  </si>
  <si>
    <t>26.0  Supplies and materials</t>
  </si>
  <si>
    <t>31.0  Equipment</t>
  </si>
  <si>
    <t>32.0  Land &amp; Structures</t>
  </si>
  <si>
    <t>42.0  Insurance claims and indemnities</t>
  </si>
  <si>
    <t>91.0  Unvouchered</t>
  </si>
  <si>
    <t xml:space="preserve">          Total obligations</t>
  </si>
  <si>
    <t>Unobligated balance, start of year [-]</t>
  </si>
  <si>
    <t>Unobligated balance, end of year [+]</t>
  </si>
  <si>
    <t>Recoveries of prior year obligations [-]</t>
  </si>
  <si>
    <t xml:space="preserve">          Total requirements</t>
  </si>
  <si>
    <t>Relation of Obligation to Outlays:</t>
  </si>
  <si>
    <t xml:space="preserve">     Total obligations</t>
  </si>
  <si>
    <t xml:space="preserve">     Obligated balance, start of year</t>
  </si>
  <si>
    <t xml:space="preserve">     Obligated balance, end of year</t>
  </si>
  <si>
    <t xml:space="preserve">     Recoveries of prior year obligations</t>
  </si>
  <si>
    <t xml:space="preserve">          Outlays</t>
  </si>
  <si>
    <t>Note:  The FY 2006 figures include direct obligations, balances, and recoveries from expired and unexpired annual accounts, multi-year accounts, no-year accounts, and VCRP.</t>
  </si>
  <si>
    <t>M: Status of Congressionally Requested Studies, Reports, and Evaluations</t>
  </si>
  <si>
    <t>Status of Congressionally Requested Studies, Reports, and Evaluations</t>
  </si>
  <si>
    <t>1.  Conference Report (H. Rept. 109-272) accompanying the FY 2006 Appropriations Act (P.L. 109-108) requires the FBI to provide the Committees on Appropriations with a report on how additional staffing resources will be allocated based on position type and program to address the highest priority threats.</t>
  </si>
  <si>
    <t xml:space="preserve">2.  Conference Report (H. Rept. 109-272) accompanying the FY 2006 Appropriations Act (P.L. 109-108) requires the FBI to establish a cyber crime task force in Birmingham, AL. </t>
  </si>
  <si>
    <t>3.  Conference Report (H. Rept. 109-272) accompanying the FY 2006 Appropriations Act (P.L. 109-108) requires the FBI to submit a reorganization proposal regarding the FBI's human resources function.</t>
  </si>
  <si>
    <t>4.  Conference Report (H. Rept. 109-272) accompanying the FY 2006 Appropriations Act (P.L. 109-108) requires the FBI to submit a report to Congress identifying current use of funds submitted by the United States Citizenship and Immigration Services (USCIS) for purposes of background checks and to include in the report a fee review .</t>
  </si>
  <si>
    <t>5.  Conference Report (H. Rept. 109-272) accompanying the FY 2006 Appropriations Act (P.L. 109-108) requires the FBI to submit a report to Committees on Appropriations and Committees on Intelligence on the status of the FBI's Secure Compartmented Information Facility program.</t>
  </si>
  <si>
    <t>6.  Conference Report (H. Rept. 109-272) accompanying the FY 2006 Appropriations Act (P.L. 109-108) requires quarterly reports on the continued transformation of the FBI.  Target response is 30 days after the end of each quarter.  In consultation with the Department and the FBI, committees agreed quarterly briefings are sufficient to meet the requirement.</t>
  </si>
  <si>
    <t>7.  Conference Report (H. Rept. 109-272) accompanying the FY 2006 Appropriations Act (P.L. 109-108) requires the Department to submit a report on its efforts to share intelligence relating to large, violent gangs with State and local law enforcement officials.</t>
  </si>
  <si>
    <t>8.  Conference Report (H. Rept. 109-272) accompanying the FY 2006 Appropriations Act (P.L. 109-108) requires the Attorney General to submit a report on the actions taken to implement the recommendations of the WMD Commission.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</si>
</sst>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
    <numFmt numFmtId="167" formatCode="#,###,"/>
    <numFmt numFmtId="168" formatCode="_(* #,##0_);_(* \(#,##0,\);_(* &quot;....&quot;_);_(@_)"/>
    <numFmt numFmtId="169" formatCode="_(* #,##0_);_(* \(#,##0\);_(* &quot;-&quot;??_);_(@_)"/>
    <numFmt numFmtId="170" formatCode="_(&quot;$&quot;* #,##0_);_(&quot;$&quot;* \(#,##0\);_(&quot;$&quot;* &quot;-&quot;??_);_(@_)"/>
    <numFmt numFmtId="171" formatCode="0_);\(0\)"/>
    <numFmt numFmtId="172" formatCode="#,##0;[Red]\-#,##0"/>
    <numFmt numFmtId="173" formatCode="_(* #,##0.000000_);_(* \(#,##0.000000\);_(* &quot;-&quot;??????_);_(@_)"/>
    <numFmt numFmtId="174" formatCode="_(* #,##0.00000_);_(* \(#,##0.00000\);_(* &quot;-&quot;?????_);_(@_)"/>
    <numFmt numFmtId="175" formatCode="_(&quot;$&quot;* #,##0_);_(&quot;$&quot;* \(#,##0\);_(&quot;$&quot;* &quot;---&quot;_);_(@_)"/>
    <numFmt numFmtId="176" formatCode="_(* #,##0.0_);_(* \(#,##0.0\);_(* &quot;....&quot;_);_(@_)"/>
    <numFmt numFmtId="177" formatCode="_(* #,##0.0_);_(* \(#,##0.0\);_(* &quot;-&quot;?_);_(@_)"/>
    <numFmt numFmtId="178" formatCode="0.000"/>
  </numFmts>
  <fonts count="58">
    <font>
      <sz val="10"/>
      <name val="Arial"/>
      <family val="0"/>
    </font>
    <font>
      <b/>
      <sz val="18"/>
      <name val="Times New Roman"/>
      <family val="1"/>
    </font>
    <font>
      <sz val="12"/>
      <name val="Arial"/>
      <family val="0"/>
    </font>
    <font>
      <sz val="12"/>
      <name val="Times New Roman"/>
      <family val="1"/>
    </font>
    <font>
      <u val="single"/>
      <sz val="12"/>
      <name val="Times New Roman"/>
      <family val="1"/>
    </font>
    <font>
      <sz val="18"/>
      <name val="Times New Roman"/>
      <family val="1"/>
    </font>
    <font>
      <sz val="10"/>
      <name val="Times New Roman"/>
      <family val="1"/>
    </font>
    <font>
      <b/>
      <sz val="12"/>
      <name val="Times New Roman"/>
      <family val="1"/>
    </font>
    <font>
      <sz val="9"/>
      <name val="Times New Roman"/>
      <family val="1"/>
    </font>
    <font>
      <u val="single"/>
      <sz val="9"/>
      <name val="Times New Roman"/>
      <family val="1"/>
    </font>
    <font>
      <b/>
      <sz val="9"/>
      <name val="Times New Roman"/>
      <family val="1"/>
    </font>
    <font>
      <b/>
      <sz val="16"/>
      <name val="Times New Roman"/>
      <family val="1"/>
    </font>
    <font>
      <b/>
      <sz val="10"/>
      <name val="Times New Roman"/>
      <family val="1"/>
    </font>
    <font>
      <u val="single"/>
      <sz val="10"/>
      <name val="Times New Roman"/>
      <family val="1"/>
    </font>
    <font>
      <b/>
      <sz val="10"/>
      <name val="Arial"/>
      <family val="2"/>
    </font>
    <font>
      <sz val="8"/>
      <name val="Arial"/>
      <family val="0"/>
    </font>
    <font>
      <u val="single"/>
      <sz val="9"/>
      <color indexed="8"/>
      <name val="Times New Roman"/>
      <family val="1"/>
    </font>
    <font>
      <sz val="9"/>
      <color indexed="8"/>
      <name val="Times New Roman"/>
      <family val="1"/>
    </font>
    <font>
      <b/>
      <sz val="8"/>
      <name val="Times New Roman"/>
      <family val="1"/>
    </font>
    <font>
      <sz val="8"/>
      <name val="TimesNewRomanPS"/>
      <family val="0"/>
    </font>
    <font>
      <b/>
      <sz val="8"/>
      <name val="TimesNewRomanPS"/>
      <family val="0"/>
    </font>
    <font>
      <sz val="8"/>
      <name val="Arial MT"/>
      <family val="0"/>
    </font>
    <font>
      <b/>
      <sz val="8"/>
      <name val="Arial"/>
      <family val="0"/>
    </font>
    <font>
      <u val="single"/>
      <sz val="8"/>
      <name val="TimesNewRomanPS"/>
      <family val="0"/>
    </font>
    <font>
      <sz val="8"/>
      <name val="Times New Roman"/>
      <family val="0"/>
    </font>
    <font>
      <sz val="8"/>
      <color indexed="10"/>
      <name val="TimesNewRomanPS"/>
      <family val="0"/>
    </font>
    <font>
      <sz val="20"/>
      <name val="Times New Roman"/>
      <family val="1"/>
    </font>
    <font>
      <sz val="12"/>
      <name val="TimesNewRomanPS"/>
      <family val="0"/>
    </font>
    <font>
      <b/>
      <sz val="20"/>
      <name val="TimesNewRomanPS"/>
      <family val="0"/>
    </font>
    <font>
      <sz val="20"/>
      <name val="TimesNewRomanPS"/>
      <family val="0"/>
    </font>
    <font>
      <b/>
      <sz val="12"/>
      <name val="TimesNewRomanPS"/>
      <family val="0"/>
    </font>
    <font>
      <sz val="14"/>
      <name val="TimesNewRomanPS"/>
      <family val="0"/>
    </font>
    <font>
      <u val="single"/>
      <sz val="12"/>
      <name val="TimesNewRomanPS"/>
      <family val="0"/>
    </font>
    <font>
      <b/>
      <sz val="16"/>
      <name val="TimesNewRomanPS"/>
      <family val="0"/>
    </font>
    <font>
      <sz val="16"/>
      <name val="Times New Roman"/>
      <family val="1"/>
    </font>
    <font>
      <sz val="16"/>
      <name val="Arial"/>
      <family val="0"/>
    </font>
    <font>
      <b/>
      <sz val="14"/>
      <name val="TimesNewRomanPS"/>
      <family val="0"/>
    </font>
    <font>
      <sz val="13"/>
      <name val="TimesNewRomanPS"/>
      <family val="0"/>
    </font>
    <font>
      <sz val="10"/>
      <color indexed="8"/>
      <name val="TMS"/>
      <family val="0"/>
    </font>
    <font>
      <b/>
      <sz val="10"/>
      <color indexed="8"/>
      <name val="Times New Roman"/>
      <family val="1"/>
    </font>
    <font>
      <sz val="10"/>
      <color indexed="8"/>
      <name val="Times New Roman"/>
      <family val="1"/>
    </font>
    <font>
      <b/>
      <sz val="11"/>
      <color indexed="8"/>
      <name val="Times New Roman"/>
      <family val="1"/>
    </font>
    <font>
      <b/>
      <sz val="11"/>
      <name val="Times New Roman"/>
      <family val="1"/>
    </font>
    <font>
      <b/>
      <sz val="20"/>
      <color indexed="8"/>
      <name val="Times New Roman"/>
      <family val="1"/>
    </font>
    <font>
      <sz val="10"/>
      <name val="TimesNewRomanPS"/>
      <family val="0"/>
    </font>
    <font>
      <sz val="12"/>
      <color indexed="8"/>
      <name val="Times New Roman"/>
      <family val="1"/>
    </font>
    <font>
      <b/>
      <sz val="12"/>
      <color indexed="8"/>
      <name val="Times New Roman"/>
      <family val="1"/>
    </font>
    <font>
      <u val="single"/>
      <sz val="12"/>
      <color indexed="8"/>
      <name val="Times New Roman"/>
      <family val="1"/>
    </font>
    <font>
      <b/>
      <sz val="16"/>
      <color indexed="8"/>
      <name val="Times New Roman"/>
      <family val="1"/>
    </font>
    <font>
      <b/>
      <sz val="14"/>
      <color indexed="8"/>
      <name val="Times New Roman"/>
      <family val="1"/>
    </font>
    <font>
      <sz val="14"/>
      <color indexed="8"/>
      <name val="Times New Roman"/>
      <family val="1"/>
    </font>
    <font>
      <b/>
      <sz val="14"/>
      <name val="Times New Roman"/>
      <family val="1"/>
    </font>
    <font>
      <sz val="13"/>
      <name val="Times New Roman"/>
      <family val="1"/>
    </font>
    <font>
      <i/>
      <sz val="10"/>
      <color indexed="8"/>
      <name val="Times New Roman"/>
      <family val="1"/>
    </font>
    <font>
      <u val="single"/>
      <sz val="10"/>
      <color indexed="8"/>
      <name val="Times New Roman"/>
      <family val="1"/>
    </font>
    <font>
      <sz val="11"/>
      <color indexed="8"/>
      <name val="Times New Roman"/>
      <family val="1"/>
    </font>
    <font>
      <b/>
      <sz val="12"/>
      <name val="Arial"/>
      <family val="2"/>
    </font>
    <font>
      <b/>
      <u val="single"/>
      <sz val="12"/>
      <name val="Times New Roman"/>
      <family val="1"/>
    </font>
  </fonts>
  <fills count="4">
    <fill>
      <patternFill/>
    </fill>
    <fill>
      <patternFill patternType="gray125"/>
    </fill>
    <fill>
      <patternFill patternType="solid">
        <fgColor indexed="8"/>
        <bgColor indexed="64"/>
      </patternFill>
    </fill>
    <fill>
      <patternFill patternType="solid">
        <fgColor indexed="9"/>
        <bgColor indexed="64"/>
      </patternFill>
    </fill>
  </fills>
  <borders count="13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right style="thin"/>
      <top>
        <color indexed="63"/>
      </top>
      <bottom style="thin">
        <color indexed="23"/>
      </bottom>
    </border>
    <border>
      <left style="thin"/>
      <right style="medium"/>
      <top>
        <color indexed="63"/>
      </top>
      <bottom style="thin">
        <color indexed="23"/>
      </bottom>
    </border>
    <border>
      <left style="thin"/>
      <right>
        <color indexed="63"/>
      </right>
      <top style="thin">
        <color indexed="23"/>
      </top>
      <bottom style="hair"/>
    </border>
    <border>
      <left>
        <color indexed="63"/>
      </left>
      <right>
        <color indexed="63"/>
      </right>
      <top>
        <color indexed="63"/>
      </top>
      <bottom style="hair"/>
    </border>
    <border>
      <left style="thin"/>
      <right style="thin"/>
      <top>
        <color indexed="63"/>
      </top>
      <bottom style="hair"/>
    </border>
    <border>
      <left style="thin"/>
      <right style="medium"/>
      <top>
        <color indexed="63"/>
      </top>
      <bottom style="hair"/>
    </border>
    <border>
      <left style="thin"/>
      <right>
        <color indexed="63"/>
      </right>
      <top>
        <color indexed="63"/>
      </top>
      <bottom style="hair"/>
    </border>
    <border>
      <left>
        <color indexed="24"/>
      </left>
      <right>
        <color indexed="24"/>
      </right>
      <top>
        <color indexed="63"/>
      </top>
      <bottom style="hair"/>
    </border>
    <border>
      <left style="thin"/>
      <right style="medium"/>
      <top style="hair"/>
      <bottom style="hair"/>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hair"/>
      <bottom style="hair"/>
    </border>
    <border>
      <left style="thin"/>
      <right style="thin"/>
      <top style="hair"/>
      <bottom style="hair"/>
    </border>
    <border>
      <left>
        <color indexed="24"/>
      </left>
      <right>
        <color indexed="24"/>
      </right>
      <top>
        <color indexed="24"/>
      </top>
      <bottom style="hair"/>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style="medium"/>
      <top style="thin"/>
      <bottom style="hair"/>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hair"/>
    </border>
    <border>
      <left>
        <color indexed="63"/>
      </left>
      <right>
        <color indexed="63"/>
      </right>
      <top style="hair"/>
      <bottom style="thin"/>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thin"/>
      <top style="hair"/>
      <bottom style="hair"/>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24"/>
      </left>
      <right>
        <color indexed="24"/>
      </right>
      <top>
        <color indexed="24"/>
      </top>
      <bottom style="thin"/>
    </border>
    <border>
      <left>
        <color indexed="63"/>
      </left>
      <right style="thin">
        <color indexed="8"/>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color indexed="8"/>
      </right>
      <top>
        <color indexed="63"/>
      </top>
      <bottom>
        <color indexed="63"/>
      </bottom>
    </border>
    <border>
      <left style="thin"/>
      <right style="thin"/>
      <top style="thin">
        <color indexed="8"/>
      </top>
      <bottom>
        <color indexed="63"/>
      </bottom>
    </border>
    <border>
      <left style="thin"/>
      <right style="thin">
        <color indexed="8"/>
      </right>
      <top style="thin">
        <color indexed="8"/>
      </top>
      <bottom>
        <color indexed="63"/>
      </bottom>
    </border>
    <border>
      <left>
        <color indexed="63"/>
      </left>
      <right style="thin"/>
      <top style="thin">
        <color indexed="8"/>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style="thin"/>
    </border>
    <border>
      <left style="medium"/>
      <right style="thin">
        <color indexed="8"/>
      </right>
      <top style="medium"/>
      <bottom>
        <color indexed="63"/>
      </bottom>
    </border>
    <border>
      <left style="thin">
        <color indexed="8"/>
      </left>
      <right>
        <color indexed="63"/>
      </right>
      <top style="medium"/>
      <bottom>
        <color indexed="63"/>
      </bottom>
    </border>
    <border>
      <left>
        <color indexed="63"/>
      </left>
      <right style="thin">
        <color indexed="8"/>
      </right>
      <top style="medium"/>
      <bottom>
        <color indexed="63"/>
      </bottom>
    </border>
    <border>
      <left>
        <color indexed="63"/>
      </left>
      <right style="medium"/>
      <top style="medium"/>
      <bottom>
        <color indexed="63"/>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color indexed="8"/>
      </bottom>
    </border>
    <border>
      <left style="medium"/>
      <right style="thin">
        <color indexed="8"/>
      </right>
      <top>
        <color indexed="63"/>
      </top>
      <bottom style="mediu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right>
        <color indexed="63"/>
      </right>
      <top style="thin"/>
      <bottom style="medium"/>
    </border>
    <border>
      <left style="thin"/>
      <right>
        <color indexed="63"/>
      </right>
      <top style="thin">
        <color indexed="8"/>
      </top>
      <bottom style="medium"/>
    </border>
    <border>
      <left>
        <color indexed="63"/>
      </left>
      <right style="medium"/>
      <top style="thin">
        <color indexed="8"/>
      </top>
      <bottom style="medium"/>
    </border>
    <border>
      <left style="medium"/>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medium"/>
      <top>
        <color indexed="63"/>
      </top>
      <bottom style="hair">
        <color indexed="8"/>
      </bottom>
    </border>
    <border>
      <left style="thin">
        <color indexed="8"/>
      </left>
      <right>
        <color indexed="63"/>
      </right>
      <top style="hair">
        <color indexed="8"/>
      </top>
      <bottom style="hair">
        <color indexed="8"/>
      </bottom>
    </border>
    <border>
      <left style="medium"/>
      <right style="thin">
        <color indexed="8"/>
      </right>
      <top style="hair">
        <color indexed="8"/>
      </top>
      <bottom style="thin"/>
    </border>
    <border>
      <left style="thin"/>
      <right>
        <color indexed="63"/>
      </right>
      <top style="hair">
        <color indexed="8"/>
      </top>
      <bottom style="thin"/>
    </border>
    <border>
      <left>
        <color indexed="63"/>
      </left>
      <right style="medium"/>
      <top style="hair">
        <color indexed="8"/>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top style="thin"/>
      <bottom>
        <color indexed="63"/>
      </bottom>
    </border>
    <border>
      <left style="thin">
        <color indexed="8"/>
      </left>
      <right>
        <color indexed="63"/>
      </right>
      <top style="hair">
        <color indexed="8"/>
      </top>
      <bottom>
        <color indexed="63"/>
      </bottom>
    </border>
    <border>
      <left style="thin">
        <color indexed="8"/>
      </left>
      <right>
        <color indexed="63"/>
      </right>
      <top style="hair">
        <color indexed="8"/>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color indexed="63"/>
      </bottom>
    </border>
    <border>
      <left style="medium"/>
      <right style="thin">
        <color indexed="8"/>
      </right>
      <top>
        <color indexed="63"/>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medium"/>
      <top>
        <color indexed="63"/>
      </top>
      <bottom style="thin"/>
    </border>
    <border>
      <left>
        <color indexed="63"/>
      </left>
      <right style="thin">
        <color indexed="8"/>
      </right>
      <top style="thin"/>
      <bottom>
        <color indexed="63"/>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color indexed="8"/>
      </bottom>
    </border>
    <border>
      <left style="thin"/>
      <right>
        <color indexed="63"/>
      </right>
      <top style="thin">
        <color indexed="8"/>
      </top>
      <bottom>
        <color indexed="63"/>
      </bottom>
    </border>
    <border>
      <left>
        <color indexed="63"/>
      </left>
      <right style="medium"/>
      <top style="thin">
        <color indexed="8"/>
      </top>
      <bottom>
        <color indexed="63"/>
      </bottom>
    </border>
    <border>
      <left style="medium"/>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hair"/>
      <bottom style="hair"/>
    </border>
    <border>
      <left>
        <color indexed="63"/>
      </left>
      <right style="medium"/>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medium"/>
      <top style="hair"/>
      <bottom style="thin"/>
    </border>
    <border>
      <left>
        <color indexed="63"/>
      </left>
      <right style="medium"/>
      <top style="thin"/>
      <bottom style="thin"/>
    </border>
    <border>
      <left style="thin"/>
      <right>
        <color indexed="63"/>
      </right>
      <top style="hair"/>
      <bottom style="medium"/>
    </border>
    <border>
      <left>
        <color indexed="63"/>
      </left>
      <right>
        <color indexed="63"/>
      </right>
      <top style="hair"/>
      <bottom style="medium"/>
    </border>
    <border>
      <left>
        <color indexed="24"/>
      </left>
      <right>
        <color indexed="24"/>
      </right>
      <top style="hair"/>
      <bottom style="thin"/>
    </border>
    <border>
      <left>
        <color indexed="24"/>
      </left>
      <right>
        <color indexed="24"/>
      </right>
      <top style="hair"/>
      <bottom style="hair"/>
    </border>
    <border>
      <left>
        <color indexed="24"/>
      </left>
      <right style="thin"/>
      <top style="hair"/>
      <bottom style="thin"/>
    </border>
    <border>
      <left>
        <color indexed="63"/>
      </left>
      <right style="thin"/>
      <top style="medium"/>
      <bottom style="hair"/>
    </border>
    <border>
      <left>
        <color indexed="24"/>
      </left>
      <right>
        <color indexed="24"/>
      </right>
      <top>
        <color indexed="63"/>
      </top>
      <bottom style="thin"/>
    </border>
    <border>
      <left>
        <color indexed="63"/>
      </left>
      <right style="thin"/>
      <top style="thin"/>
      <bottom style="thin">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975">
    <xf numFmtId="0" fontId="0" fillId="0" borderId="0" xfId="0" applyAlignment="1">
      <alignment/>
    </xf>
    <xf numFmtId="3" fontId="1" fillId="0" borderId="0" xfId="21" applyNumberFormat="1" applyFont="1" applyAlignment="1">
      <alignment/>
      <protection/>
    </xf>
    <xf numFmtId="3" fontId="3" fillId="0" borderId="0" xfId="21" applyNumberFormat="1" applyFont="1" applyAlignment="1">
      <alignment/>
      <protection/>
    </xf>
    <xf numFmtId="164" fontId="3" fillId="0" borderId="0" xfId="21" applyNumberFormat="1" applyFont="1" applyAlignment="1">
      <alignment/>
      <protection/>
    </xf>
    <xf numFmtId="3" fontId="1" fillId="0" borderId="0" xfId="21" applyNumberFormat="1" applyFont="1" applyAlignment="1">
      <alignment horizontal="centerContinuous"/>
      <protection/>
    </xf>
    <xf numFmtId="3" fontId="3" fillId="0" borderId="0" xfId="21" applyNumberFormat="1" applyFont="1" applyAlignment="1">
      <alignment horizontal="centerContinuous"/>
      <protection/>
    </xf>
    <xf numFmtId="164" fontId="3" fillId="0" borderId="0" xfId="21" applyNumberFormat="1" applyFont="1" applyAlignment="1">
      <alignment horizontal="centerContinuous"/>
      <protection/>
    </xf>
    <xf numFmtId="164" fontId="4" fillId="0" borderId="0" xfId="21" applyNumberFormat="1" applyFont="1" applyAlignment="1">
      <alignment horizontal="centerContinuous"/>
      <protection/>
    </xf>
    <xf numFmtId="3" fontId="5" fillId="0" borderId="0" xfId="21" applyNumberFormat="1" applyFont="1" applyAlignment="1">
      <alignment horizontal="centerContinuous"/>
      <protection/>
    </xf>
    <xf numFmtId="3" fontId="6" fillId="0" borderId="0" xfId="21" applyNumberFormat="1" applyFont="1" applyAlignment="1">
      <alignment horizontal="centerContinuous"/>
      <protection/>
    </xf>
    <xf numFmtId="164" fontId="7" fillId="0" borderId="1" xfId="21" applyNumberFormat="1" applyFont="1" applyBorder="1" applyAlignment="1">
      <alignment horizontal="center"/>
      <protection/>
    </xf>
    <xf numFmtId="164" fontId="7" fillId="0" borderId="2" xfId="21" applyNumberFormat="1" applyFont="1" applyBorder="1" applyAlignment="1">
      <alignment horizontal="center"/>
      <protection/>
    </xf>
    <xf numFmtId="164" fontId="7" fillId="0" borderId="3" xfId="21" applyNumberFormat="1" applyFont="1" applyBorder="1" applyAlignment="1">
      <alignment horizontal="center"/>
      <protection/>
    </xf>
    <xf numFmtId="3" fontId="3" fillId="0" borderId="0" xfId="21" applyNumberFormat="1" applyFont="1" applyBorder="1" applyAlignment="1">
      <alignment/>
      <protection/>
    </xf>
    <xf numFmtId="164" fontId="3" fillId="0" borderId="0" xfId="21" applyNumberFormat="1" applyFont="1" applyBorder="1" applyAlignment="1">
      <alignment/>
      <protection/>
    </xf>
    <xf numFmtId="164" fontId="3" fillId="0" borderId="4" xfId="21" applyNumberFormat="1" applyFont="1" applyBorder="1" applyAlignment="1">
      <alignment/>
      <protection/>
    </xf>
    <xf numFmtId="164" fontId="3" fillId="0" borderId="2" xfId="21" applyNumberFormat="1" applyFont="1" applyBorder="1" applyAlignment="1">
      <alignment/>
      <protection/>
    </xf>
    <xf numFmtId="164" fontId="7" fillId="0" borderId="5" xfId="21" applyNumberFormat="1" applyFont="1" applyBorder="1" applyAlignment="1">
      <alignment horizontal="center"/>
      <protection/>
    </xf>
    <xf numFmtId="164" fontId="7" fillId="0" borderId="5" xfId="21" applyNumberFormat="1" applyFont="1" applyBorder="1" applyAlignment="1">
      <alignment/>
      <protection/>
    </xf>
    <xf numFmtId="3" fontId="4" fillId="0" borderId="6" xfId="21" applyNumberFormat="1" applyFont="1" applyBorder="1" applyAlignment="1">
      <alignment/>
      <protection/>
    </xf>
    <xf numFmtId="3" fontId="3" fillId="0" borderId="6" xfId="21" applyNumberFormat="1" applyFont="1" applyBorder="1" applyAlignment="1">
      <alignment/>
      <protection/>
    </xf>
    <xf numFmtId="164" fontId="3" fillId="0" borderId="6" xfId="21" applyNumberFormat="1" applyFont="1" applyBorder="1" applyAlignment="1">
      <alignment/>
      <protection/>
    </xf>
    <xf numFmtId="164" fontId="7" fillId="0" borderId="7" xfId="21" applyNumberFormat="1" applyFont="1" applyBorder="1" applyAlignment="1">
      <alignment horizontal="center"/>
      <protection/>
    </xf>
    <xf numFmtId="164" fontId="7" fillId="0" borderId="7" xfId="21" applyNumberFormat="1" applyFont="1" applyBorder="1" applyAlignment="1">
      <alignment horizontal="right"/>
      <protection/>
    </xf>
    <xf numFmtId="3" fontId="3" fillId="0" borderId="8" xfId="21" applyNumberFormat="1" applyFont="1" applyBorder="1" applyAlignment="1">
      <alignment/>
      <protection/>
    </xf>
    <xf numFmtId="3" fontId="3" fillId="0" borderId="9" xfId="21" applyNumberFormat="1" applyFont="1" applyBorder="1" applyAlignment="1">
      <alignment/>
      <protection/>
    </xf>
    <xf numFmtId="164" fontId="3" fillId="0" borderId="9" xfId="21" applyNumberFormat="1" applyFont="1" applyBorder="1" applyAlignment="1">
      <alignment/>
      <protection/>
    </xf>
    <xf numFmtId="164" fontId="3" fillId="0" borderId="10" xfId="21" applyNumberFormat="1" applyFont="1" applyBorder="1" applyAlignment="1">
      <alignment/>
      <protection/>
    </xf>
    <xf numFmtId="164" fontId="3" fillId="0" borderId="11" xfId="21" applyNumberFormat="1" applyFont="1" applyBorder="1" applyAlignment="1">
      <alignment/>
      <protection/>
    </xf>
    <xf numFmtId="3" fontId="7" fillId="0" borderId="12" xfId="21" applyNumberFormat="1" applyFont="1" applyBorder="1" applyAlignment="1">
      <alignment/>
      <protection/>
    </xf>
    <xf numFmtId="3" fontId="7" fillId="0" borderId="13" xfId="21" applyNumberFormat="1" applyFont="1" applyBorder="1" applyAlignment="1">
      <alignment/>
      <protection/>
    </xf>
    <xf numFmtId="3" fontId="7" fillId="0" borderId="13" xfId="21" applyNumberFormat="1" applyFont="1" applyBorder="1" applyAlignment="1">
      <alignment horizontal="fill"/>
      <protection/>
    </xf>
    <xf numFmtId="164" fontId="7" fillId="0" borderId="13" xfId="21" applyNumberFormat="1" applyFont="1" applyBorder="1" applyAlignment="1">
      <alignment horizontal="fill"/>
      <protection/>
    </xf>
    <xf numFmtId="164" fontId="7" fillId="0" borderId="13" xfId="21" applyNumberFormat="1" applyFont="1" applyFill="1" applyBorder="1" applyAlignment="1">
      <alignment horizontal="fill"/>
      <protection/>
    </xf>
    <xf numFmtId="164" fontId="3" fillId="0" borderId="14" xfId="21" applyNumberFormat="1" applyFont="1" applyFill="1" applyBorder="1" applyAlignment="1">
      <alignment/>
      <protection/>
    </xf>
    <xf numFmtId="165" fontId="3" fillId="0" borderId="15" xfId="21" applyNumberFormat="1" applyFont="1" applyFill="1" applyBorder="1" applyAlignment="1">
      <alignment/>
      <protection/>
    </xf>
    <xf numFmtId="3" fontId="3" fillId="0" borderId="16" xfId="21" applyNumberFormat="1" applyFont="1" applyBorder="1" applyAlignment="1">
      <alignment/>
      <protection/>
    </xf>
    <xf numFmtId="3" fontId="7" fillId="0" borderId="17" xfId="21" applyNumberFormat="1" applyFont="1" applyBorder="1" applyAlignment="1">
      <alignment/>
      <protection/>
    </xf>
    <xf numFmtId="3" fontId="7" fillId="0" borderId="17" xfId="21" applyNumberFormat="1" applyFont="1" applyBorder="1" applyAlignment="1">
      <alignment horizontal="fill"/>
      <protection/>
    </xf>
    <xf numFmtId="164" fontId="7" fillId="0" borderId="17" xfId="21" applyNumberFormat="1" applyFont="1" applyBorder="1" applyAlignment="1">
      <alignment horizontal="fill"/>
      <protection/>
    </xf>
    <xf numFmtId="164" fontId="7" fillId="0" borderId="17" xfId="21" applyNumberFormat="1" applyFont="1" applyFill="1" applyBorder="1" applyAlignment="1">
      <alignment horizontal="fill"/>
      <protection/>
    </xf>
    <xf numFmtId="164" fontId="3" fillId="0" borderId="18" xfId="21" applyNumberFormat="1" applyFont="1" applyFill="1" applyBorder="1" applyAlignment="1">
      <alignment/>
      <protection/>
    </xf>
    <xf numFmtId="165" fontId="3" fillId="0" borderId="19" xfId="21" applyNumberFormat="1" applyFont="1" applyFill="1" applyBorder="1" applyAlignment="1">
      <alignment/>
      <protection/>
    </xf>
    <xf numFmtId="3" fontId="3" fillId="0" borderId="20" xfId="21" applyNumberFormat="1" applyFont="1" applyBorder="1" applyAlignment="1">
      <alignment/>
      <protection/>
    </xf>
    <xf numFmtId="164" fontId="3" fillId="0" borderId="19" xfId="21" applyNumberFormat="1" applyFont="1" applyFill="1" applyBorder="1" applyAlignment="1">
      <alignment/>
      <protection/>
    </xf>
    <xf numFmtId="3" fontId="7" fillId="0" borderId="20" xfId="21" applyNumberFormat="1" applyFont="1" applyBorder="1" applyAlignment="1">
      <alignment/>
      <protection/>
    </xf>
    <xf numFmtId="3" fontId="3" fillId="0" borderId="17" xfId="21" applyNumberFormat="1" applyFont="1" applyBorder="1" applyAlignment="1">
      <alignment/>
      <protection/>
    </xf>
    <xf numFmtId="3" fontId="3" fillId="0" borderId="17" xfId="21" applyNumberFormat="1" applyFont="1" applyBorder="1" applyAlignment="1">
      <alignment horizontal="fill"/>
      <protection/>
    </xf>
    <xf numFmtId="164" fontId="3" fillId="0" borderId="17" xfId="21" applyNumberFormat="1" applyFont="1" applyBorder="1" applyAlignment="1">
      <alignment horizontal="fill"/>
      <protection/>
    </xf>
    <xf numFmtId="164" fontId="3" fillId="0" borderId="17" xfId="21" applyNumberFormat="1" applyFont="1" applyFill="1" applyBorder="1" applyAlignment="1">
      <alignment horizontal="fill"/>
      <protection/>
    </xf>
    <xf numFmtId="164" fontId="3" fillId="0" borderId="18" xfId="21" applyNumberFormat="1" applyFont="1" applyBorder="1" applyAlignment="1">
      <alignment/>
      <protection/>
    </xf>
    <xf numFmtId="164" fontId="3" fillId="0" borderId="19" xfId="21" applyNumberFormat="1" applyFont="1" applyBorder="1" applyAlignment="1">
      <alignment/>
      <protection/>
    </xf>
    <xf numFmtId="165" fontId="3" fillId="0" borderId="19" xfId="21" applyNumberFormat="1" applyFont="1" applyBorder="1" applyAlignment="1">
      <alignment/>
      <protection/>
    </xf>
    <xf numFmtId="0" fontId="3" fillId="0" borderId="21" xfId="21" applyFont="1" applyBorder="1">
      <alignment/>
      <protection/>
    </xf>
    <xf numFmtId="0" fontId="3" fillId="0" borderId="17" xfId="21" applyFont="1" applyBorder="1">
      <alignment/>
      <protection/>
    </xf>
    <xf numFmtId="164" fontId="3" fillId="0" borderId="20" xfId="21" applyNumberFormat="1" applyFont="1" applyBorder="1" applyAlignment="1">
      <alignment/>
      <protection/>
    </xf>
    <xf numFmtId="164" fontId="3" fillId="0" borderId="22" xfId="21" applyNumberFormat="1" applyFont="1" applyBorder="1" applyAlignment="1">
      <alignment/>
      <protection/>
    </xf>
    <xf numFmtId="3" fontId="3" fillId="0" borderId="17" xfId="21" applyNumberFormat="1" applyFont="1" applyFill="1" applyBorder="1" applyAlignment="1">
      <alignment horizontal="fill"/>
      <protection/>
    </xf>
    <xf numFmtId="3" fontId="3" fillId="0" borderId="17" xfId="21" applyNumberFormat="1" applyFont="1" applyFill="1" applyBorder="1" applyAlignment="1">
      <alignment/>
      <protection/>
    </xf>
    <xf numFmtId="3" fontId="3" fillId="0" borderId="23" xfId="21" applyNumberFormat="1" applyFont="1" applyBorder="1" applyAlignment="1">
      <alignment/>
      <protection/>
    </xf>
    <xf numFmtId="3" fontId="3" fillId="0" borderId="0" xfId="21" applyNumberFormat="1" applyFont="1" applyFill="1" applyAlignment="1">
      <alignment/>
      <protection/>
    </xf>
    <xf numFmtId="3" fontId="3" fillId="0" borderId="0" xfId="21" applyNumberFormat="1" applyFont="1" applyFill="1" applyAlignment="1">
      <alignment horizontal="fill"/>
      <protection/>
    </xf>
    <xf numFmtId="3" fontId="3" fillId="0" borderId="0" xfId="21" applyNumberFormat="1" applyFont="1" applyAlignment="1">
      <alignment horizontal="fill"/>
      <protection/>
    </xf>
    <xf numFmtId="164" fontId="3" fillId="0" borderId="0" xfId="21" applyNumberFormat="1" applyFont="1" applyAlignment="1">
      <alignment horizontal="fill"/>
      <protection/>
    </xf>
    <xf numFmtId="164" fontId="3" fillId="0" borderId="24" xfId="21" applyNumberFormat="1" applyFont="1" applyBorder="1" applyAlignment="1">
      <alignment/>
      <protection/>
    </xf>
    <xf numFmtId="164" fontId="3" fillId="0" borderId="23" xfId="21" applyNumberFormat="1" applyFont="1" applyBorder="1" applyAlignment="1">
      <alignment/>
      <protection/>
    </xf>
    <xf numFmtId="164" fontId="3" fillId="0" borderId="25" xfId="21" applyNumberFormat="1" applyFont="1" applyBorder="1" applyAlignment="1">
      <alignment/>
      <protection/>
    </xf>
    <xf numFmtId="3" fontId="3" fillId="0" borderId="26" xfId="21" applyNumberFormat="1" applyFont="1" applyBorder="1" applyAlignment="1">
      <alignment/>
      <protection/>
    </xf>
    <xf numFmtId="164" fontId="3" fillId="0" borderId="17" xfId="21" applyNumberFormat="1" applyFont="1" applyBorder="1" applyAlignment="1">
      <alignment/>
      <protection/>
    </xf>
    <xf numFmtId="164" fontId="3" fillId="0" borderId="27" xfId="21" applyNumberFormat="1" applyFont="1" applyBorder="1" applyAlignment="1">
      <alignment/>
      <protection/>
    </xf>
    <xf numFmtId="164" fontId="3" fillId="0" borderId="26" xfId="21" applyNumberFormat="1" applyFont="1" applyBorder="1" applyAlignment="1">
      <alignment/>
      <protection/>
    </xf>
    <xf numFmtId="3" fontId="3" fillId="0" borderId="18" xfId="21" applyNumberFormat="1" applyFont="1" applyBorder="1" applyAlignment="1">
      <alignment/>
      <protection/>
    </xf>
    <xf numFmtId="3" fontId="3" fillId="0" borderId="19" xfId="21" applyNumberFormat="1" applyFont="1" applyBorder="1" applyAlignment="1">
      <alignment/>
      <protection/>
    </xf>
    <xf numFmtId="0" fontId="3" fillId="0" borderId="28" xfId="21" applyFont="1" applyBorder="1">
      <alignment/>
      <protection/>
    </xf>
    <xf numFmtId="0" fontId="3" fillId="0" borderId="0" xfId="21" applyFont="1" applyBorder="1">
      <alignment/>
      <protection/>
    </xf>
    <xf numFmtId="3" fontId="3" fillId="0" borderId="0" xfId="21" applyNumberFormat="1" applyFont="1" applyBorder="1" applyAlignment="1">
      <alignment horizontal="fill"/>
      <protection/>
    </xf>
    <xf numFmtId="164" fontId="3" fillId="0" borderId="0" xfId="21" applyNumberFormat="1" applyFont="1" applyBorder="1" applyAlignment="1">
      <alignment horizontal="fill"/>
      <protection/>
    </xf>
    <xf numFmtId="3" fontId="7" fillId="0" borderId="29" xfId="21" applyNumberFormat="1" applyFont="1" applyBorder="1" applyAlignment="1">
      <alignment/>
      <protection/>
    </xf>
    <xf numFmtId="3" fontId="7" fillId="0" borderId="30" xfId="21" applyNumberFormat="1" applyFont="1" applyBorder="1" applyAlignment="1">
      <alignment horizontal="fill"/>
      <protection/>
    </xf>
    <xf numFmtId="164" fontId="7" fillId="0" borderId="30" xfId="21" applyNumberFormat="1" applyFont="1" applyBorder="1" applyAlignment="1">
      <alignment horizontal="fill"/>
      <protection/>
    </xf>
    <xf numFmtId="164" fontId="7" fillId="0" borderId="31" xfId="21" applyNumberFormat="1" applyFont="1" applyBorder="1" applyAlignment="1">
      <alignment/>
      <protection/>
    </xf>
    <xf numFmtId="164" fontId="7" fillId="0" borderId="32" xfId="21" applyNumberFormat="1" applyFont="1" applyBorder="1" applyAlignment="1">
      <alignment/>
      <protection/>
    </xf>
    <xf numFmtId="3" fontId="3" fillId="0" borderId="33" xfId="21" applyNumberFormat="1" applyFont="1" applyBorder="1" applyAlignment="1">
      <alignment/>
      <protection/>
    </xf>
    <xf numFmtId="3" fontId="3" fillId="0" borderId="34" xfId="21" applyNumberFormat="1" applyFont="1" applyBorder="1" applyAlignment="1">
      <alignment horizontal="fill"/>
      <protection/>
    </xf>
    <xf numFmtId="164" fontId="3" fillId="0" borderId="34" xfId="21" applyNumberFormat="1" applyFont="1" applyBorder="1" applyAlignment="1">
      <alignment horizontal="fill"/>
      <protection/>
    </xf>
    <xf numFmtId="164" fontId="3" fillId="0" borderId="35" xfId="21" applyNumberFormat="1" applyFont="1" applyBorder="1" applyAlignment="1">
      <alignment/>
      <protection/>
    </xf>
    <xf numFmtId="164" fontId="3" fillId="0" borderId="36" xfId="21" applyNumberFormat="1" applyFont="1" applyBorder="1" applyAlignment="1">
      <alignment/>
      <protection/>
    </xf>
    <xf numFmtId="3" fontId="3" fillId="0" borderId="20" xfId="21" applyNumberFormat="1" applyFont="1" applyFill="1" applyBorder="1" applyAlignment="1">
      <alignment/>
      <protection/>
    </xf>
    <xf numFmtId="164" fontId="3" fillId="0" borderId="17" xfId="21" applyNumberFormat="1" applyFont="1" applyFill="1" applyBorder="1" applyAlignment="1">
      <alignment/>
      <protection/>
    </xf>
    <xf numFmtId="164" fontId="3" fillId="0" borderId="24" xfId="21" applyNumberFormat="1" applyFont="1" applyFill="1" applyBorder="1" applyAlignment="1">
      <alignment/>
      <protection/>
    </xf>
    <xf numFmtId="164" fontId="3" fillId="0" borderId="25" xfId="21" applyNumberFormat="1" applyFont="1" applyFill="1" applyBorder="1" applyAlignment="1">
      <alignment/>
      <protection/>
    </xf>
    <xf numFmtId="3" fontId="7" fillId="0" borderId="30" xfId="21" applyNumberFormat="1" applyFont="1" applyFill="1" applyBorder="1" applyAlignment="1">
      <alignment horizontal="fill"/>
      <protection/>
    </xf>
    <xf numFmtId="164" fontId="7" fillId="0" borderId="30" xfId="21" applyNumberFormat="1" applyFont="1" applyFill="1" applyBorder="1" applyAlignment="1">
      <alignment horizontal="fill"/>
      <protection/>
    </xf>
    <xf numFmtId="164" fontId="3" fillId="0" borderId="37" xfId="21" applyNumberFormat="1" applyFont="1" applyFill="1" applyBorder="1" applyAlignment="1">
      <alignment/>
      <protection/>
    </xf>
    <xf numFmtId="164" fontId="3" fillId="0" borderId="38" xfId="21" applyNumberFormat="1" applyFont="1" applyFill="1" applyBorder="1" applyAlignment="1">
      <alignment/>
      <protection/>
    </xf>
    <xf numFmtId="164" fontId="7" fillId="0" borderId="31" xfId="21" applyNumberFormat="1" applyFont="1" applyFill="1" applyBorder="1" applyAlignment="1">
      <alignment/>
      <protection/>
    </xf>
    <xf numFmtId="164" fontId="7" fillId="0" borderId="32" xfId="21" applyNumberFormat="1" applyFont="1" applyFill="1" applyBorder="1" applyAlignment="1">
      <alignment/>
      <protection/>
    </xf>
    <xf numFmtId="3" fontId="3" fillId="0" borderId="39" xfId="21" applyNumberFormat="1" applyFont="1" applyFill="1" applyBorder="1" applyAlignment="1">
      <alignment horizontal="fill"/>
      <protection/>
    </xf>
    <xf numFmtId="164" fontId="3" fillId="0" borderId="39" xfId="21" applyNumberFormat="1" applyFont="1" applyFill="1" applyBorder="1" applyAlignment="1">
      <alignment horizontal="fill"/>
      <protection/>
    </xf>
    <xf numFmtId="3" fontId="3" fillId="0" borderId="0" xfId="21" applyNumberFormat="1" applyFont="1" applyFill="1" applyBorder="1" applyAlignment="1">
      <alignment/>
      <protection/>
    </xf>
    <xf numFmtId="0" fontId="2" fillId="0" borderId="0" xfId="21" applyFill="1" applyBorder="1" applyAlignment="1">
      <alignment/>
      <protection/>
    </xf>
    <xf numFmtId="3" fontId="3" fillId="0" borderId="0" xfId="21" applyNumberFormat="1" applyFont="1" applyFill="1" applyBorder="1" applyAlignment="1">
      <alignment horizontal="fill"/>
      <protection/>
    </xf>
    <xf numFmtId="164" fontId="3" fillId="0" borderId="0" xfId="21" applyNumberFormat="1" applyFont="1" applyFill="1" applyBorder="1" applyAlignment="1">
      <alignment horizontal="fill"/>
      <protection/>
    </xf>
    <xf numFmtId="164" fontId="3" fillId="0" borderId="0" xfId="21" applyNumberFormat="1" applyFont="1" applyFill="1" applyBorder="1" applyAlignment="1">
      <alignment/>
      <protection/>
    </xf>
    <xf numFmtId="0" fontId="2" fillId="0" borderId="0" xfId="21" applyBorder="1" applyAlignment="1">
      <alignment wrapText="1"/>
      <protection/>
    </xf>
    <xf numFmtId="0" fontId="2" fillId="0" borderId="0" xfId="21" applyBorder="1" applyAlignment="1">
      <alignment wrapText="1"/>
      <protection/>
    </xf>
    <xf numFmtId="3" fontId="7" fillId="0" borderId="0" xfId="21" applyNumberFormat="1" applyFont="1" applyAlignment="1">
      <alignment horizontal="centerContinuous"/>
      <protection/>
    </xf>
    <xf numFmtId="164" fontId="7" fillId="0" borderId="0" xfId="21" applyNumberFormat="1" applyFont="1" applyAlignment="1">
      <alignment horizontal="centerContinuous"/>
      <protection/>
    </xf>
    <xf numFmtId="3" fontId="8" fillId="0" borderId="1" xfId="21" applyNumberFormat="1" applyFont="1" applyBorder="1" applyAlignment="1">
      <alignment/>
      <protection/>
    </xf>
    <xf numFmtId="3" fontId="8" fillId="0" borderId="2" xfId="21" applyNumberFormat="1" applyFont="1" applyBorder="1" applyAlignment="1">
      <alignment/>
      <protection/>
    </xf>
    <xf numFmtId="164" fontId="8" fillId="0" borderId="1" xfId="21" applyNumberFormat="1" applyFont="1" applyBorder="1" applyAlignment="1">
      <alignment horizontal="centerContinuous"/>
      <protection/>
    </xf>
    <xf numFmtId="164" fontId="8" fillId="0" borderId="2" xfId="21" applyNumberFormat="1" applyFont="1" applyBorder="1" applyAlignment="1">
      <alignment horizontal="centerContinuous"/>
      <protection/>
    </xf>
    <xf numFmtId="164" fontId="8" fillId="0" borderId="2" xfId="21" applyNumberFormat="1" applyFont="1" applyBorder="1" applyAlignment="1">
      <alignment/>
      <protection/>
    </xf>
    <xf numFmtId="1" fontId="8" fillId="0" borderId="1" xfId="21" applyNumberFormat="1" applyFont="1" applyBorder="1" applyAlignment="1">
      <alignment horizontal="centerContinuous"/>
      <protection/>
    </xf>
    <xf numFmtId="1" fontId="8" fillId="0" borderId="2" xfId="21" applyNumberFormat="1" applyFont="1" applyBorder="1" applyAlignment="1">
      <alignment horizontal="centerContinuous"/>
      <protection/>
    </xf>
    <xf numFmtId="1" fontId="8" fillId="0" borderId="3" xfId="21" applyNumberFormat="1" applyFont="1" applyBorder="1" applyAlignment="1">
      <alignment horizontal="centerContinuous"/>
      <protection/>
    </xf>
    <xf numFmtId="3" fontId="8" fillId="0" borderId="23" xfId="21" applyNumberFormat="1" applyFont="1" applyBorder="1" applyAlignment="1">
      <alignment/>
      <protection/>
    </xf>
    <xf numFmtId="3" fontId="9" fillId="0" borderId="0" xfId="21" applyNumberFormat="1" applyFont="1" applyAlignment="1">
      <alignment horizontal="centerContinuous"/>
      <protection/>
    </xf>
    <xf numFmtId="3" fontId="8" fillId="0" borderId="0" xfId="21" applyNumberFormat="1" applyFont="1" applyAlignment="1">
      <alignment horizontal="centerContinuous"/>
      <protection/>
    </xf>
    <xf numFmtId="3" fontId="8" fillId="0" borderId="0" xfId="21" applyNumberFormat="1" applyFont="1" applyAlignment="1">
      <alignment/>
      <protection/>
    </xf>
    <xf numFmtId="164" fontId="8" fillId="0" borderId="29" xfId="21" applyNumberFormat="1" applyFont="1" applyBorder="1" applyAlignment="1">
      <alignment horizontal="centerContinuous" vertical="top"/>
      <protection/>
    </xf>
    <xf numFmtId="164" fontId="8" fillId="0" borderId="30" xfId="21" applyNumberFormat="1" applyFont="1" applyBorder="1" applyAlignment="1">
      <alignment horizontal="centerContinuous"/>
      <protection/>
    </xf>
    <xf numFmtId="164" fontId="8" fillId="0" borderId="30" xfId="21" applyNumberFormat="1" applyFont="1" applyBorder="1" applyAlignment="1">
      <alignment/>
      <protection/>
    </xf>
    <xf numFmtId="164" fontId="8" fillId="0" borderId="29" xfId="21" applyNumberFormat="1" applyFont="1" applyBorder="1" applyAlignment="1">
      <alignment horizontal="centerContinuous" wrapText="1"/>
      <protection/>
    </xf>
    <xf numFmtId="164" fontId="9" fillId="0" borderId="30" xfId="21" applyNumberFormat="1" applyFont="1" applyBorder="1" applyAlignment="1">
      <alignment horizontal="centerContinuous" wrapText="1"/>
      <protection/>
    </xf>
    <xf numFmtId="164" fontId="8" fillId="0" borderId="30" xfId="21" applyNumberFormat="1" applyFont="1" applyBorder="1" applyAlignment="1">
      <alignment wrapText="1"/>
      <protection/>
    </xf>
    <xf numFmtId="164" fontId="9" fillId="0" borderId="30" xfId="21" applyNumberFormat="1" applyFont="1" applyBorder="1" applyAlignment="1">
      <alignment horizontal="centerContinuous"/>
      <protection/>
    </xf>
    <xf numFmtId="164" fontId="8" fillId="0" borderId="40" xfId="21" applyNumberFormat="1" applyFont="1" applyBorder="1" applyAlignment="1">
      <alignment horizontal="centerContinuous"/>
      <protection/>
    </xf>
    <xf numFmtId="3" fontId="10" fillId="0" borderId="41" xfId="21" applyNumberFormat="1" applyFont="1" applyBorder="1" applyAlignment="1">
      <alignment/>
      <protection/>
    </xf>
    <xf numFmtId="3" fontId="8" fillId="0" borderId="6" xfId="21" applyNumberFormat="1" applyFont="1" applyBorder="1" applyAlignment="1">
      <alignment/>
      <protection/>
    </xf>
    <xf numFmtId="164" fontId="8" fillId="0" borderId="41" xfId="21" applyNumberFormat="1" applyFont="1" applyBorder="1" applyAlignment="1">
      <alignment horizontal="right"/>
      <protection/>
    </xf>
    <xf numFmtId="164" fontId="8" fillId="0" borderId="6" xfId="21" applyNumberFormat="1" applyFont="1" applyBorder="1" applyAlignment="1">
      <alignment horizontal="center"/>
      <protection/>
    </xf>
    <xf numFmtId="164" fontId="8" fillId="0" borderId="6" xfId="21" applyNumberFormat="1" applyFont="1" applyBorder="1" applyAlignment="1">
      <alignment horizontal="right"/>
      <protection/>
    </xf>
    <xf numFmtId="164" fontId="8" fillId="0" borderId="6" xfId="21" applyNumberFormat="1" applyFont="1" applyBorder="1" applyAlignment="1">
      <alignment/>
      <protection/>
    </xf>
    <xf numFmtId="164" fontId="8" fillId="0" borderId="42" xfId="21" applyNumberFormat="1" applyFont="1" applyBorder="1" applyAlignment="1">
      <alignment horizontal="right"/>
      <protection/>
    </xf>
    <xf numFmtId="3" fontId="8" fillId="0" borderId="20" xfId="21" applyNumberFormat="1" applyFont="1" applyBorder="1" applyAlignment="1">
      <alignment/>
      <protection/>
    </xf>
    <xf numFmtId="164" fontId="8" fillId="0" borderId="20" xfId="22" applyNumberFormat="1" applyFont="1" applyBorder="1" applyAlignment="1">
      <alignment horizontal="right"/>
      <protection/>
    </xf>
    <xf numFmtId="164" fontId="8" fillId="0" borderId="17" xfId="22" applyNumberFormat="1" applyFont="1" applyBorder="1" applyAlignment="1">
      <alignment horizontal="right"/>
      <protection/>
    </xf>
    <xf numFmtId="166" fontId="8" fillId="0" borderId="17" xfId="22" applyNumberFormat="1" applyFont="1" applyBorder="1" applyAlignment="1">
      <alignment horizontal="right"/>
      <protection/>
    </xf>
    <xf numFmtId="164" fontId="8" fillId="0" borderId="17" xfId="21" applyNumberFormat="1" applyFont="1" applyBorder="1" applyAlignment="1">
      <alignment/>
      <protection/>
    </xf>
    <xf numFmtId="164" fontId="8" fillId="0" borderId="20" xfId="21" applyNumberFormat="1" applyFont="1" applyBorder="1" applyAlignment="1">
      <alignment/>
      <protection/>
    </xf>
    <xf numFmtId="165" fontId="8" fillId="0" borderId="17" xfId="21" applyNumberFormat="1" applyFont="1" applyBorder="1" applyAlignment="1">
      <alignment/>
      <protection/>
    </xf>
    <xf numFmtId="165" fontId="8" fillId="0" borderId="43" xfId="21" applyNumberFormat="1" applyFont="1" applyBorder="1" applyAlignment="1">
      <alignment/>
      <protection/>
    </xf>
    <xf numFmtId="167" fontId="8" fillId="0" borderId="17" xfId="22" applyNumberFormat="1" applyFont="1" applyBorder="1" applyAlignment="1">
      <alignment horizontal="right"/>
      <protection/>
    </xf>
    <xf numFmtId="164" fontId="8" fillId="0" borderId="43" xfId="21" applyNumberFormat="1" applyFont="1" applyBorder="1" applyAlignment="1">
      <alignment/>
      <protection/>
    </xf>
    <xf numFmtId="3" fontId="8" fillId="0" borderId="29" xfId="21" applyNumberFormat="1" applyFont="1" applyFill="1" applyBorder="1" applyAlignment="1">
      <alignment/>
      <protection/>
    </xf>
    <xf numFmtId="164" fontId="8" fillId="0" borderId="29" xfId="22" applyNumberFormat="1" applyFont="1" applyBorder="1" applyAlignment="1">
      <alignment horizontal="right"/>
      <protection/>
    </xf>
    <xf numFmtId="164" fontId="8" fillId="0" borderId="30" xfId="22" applyNumberFormat="1" applyFont="1" applyBorder="1" applyAlignment="1">
      <alignment horizontal="right"/>
      <protection/>
    </xf>
    <xf numFmtId="167" fontId="8" fillId="0" borderId="44" xfId="22" applyNumberFormat="1" applyFont="1" applyBorder="1" applyAlignment="1">
      <alignment horizontal="right"/>
      <protection/>
    </xf>
    <xf numFmtId="164" fontId="8" fillId="0" borderId="29" xfId="21" applyNumberFormat="1" applyFont="1" applyBorder="1" applyAlignment="1">
      <alignment/>
      <protection/>
    </xf>
    <xf numFmtId="164" fontId="8" fillId="0" borderId="40" xfId="21" applyNumberFormat="1" applyFont="1" applyBorder="1" applyAlignment="1">
      <alignment/>
      <protection/>
    </xf>
    <xf numFmtId="3" fontId="8" fillId="0" borderId="29" xfId="21" applyNumberFormat="1" applyFont="1" applyBorder="1" applyAlignment="1">
      <alignment/>
      <protection/>
    </xf>
    <xf numFmtId="3" fontId="10" fillId="0" borderId="30" xfId="21" applyNumberFormat="1" applyFont="1" applyBorder="1" applyAlignment="1">
      <alignment/>
      <protection/>
    </xf>
    <xf numFmtId="3" fontId="10" fillId="0" borderId="30" xfId="21" applyNumberFormat="1" applyFont="1" applyBorder="1" applyAlignment="1">
      <alignment horizontal="fill"/>
      <protection/>
    </xf>
    <xf numFmtId="164" fontId="10" fillId="0" borderId="29" xfId="21" applyNumberFormat="1" applyFont="1" applyBorder="1" applyAlignment="1">
      <alignment horizontal="right"/>
      <protection/>
    </xf>
    <xf numFmtId="164" fontId="10" fillId="0" borderId="30" xfId="21" applyNumberFormat="1" applyFont="1" applyBorder="1" applyAlignment="1">
      <alignment horizontal="right"/>
      <protection/>
    </xf>
    <xf numFmtId="164" fontId="10" fillId="0" borderId="30" xfId="21" applyNumberFormat="1" applyFont="1" applyBorder="1" applyAlignment="1">
      <alignment/>
      <protection/>
    </xf>
    <xf numFmtId="164" fontId="10" fillId="0" borderId="29" xfId="21" applyNumberFormat="1" applyFont="1" applyBorder="1" applyAlignment="1">
      <alignment/>
      <protection/>
    </xf>
    <xf numFmtId="164" fontId="10" fillId="0" borderId="40" xfId="21" applyNumberFormat="1" applyFont="1" applyBorder="1" applyAlignment="1">
      <alignment/>
      <protection/>
    </xf>
    <xf numFmtId="164" fontId="8" fillId="0" borderId="23" xfId="21" applyNumberFormat="1" applyFont="1" applyBorder="1" applyAlignment="1">
      <alignment/>
      <protection/>
    </xf>
    <xf numFmtId="164" fontId="8" fillId="0" borderId="0" xfId="21" applyNumberFormat="1" applyFont="1" applyAlignment="1">
      <alignment/>
      <protection/>
    </xf>
    <xf numFmtId="164" fontId="8" fillId="0" borderId="0" xfId="21" applyNumberFormat="1" applyFont="1" applyBorder="1" applyAlignment="1">
      <alignment/>
      <protection/>
    </xf>
    <xf numFmtId="164" fontId="8" fillId="0" borderId="4" xfId="21" applyNumberFormat="1" applyFont="1" applyBorder="1" applyAlignment="1">
      <alignment/>
      <protection/>
    </xf>
    <xf numFmtId="3" fontId="8" fillId="0" borderId="30" xfId="21" applyNumberFormat="1" applyFont="1" applyBorder="1" applyAlignment="1">
      <alignment/>
      <protection/>
    </xf>
    <xf numFmtId="3" fontId="8" fillId="0" borderId="30" xfId="21" applyNumberFormat="1" applyFont="1" applyBorder="1" applyAlignment="1">
      <alignment horizontal="fill"/>
      <protection/>
    </xf>
    <xf numFmtId="3" fontId="8" fillId="0" borderId="17" xfId="21" applyNumberFormat="1" applyFont="1" applyBorder="1" applyAlignment="1">
      <alignment/>
      <protection/>
    </xf>
    <xf numFmtId="3" fontId="8" fillId="0" borderId="17" xfId="21" applyNumberFormat="1" applyFont="1" applyBorder="1" applyAlignment="1">
      <alignment horizontal="fill"/>
      <protection/>
    </xf>
    <xf numFmtId="164" fontId="8" fillId="0" borderId="45" xfId="21" applyNumberFormat="1" applyFont="1" applyBorder="1" applyAlignment="1">
      <alignment/>
      <protection/>
    </xf>
    <xf numFmtId="164" fontId="8" fillId="0" borderId="46" xfId="21" applyNumberFormat="1" applyFont="1" applyBorder="1" applyAlignment="1">
      <alignment/>
      <protection/>
    </xf>
    <xf numFmtId="164" fontId="8" fillId="0" borderId="47" xfId="21" applyNumberFormat="1" applyFont="1" applyBorder="1" applyAlignment="1">
      <alignment/>
      <protection/>
    </xf>
    <xf numFmtId="164" fontId="8" fillId="0" borderId="26" xfId="21" applyNumberFormat="1" applyFont="1" applyBorder="1" applyAlignment="1">
      <alignment/>
      <protection/>
    </xf>
    <xf numFmtId="0" fontId="0" fillId="0" borderId="0" xfId="23">
      <alignment/>
      <protection/>
    </xf>
    <xf numFmtId="3" fontId="7" fillId="0" borderId="0" xfId="20" applyNumberFormat="1" applyFont="1" applyAlignment="1">
      <alignment/>
      <protection/>
    </xf>
    <xf numFmtId="3" fontId="11" fillId="0" borderId="0" xfId="20" applyNumberFormat="1" applyFont="1" applyAlignment="1">
      <alignment/>
      <protection/>
    </xf>
    <xf numFmtId="0" fontId="7" fillId="0" borderId="0" xfId="23" applyFont="1" applyAlignment="1">
      <alignment horizontal="centerContinuous"/>
      <protection/>
    </xf>
    <xf numFmtId="0" fontId="0" fillId="0" borderId="0" xfId="23" applyAlignment="1">
      <alignment horizontal="centerContinuous"/>
      <protection/>
    </xf>
    <xf numFmtId="3" fontId="3" fillId="0" borderId="0" xfId="23" applyNumberFormat="1" applyFont="1" applyAlignment="1">
      <alignment horizontal="centerContinuous"/>
      <protection/>
    </xf>
    <xf numFmtId="0" fontId="6" fillId="0" borderId="0" xfId="23" applyFont="1" applyAlignment="1">
      <alignment horizontal="centerContinuous"/>
      <protection/>
    </xf>
    <xf numFmtId="0" fontId="0" fillId="0" borderId="0" xfId="23" applyFont="1" applyAlignment="1">
      <alignment horizontal="left"/>
      <protection/>
    </xf>
    <xf numFmtId="0" fontId="12" fillId="0" borderId="5" xfId="23" applyFont="1" applyBorder="1">
      <alignment/>
      <protection/>
    </xf>
    <xf numFmtId="0" fontId="12" fillId="0" borderId="5" xfId="23" applyFont="1" applyBorder="1" applyAlignment="1">
      <alignment horizontal="center"/>
      <protection/>
    </xf>
    <xf numFmtId="0" fontId="12" fillId="0" borderId="48" xfId="23" applyFont="1" applyBorder="1" applyAlignment="1">
      <alignment horizontal="centerContinuous"/>
      <protection/>
    </xf>
    <xf numFmtId="0" fontId="12" fillId="0" borderId="39" xfId="23" applyFont="1" applyBorder="1" applyAlignment="1">
      <alignment horizontal="centerContinuous"/>
      <protection/>
    </xf>
    <xf numFmtId="0" fontId="12" fillId="0" borderId="49" xfId="23" applyFont="1" applyBorder="1" applyAlignment="1">
      <alignment horizontal="centerContinuous"/>
      <protection/>
    </xf>
    <xf numFmtId="0" fontId="12" fillId="0" borderId="3" xfId="23" applyFont="1" applyBorder="1" applyAlignment="1">
      <alignment horizontal="center"/>
      <protection/>
    </xf>
    <xf numFmtId="0" fontId="12" fillId="0" borderId="31" xfId="23" applyFont="1" applyBorder="1">
      <alignment/>
      <protection/>
    </xf>
    <xf numFmtId="0" fontId="12" fillId="0" borderId="31" xfId="23" applyFont="1" applyBorder="1" applyAlignment="1">
      <alignment horizontal="center"/>
      <protection/>
    </xf>
    <xf numFmtId="0" fontId="12" fillId="0" borderId="30" xfId="23" applyFont="1" applyBorder="1" applyAlignment="1">
      <alignment horizontal="center"/>
      <protection/>
    </xf>
    <xf numFmtId="0" fontId="12" fillId="0" borderId="40" xfId="23" applyFont="1" applyBorder="1" applyAlignment="1">
      <alignment horizontal="center"/>
      <protection/>
    </xf>
    <xf numFmtId="0" fontId="6" fillId="0" borderId="24" xfId="23" applyFont="1" applyBorder="1">
      <alignment/>
      <protection/>
    </xf>
    <xf numFmtId="0" fontId="6" fillId="0" borderId="0" xfId="23" applyFont="1" applyBorder="1">
      <alignment/>
      <protection/>
    </xf>
    <xf numFmtId="0" fontId="6" fillId="0" borderId="4" xfId="23" applyFont="1" applyBorder="1">
      <alignment/>
      <protection/>
    </xf>
    <xf numFmtId="0" fontId="0" fillId="0" borderId="0" xfId="23" applyFont="1">
      <alignment/>
      <protection/>
    </xf>
    <xf numFmtId="0" fontId="6" fillId="0" borderId="18" xfId="23" applyFont="1" applyBorder="1">
      <alignment/>
      <protection/>
    </xf>
    <xf numFmtId="0" fontId="6" fillId="0" borderId="18" xfId="23" applyFont="1" applyBorder="1" applyAlignment="1">
      <alignment horizontal="center"/>
      <protection/>
    </xf>
    <xf numFmtId="164" fontId="6" fillId="0" borderId="20" xfId="20" applyNumberFormat="1" applyFont="1" applyBorder="1">
      <alignment/>
      <protection/>
    </xf>
    <xf numFmtId="164" fontId="6" fillId="0" borderId="17" xfId="20" applyNumberFormat="1" applyFont="1" applyBorder="1">
      <alignment/>
      <protection/>
    </xf>
    <xf numFmtId="164" fontId="6" fillId="0" borderId="43" xfId="20" applyNumberFormat="1" applyFont="1" applyBorder="1">
      <alignment/>
      <protection/>
    </xf>
    <xf numFmtId="164" fontId="6" fillId="0" borderId="18" xfId="20" applyNumberFormat="1" applyFont="1" applyBorder="1">
      <alignment/>
      <protection/>
    </xf>
    <xf numFmtId="164" fontId="6" fillId="0" borderId="26" xfId="20" applyNumberFormat="1" applyFont="1" applyBorder="1">
      <alignment/>
      <protection/>
    </xf>
    <xf numFmtId="164" fontId="6" fillId="0" borderId="47" xfId="20" applyNumberFormat="1" applyFont="1" applyBorder="1">
      <alignment/>
      <protection/>
    </xf>
    <xf numFmtId="164" fontId="6" fillId="0" borderId="50" xfId="20" applyNumberFormat="1" applyFont="1" applyBorder="1">
      <alignment/>
      <protection/>
    </xf>
    <xf numFmtId="0" fontId="12" fillId="0" borderId="48" xfId="23" applyFont="1" applyBorder="1" applyAlignment="1">
      <alignment horizontal="left"/>
      <protection/>
    </xf>
    <xf numFmtId="0" fontId="12" fillId="0" borderId="37" xfId="23" applyFont="1" applyBorder="1" applyAlignment="1">
      <alignment horizontal="center"/>
      <protection/>
    </xf>
    <xf numFmtId="164" fontId="12" fillId="0" borderId="48" xfId="23" applyNumberFormat="1" applyFont="1" applyBorder="1">
      <alignment/>
      <protection/>
    </xf>
    <xf numFmtId="0" fontId="12" fillId="0" borderId="39" xfId="23" applyFont="1" applyBorder="1">
      <alignment/>
      <protection/>
    </xf>
    <xf numFmtId="164" fontId="12" fillId="0" borderId="39" xfId="23" applyNumberFormat="1" applyFont="1" applyBorder="1">
      <alignment/>
      <protection/>
    </xf>
    <xf numFmtId="3" fontId="12" fillId="0" borderId="48" xfId="23" applyNumberFormat="1" applyFont="1" applyBorder="1">
      <alignment/>
      <protection/>
    </xf>
    <xf numFmtId="5" fontId="12" fillId="0" borderId="39" xfId="23" applyNumberFormat="1" applyFont="1" applyBorder="1">
      <alignment/>
      <protection/>
    </xf>
    <xf numFmtId="0" fontId="12" fillId="0" borderId="48" xfId="23" applyFont="1" applyBorder="1">
      <alignment/>
      <protection/>
    </xf>
    <xf numFmtId="168" fontId="12" fillId="0" borderId="39" xfId="23" applyNumberFormat="1" applyFont="1" applyBorder="1">
      <alignment/>
      <protection/>
    </xf>
    <xf numFmtId="165" fontId="12" fillId="0" borderId="37" xfId="23" applyNumberFormat="1" applyFont="1" applyBorder="1">
      <alignment/>
      <protection/>
    </xf>
    <xf numFmtId="0" fontId="6" fillId="0" borderId="0" xfId="23" applyFont="1">
      <alignment/>
      <protection/>
    </xf>
    <xf numFmtId="0" fontId="0" fillId="0" borderId="30" xfId="23" applyBorder="1">
      <alignment/>
      <protection/>
    </xf>
    <xf numFmtId="0" fontId="0" fillId="0" borderId="0" xfId="23" applyBorder="1">
      <alignment/>
      <protection/>
    </xf>
    <xf numFmtId="0" fontId="12" fillId="0" borderId="1" xfId="23" applyFont="1" applyBorder="1">
      <alignment/>
      <protection/>
    </xf>
    <xf numFmtId="0" fontId="12" fillId="0" borderId="2" xfId="23" applyFont="1" applyBorder="1" applyAlignment="1">
      <alignment horizontal="center"/>
      <protection/>
    </xf>
    <xf numFmtId="0" fontId="12" fillId="0" borderId="1" xfId="23" applyFont="1" applyBorder="1" applyAlignment="1">
      <alignment horizontal="center"/>
      <protection/>
    </xf>
    <xf numFmtId="0" fontId="6" fillId="0" borderId="31" xfId="23" applyFont="1" applyBorder="1">
      <alignment/>
      <protection/>
    </xf>
    <xf numFmtId="0" fontId="6" fillId="0" borderId="31" xfId="23" applyFont="1" applyBorder="1" applyAlignment="1">
      <alignment horizontal="center"/>
      <protection/>
    </xf>
    <xf numFmtId="164" fontId="6" fillId="0" borderId="29" xfId="20" applyNumberFormat="1" applyFont="1" applyBorder="1">
      <alignment/>
      <protection/>
    </xf>
    <xf numFmtId="164" fontId="6" fillId="0" borderId="30" xfId="20" applyNumberFormat="1" applyFont="1" applyBorder="1">
      <alignment/>
      <protection/>
    </xf>
    <xf numFmtId="164" fontId="6" fillId="0" borderId="40" xfId="20" applyNumberFormat="1" applyFont="1" applyBorder="1">
      <alignment/>
      <protection/>
    </xf>
    <xf numFmtId="164" fontId="6" fillId="0" borderId="31" xfId="20" applyNumberFormat="1" applyFont="1" applyBorder="1">
      <alignment/>
      <protection/>
    </xf>
    <xf numFmtId="0" fontId="12" fillId="0" borderId="37" xfId="23" applyFont="1" applyBorder="1">
      <alignment/>
      <protection/>
    </xf>
    <xf numFmtId="0" fontId="0" fillId="0" borderId="39" xfId="23" applyBorder="1">
      <alignment/>
      <protection/>
    </xf>
    <xf numFmtId="168" fontId="12" fillId="0" borderId="48" xfId="23" applyNumberFormat="1" applyFont="1" applyBorder="1">
      <alignment/>
      <protection/>
    </xf>
    <xf numFmtId="37" fontId="12" fillId="0" borderId="48" xfId="23" applyNumberFormat="1" applyFont="1" applyBorder="1">
      <alignment/>
      <protection/>
    </xf>
    <xf numFmtId="37" fontId="12" fillId="0" borderId="39" xfId="23" applyNumberFormat="1" applyFont="1" applyBorder="1">
      <alignment/>
      <protection/>
    </xf>
    <xf numFmtId="5" fontId="12" fillId="0" borderId="37" xfId="23" applyNumberFormat="1" applyFont="1" applyBorder="1">
      <alignment/>
      <protection/>
    </xf>
    <xf numFmtId="0" fontId="7" fillId="0" borderId="0" xfId="24" applyFont="1">
      <alignment/>
      <protection/>
    </xf>
    <xf numFmtId="0" fontId="0" fillId="0" borderId="0" xfId="24">
      <alignment/>
      <protection/>
    </xf>
    <xf numFmtId="0" fontId="7" fillId="0" borderId="0" xfId="24" applyFont="1" applyAlignment="1">
      <alignment horizontal="centerContinuous"/>
      <protection/>
    </xf>
    <xf numFmtId="0" fontId="0" fillId="0" borderId="0" xfId="24" applyAlignment="1">
      <alignment horizontal="centerContinuous"/>
      <protection/>
    </xf>
    <xf numFmtId="3" fontId="7" fillId="0" borderId="0" xfId="24" applyNumberFormat="1" applyFont="1" applyAlignment="1">
      <alignment horizontal="centerContinuous"/>
      <protection/>
    </xf>
    <xf numFmtId="0" fontId="6" fillId="0" borderId="0" xfId="24" applyFont="1" applyAlignment="1">
      <alignment horizontal="centerContinuous"/>
      <protection/>
    </xf>
    <xf numFmtId="0" fontId="12" fillId="0" borderId="0" xfId="24" applyFont="1">
      <alignment/>
      <protection/>
    </xf>
    <xf numFmtId="0" fontId="6" fillId="0" borderId="0" xfId="24" applyFont="1">
      <alignment/>
      <protection/>
    </xf>
    <xf numFmtId="0" fontId="10" fillId="0" borderId="8" xfId="24" applyFont="1" applyFill="1" applyBorder="1" applyAlignment="1">
      <alignment horizontal="centerContinuous"/>
      <protection/>
    </xf>
    <xf numFmtId="0" fontId="12" fillId="0" borderId="51" xfId="24" applyFont="1" applyFill="1" applyBorder="1" applyAlignment="1">
      <alignment horizontal="centerContinuous"/>
      <protection/>
    </xf>
    <xf numFmtId="0" fontId="6" fillId="0" borderId="0" xfId="24" applyFont="1" applyFill="1">
      <alignment/>
      <protection/>
    </xf>
    <xf numFmtId="1" fontId="12" fillId="0" borderId="8" xfId="24" applyNumberFormat="1" applyFont="1" applyFill="1" applyBorder="1" applyAlignment="1">
      <alignment horizontal="centerContinuous"/>
      <protection/>
    </xf>
    <xf numFmtId="1" fontId="12" fillId="0" borderId="52" xfId="24" applyNumberFormat="1" applyFont="1" applyFill="1" applyBorder="1" applyAlignment="1">
      <alignment horizontal="centerContinuous"/>
      <protection/>
    </xf>
    <xf numFmtId="1" fontId="12" fillId="0" borderId="53" xfId="24" applyNumberFormat="1" applyFont="1" applyFill="1" applyBorder="1" applyAlignment="1">
      <alignment horizontal="centerContinuous"/>
      <protection/>
    </xf>
    <xf numFmtId="1" fontId="12" fillId="0" borderId="54" xfId="24" applyNumberFormat="1" applyFont="1" applyFill="1" applyBorder="1" applyAlignment="1">
      <alignment horizontal="centerContinuous"/>
      <protection/>
    </xf>
    <xf numFmtId="0" fontId="12" fillId="0" borderId="53" xfId="24" applyFont="1" applyFill="1" applyBorder="1" applyAlignment="1">
      <alignment horizontal="centerContinuous"/>
      <protection/>
    </xf>
    <xf numFmtId="0" fontId="0" fillId="0" borderId="0" xfId="24" applyFill="1">
      <alignment/>
      <protection/>
    </xf>
    <xf numFmtId="1" fontId="12" fillId="0" borderId="0" xfId="24" applyNumberFormat="1" applyFont="1" applyFill="1" applyBorder="1" applyAlignment="1">
      <alignment horizontal="centerContinuous"/>
      <protection/>
    </xf>
    <xf numFmtId="0" fontId="12" fillId="0" borderId="0" xfId="24" applyFont="1" applyFill="1" applyBorder="1" applyAlignment="1">
      <alignment horizontal="centerContinuous"/>
      <protection/>
    </xf>
    <xf numFmtId="0" fontId="10" fillId="0" borderId="29" xfId="24" applyFont="1" applyFill="1" applyBorder="1" applyAlignment="1">
      <alignment horizontal="centerContinuous"/>
      <protection/>
    </xf>
    <xf numFmtId="0" fontId="6" fillId="0" borderId="40" xfId="24" applyFont="1" applyFill="1" applyBorder="1" applyAlignment="1">
      <alignment horizontal="centerContinuous"/>
      <protection/>
    </xf>
    <xf numFmtId="0" fontId="12" fillId="0" borderId="29" xfId="24" applyFont="1" applyFill="1" applyBorder="1" applyAlignment="1">
      <alignment horizontal="centerContinuous"/>
      <protection/>
    </xf>
    <xf numFmtId="0" fontId="12" fillId="0" borderId="40" xfId="24" applyFont="1" applyFill="1" applyBorder="1" applyAlignment="1">
      <alignment horizontal="centerContinuous"/>
      <protection/>
    </xf>
    <xf numFmtId="0" fontId="12" fillId="0" borderId="30" xfId="24" applyFont="1" applyFill="1" applyBorder="1" applyAlignment="1">
      <alignment horizontal="centerContinuous"/>
      <protection/>
    </xf>
    <xf numFmtId="0" fontId="6" fillId="0" borderId="23" xfId="24" applyFont="1" applyFill="1" applyBorder="1" applyAlignment="1">
      <alignment horizontal="center"/>
      <protection/>
    </xf>
    <xf numFmtId="0" fontId="6" fillId="0" borderId="4" xfId="24" applyFont="1" applyFill="1" applyBorder="1" applyAlignment="1">
      <alignment horizontal="center"/>
      <protection/>
    </xf>
    <xf numFmtId="0" fontId="6" fillId="0" borderId="0" xfId="24" applyFont="1" applyFill="1" applyBorder="1" applyAlignment="1">
      <alignment horizontal="center"/>
      <protection/>
    </xf>
    <xf numFmtId="0" fontId="6" fillId="0" borderId="29" xfId="24" applyFont="1" applyFill="1" applyBorder="1" applyAlignment="1">
      <alignment horizontal="center" wrapText="1"/>
      <protection/>
    </xf>
    <xf numFmtId="0" fontId="6" fillId="0" borderId="40" xfId="24" applyFont="1" applyFill="1" applyBorder="1" applyAlignment="1">
      <alignment horizontal="center" wrapText="1"/>
      <protection/>
    </xf>
    <xf numFmtId="0" fontId="13" fillId="0" borderId="0" xfId="24" applyFont="1" applyFill="1" applyBorder="1" applyAlignment="1">
      <alignment horizontal="center"/>
      <protection/>
    </xf>
    <xf numFmtId="0" fontId="6" fillId="0" borderId="24" xfId="24" applyFont="1" applyBorder="1">
      <alignment/>
      <protection/>
    </xf>
    <xf numFmtId="0" fontId="6" fillId="0" borderId="23" xfId="24" applyFont="1" applyBorder="1">
      <alignment/>
      <protection/>
    </xf>
    <xf numFmtId="0" fontId="6" fillId="0" borderId="4" xfId="24" applyFont="1" applyBorder="1">
      <alignment/>
      <protection/>
    </xf>
    <xf numFmtId="0" fontId="6" fillId="0" borderId="4" xfId="24" applyFont="1" applyFill="1" applyBorder="1">
      <alignment/>
      <protection/>
    </xf>
    <xf numFmtId="0" fontId="6" fillId="0" borderId="23" xfId="24" applyFont="1" applyFill="1" applyBorder="1">
      <alignment/>
      <protection/>
    </xf>
    <xf numFmtId="0" fontId="6" fillId="0" borderId="0" xfId="24" applyFont="1" applyFill="1" applyBorder="1">
      <alignment/>
      <protection/>
    </xf>
    <xf numFmtId="0" fontId="6" fillId="0" borderId="1" xfId="24" applyFont="1" applyFill="1" applyBorder="1">
      <alignment/>
      <protection/>
    </xf>
    <xf numFmtId="0" fontId="6" fillId="0" borderId="0" xfId="24" applyFont="1" applyBorder="1">
      <alignment/>
      <protection/>
    </xf>
    <xf numFmtId="0" fontId="12" fillId="0" borderId="24" xfId="24" applyFont="1" applyBorder="1">
      <alignment/>
      <protection/>
    </xf>
    <xf numFmtId="169" fontId="6" fillId="0" borderId="23" xfId="24" applyNumberFormat="1" applyFont="1" applyBorder="1">
      <alignment/>
      <protection/>
    </xf>
    <xf numFmtId="170" fontId="6" fillId="0" borderId="4" xfId="17" applyNumberFormat="1" applyFont="1" applyBorder="1" applyAlignment="1">
      <alignment/>
    </xf>
    <xf numFmtId="170" fontId="6" fillId="0" borderId="4" xfId="17" applyNumberFormat="1" applyFont="1" applyFill="1" applyBorder="1" applyAlignment="1">
      <alignment/>
    </xf>
    <xf numFmtId="169" fontId="6" fillId="0" borderId="23" xfId="24" applyNumberFormat="1" applyFont="1" applyFill="1" applyBorder="1">
      <alignment/>
      <protection/>
    </xf>
    <xf numFmtId="169" fontId="6" fillId="0" borderId="0" xfId="24" applyNumberFormat="1" applyFont="1" applyFill="1" applyBorder="1">
      <alignment/>
      <protection/>
    </xf>
    <xf numFmtId="169" fontId="12" fillId="0" borderId="0" xfId="24" applyNumberFormat="1" applyFont="1" applyBorder="1">
      <alignment/>
      <protection/>
    </xf>
    <xf numFmtId="170" fontId="12" fillId="0" borderId="0" xfId="17" applyNumberFormat="1" applyFont="1" applyBorder="1" applyAlignment="1">
      <alignment/>
    </xf>
    <xf numFmtId="0" fontId="6" fillId="0" borderId="24" xfId="24" applyFont="1" applyBorder="1" applyAlignment="1">
      <alignment horizontal="left" indent="1"/>
      <protection/>
    </xf>
    <xf numFmtId="169" fontId="12" fillId="0" borderId="0" xfId="24" applyNumberFormat="1" applyFont="1" applyFill="1" applyBorder="1">
      <alignment/>
      <protection/>
    </xf>
    <xf numFmtId="0" fontId="6" fillId="0" borderId="31" xfId="24" applyFont="1" applyBorder="1" applyAlignment="1">
      <alignment horizontal="left" indent="1"/>
      <protection/>
    </xf>
    <xf numFmtId="169" fontId="6" fillId="0" borderId="29" xfId="15" applyNumberFormat="1" applyFont="1" applyBorder="1" applyAlignment="1">
      <alignment/>
    </xf>
    <xf numFmtId="169" fontId="6" fillId="0" borderId="40" xfId="15" applyNumberFormat="1" applyFont="1" applyBorder="1" applyAlignment="1">
      <alignment/>
    </xf>
    <xf numFmtId="169" fontId="6" fillId="0" borderId="23" xfId="15" applyNumberFormat="1" applyFont="1" applyBorder="1" applyAlignment="1">
      <alignment/>
    </xf>
    <xf numFmtId="169" fontId="6" fillId="0" borderId="40" xfId="15" applyNumberFormat="1" applyFont="1" applyFill="1" applyBorder="1" applyAlignment="1">
      <alignment/>
    </xf>
    <xf numFmtId="169" fontId="6" fillId="0" borderId="24" xfId="15" applyNumberFormat="1" applyFont="1" applyBorder="1" applyAlignment="1">
      <alignment/>
    </xf>
    <xf numFmtId="169" fontId="6" fillId="0" borderId="29" xfId="15" applyNumberFormat="1" applyFont="1" applyFill="1" applyBorder="1" applyAlignment="1">
      <alignment/>
    </xf>
    <xf numFmtId="169" fontId="6" fillId="0" borderId="30" xfId="15" applyNumberFormat="1" applyFont="1" applyFill="1" applyBorder="1" applyAlignment="1">
      <alignment/>
    </xf>
    <xf numFmtId="169" fontId="6" fillId="0" borderId="0" xfId="15" applyNumberFormat="1" applyFont="1" applyFill="1" applyBorder="1" applyAlignment="1">
      <alignment/>
    </xf>
    <xf numFmtId="169" fontId="6" fillId="0" borderId="0" xfId="15" applyNumberFormat="1" applyFont="1" applyBorder="1" applyAlignment="1">
      <alignment/>
    </xf>
    <xf numFmtId="169" fontId="13" fillId="0" borderId="23" xfId="15" applyNumberFormat="1" applyFont="1" applyBorder="1" applyAlignment="1">
      <alignment/>
    </xf>
    <xf numFmtId="169" fontId="13" fillId="0" borderId="4" xfId="15" applyNumberFormat="1" applyFont="1" applyBorder="1" applyAlignment="1">
      <alignment/>
    </xf>
    <xf numFmtId="169" fontId="6" fillId="0" borderId="0" xfId="15" applyNumberFormat="1" applyFont="1" applyAlignment="1">
      <alignment/>
    </xf>
    <xf numFmtId="169" fontId="13" fillId="0" borderId="4" xfId="15" applyNumberFormat="1" applyFont="1" applyFill="1" applyBorder="1" applyAlignment="1">
      <alignment/>
    </xf>
    <xf numFmtId="169" fontId="13" fillId="0" borderId="23" xfId="15" applyNumberFormat="1" applyFont="1" applyFill="1" applyBorder="1" applyAlignment="1">
      <alignment/>
    </xf>
    <xf numFmtId="169" fontId="13" fillId="0" borderId="0" xfId="15" applyNumberFormat="1" applyFont="1" applyFill="1" applyBorder="1" applyAlignment="1">
      <alignment/>
    </xf>
    <xf numFmtId="169" fontId="13" fillId="0" borderId="0" xfId="15" applyNumberFormat="1" applyFont="1" applyBorder="1" applyAlignment="1">
      <alignment/>
    </xf>
    <xf numFmtId="0" fontId="12" fillId="0" borderId="31" xfId="24" applyFont="1" applyBorder="1">
      <alignment/>
      <protection/>
    </xf>
    <xf numFmtId="169" fontId="12" fillId="0" borderId="29" xfId="15" applyNumberFormat="1" applyFont="1" applyBorder="1" applyAlignment="1">
      <alignment/>
    </xf>
    <xf numFmtId="169" fontId="12" fillId="0" borderId="40" xfId="15" applyNumberFormat="1" applyFont="1" applyBorder="1" applyAlignment="1">
      <alignment/>
    </xf>
    <xf numFmtId="169" fontId="12" fillId="0" borderId="23" xfId="15" applyNumberFormat="1" applyFont="1" applyBorder="1" applyAlignment="1">
      <alignment/>
    </xf>
    <xf numFmtId="169" fontId="12" fillId="0" borderId="40" xfId="15" applyNumberFormat="1" applyFont="1" applyFill="1" applyBorder="1" applyAlignment="1">
      <alignment/>
    </xf>
    <xf numFmtId="169" fontId="12" fillId="0" borderId="24" xfId="15" applyNumberFormat="1" applyFont="1" applyBorder="1" applyAlignment="1">
      <alignment/>
    </xf>
    <xf numFmtId="169" fontId="12" fillId="0" borderId="29" xfId="15" applyNumberFormat="1" applyFont="1" applyFill="1" applyBorder="1" applyAlignment="1">
      <alignment/>
    </xf>
    <xf numFmtId="0" fontId="14" fillId="0" borderId="0" xfId="24" applyFont="1" applyFill="1">
      <alignment/>
      <protection/>
    </xf>
    <xf numFmtId="169" fontId="12" fillId="0" borderId="0" xfId="15" applyNumberFormat="1" applyFont="1" applyFill="1" applyBorder="1" applyAlignment="1">
      <alignment/>
    </xf>
    <xf numFmtId="169" fontId="12" fillId="0" borderId="0" xfId="15" applyNumberFormat="1" applyFont="1" applyBorder="1" applyAlignment="1">
      <alignment/>
    </xf>
    <xf numFmtId="0" fontId="12" fillId="0" borderId="24" xfId="24" applyFont="1" applyBorder="1" applyAlignment="1">
      <alignment wrapText="1"/>
      <protection/>
    </xf>
    <xf numFmtId="169" fontId="6" fillId="0" borderId="4" xfId="15" applyNumberFormat="1" applyFont="1" applyBorder="1" applyAlignment="1">
      <alignment/>
    </xf>
    <xf numFmtId="169" fontId="6" fillId="0" borderId="4" xfId="15" applyNumberFormat="1" applyFont="1" applyFill="1" applyBorder="1" applyAlignment="1">
      <alignment/>
    </xf>
    <xf numFmtId="169" fontId="6" fillId="0" borderId="23" xfId="15" applyNumberFormat="1" applyFont="1" applyFill="1" applyBorder="1" applyAlignment="1">
      <alignment/>
    </xf>
    <xf numFmtId="169" fontId="6" fillId="0" borderId="23" xfId="15" applyNumberFormat="1" applyFont="1" applyFill="1" applyBorder="1" applyAlignment="1">
      <alignment horizontal="center"/>
    </xf>
    <xf numFmtId="169" fontId="12" fillId="0" borderId="48" xfId="15" applyNumberFormat="1" applyFont="1" applyBorder="1" applyAlignment="1">
      <alignment/>
    </xf>
    <xf numFmtId="169" fontId="12" fillId="0" borderId="49" xfId="15" applyNumberFormat="1" applyFont="1" applyBorder="1" applyAlignment="1">
      <alignment/>
    </xf>
    <xf numFmtId="169" fontId="12" fillId="0" borderId="49" xfId="15" applyNumberFormat="1" applyFont="1" applyFill="1" applyBorder="1" applyAlignment="1">
      <alignment/>
    </xf>
    <xf numFmtId="169" fontId="12" fillId="0" borderId="37" xfId="15" applyNumberFormat="1" applyFont="1" applyFill="1" applyBorder="1" applyAlignment="1">
      <alignment/>
    </xf>
    <xf numFmtId="169" fontId="12" fillId="0" borderId="48" xfId="15" applyNumberFormat="1" applyFont="1" applyFill="1" applyBorder="1" applyAlignment="1">
      <alignment/>
    </xf>
    <xf numFmtId="0" fontId="6" fillId="0" borderId="23" xfId="24" applyFont="1" applyBorder="1" applyAlignment="1">
      <alignment horizontal="right"/>
      <protection/>
    </xf>
    <xf numFmtId="0" fontId="12" fillId="0" borderId="37" xfId="24" applyFont="1" applyBorder="1">
      <alignment/>
      <protection/>
    </xf>
    <xf numFmtId="169" fontId="12" fillId="0" borderId="0" xfId="15" applyNumberFormat="1" applyFont="1" applyAlignment="1">
      <alignment/>
    </xf>
    <xf numFmtId="0" fontId="6" fillId="0" borderId="55" xfId="24" applyFont="1" applyFill="1" applyBorder="1">
      <alignment/>
      <protection/>
    </xf>
    <xf numFmtId="0" fontId="12" fillId="0" borderId="56" xfId="24" applyFont="1" applyBorder="1" applyAlignment="1">
      <alignment horizontal="left"/>
      <protection/>
    </xf>
    <xf numFmtId="0" fontId="12" fillId="0" borderId="57" xfId="24" applyFont="1" applyBorder="1" applyAlignment="1">
      <alignment horizontal="left"/>
      <protection/>
    </xf>
    <xf numFmtId="169" fontId="12" fillId="0" borderId="58" xfId="24" applyNumberFormat="1" applyFont="1" applyBorder="1" applyAlignment="1">
      <alignment horizontal="left"/>
      <protection/>
    </xf>
    <xf numFmtId="170" fontId="12" fillId="0" borderId="59" xfId="17" applyNumberFormat="1" applyFont="1" applyBorder="1" applyAlignment="1">
      <alignment horizontal="left"/>
    </xf>
    <xf numFmtId="170" fontId="12" fillId="0" borderId="59" xfId="17" applyNumberFormat="1" applyFont="1" applyFill="1" applyBorder="1" applyAlignment="1">
      <alignment horizontal="left"/>
    </xf>
    <xf numFmtId="169" fontId="12" fillId="0" borderId="58" xfId="24" applyNumberFormat="1" applyFont="1" applyFill="1" applyBorder="1" applyAlignment="1">
      <alignment horizontal="left"/>
      <protection/>
    </xf>
    <xf numFmtId="0" fontId="14" fillId="0" borderId="0" xfId="24" applyFont="1" applyFill="1" applyAlignment="1">
      <alignment horizontal="left"/>
      <protection/>
    </xf>
    <xf numFmtId="169" fontId="12" fillId="0" borderId="0" xfId="24" applyNumberFormat="1" applyFont="1" applyFill="1" applyBorder="1" applyAlignment="1">
      <alignment horizontal="left"/>
      <protection/>
    </xf>
    <xf numFmtId="170" fontId="12" fillId="0" borderId="0" xfId="17" applyNumberFormat="1" applyFont="1" applyBorder="1" applyAlignment="1">
      <alignment horizontal="left"/>
    </xf>
    <xf numFmtId="0" fontId="12" fillId="0" borderId="0" xfId="24" applyFont="1" applyBorder="1" applyAlignment="1">
      <alignment horizontal="left"/>
      <protection/>
    </xf>
    <xf numFmtId="169" fontId="12" fillId="0" borderId="0" xfId="24" applyNumberFormat="1" applyFont="1" applyBorder="1" applyAlignment="1">
      <alignment horizontal="left"/>
      <protection/>
    </xf>
    <xf numFmtId="170" fontId="12" fillId="0" borderId="0" xfId="17" applyNumberFormat="1" applyFont="1" applyFill="1" applyBorder="1" applyAlignment="1">
      <alignment horizontal="left"/>
    </xf>
    <xf numFmtId="0" fontId="14" fillId="0" borderId="0" xfId="24" applyFont="1" applyFill="1" applyBorder="1" applyAlignment="1">
      <alignment horizontal="left"/>
      <protection/>
    </xf>
    <xf numFmtId="0" fontId="14" fillId="0" borderId="0" xfId="24" applyFont="1" applyBorder="1" applyAlignment="1">
      <alignment horizontal="left"/>
      <protection/>
    </xf>
    <xf numFmtId="0" fontId="3" fillId="0" borderId="0" xfId="24" applyFont="1">
      <alignment/>
      <protection/>
    </xf>
    <xf numFmtId="0" fontId="0" fillId="0" borderId="0" xfId="0" applyBorder="1" applyAlignment="1">
      <alignment horizontal="center"/>
    </xf>
    <xf numFmtId="0" fontId="0" fillId="0" borderId="0" xfId="0" applyAlignment="1">
      <alignment horizontal="center"/>
    </xf>
    <xf numFmtId="0" fontId="8" fillId="0" borderId="0" xfId="24" applyFont="1" applyBorder="1" applyAlignment="1">
      <alignment horizontal="center"/>
      <protection/>
    </xf>
    <xf numFmtId="0" fontId="8" fillId="0" borderId="0" xfId="0" applyFont="1" applyBorder="1" applyAlignment="1">
      <alignment horizontal="center"/>
    </xf>
    <xf numFmtId="0" fontId="8" fillId="0" borderId="0" xfId="0" applyFont="1" applyAlignment="1">
      <alignment/>
    </xf>
    <xf numFmtId="0" fontId="9" fillId="0" borderId="0" xfId="0" applyFont="1" applyBorder="1" applyAlignment="1">
      <alignment wrapText="1"/>
    </xf>
    <xf numFmtId="0" fontId="8"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wrapText="1"/>
    </xf>
    <xf numFmtId="0" fontId="8" fillId="0" borderId="0" xfId="0" applyFont="1" applyBorder="1" applyAlignment="1">
      <alignment wrapText="1"/>
    </xf>
    <xf numFmtId="0" fontId="8" fillId="0" borderId="0" xfId="0" applyFont="1" applyBorder="1" applyAlignment="1">
      <alignment wrapText="1"/>
    </xf>
    <xf numFmtId="0" fontId="0" fillId="0" borderId="0" xfId="0" applyBorder="1" applyAlignment="1">
      <alignment wrapText="1"/>
    </xf>
    <xf numFmtId="0" fontId="8" fillId="0" borderId="0" xfId="0" applyFont="1" applyBorder="1" applyAlignment="1">
      <alignment horizontal="center" wrapText="1"/>
    </xf>
    <xf numFmtId="0" fontId="8" fillId="2" borderId="0" xfId="0" applyFont="1" applyFill="1" applyAlignment="1">
      <alignment/>
    </xf>
    <xf numFmtId="0" fontId="8" fillId="0" borderId="0" xfId="0" applyFont="1" applyBorder="1" applyAlignment="1">
      <alignment horizontal="center" wrapText="1"/>
    </xf>
    <xf numFmtId="170" fontId="8" fillId="0" borderId="0" xfId="17" applyNumberFormat="1" applyFont="1" applyBorder="1" applyAlignment="1">
      <alignment/>
    </xf>
    <xf numFmtId="44" fontId="8" fillId="0" borderId="0" xfId="17" applyFont="1" applyBorder="1" applyAlignment="1">
      <alignment horizontal="right"/>
    </xf>
    <xf numFmtId="0" fontId="8" fillId="0" borderId="0" xfId="0" applyFont="1" applyBorder="1" applyAlignment="1">
      <alignment/>
    </xf>
    <xf numFmtId="0" fontId="8" fillId="0" borderId="0" xfId="0" applyFont="1" applyBorder="1" applyAlignment="1">
      <alignment horizontal="right"/>
    </xf>
    <xf numFmtId="0" fontId="8" fillId="0" borderId="0" xfId="0" applyFont="1" applyBorder="1" applyAlignment="1">
      <alignment/>
    </xf>
    <xf numFmtId="169" fontId="8" fillId="0" borderId="0" xfId="15" applyNumberFormat="1" applyFont="1" applyBorder="1" applyAlignment="1">
      <alignment/>
    </xf>
    <xf numFmtId="3" fontId="8" fillId="0" borderId="60" xfId="0" applyNumberFormat="1" applyFont="1" applyBorder="1" applyAlignment="1">
      <alignment/>
    </xf>
    <xf numFmtId="49" fontId="8" fillId="0" borderId="60" xfId="15" applyNumberFormat="1" applyFont="1" applyBorder="1" applyAlignment="1">
      <alignment horizontal="right"/>
    </xf>
    <xf numFmtId="0" fontId="8" fillId="0" borderId="60" xfId="0" applyFont="1" applyBorder="1" applyAlignment="1">
      <alignment/>
    </xf>
    <xf numFmtId="170" fontId="8" fillId="0" borderId="0" xfId="17" applyNumberFormat="1" applyFont="1" applyAlignment="1">
      <alignment/>
    </xf>
    <xf numFmtId="170" fontId="8" fillId="2" borderId="0" xfId="17" applyNumberFormat="1" applyFont="1" applyFill="1" applyAlignment="1">
      <alignment/>
    </xf>
    <xf numFmtId="169" fontId="8" fillId="0" borderId="0" xfId="0" applyNumberFormat="1" applyFont="1" applyBorder="1" applyAlignment="1">
      <alignment/>
    </xf>
    <xf numFmtId="169" fontId="8" fillId="0" borderId="0" xfId="15" applyNumberFormat="1" applyFont="1" applyAlignment="1">
      <alignment/>
    </xf>
    <xf numFmtId="0" fontId="8" fillId="0" borderId="0" xfId="0" applyFont="1" applyAlignment="1">
      <alignment horizontal="right"/>
    </xf>
    <xf numFmtId="171" fontId="8" fillId="0" borderId="0" xfId="0" applyNumberFormat="1" applyFont="1" applyAlignment="1">
      <alignment horizontal="right"/>
    </xf>
    <xf numFmtId="169" fontId="8" fillId="0" borderId="0" xfId="15" applyNumberFormat="1" applyFont="1" applyAlignment="1">
      <alignment horizontal="right"/>
    </xf>
    <xf numFmtId="169" fontId="8" fillId="0" borderId="60" xfId="15" applyNumberFormat="1" applyFont="1" applyBorder="1" applyAlignment="1">
      <alignment/>
    </xf>
    <xf numFmtId="0" fontId="8" fillId="0" borderId="60" xfId="0" applyFont="1" applyBorder="1" applyAlignment="1">
      <alignment horizontal="right"/>
    </xf>
    <xf numFmtId="169" fontId="8" fillId="0" borderId="60" xfId="15" applyNumberFormat="1" applyFont="1" applyBorder="1" applyAlignment="1">
      <alignment horizontal="right"/>
    </xf>
    <xf numFmtId="171" fontId="8" fillId="0" borderId="60" xfId="0" applyNumberFormat="1" applyFont="1" applyBorder="1" applyAlignment="1">
      <alignment horizontal="right"/>
    </xf>
    <xf numFmtId="170" fontId="8" fillId="0" borderId="0" xfId="0" applyNumberFormat="1" applyFont="1" applyBorder="1" applyAlignment="1">
      <alignment/>
    </xf>
    <xf numFmtId="0" fontId="9"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3" fontId="18" fillId="0" borderId="0" xfId="0" applyNumberFormat="1" applyFont="1" applyAlignment="1">
      <alignment/>
    </xf>
    <xf numFmtId="164" fontId="19" fillId="0" borderId="0" xfId="0" applyNumberFormat="1" applyFont="1" applyAlignment="1">
      <alignment/>
    </xf>
    <xf numFmtId="164" fontId="19" fillId="0" borderId="0" xfId="0" applyNumberFormat="1" applyFont="1" applyBorder="1" applyAlignment="1">
      <alignment/>
    </xf>
    <xf numFmtId="164" fontId="20" fillId="0" borderId="0" xfId="0" applyNumberFormat="1" applyFont="1" applyAlignment="1">
      <alignment horizontal="centerContinuous"/>
    </xf>
    <xf numFmtId="164" fontId="19" fillId="0" borderId="0" xfId="0" applyNumberFormat="1" applyFont="1" applyAlignment="1">
      <alignment horizontal="centerContinuous"/>
    </xf>
    <xf numFmtId="164" fontId="19" fillId="0" borderId="0" xfId="0" applyNumberFormat="1" applyFont="1" applyBorder="1" applyAlignment="1">
      <alignment horizontal="centerContinuous"/>
    </xf>
    <xf numFmtId="164" fontId="21" fillId="0" borderId="0" xfId="0" applyNumberFormat="1" applyFont="1" applyAlignment="1">
      <alignment/>
    </xf>
    <xf numFmtId="164" fontId="19" fillId="0" borderId="1" xfId="0" applyNumberFormat="1" applyFont="1" applyBorder="1" applyAlignment="1">
      <alignment/>
    </xf>
    <xf numFmtId="164" fontId="19" fillId="0" borderId="2" xfId="0" applyNumberFormat="1" applyFont="1" applyBorder="1" applyAlignment="1">
      <alignment/>
    </xf>
    <xf numFmtId="164" fontId="20" fillId="0" borderId="1" xfId="0" applyNumberFormat="1" applyFont="1" applyFill="1" applyBorder="1" applyAlignment="1">
      <alignment horizontal="centerContinuous"/>
    </xf>
    <xf numFmtId="164" fontId="20" fillId="0" borderId="2" xfId="0" applyNumberFormat="1" applyFont="1" applyFill="1" applyBorder="1" applyAlignment="1">
      <alignment horizontal="centerContinuous"/>
    </xf>
    <xf numFmtId="164" fontId="20" fillId="0" borderId="2" xfId="0" applyNumberFormat="1" applyFont="1" applyBorder="1" applyAlignment="1">
      <alignment horizontal="centerContinuous"/>
    </xf>
    <xf numFmtId="164" fontId="20" fillId="0" borderId="1" xfId="0" applyNumberFormat="1" applyFont="1" applyBorder="1" applyAlignment="1">
      <alignment horizontal="centerContinuous"/>
    </xf>
    <xf numFmtId="0" fontId="22" fillId="0" borderId="2" xfId="0" applyFont="1" applyBorder="1" applyAlignment="1">
      <alignment/>
    </xf>
    <xf numFmtId="0" fontId="22" fillId="0" borderId="1" xfId="0" applyFont="1" applyBorder="1" applyAlignment="1">
      <alignment/>
    </xf>
    <xf numFmtId="0" fontId="15" fillId="0" borderId="3" xfId="0" applyFont="1" applyFill="1" applyBorder="1" applyAlignment="1">
      <alignment/>
    </xf>
    <xf numFmtId="164" fontId="20" fillId="0" borderId="3" xfId="0" applyNumberFormat="1" applyFont="1" applyBorder="1" applyAlignment="1">
      <alignment horizontal="centerContinuous"/>
    </xf>
    <xf numFmtId="164" fontId="19" fillId="0" borderId="23" xfId="0" applyNumberFormat="1" applyFont="1" applyBorder="1" applyAlignment="1">
      <alignment/>
    </xf>
    <xf numFmtId="164" fontId="20" fillId="0" borderId="23" xfId="0" applyNumberFormat="1" applyFont="1" applyFill="1" applyBorder="1" applyAlignment="1">
      <alignment horizontal="centerContinuous"/>
    </xf>
    <xf numFmtId="164" fontId="20" fillId="0" borderId="0" xfId="0" applyNumberFormat="1" applyFont="1" applyFill="1" applyBorder="1" applyAlignment="1">
      <alignment horizontal="centerContinuous"/>
    </xf>
    <xf numFmtId="164" fontId="20" fillId="0" borderId="0" xfId="0" applyNumberFormat="1" applyFont="1" applyBorder="1" applyAlignment="1">
      <alignment horizontal="centerContinuous"/>
    </xf>
    <xf numFmtId="164" fontId="20" fillId="0" borderId="23" xfId="0" applyNumberFormat="1" applyFont="1" applyBorder="1" applyAlignment="1">
      <alignment horizontal="centerContinuous"/>
    </xf>
    <xf numFmtId="164" fontId="20" fillId="0" borderId="0" xfId="0" applyNumberFormat="1" applyFont="1" applyBorder="1" applyAlignment="1">
      <alignment/>
    </xf>
    <xf numFmtId="164" fontId="20" fillId="0" borderId="4" xfId="0" applyNumberFormat="1" applyFont="1" applyBorder="1" applyAlignment="1">
      <alignment horizontal="centerContinuous"/>
    </xf>
    <xf numFmtId="164" fontId="19" fillId="0" borderId="23" xfId="0" applyNumberFormat="1" applyFont="1" applyFill="1" applyBorder="1" applyAlignment="1">
      <alignment/>
    </xf>
    <xf numFmtId="164" fontId="19" fillId="0" borderId="0" xfId="0" applyNumberFormat="1" applyFont="1" applyFill="1" applyAlignment="1">
      <alignment/>
    </xf>
    <xf numFmtId="164" fontId="19" fillId="0" borderId="4" xfId="0" applyNumberFormat="1" applyFont="1" applyBorder="1" applyAlignment="1">
      <alignment/>
    </xf>
    <xf numFmtId="164" fontId="20" fillId="0" borderId="41" xfId="0" applyNumberFormat="1" applyFont="1" applyBorder="1" applyAlignment="1">
      <alignment/>
    </xf>
    <xf numFmtId="164" fontId="23" fillId="0" borderId="6" xfId="0" applyNumberFormat="1" applyFont="1" applyBorder="1" applyAlignment="1">
      <alignment/>
    </xf>
    <xf numFmtId="164" fontId="20" fillId="0" borderId="41" xfId="0" applyNumberFormat="1" applyFont="1" applyBorder="1" applyAlignment="1">
      <alignment horizontal="right"/>
    </xf>
    <xf numFmtId="164" fontId="20" fillId="0" borderId="6" xfId="0" applyNumberFormat="1" applyFont="1" applyBorder="1" applyAlignment="1">
      <alignment horizontal="right"/>
    </xf>
    <xf numFmtId="164" fontId="20" fillId="0" borderId="6" xfId="0" applyNumberFormat="1" applyFont="1" applyBorder="1" applyAlignment="1">
      <alignment horizontal="center"/>
    </xf>
    <xf numFmtId="164" fontId="20" fillId="0" borderId="42" xfId="0" applyNumberFormat="1" applyFont="1" applyBorder="1" applyAlignment="1">
      <alignment horizontal="right"/>
    </xf>
    <xf numFmtId="164" fontId="19" fillId="0" borderId="51" xfId="0" applyNumberFormat="1" applyFont="1" applyFill="1" applyBorder="1" applyAlignment="1">
      <alignment/>
    </xf>
    <xf numFmtId="164" fontId="19" fillId="0" borderId="23" xfId="20" applyNumberFormat="1" applyFont="1" applyFill="1" applyBorder="1" applyAlignment="1">
      <alignment/>
      <protection/>
    </xf>
    <xf numFmtId="164" fontId="19" fillId="0" borderId="0" xfId="20" applyNumberFormat="1" applyFont="1" applyFill="1" applyAlignment="1">
      <alignment/>
      <protection/>
    </xf>
    <xf numFmtId="164" fontId="19" fillId="0" borderId="0" xfId="20" applyNumberFormat="1" applyFont="1" applyFill="1" applyBorder="1" applyAlignment="1">
      <alignment/>
      <protection/>
    </xf>
    <xf numFmtId="164" fontId="19" fillId="0" borderId="4" xfId="0" applyNumberFormat="1" applyFont="1" applyFill="1" applyBorder="1" applyAlignment="1">
      <alignment/>
    </xf>
    <xf numFmtId="164" fontId="19" fillId="0" borderId="20" xfId="20" applyNumberFormat="1" applyFont="1" applyBorder="1" applyAlignment="1">
      <alignment/>
      <protection/>
    </xf>
    <xf numFmtId="164" fontId="19" fillId="0" borderId="17" xfId="20" applyNumberFormat="1" applyFont="1" applyBorder="1" applyAlignment="1">
      <alignment/>
      <protection/>
    </xf>
    <xf numFmtId="164" fontId="19" fillId="0" borderId="20" xfId="20" applyNumberFormat="1" applyFont="1" applyFill="1" applyBorder="1" applyAlignment="1">
      <alignment/>
      <protection/>
    </xf>
    <xf numFmtId="164" fontId="19" fillId="0" borderId="17" xfId="20" applyNumberFormat="1" applyFont="1" applyFill="1" applyBorder="1" applyAlignment="1">
      <alignment/>
      <protection/>
    </xf>
    <xf numFmtId="164" fontId="19" fillId="0" borderId="20" xfId="0" applyNumberFormat="1" applyFont="1" applyFill="1" applyBorder="1" applyAlignment="1">
      <alignment/>
    </xf>
    <xf numFmtId="164" fontId="19" fillId="0" borderId="17" xfId="0" applyNumberFormat="1" applyFont="1" applyFill="1" applyBorder="1" applyAlignment="1">
      <alignment/>
    </xf>
    <xf numFmtId="164" fontId="19" fillId="0" borderId="43" xfId="0" applyNumberFormat="1" applyFont="1" applyFill="1" applyBorder="1" applyAlignment="1">
      <alignment/>
    </xf>
    <xf numFmtId="164" fontId="19" fillId="0" borderId="29" xfId="20" applyNumberFormat="1" applyFont="1" applyBorder="1" applyAlignment="1">
      <alignment/>
      <protection/>
    </xf>
    <xf numFmtId="164" fontId="19" fillId="0" borderId="30" xfId="20" applyNumberFormat="1" applyFont="1" applyBorder="1" applyAlignment="1">
      <alignment/>
      <protection/>
    </xf>
    <xf numFmtId="164" fontId="19" fillId="0" borderId="29" xfId="20" applyNumberFormat="1" applyFont="1" applyFill="1" applyBorder="1" applyAlignment="1">
      <alignment/>
      <protection/>
    </xf>
    <xf numFmtId="164" fontId="19" fillId="0" borderId="30" xfId="20" applyNumberFormat="1" applyFont="1" applyFill="1" applyBorder="1" applyAlignment="1">
      <alignment/>
      <protection/>
    </xf>
    <xf numFmtId="164" fontId="19" fillId="0" borderId="29" xfId="0" applyNumberFormat="1" applyFont="1" applyFill="1" applyBorder="1" applyAlignment="1">
      <alignment/>
    </xf>
    <xf numFmtId="164" fontId="19" fillId="0" borderId="30" xfId="0" applyNumberFormat="1" applyFont="1" applyFill="1" applyBorder="1" applyAlignment="1">
      <alignment/>
    </xf>
    <xf numFmtId="164" fontId="19" fillId="0" borderId="40" xfId="0" applyNumberFormat="1" applyFont="1" applyFill="1" applyBorder="1" applyAlignment="1">
      <alignment/>
    </xf>
    <xf numFmtId="164" fontId="19" fillId="0" borderId="0" xfId="0" applyNumberFormat="1" applyFont="1" applyFill="1" applyBorder="1" applyAlignment="1">
      <alignment/>
    </xf>
    <xf numFmtId="164" fontId="19" fillId="0" borderId="29" xfId="0" applyNumberFormat="1" applyFont="1" applyFill="1" applyBorder="1" applyAlignment="1">
      <alignment horizontal="left"/>
    </xf>
    <xf numFmtId="164" fontId="20" fillId="0" borderId="30" xfId="0" applyNumberFormat="1" applyFont="1" applyFill="1" applyBorder="1" applyAlignment="1">
      <alignment/>
    </xf>
    <xf numFmtId="164" fontId="20" fillId="0" borderId="29" xfId="20" applyNumberFormat="1" applyFont="1" applyFill="1" applyBorder="1" applyAlignment="1">
      <alignment/>
      <protection/>
    </xf>
    <xf numFmtId="164" fontId="20" fillId="0" borderId="30" xfId="20" applyNumberFormat="1" applyFont="1" applyFill="1" applyBorder="1" applyAlignment="1">
      <alignment/>
      <protection/>
    </xf>
    <xf numFmtId="5" fontId="20" fillId="0" borderId="30" xfId="20" applyNumberFormat="1" applyFont="1" applyFill="1" applyBorder="1" applyAlignment="1">
      <alignment/>
      <protection/>
    </xf>
    <xf numFmtId="164" fontId="20" fillId="0" borderId="29" xfId="0" applyNumberFormat="1" applyFont="1" applyFill="1" applyBorder="1" applyAlignment="1">
      <alignment/>
    </xf>
    <xf numFmtId="5" fontId="20" fillId="0" borderId="40" xfId="0" applyNumberFormat="1" applyFont="1" applyFill="1" applyBorder="1" applyAlignment="1">
      <alignment/>
    </xf>
    <xf numFmtId="164" fontId="19" fillId="0" borderId="1" xfId="0" applyNumberFormat="1" applyFont="1" applyFill="1" applyBorder="1" applyAlignment="1">
      <alignment horizontal="left"/>
    </xf>
    <xf numFmtId="164" fontId="19" fillId="0" borderId="3" xfId="0" applyNumberFormat="1" applyFont="1" applyFill="1" applyBorder="1" applyAlignment="1">
      <alignment/>
    </xf>
    <xf numFmtId="164" fontId="24" fillId="0" borderId="30" xfId="0" applyNumberFormat="1" applyFont="1" applyFill="1" applyBorder="1" applyAlignment="1">
      <alignment/>
    </xf>
    <xf numFmtId="164" fontId="24" fillId="0" borderId="48" xfId="0" applyNumberFormat="1" applyFont="1" applyFill="1" applyBorder="1" applyAlignment="1">
      <alignment/>
    </xf>
    <xf numFmtId="164" fontId="19" fillId="0" borderId="39" xfId="0" applyNumberFormat="1" applyFont="1" applyFill="1" applyBorder="1" applyAlignment="1">
      <alignment/>
    </xf>
    <xf numFmtId="164" fontId="19" fillId="0" borderId="48" xfId="20" applyNumberFormat="1" applyFont="1" applyFill="1" applyBorder="1" applyAlignment="1">
      <alignment/>
      <protection/>
    </xf>
    <xf numFmtId="164" fontId="19" fillId="0" borderId="39" xfId="20" applyNumberFormat="1" applyFont="1" applyFill="1" applyBorder="1" applyAlignment="1">
      <alignment/>
      <protection/>
    </xf>
    <xf numFmtId="164" fontId="19" fillId="0" borderId="48" xfId="0" applyNumberFormat="1" applyFont="1" applyFill="1" applyBorder="1" applyAlignment="1">
      <alignment/>
    </xf>
    <xf numFmtId="164" fontId="19" fillId="0" borderId="49" xfId="0" applyNumberFormat="1" applyFont="1" applyFill="1" applyBorder="1" applyAlignment="1">
      <alignment/>
    </xf>
    <xf numFmtId="164" fontId="24" fillId="0" borderId="20" xfId="0" applyNumberFormat="1" applyFont="1" applyFill="1" applyBorder="1" applyAlignment="1">
      <alignment/>
    </xf>
    <xf numFmtId="164" fontId="24" fillId="0" borderId="29" xfId="0" applyNumberFormat="1" applyFont="1" applyFill="1" applyBorder="1" applyAlignment="1">
      <alignment/>
    </xf>
    <xf numFmtId="164" fontId="19" fillId="0" borderId="39" xfId="0" applyNumberFormat="1" applyFont="1" applyBorder="1" applyAlignment="1">
      <alignment/>
    </xf>
    <xf numFmtId="164" fontId="24" fillId="0" borderId="0" xfId="0" applyNumberFormat="1" applyFont="1" applyAlignment="1">
      <alignment/>
    </xf>
    <xf numFmtId="0" fontId="15" fillId="0" borderId="0" xfId="0" applyFont="1" applyBorder="1" applyAlignment="1">
      <alignment vertical="top" wrapText="1"/>
    </xf>
    <xf numFmtId="1" fontId="20" fillId="0" borderId="1" xfId="0" applyNumberFormat="1" applyFont="1" applyBorder="1" applyAlignment="1">
      <alignment horizontal="centerContinuous"/>
    </xf>
    <xf numFmtId="1" fontId="20" fillId="0" borderId="2" xfId="0" applyNumberFormat="1" applyFont="1" applyBorder="1" applyAlignment="1">
      <alignment horizontal="centerContinuous"/>
    </xf>
    <xf numFmtId="164" fontId="20" fillId="0" borderId="1" xfId="0" applyNumberFormat="1" applyFont="1" applyBorder="1" applyAlignment="1">
      <alignment horizontal="centerContinuous" wrapText="1"/>
    </xf>
    <xf numFmtId="164" fontId="19" fillId="0" borderId="20" xfId="0" applyNumberFormat="1" applyFont="1" applyBorder="1" applyAlignment="1">
      <alignment/>
    </xf>
    <xf numFmtId="164" fontId="19" fillId="0" borderId="17" xfId="0" applyNumberFormat="1" applyFont="1" applyBorder="1" applyAlignment="1">
      <alignment/>
    </xf>
    <xf numFmtId="164" fontId="19" fillId="0" borderId="43" xfId="0" applyNumberFormat="1" applyFont="1" applyBorder="1" applyAlignment="1">
      <alignment/>
    </xf>
    <xf numFmtId="164" fontId="19" fillId="0" borderId="29" xfId="0" applyNumberFormat="1" applyFont="1" applyBorder="1" applyAlignment="1">
      <alignment/>
    </xf>
    <xf numFmtId="164" fontId="19" fillId="0" borderId="30" xfId="0" applyNumberFormat="1" applyFont="1" applyBorder="1" applyAlignment="1">
      <alignment/>
    </xf>
    <xf numFmtId="164" fontId="19" fillId="0" borderId="29" xfId="0" applyNumberFormat="1" applyFont="1" applyBorder="1" applyAlignment="1">
      <alignment horizontal="left"/>
    </xf>
    <xf numFmtId="164" fontId="20" fillId="0" borderId="30" xfId="0" applyNumberFormat="1" applyFont="1" applyBorder="1" applyAlignment="1">
      <alignment/>
    </xf>
    <xf numFmtId="164" fontId="20" fillId="0" borderId="29" xfId="0" applyNumberFormat="1" applyFont="1" applyBorder="1" applyAlignment="1">
      <alignment/>
    </xf>
    <xf numFmtId="5" fontId="20" fillId="0" borderId="30" xfId="0" applyNumberFormat="1" applyFont="1" applyBorder="1" applyAlignment="1">
      <alignment/>
    </xf>
    <xf numFmtId="164" fontId="20" fillId="0" borderId="40" xfId="0" applyNumberFormat="1" applyFont="1" applyBorder="1" applyAlignment="1">
      <alignment/>
    </xf>
    <xf numFmtId="164" fontId="19" fillId="0" borderId="1" xfId="0" applyNumberFormat="1" applyFont="1" applyBorder="1" applyAlignment="1">
      <alignment horizontal="left"/>
    </xf>
    <xf numFmtId="164" fontId="19" fillId="0" borderId="3" xfId="0" applyNumberFormat="1" applyFont="1" applyBorder="1" applyAlignment="1">
      <alignment/>
    </xf>
    <xf numFmtId="164" fontId="24" fillId="0" borderId="30" xfId="0" applyNumberFormat="1" applyFont="1" applyBorder="1" applyAlignment="1">
      <alignment/>
    </xf>
    <xf numFmtId="164" fontId="19" fillId="0" borderId="40" xfId="0" applyNumberFormat="1" applyFont="1" applyBorder="1" applyAlignment="1">
      <alignment/>
    </xf>
    <xf numFmtId="164" fontId="24" fillId="0" borderId="48" xfId="0" applyNumberFormat="1" applyFont="1" applyBorder="1" applyAlignment="1">
      <alignment/>
    </xf>
    <xf numFmtId="164" fontId="19" fillId="0" borderId="39" xfId="0" applyNumberFormat="1" applyFont="1" applyBorder="1" applyAlignment="1">
      <alignment/>
    </xf>
    <xf numFmtId="164" fontId="19" fillId="0" borderId="48" xfId="0" applyNumberFormat="1" applyFont="1" applyBorder="1" applyAlignment="1">
      <alignment/>
    </xf>
    <xf numFmtId="164" fontId="19" fillId="0" borderId="49" xfId="0" applyNumberFormat="1" applyFont="1" applyBorder="1" applyAlignment="1">
      <alignment/>
    </xf>
    <xf numFmtId="164" fontId="24" fillId="0" borderId="20" xfId="0" applyNumberFormat="1" applyFont="1" applyBorder="1" applyAlignment="1">
      <alignment/>
    </xf>
    <xf numFmtId="164" fontId="24" fillId="0" borderId="29" xfId="0" applyNumberFormat="1" applyFont="1" applyBorder="1" applyAlignment="1">
      <alignment/>
    </xf>
    <xf numFmtId="0" fontId="24" fillId="0" borderId="0" xfId="0" applyFont="1" applyBorder="1" applyAlignment="1">
      <alignment vertical="top" wrapText="1"/>
    </xf>
    <xf numFmtId="0" fontId="15" fillId="0" borderId="0" xfId="0" applyFont="1" applyBorder="1" applyAlignment="1">
      <alignment vertical="top" wrapText="1"/>
    </xf>
    <xf numFmtId="164" fontId="27" fillId="0" borderId="0" xfId="0" applyNumberFormat="1" applyFont="1" applyAlignment="1">
      <alignment/>
    </xf>
    <xf numFmtId="3" fontId="1" fillId="0" borderId="0" xfId="0" applyNumberFormat="1" applyFont="1" applyAlignment="1">
      <alignment/>
    </xf>
    <xf numFmtId="3" fontId="11" fillId="0" borderId="0" xfId="0" applyNumberFormat="1" applyFont="1" applyAlignment="1">
      <alignment/>
    </xf>
    <xf numFmtId="164" fontId="28" fillId="0" borderId="0" xfId="0" applyNumberFormat="1" applyFont="1" applyAlignment="1">
      <alignment horizontal="centerContinuous"/>
    </xf>
    <xf numFmtId="164" fontId="27" fillId="0" borderId="0" xfId="0" applyNumberFormat="1" applyFont="1" applyAlignment="1">
      <alignment horizontal="centerContinuous"/>
    </xf>
    <xf numFmtId="164" fontId="29" fillId="0" borderId="0" xfId="0" applyNumberFormat="1" applyFont="1" applyAlignment="1">
      <alignment horizontal="centerContinuous"/>
    </xf>
    <xf numFmtId="164" fontId="5" fillId="0" borderId="0" xfId="0" applyNumberFormat="1" applyFont="1" applyAlignment="1">
      <alignment horizontal="centerContinuous"/>
    </xf>
    <xf numFmtId="164" fontId="6" fillId="0" borderId="0" xfId="0" applyNumberFormat="1" applyFont="1" applyAlignment="1">
      <alignment horizontal="centerContinuous"/>
    </xf>
    <xf numFmtId="164" fontId="27" fillId="0" borderId="1" xfId="0" applyNumberFormat="1" applyFont="1" applyBorder="1" applyAlignment="1">
      <alignment/>
    </xf>
    <xf numFmtId="164" fontId="27" fillId="0" borderId="2" xfId="0" applyNumberFormat="1" applyFont="1" applyBorder="1" applyAlignment="1">
      <alignment/>
    </xf>
    <xf numFmtId="164" fontId="30" fillId="0" borderId="48" xfId="0" applyNumberFormat="1" applyFont="1" applyBorder="1" applyAlignment="1">
      <alignment horizontal="centerContinuous"/>
    </xf>
    <xf numFmtId="164" fontId="30" fillId="0" borderId="39" xfId="0" applyNumberFormat="1" applyFont="1" applyBorder="1" applyAlignment="1">
      <alignment horizontal="centerContinuous"/>
    </xf>
    <xf numFmtId="164" fontId="30" fillId="0" borderId="49" xfId="0" applyNumberFormat="1" applyFont="1" applyBorder="1" applyAlignment="1">
      <alignment horizontal="centerContinuous"/>
    </xf>
    <xf numFmtId="164" fontId="30" fillId="0" borderId="41" xfId="0" applyNumberFormat="1" applyFont="1" applyBorder="1" applyAlignment="1">
      <alignment/>
    </xf>
    <xf numFmtId="164" fontId="27" fillId="0" borderId="6" xfId="0" applyNumberFormat="1" applyFont="1" applyBorder="1" applyAlignment="1">
      <alignment/>
    </xf>
    <xf numFmtId="164" fontId="30" fillId="0" borderId="41" xfId="0" applyNumberFormat="1" applyFont="1" applyBorder="1" applyAlignment="1">
      <alignment horizontal="right"/>
    </xf>
    <xf numFmtId="164" fontId="30" fillId="0" borderId="6" xfId="0" applyNumberFormat="1" applyFont="1" applyBorder="1" applyAlignment="1">
      <alignment horizontal="right"/>
    </xf>
    <xf numFmtId="164" fontId="30" fillId="0" borderId="42" xfId="0" applyNumberFormat="1" applyFont="1" applyBorder="1" applyAlignment="1">
      <alignment horizontal="right"/>
    </xf>
    <xf numFmtId="164" fontId="27" fillId="0" borderId="0" xfId="0" applyNumberFormat="1" applyFont="1" applyFill="1" applyAlignment="1">
      <alignment/>
    </xf>
    <xf numFmtId="164" fontId="27" fillId="0" borderId="29" xfId="0" applyNumberFormat="1" applyFont="1" applyFill="1" applyBorder="1" applyAlignment="1" applyProtection="1">
      <alignment/>
      <protection locked="0"/>
    </xf>
    <xf numFmtId="164" fontId="27" fillId="0" borderId="30" xfId="0" applyNumberFormat="1" applyFont="1" applyFill="1" applyBorder="1" applyAlignment="1" applyProtection="1">
      <alignment/>
      <protection locked="0"/>
    </xf>
    <xf numFmtId="164" fontId="3" fillId="0" borderId="30" xfId="0" applyNumberFormat="1" applyFont="1" applyFill="1" applyBorder="1" applyAlignment="1">
      <alignment/>
    </xf>
    <xf numFmtId="164" fontId="3" fillId="0" borderId="30" xfId="0" applyNumberFormat="1" applyFont="1" applyBorder="1" applyAlignment="1">
      <alignment/>
    </xf>
    <xf numFmtId="164" fontId="27" fillId="0" borderId="40" xfId="0" applyNumberFormat="1" applyFont="1" applyFill="1" applyBorder="1" applyAlignment="1" applyProtection="1">
      <alignment/>
      <protection locked="0"/>
    </xf>
    <xf numFmtId="164" fontId="3" fillId="0" borderId="29" xfId="0" applyNumberFormat="1" applyFont="1" applyFill="1" applyBorder="1" applyAlignment="1">
      <alignment/>
    </xf>
    <xf numFmtId="164" fontId="27" fillId="0" borderId="40" xfId="0" applyNumberFormat="1" applyFont="1" applyFill="1" applyBorder="1" applyAlignment="1">
      <alignment/>
    </xf>
    <xf numFmtId="164" fontId="27" fillId="0" borderId="30" xfId="0" applyNumberFormat="1" applyFont="1" applyBorder="1" applyAlignment="1">
      <alignment/>
    </xf>
    <xf numFmtId="164" fontId="27" fillId="0" borderId="30" xfId="0" applyNumberFormat="1" applyFont="1" applyFill="1" applyBorder="1" applyAlignment="1">
      <alignment/>
    </xf>
    <xf numFmtId="164" fontId="27" fillId="0" borderId="40" xfId="0" applyNumberFormat="1" applyFont="1" applyBorder="1" applyAlignment="1">
      <alignment/>
    </xf>
    <xf numFmtId="164" fontId="27" fillId="0" borderId="48" xfId="0" applyNumberFormat="1" applyFont="1" applyBorder="1" applyAlignment="1" applyProtection="1">
      <alignment/>
      <protection locked="0"/>
    </xf>
    <xf numFmtId="164" fontId="27" fillId="0" borderId="39" xfId="0" applyNumberFormat="1" applyFont="1" applyBorder="1" applyAlignment="1" applyProtection="1">
      <alignment/>
      <protection locked="0"/>
    </xf>
    <xf numFmtId="164" fontId="3" fillId="0" borderId="39" xfId="0" applyNumberFormat="1" applyFont="1" applyBorder="1" applyAlignment="1">
      <alignment/>
    </xf>
    <xf numFmtId="164" fontId="27" fillId="0" borderId="49" xfId="0" applyNumberFormat="1" applyFont="1" applyBorder="1" applyAlignment="1" applyProtection="1">
      <alignment/>
      <protection locked="0"/>
    </xf>
    <xf numFmtId="164" fontId="27" fillId="0" borderId="49" xfId="0" applyNumberFormat="1" applyFont="1" applyBorder="1" applyAlignment="1">
      <alignment/>
    </xf>
    <xf numFmtId="164" fontId="27" fillId="0" borderId="39" xfId="0" applyNumberFormat="1" applyFont="1" applyBorder="1" applyAlignment="1">
      <alignment/>
    </xf>
    <xf numFmtId="164" fontId="27" fillId="0" borderId="39" xfId="0" applyNumberFormat="1" applyFont="1" applyFill="1" applyBorder="1" applyAlignment="1">
      <alignment/>
    </xf>
    <xf numFmtId="164" fontId="3" fillId="0" borderId="48" xfId="0" applyNumberFormat="1" applyFont="1" applyBorder="1" applyAlignment="1">
      <alignment/>
    </xf>
    <xf numFmtId="164" fontId="27" fillId="0" borderId="48" xfId="0" applyNumberFormat="1" applyFont="1" applyFill="1" applyBorder="1" applyAlignment="1" applyProtection="1">
      <alignment/>
      <protection locked="0"/>
    </xf>
    <xf numFmtId="164" fontId="27" fillId="0" borderId="49" xfId="0" applyNumberFormat="1" applyFont="1" applyFill="1" applyBorder="1" applyAlignment="1">
      <alignment/>
    </xf>
    <xf numFmtId="164" fontId="30" fillId="0" borderId="39" xfId="0" applyNumberFormat="1" applyFont="1" applyBorder="1" applyAlignment="1">
      <alignment horizontal="left"/>
    </xf>
    <xf numFmtId="164" fontId="30" fillId="0" borderId="39" xfId="0" applyNumberFormat="1" applyFont="1" applyBorder="1" applyAlignment="1">
      <alignment/>
    </xf>
    <xf numFmtId="164" fontId="30" fillId="0" borderId="48" xfId="0" applyNumberFormat="1" applyFont="1" applyBorder="1" applyAlignment="1">
      <alignment/>
    </xf>
    <xf numFmtId="5" fontId="30" fillId="0" borderId="39" xfId="0" applyNumberFormat="1" applyFont="1" applyBorder="1" applyAlignment="1">
      <alignment/>
    </xf>
    <xf numFmtId="164" fontId="30" fillId="0" borderId="49" xfId="0" applyNumberFormat="1" applyFont="1" applyBorder="1" applyAlignment="1">
      <alignment/>
    </xf>
    <xf numFmtId="5" fontId="30" fillId="0" borderId="39" xfId="17" applyNumberFormat="1" applyFont="1" applyBorder="1" applyAlignment="1">
      <alignment/>
    </xf>
    <xf numFmtId="5" fontId="30" fillId="0" borderId="49" xfId="17" applyNumberFormat="1" applyFont="1" applyBorder="1" applyAlignment="1">
      <alignment/>
    </xf>
    <xf numFmtId="164" fontId="31" fillId="0" borderId="0" xfId="0" applyNumberFormat="1" applyFont="1" applyAlignment="1">
      <alignment/>
    </xf>
    <xf numFmtId="164" fontId="27" fillId="0" borderId="3" xfId="0" applyNumberFormat="1" applyFont="1" applyBorder="1" applyAlignment="1">
      <alignment/>
    </xf>
    <xf numFmtId="164" fontId="27" fillId="0" borderId="42" xfId="0" applyNumberFormat="1" applyFont="1" applyBorder="1" applyAlignment="1">
      <alignment/>
    </xf>
    <xf numFmtId="164" fontId="32" fillId="0" borderId="23" xfId="0" applyNumberFormat="1" applyFont="1" applyBorder="1" applyAlignment="1">
      <alignment/>
    </xf>
    <xf numFmtId="164" fontId="27" fillId="0" borderId="0" xfId="0" applyNumberFormat="1" applyFont="1" applyBorder="1" applyAlignment="1">
      <alignment/>
    </xf>
    <xf numFmtId="164" fontId="27" fillId="0" borderId="4" xfId="0" applyNumberFormat="1" applyFont="1" applyBorder="1" applyAlignment="1">
      <alignment/>
    </xf>
    <xf numFmtId="164" fontId="27" fillId="0" borderId="23" xfId="0" applyNumberFormat="1" applyFont="1" applyBorder="1" applyAlignment="1">
      <alignment/>
    </xf>
    <xf numFmtId="164" fontId="27" fillId="0" borderId="0" xfId="0" applyNumberFormat="1" applyFont="1" applyBorder="1" applyAlignment="1" applyProtection="1">
      <alignment/>
      <protection locked="0"/>
    </xf>
    <xf numFmtId="5" fontId="27" fillId="0" borderId="0" xfId="0" applyNumberFormat="1" applyFont="1" applyBorder="1" applyAlignment="1" applyProtection="1">
      <alignment/>
      <protection locked="0"/>
    </xf>
    <xf numFmtId="164" fontId="27" fillId="0" borderId="23" xfId="0" applyNumberFormat="1" applyFont="1" applyBorder="1" applyAlignment="1" applyProtection="1">
      <alignment/>
      <protection locked="0"/>
    </xf>
    <xf numFmtId="5" fontId="27" fillId="0" borderId="4" xfId="0" applyNumberFormat="1" applyFont="1" applyBorder="1" applyAlignment="1">
      <alignment/>
    </xf>
    <xf numFmtId="164" fontId="27" fillId="0" borderId="48" xfId="0" applyNumberFormat="1" applyFont="1" applyBorder="1" applyAlignment="1">
      <alignment/>
    </xf>
    <xf numFmtId="164" fontId="27" fillId="0" borderId="48" xfId="0" applyNumberFormat="1" applyFont="1" applyFill="1" applyBorder="1" applyAlignment="1">
      <alignment/>
    </xf>
    <xf numFmtId="164" fontId="27" fillId="0" borderId="39" xfId="0" applyNumberFormat="1" applyFont="1" applyFill="1" applyBorder="1" applyAlignment="1" applyProtection="1">
      <alignment/>
      <protection locked="0"/>
    </xf>
    <xf numFmtId="164" fontId="27" fillId="0" borderId="29" xfId="0" applyNumberFormat="1" applyFont="1" applyFill="1" applyBorder="1" applyAlignment="1">
      <alignment/>
    </xf>
    <xf numFmtId="164" fontId="3" fillId="0" borderId="29" xfId="0" applyNumberFormat="1" applyFont="1" applyBorder="1" applyAlignment="1">
      <alignment/>
    </xf>
    <xf numFmtId="164" fontId="30" fillId="0" borderId="30" xfId="0" applyNumberFormat="1" applyFont="1" applyBorder="1" applyAlignment="1">
      <alignment horizontal="left"/>
    </xf>
    <xf numFmtId="164" fontId="30" fillId="0" borderId="40" xfId="0" applyNumberFormat="1" applyFont="1" applyBorder="1" applyAlignment="1">
      <alignment/>
    </xf>
    <xf numFmtId="164" fontId="30" fillId="0" borderId="30" xfId="0" applyNumberFormat="1" applyFont="1" applyBorder="1" applyAlignment="1">
      <alignment/>
    </xf>
    <xf numFmtId="5" fontId="30" fillId="0" borderId="30" xfId="0" applyNumberFormat="1" applyFont="1" applyBorder="1" applyAlignment="1">
      <alignment/>
    </xf>
    <xf numFmtId="164" fontId="30" fillId="0" borderId="29" xfId="0" applyNumberFormat="1" applyFont="1" applyBorder="1" applyAlignment="1">
      <alignment/>
    </xf>
    <xf numFmtId="5" fontId="30" fillId="0" borderId="40" xfId="0" applyNumberFormat="1" applyFont="1" applyBorder="1" applyAlignment="1">
      <alignment/>
    </xf>
    <xf numFmtId="164" fontId="3" fillId="0" borderId="0" xfId="0" applyNumberFormat="1" applyFont="1" applyAlignment="1">
      <alignment/>
    </xf>
    <xf numFmtId="164" fontId="33" fillId="0" borderId="0" xfId="0" applyNumberFormat="1" applyFont="1" applyAlignment="1" applyProtection="1">
      <alignment/>
      <protection locked="0"/>
    </xf>
    <xf numFmtId="164" fontId="0" fillId="0" borderId="0" xfId="0" applyNumberFormat="1" applyAlignment="1">
      <alignment/>
    </xf>
    <xf numFmtId="164" fontId="36" fillId="0" borderId="0" xfId="0" applyNumberFormat="1" applyFont="1" applyAlignment="1">
      <alignment horizontal="centerContinuous"/>
    </xf>
    <xf numFmtId="164" fontId="0" fillId="0" borderId="0" xfId="0" applyNumberFormat="1" applyAlignment="1">
      <alignment horizontal="centerContinuous"/>
    </xf>
    <xf numFmtId="164" fontId="37" fillId="0" borderId="0" xfId="0" applyNumberFormat="1" applyFont="1" applyAlignment="1">
      <alignment horizontal="centerContinuous"/>
    </xf>
    <xf numFmtId="164" fontId="38" fillId="3" borderId="0" xfId="0" applyNumberFormat="1" applyFont="1" applyFill="1" applyAlignment="1">
      <alignment/>
    </xf>
    <xf numFmtId="164" fontId="39" fillId="3" borderId="1" xfId="0" applyNumberFormat="1" applyFont="1" applyFill="1" applyBorder="1" applyAlignment="1">
      <alignment/>
    </xf>
    <xf numFmtId="164" fontId="39" fillId="3" borderId="3" xfId="0" applyNumberFormat="1" applyFont="1" applyFill="1" applyBorder="1" applyAlignment="1">
      <alignment/>
    </xf>
    <xf numFmtId="1" fontId="39" fillId="3" borderId="39" xfId="0" applyNumberFormat="1" applyFont="1" applyFill="1" applyBorder="1" applyAlignment="1">
      <alignment horizontal="centerContinuous" wrapText="1"/>
    </xf>
    <xf numFmtId="164" fontId="39" fillId="3" borderId="61" xfId="0" applyNumberFormat="1" applyFont="1" applyFill="1" applyBorder="1" applyAlignment="1">
      <alignment horizontal="centerContinuous"/>
    </xf>
    <xf numFmtId="164" fontId="0" fillId="3" borderId="62" xfId="0" applyNumberFormat="1" applyFill="1" applyBorder="1" applyAlignment="1">
      <alignment/>
    </xf>
    <xf numFmtId="164" fontId="0" fillId="0" borderId="63" xfId="0" applyNumberFormat="1" applyBorder="1" applyAlignment="1">
      <alignment/>
    </xf>
    <xf numFmtId="164" fontId="14" fillId="3" borderId="64" xfId="0" applyNumberFormat="1" applyFont="1" applyFill="1" applyBorder="1" applyAlignment="1">
      <alignment/>
    </xf>
    <xf numFmtId="164" fontId="39" fillId="3" borderId="23" xfId="0" applyNumberFormat="1" applyFont="1" applyFill="1" applyBorder="1" applyAlignment="1">
      <alignment/>
    </xf>
    <xf numFmtId="164" fontId="39" fillId="3" borderId="4" xfId="0" applyNumberFormat="1" applyFont="1" applyFill="1" applyBorder="1" applyAlignment="1">
      <alignment/>
    </xf>
    <xf numFmtId="164" fontId="39" fillId="3" borderId="0" xfId="0" applyNumberFormat="1" applyFont="1" applyFill="1" applyBorder="1" applyAlignment="1">
      <alignment horizontal="center"/>
    </xf>
    <xf numFmtId="164" fontId="39" fillId="3" borderId="65" xfId="0" applyNumberFormat="1" applyFont="1" applyFill="1" applyBorder="1" applyAlignment="1">
      <alignment horizontal="center"/>
    </xf>
    <xf numFmtId="164" fontId="39" fillId="3" borderId="4" xfId="0" applyNumberFormat="1" applyFont="1" applyFill="1" applyBorder="1" applyAlignment="1">
      <alignment horizontal="center"/>
    </xf>
    <xf numFmtId="164" fontId="39" fillId="3" borderId="66" xfId="0" applyNumberFormat="1" applyFont="1" applyFill="1" applyBorder="1" applyAlignment="1">
      <alignment horizontal="center"/>
    </xf>
    <xf numFmtId="164" fontId="39" fillId="3" borderId="67" xfId="0" applyNumberFormat="1" applyFont="1" applyFill="1" applyBorder="1" applyAlignment="1">
      <alignment horizontal="center"/>
    </xf>
    <xf numFmtId="164" fontId="39" fillId="3" borderId="68" xfId="0" applyNumberFormat="1" applyFont="1" applyFill="1" applyBorder="1" applyAlignment="1">
      <alignment horizontal="center"/>
    </xf>
    <xf numFmtId="164" fontId="39" fillId="3" borderId="23" xfId="0" applyNumberFormat="1" applyFont="1" applyFill="1" applyBorder="1" applyAlignment="1">
      <alignment horizontal="center"/>
    </xf>
    <xf numFmtId="164" fontId="14" fillId="0" borderId="69" xfId="0" applyNumberFormat="1" applyFont="1" applyBorder="1" applyAlignment="1">
      <alignment/>
    </xf>
    <xf numFmtId="164" fontId="12" fillId="0" borderId="69" xfId="0" applyNumberFormat="1" applyFont="1" applyBorder="1" applyAlignment="1">
      <alignment/>
    </xf>
    <xf numFmtId="164" fontId="12" fillId="0" borderId="0" xfId="0" applyNumberFormat="1" applyFont="1" applyBorder="1" applyAlignment="1">
      <alignment/>
    </xf>
    <xf numFmtId="164" fontId="39" fillId="3" borderId="24" xfId="0" applyNumberFormat="1" applyFont="1" applyFill="1" applyBorder="1" applyAlignment="1">
      <alignment horizontal="center"/>
    </xf>
    <xf numFmtId="164" fontId="39" fillId="3" borderId="70" xfId="0" applyNumberFormat="1" applyFont="1" applyFill="1" applyBorder="1" applyAlignment="1">
      <alignment horizontal="center"/>
    </xf>
    <xf numFmtId="164" fontId="39" fillId="3" borderId="71" xfId="0" applyNumberFormat="1" applyFont="1" applyFill="1" applyBorder="1" applyAlignment="1">
      <alignment horizontal="center"/>
    </xf>
    <xf numFmtId="164" fontId="40" fillId="3" borderId="37" xfId="0" applyNumberFormat="1" applyFont="1" applyFill="1" applyBorder="1" applyAlignment="1">
      <alignment/>
    </xf>
    <xf numFmtId="164" fontId="40" fillId="3" borderId="37" xfId="0" applyNumberFormat="1" applyFont="1" applyFill="1" applyBorder="1" applyAlignment="1">
      <alignment horizontal="left"/>
    </xf>
    <xf numFmtId="164" fontId="40" fillId="0" borderId="37" xfId="0" applyNumberFormat="1" applyFont="1" applyFill="1" applyBorder="1" applyAlignment="1">
      <alignment/>
    </xf>
    <xf numFmtId="164" fontId="6" fillId="0" borderId="37" xfId="0" applyNumberFormat="1" applyFont="1" applyFill="1" applyBorder="1" applyAlignment="1">
      <alignment/>
    </xf>
    <xf numFmtId="164" fontId="41" fillId="3" borderId="37" xfId="0" applyNumberFormat="1" applyFont="1" applyFill="1" applyBorder="1" applyAlignment="1">
      <alignment/>
    </xf>
    <xf numFmtId="164" fontId="39" fillId="3" borderId="37" xfId="0" applyNumberFormat="1" applyFont="1" applyFill="1" applyBorder="1" applyAlignment="1">
      <alignment/>
    </xf>
    <xf numFmtId="164" fontId="41" fillId="3" borderId="30" xfId="0" applyNumberFormat="1" applyFont="1" applyFill="1" applyBorder="1" applyAlignment="1">
      <alignment/>
    </xf>
    <xf numFmtId="164" fontId="41" fillId="3" borderId="40" xfId="0" applyNumberFormat="1" applyFont="1" applyFill="1" applyBorder="1" applyAlignment="1">
      <alignment/>
    </xf>
    <xf numFmtId="164" fontId="3" fillId="0" borderId="37" xfId="0" applyNumberFormat="1" applyFont="1" applyBorder="1" applyAlignment="1">
      <alignment/>
    </xf>
    <xf numFmtId="164" fontId="6" fillId="0" borderId="37" xfId="0" applyNumberFormat="1" applyFont="1" applyBorder="1" applyAlignment="1">
      <alignment/>
    </xf>
    <xf numFmtId="164" fontId="42" fillId="0" borderId="37" xfId="0" applyNumberFormat="1" applyFont="1" applyBorder="1" applyAlignment="1">
      <alignment/>
    </xf>
    <xf numFmtId="164" fontId="0" fillId="0" borderId="0" xfId="0" applyNumberFormat="1" applyBorder="1" applyAlignment="1">
      <alignment/>
    </xf>
    <xf numFmtId="3" fontId="43" fillId="3" borderId="0" xfId="0" applyNumberFormat="1" applyFont="1" applyFill="1" applyAlignment="1">
      <alignment/>
    </xf>
    <xf numFmtId="3" fontId="38" fillId="3" borderId="0" xfId="0" applyNumberFormat="1" applyFont="1" applyFill="1" applyAlignment="1">
      <alignment/>
    </xf>
    <xf numFmtId="3" fontId="38" fillId="3" borderId="0" xfId="0" applyNumberFormat="1" applyFont="1" applyFill="1" applyBorder="1" applyAlignment="1">
      <alignment/>
    </xf>
    <xf numFmtId="164" fontId="36" fillId="0" borderId="0" xfId="0" applyNumberFormat="1" applyFont="1" applyBorder="1" applyAlignment="1">
      <alignment horizontal="centerContinuous"/>
    </xf>
    <xf numFmtId="3" fontId="38" fillId="3" borderId="0" xfId="0" applyNumberFormat="1" applyFont="1" applyFill="1" applyAlignment="1">
      <alignment horizontal="centerContinuous"/>
    </xf>
    <xf numFmtId="3" fontId="38" fillId="3" borderId="0" xfId="0" applyNumberFormat="1" applyFont="1" applyFill="1" applyBorder="1" applyAlignment="1">
      <alignment horizontal="centerContinuous"/>
    </xf>
    <xf numFmtId="164" fontId="37" fillId="0" borderId="0" xfId="0" applyNumberFormat="1" applyFont="1" applyBorder="1" applyAlignment="1">
      <alignment horizontal="centerContinuous"/>
    </xf>
    <xf numFmtId="164" fontId="44" fillId="0" borderId="0" xfId="0" applyNumberFormat="1" applyFont="1" applyBorder="1" applyAlignment="1">
      <alignment horizontal="centerContinuous"/>
    </xf>
    <xf numFmtId="3" fontId="38" fillId="3" borderId="0" xfId="0" applyNumberFormat="1" applyFont="1" applyFill="1" applyBorder="1" applyAlignment="1">
      <alignment horizontal="centerContinuous"/>
    </xf>
    <xf numFmtId="0" fontId="0" fillId="0" borderId="0" xfId="0" applyBorder="1" applyAlignment="1">
      <alignment/>
    </xf>
    <xf numFmtId="3" fontId="45" fillId="3" borderId="72" xfId="0" applyNumberFormat="1" applyFont="1" applyFill="1" applyBorder="1" applyAlignment="1">
      <alignment/>
    </xf>
    <xf numFmtId="3" fontId="46" fillId="3" borderId="73" xfId="0" applyNumberFormat="1" applyFont="1" applyFill="1" applyBorder="1" applyAlignment="1">
      <alignment horizontal="centerContinuous" wrapText="1"/>
    </xf>
    <xf numFmtId="3" fontId="46" fillId="3" borderId="74" xfId="0" applyNumberFormat="1" applyFont="1" applyFill="1" applyBorder="1" applyAlignment="1">
      <alignment horizontal="centerContinuous"/>
    </xf>
    <xf numFmtId="3" fontId="46" fillId="3" borderId="9" xfId="0" applyNumberFormat="1" applyFont="1" applyFill="1" applyBorder="1" applyAlignment="1">
      <alignment horizontal="centerContinuous"/>
    </xf>
    <xf numFmtId="3" fontId="45" fillId="3" borderId="8" xfId="0" applyNumberFormat="1" applyFont="1" applyFill="1" applyBorder="1" applyAlignment="1">
      <alignment/>
    </xf>
    <xf numFmtId="3" fontId="45" fillId="3" borderId="75" xfId="0" applyNumberFormat="1" applyFont="1" applyFill="1" applyBorder="1" applyAlignment="1">
      <alignment/>
    </xf>
    <xf numFmtId="3" fontId="45" fillId="3" borderId="76" xfId="0" applyNumberFormat="1" applyFont="1" applyFill="1" applyBorder="1" applyAlignment="1">
      <alignment/>
    </xf>
    <xf numFmtId="3" fontId="46" fillId="3" borderId="77" xfId="0" applyNumberFormat="1" applyFont="1" applyFill="1" applyBorder="1" applyAlignment="1">
      <alignment/>
    </xf>
    <xf numFmtId="3" fontId="46" fillId="3" borderId="0" xfId="0" applyNumberFormat="1" applyFont="1" applyFill="1" applyAlignment="1">
      <alignment/>
    </xf>
    <xf numFmtId="3" fontId="46" fillId="3" borderId="23" xfId="0" applyNumberFormat="1" applyFont="1" applyFill="1" applyBorder="1" applyAlignment="1">
      <alignment horizontal="centerContinuous"/>
    </xf>
    <xf numFmtId="3" fontId="46" fillId="3" borderId="78" xfId="0" applyNumberFormat="1" applyFont="1" applyFill="1" applyBorder="1" applyAlignment="1">
      <alignment horizontal="centerContinuous"/>
    </xf>
    <xf numFmtId="3" fontId="46" fillId="3" borderId="79" xfId="0" applyNumberFormat="1" applyFont="1" applyFill="1" applyBorder="1" applyAlignment="1">
      <alignment horizontal="centerContinuous"/>
    </xf>
    <xf numFmtId="3" fontId="46" fillId="3" borderId="0" xfId="0" applyNumberFormat="1" applyFont="1" applyFill="1" applyAlignment="1">
      <alignment horizontal="centerContinuous"/>
    </xf>
    <xf numFmtId="3" fontId="46" fillId="3" borderId="80" xfId="0" applyNumberFormat="1" applyFont="1" applyFill="1" applyBorder="1" applyAlignment="1">
      <alignment/>
    </xf>
    <xf numFmtId="3" fontId="46" fillId="3" borderId="81" xfId="0" applyNumberFormat="1" applyFont="1" applyFill="1" applyBorder="1" applyAlignment="1">
      <alignment horizontal="right"/>
    </xf>
    <xf numFmtId="3" fontId="46" fillId="3" borderId="82" xfId="0" applyNumberFormat="1" applyFont="1" applyFill="1" applyBorder="1" applyAlignment="1">
      <alignment horizontal="right"/>
    </xf>
    <xf numFmtId="3" fontId="46" fillId="3" borderId="83" xfId="0" applyNumberFormat="1" applyFont="1" applyFill="1" applyBorder="1" applyAlignment="1">
      <alignment horizontal="right"/>
    </xf>
    <xf numFmtId="3" fontId="46" fillId="3" borderId="84" xfId="0" applyNumberFormat="1" applyFont="1" applyFill="1" applyBorder="1" applyAlignment="1">
      <alignment horizontal="right"/>
    </xf>
    <xf numFmtId="3" fontId="46" fillId="3" borderId="85" xfId="0" applyNumberFormat="1" applyFont="1" applyFill="1" applyBorder="1" applyAlignment="1">
      <alignment horizontal="right"/>
    </xf>
    <xf numFmtId="3" fontId="47" fillId="3" borderId="76" xfId="0" applyNumberFormat="1" applyFont="1" applyFill="1" applyBorder="1" applyAlignment="1">
      <alignment/>
    </xf>
    <xf numFmtId="3" fontId="45" fillId="3" borderId="77" xfId="0" applyNumberFormat="1" applyFont="1" applyFill="1" applyBorder="1" applyAlignment="1">
      <alignment/>
    </xf>
    <xf numFmtId="3" fontId="45" fillId="3" borderId="51" xfId="0" applyNumberFormat="1" applyFont="1" applyFill="1" applyBorder="1" applyAlignment="1">
      <alignment/>
    </xf>
    <xf numFmtId="3" fontId="45" fillId="3" borderId="0" xfId="0" applyNumberFormat="1" applyFont="1" applyFill="1" applyBorder="1" applyAlignment="1">
      <alignment/>
    </xf>
    <xf numFmtId="3" fontId="45" fillId="3" borderId="86" xfId="0" applyNumberFormat="1" applyFont="1" applyFill="1" applyBorder="1" applyAlignment="1">
      <alignment horizontal="left"/>
    </xf>
    <xf numFmtId="164" fontId="45" fillId="3" borderId="87" xfId="0" applyNumberFormat="1" applyFont="1" applyFill="1" applyBorder="1" applyAlignment="1">
      <alignment/>
    </xf>
    <xf numFmtId="164" fontId="45" fillId="3" borderId="88" xfId="0" applyNumberFormat="1" applyFont="1" applyFill="1" applyBorder="1" applyAlignment="1">
      <alignment/>
    </xf>
    <xf numFmtId="164" fontId="45" fillId="3" borderId="89" xfId="0" applyNumberFormat="1" applyFont="1" applyFill="1" applyBorder="1" applyAlignment="1">
      <alignment/>
    </xf>
    <xf numFmtId="164" fontId="45" fillId="3" borderId="90" xfId="0" applyNumberFormat="1" applyFont="1" applyFill="1" applyBorder="1" applyAlignment="1">
      <alignment/>
    </xf>
    <xf numFmtId="164" fontId="45" fillId="3" borderId="91" xfId="0" applyNumberFormat="1" applyFont="1" applyFill="1" applyBorder="1" applyAlignment="1">
      <alignment/>
    </xf>
    <xf numFmtId="164" fontId="45" fillId="3" borderId="92" xfId="0" applyNumberFormat="1" applyFont="1" applyFill="1" applyBorder="1" applyAlignment="1">
      <alignment/>
    </xf>
    <xf numFmtId="164" fontId="45" fillId="3" borderId="93" xfId="0" applyNumberFormat="1" applyFont="1" applyFill="1" applyBorder="1" applyAlignment="1">
      <alignment/>
    </xf>
    <xf numFmtId="3" fontId="45" fillId="3" borderId="94" xfId="0" applyNumberFormat="1" applyFont="1" applyFill="1" applyBorder="1" applyAlignment="1">
      <alignment horizontal="left"/>
    </xf>
    <xf numFmtId="164" fontId="45" fillId="3" borderId="77" xfId="0" applyNumberFormat="1" applyFont="1" applyFill="1" applyBorder="1" applyAlignment="1">
      <alignment/>
    </xf>
    <xf numFmtId="164" fontId="45" fillId="3" borderId="0" xfId="0" applyNumberFormat="1" applyFont="1" applyFill="1" applyBorder="1" applyAlignment="1">
      <alignment/>
    </xf>
    <xf numFmtId="164" fontId="45" fillId="3" borderId="4" xfId="0" applyNumberFormat="1" applyFont="1" applyFill="1" applyBorder="1" applyAlignment="1">
      <alignment/>
    </xf>
    <xf numFmtId="164" fontId="45" fillId="3" borderId="65" xfId="0" applyNumberFormat="1" applyFont="1" applyFill="1" applyBorder="1" applyAlignment="1">
      <alignment/>
    </xf>
    <xf numFmtId="164" fontId="45" fillId="3" borderId="95" xfId="0" applyNumberFormat="1" applyFont="1" applyFill="1" applyBorder="1" applyAlignment="1">
      <alignment/>
    </xf>
    <xf numFmtId="164" fontId="45" fillId="3" borderId="96" xfId="0" applyNumberFormat="1" applyFont="1" applyFill="1" applyBorder="1" applyAlignment="1">
      <alignment/>
    </xf>
    <xf numFmtId="3" fontId="45" fillId="3" borderId="76" xfId="0" applyNumberFormat="1" applyFont="1" applyFill="1" applyBorder="1" applyAlignment="1">
      <alignment horizontal="left"/>
    </xf>
    <xf numFmtId="3" fontId="45" fillId="3" borderId="97" xfId="0" applyNumberFormat="1" applyFont="1" applyFill="1" applyBorder="1" applyAlignment="1">
      <alignment/>
    </xf>
    <xf numFmtId="172" fontId="45" fillId="3" borderId="98" xfId="0" applyNumberFormat="1" applyFont="1" applyFill="1" applyBorder="1" applyAlignment="1">
      <alignment/>
    </xf>
    <xf numFmtId="172" fontId="45" fillId="3" borderId="97" xfId="0" applyNumberFormat="1" applyFont="1" applyFill="1" applyBorder="1" applyAlignment="1">
      <alignment/>
    </xf>
    <xf numFmtId="172" fontId="45" fillId="3" borderId="99" xfId="0" applyNumberFormat="1" applyFont="1" applyFill="1" applyBorder="1" applyAlignment="1">
      <alignment/>
    </xf>
    <xf numFmtId="172" fontId="45" fillId="3" borderId="68" xfId="0" applyNumberFormat="1" applyFont="1" applyFill="1" applyBorder="1" applyAlignment="1">
      <alignment/>
    </xf>
    <xf numFmtId="164" fontId="45" fillId="3" borderId="1" xfId="0" applyNumberFormat="1" applyFont="1" applyFill="1" applyBorder="1" applyAlignment="1">
      <alignment/>
    </xf>
    <xf numFmtId="164" fontId="45" fillId="3" borderId="100" xfId="0" applyNumberFormat="1" applyFont="1" applyFill="1" applyBorder="1" applyAlignment="1">
      <alignment/>
    </xf>
    <xf numFmtId="164" fontId="45" fillId="3" borderId="101" xfId="0" applyNumberFormat="1" applyFont="1" applyFill="1" applyBorder="1" applyAlignment="1">
      <alignment/>
    </xf>
    <xf numFmtId="164" fontId="45" fillId="3" borderId="102" xfId="0" applyNumberFormat="1" applyFont="1" applyFill="1" applyBorder="1" applyAlignment="1">
      <alignment/>
    </xf>
    <xf numFmtId="164" fontId="45" fillId="3" borderId="103" xfId="0" applyNumberFormat="1" applyFont="1" applyFill="1" applyBorder="1" applyAlignment="1">
      <alignment/>
    </xf>
    <xf numFmtId="164" fontId="45" fillId="3" borderId="104" xfId="0" applyNumberFormat="1" applyFont="1" applyFill="1" applyBorder="1" applyAlignment="1">
      <alignment/>
    </xf>
    <xf numFmtId="164" fontId="45" fillId="3" borderId="105" xfId="0" applyNumberFormat="1" applyFont="1" applyFill="1" applyBorder="1" applyAlignment="1">
      <alignment/>
    </xf>
    <xf numFmtId="3" fontId="45" fillId="3" borderId="3" xfId="0" applyNumberFormat="1" applyFont="1" applyFill="1" applyBorder="1" applyAlignment="1">
      <alignment/>
    </xf>
    <xf numFmtId="3" fontId="45" fillId="3" borderId="99" xfId="0" applyNumberFormat="1" applyFont="1" applyFill="1" applyBorder="1" applyAlignment="1">
      <alignment/>
    </xf>
    <xf numFmtId="3" fontId="45" fillId="3" borderId="98" xfId="0" applyNumberFormat="1" applyFont="1" applyFill="1" applyBorder="1" applyAlignment="1">
      <alignment/>
    </xf>
    <xf numFmtId="164" fontId="45" fillId="3" borderId="23" xfId="0" applyNumberFormat="1" applyFont="1" applyFill="1" applyBorder="1" applyAlignment="1">
      <alignment/>
    </xf>
    <xf numFmtId="3" fontId="45" fillId="3" borderId="78" xfId="0" applyNumberFormat="1" applyFont="1" applyFill="1" applyBorder="1" applyAlignment="1">
      <alignment/>
    </xf>
    <xf numFmtId="0" fontId="0" fillId="0" borderId="76" xfId="0" applyBorder="1" applyAlignment="1">
      <alignment/>
    </xf>
    <xf numFmtId="3" fontId="45" fillId="3" borderId="4" xfId="0" applyNumberFormat="1" applyFont="1" applyFill="1" applyBorder="1" applyAlignment="1">
      <alignment/>
    </xf>
    <xf numFmtId="3" fontId="45" fillId="3" borderId="65" xfId="0" applyNumberFormat="1" applyFont="1" applyFill="1" applyBorder="1" applyAlignment="1">
      <alignment/>
    </xf>
    <xf numFmtId="3" fontId="45" fillId="3" borderId="106" xfId="0" applyNumberFormat="1" applyFont="1" applyFill="1" applyBorder="1" applyAlignment="1">
      <alignment horizontal="left"/>
    </xf>
    <xf numFmtId="164" fontId="45" fillId="3" borderId="107" xfId="0" applyNumberFormat="1" applyFont="1" applyFill="1" applyBorder="1" applyAlignment="1">
      <alignment/>
    </xf>
    <xf numFmtId="164" fontId="45" fillId="3" borderId="40" xfId="0" applyNumberFormat="1" applyFont="1" applyFill="1" applyBorder="1" applyAlignment="1">
      <alignment/>
    </xf>
    <xf numFmtId="164" fontId="45" fillId="3" borderId="30" xfId="0" applyNumberFormat="1" applyFont="1" applyFill="1" applyBorder="1" applyAlignment="1">
      <alignment/>
    </xf>
    <xf numFmtId="164" fontId="45" fillId="3" borderId="108" xfId="0" applyNumberFormat="1" applyFont="1" applyFill="1" applyBorder="1" applyAlignment="1">
      <alignment/>
    </xf>
    <xf numFmtId="164" fontId="45" fillId="3" borderId="29" xfId="0" applyNumberFormat="1" applyFont="1" applyFill="1" applyBorder="1" applyAlignment="1">
      <alignment/>
    </xf>
    <xf numFmtId="164" fontId="45" fillId="3" borderId="109" xfId="0" applyNumberFormat="1" applyFont="1" applyFill="1" applyBorder="1" applyAlignment="1">
      <alignment/>
    </xf>
    <xf numFmtId="3" fontId="45" fillId="3" borderId="77" xfId="0" applyNumberFormat="1" applyFont="1" applyFill="1" applyBorder="1" applyAlignment="1">
      <alignment/>
    </xf>
    <xf numFmtId="164" fontId="45" fillId="3" borderId="110" xfId="0" applyNumberFormat="1" applyFont="1" applyFill="1" applyBorder="1" applyAlignment="1">
      <alignment/>
    </xf>
    <xf numFmtId="3" fontId="45" fillId="3" borderId="0" xfId="0" applyNumberFormat="1" applyFont="1" applyFill="1" applyAlignment="1">
      <alignment/>
    </xf>
    <xf numFmtId="3" fontId="45" fillId="3" borderId="23" xfId="0" applyNumberFormat="1" applyFont="1" applyFill="1" applyBorder="1" applyAlignment="1">
      <alignment/>
    </xf>
    <xf numFmtId="164" fontId="45" fillId="3" borderId="111" xfId="0" applyNumberFormat="1" applyFont="1" applyFill="1" applyBorder="1" applyAlignment="1">
      <alignment/>
    </xf>
    <xf numFmtId="3" fontId="45" fillId="3" borderId="76" xfId="0" applyNumberFormat="1" applyFont="1" applyFill="1" applyBorder="1" applyAlignment="1">
      <alignment horizontal="left"/>
    </xf>
    <xf numFmtId="164" fontId="45" fillId="3" borderId="112" xfId="0" applyNumberFormat="1" applyFont="1" applyFill="1" applyBorder="1" applyAlignment="1">
      <alignment/>
    </xf>
    <xf numFmtId="164" fontId="45" fillId="3" borderId="113" xfId="0" applyNumberFormat="1" applyFont="1" applyFill="1" applyBorder="1" applyAlignment="1">
      <alignment/>
    </xf>
    <xf numFmtId="164" fontId="45" fillId="3" borderId="114" xfId="0" applyNumberFormat="1" applyFont="1" applyFill="1" applyBorder="1" applyAlignment="1">
      <alignment/>
    </xf>
    <xf numFmtId="3" fontId="45" fillId="3" borderId="115" xfId="0" applyNumberFormat="1" applyFont="1" applyFill="1" applyBorder="1" applyAlignment="1">
      <alignment/>
    </xf>
    <xf numFmtId="3" fontId="45" fillId="3" borderId="116" xfId="0" applyNumberFormat="1" applyFont="1" applyFill="1" applyBorder="1" applyAlignment="1">
      <alignment/>
    </xf>
    <xf numFmtId="3" fontId="46" fillId="3" borderId="76" xfId="0" applyNumberFormat="1" applyFont="1" applyFill="1" applyBorder="1" applyAlignment="1">
      <alignment horizontal="left"/>
    </xf>
    <xf numFmtId="3" fontId="46" fillId="3" borderId="65" xfId="0" applyNumberFormat="1" applyFont="1" applyFill="1" applyBorder="1" applyAlignment="1">
      <alignment/>
    </xf>
    <xf numFmtId="3" fontId="46" fillId="3" borderId="23" xfId="0" applyNumberFormat="1" applyFont="1" applyFill="1" applyBorder="1" applyAlignment="1">
      <alignment/>
    </xf>
    <xf numFmtId="3" fontId="46" fillId="3" borderId="78" xfId="0" applyNumberFormat="1" applyFont="1" applyFill="1" applyBorder="1" applyAlignment="1">
      <alignment/>
    </xf>
    <xf numFmtId="3" fontId="46" fillId="3" borderId="117" xfId="0" applyNumberFormat="1" applyFont="1" applyFill="1" applyBorder="1" applyAlignment="1">
      <alignment horizontal="left"/>
    </xf>
    <xf numFmtId="3" fontId="46" fillId="3" borderId="118" xfId="0" applyNumberFormat="1" applyFont="1" applyFill="1" applyBorder="1" applyAlignment="1">
      <alignment/>
    </xf>
    <xf numFmtId="5" fontId="46" fillId="3" borderId="119" xfId="0" applyNumberFormat="1" applyFont="1" applyFill="1" applyBorder="1" applyAlignment="1">
      <alignment/>
    </xf>
    <xf numFmtId="3" fontId="46" fillId="3" borderId="120" xfId="0" applyNumberFormat="1" applyFont="1" applyFill="1" applyBorder="1" applyAlignment="1">
      <alignment/>
    </xf>
    <xf numFmtId="5" fontId="46" fillId="3" borderId="120" xfId="0" applyNumberFormat="1" applyFont="1" applyFill="1" applyBorder="1" applyAlignment="1">
      <alignment/>
    </xf>
    <xf numFmtId="37" fontId="46" fillId="3" borderId="120" xfId="0" applyNumberFormat="1" applyFont="1" applyFill="1" applyBorder="1" applyAlignment="1">
      <alignment/>
    </xf>
    <xf numFmtId="37" fontId="46" fillId="3" borderId="41" xfId="0" applyNumberFormat="1" applyFont="1" applyFill="1" applyBorder="1" applyAlignment="1">
      <alignment/>
    </xf>
    <xf numFmtId="5" fontId="46" fillId="3" borderId="121" xfId="0" applyNumberFormat="1" applyFont="1" applyFill="1" applyBorder="1" applyAlignment="1">
      <alignment/>
    </xf>
    <xf numFmtId="164" fontId="48" fillId="3" borderId="0" xfId="0" applyNumberFormat="1" applyFont="1" applyFill="1" applyAlignment="1">
      <alignment/>
    </xf>
    <xf numFmtId="164" fontId="40" fillId="3" borderId="0" xfId="0" applyNumberFormat="1" applyFont="1" applyFill="1" applyAlignment="1">
      <alignment/>
    </xf>
    <xf numFmtId="164" fontId="49" fillId="3" borderId="0" xfId="0" applyNumberFormat="1" applyFont="1" applyFill="1" applyAlignment="1">
      <alignment/>
    </xf>
    <xf numFmtId="164" fontId="48" fillId="3" borderId="0" xfId="0" applyNumberFormat="1" applyFont="1" applyFill="1" applyAlignment="1">
      <alignment horizontal="centerContinuous"/>
    </xf>
    <xf numFmtId="164" fontId="40" fillId="3" borderId="0" xfId="0" applyNumberFormat="1" applyFont="1" applyFill="1" applyAlignment="1">
      <alignment horizontal="centerContinuous"/>
    </xf>
    <xf numFmtId="164" fontId="50" fillId="3" borderId="0" xfId="0" applyNumberFormat="1" applyFont="1" applyFill="1" applyAlignment="1">
      <alignment horizontal="centerContinuous"/>
    </xf>
    <xf numFmtId="164" fontId="17" fillId="3" borderId="0" xfId="0" applyNumberFormat="1" applyFont="1" applyFill="1" applyAlignment="1">
      <alignment horizontal="centerContinuous"/>
    </xf>
    <xf numFmtId="164" fontId="40" fillId="0" borderId="0" xfId="0" applyNumberFormat="1" applyFont="1" applyFill="1" applyAlignment="1">
      <alignment/>
    </xf>
    <xf numFmtId="164" fontId="45" fillId="3" borderId="8" xfId="0" applyNumberFormat="1" applyFont="1" applyFill="1" applyBorder="1" applyAlignment="1">
      <alignment/>
    </xf>
    <xf numFmtId="164" fontId="45" fillId="3" borderId="9" xfId="0" applyNumberFormat="1" applyFont="1" applyFill="1" applyBorder="1" applyAlignment="1">
      <alignment/>
    </xf>
    <xf numFmtId="164" fontId="46" fillId="3" borderId="8" xfId="0" applyNumberFormat="1" applyFont="1" applyFill="1" applyBorder="1" applyAlignment="1">
      <alignment horizontal="center"/>
    </xf>
    <xf numFmtId="164" fontId="46" fillId="3" borderId="8" xfId="0" applyNumberFormat="1" applyFont="1" applyFill="1" applyBorder="1" applyAlignment="1">
      <alignment horizontal="centerContinuous"/>
    </xf>
    <xf numFmtId="164" fontId="46" fillId="3" borderId="9" xfId="0" applyNumberFormat="1" applyFont="1" applyFill="1" applyBorder="1" applyAlignment="1">
      <alignment horizontal="centerContinuous"/>
    </xf>
    <xf numFmtId="164" fontId="46" fillId="3" borderId="51" xfId="0" applyNumberFormat="1" applyFont="1" applyFill="1" applyBorder="1" applyAlignment="1">
      <alignment horizontal="centerContinuous"/>
    </xf>
    <xf numFmtId="164" fontId="46" fillId="3" borderId="9" xfId="0" applyNumberFormat="1" applyFont="1" applyFill="1" applyBorder="1" applyAlignment="1">
      <alignment horizontal="center"/>
    </xf>
    <xf numFmtId="164" fontId="46" fillId="0" borderId="8" xfId="0" applyNumberFormat="1" applyFont="1" applyFill="1" applyBorder="1" applyAlignment="1">
      <alignment horizontal="center"/>
    </xf>
    <xf numFmtId="164" fontId="46" fillId="0" borderId="9" xfId="0" applyNumberFormat="1" applyFont="1" applyFill="1" applyBorder="1" applyAlignment="1">
      <alignment horizontal="center"/>
    </xf>
    <xf numFmtId="164" fontId="46" fillId="3" borderId="75" xfId="0" applyNumberFormat="1" applyFont="1" applyFill="1" applyBorder="1" applyAlignment="1">
      <alignment horizontal="center"/>
    </xf>
    <xf numFmtId="164" fontId="45" fillId="3" borderId="0" xfId="0" applyNumberFormat="1" applyFont="1" applyFill="1" applyAlignment="1">
      <alignment/>
    </xf>
    <xf numFmtId="164" fontId="46" fillId="3" borderId="29" xfId="0" applyNumberFormat="1" applyFont="1" applyFill="1" applyBorder="1" applyAlignment="1">
      <alignment horizontal="centerContinuous"/>
    </xf>
    <xf numFmtId="164" fontId="46" fillId="3" borderId="30" xfId="0" applyNumberFormat="1" applyFont="1" applyFill="1" applyBorder="1" applyAlignment="1">
      <alignment horizontal="centerContinuous"/>
    </xf>
    <xf numFmtId="164" fontId="46" fillId="0" borderId="29" xfId="0" applyNumberFormat="1" applyFont="1" applyFill="1" applyBorder="1" applyAlignment="1">
      <alignment horizontal="centerContinuous"/>
    </xf>
    <xf numFmtId="164" fontId="46" fillId="0" borderId="30" xfId="0" applyNumberFormat="1" applyFont="1" applyFill="1" applyBorder="1" applyAlignment="1">
      <alignment horizontal="centerContinuous"/>
    </xf>
    <xf numFmtId="164" fontId="46" fillId="3" borderId="109" xfId="0" applyNumberFormat="1" applyFont="1" applyFill="1" applyBorder="1" applyAlignment="1">
      <alignment horizontal="centerContinuous"/>
    </xf>
    <xf numFmtId="164" fontId="46" fillId="3" borderId="41" xfId="0" applyNumberFormat="1" applyFont="1" applyFill="1" applyBorder="1" applyAlignment="1">
      <alignment/>
    </xf>
    <xf numFmtId="164" fontId="46" fillId="3" borderId="6" xfId="0" applyNumberFormat="1" applyFont="1" applyFill="1" applyBorder="1" applyAlignment="1">
      <alignment/>
    </xf>
    <xf numFmtId="164" fontId="46" fillId="3" borderId="41" xfId="0" applyNumberFormat="1" applyFont="1" applyFill="1" applyBorder="1" applyAlignment="1">
      <alignment horizontal="right"/>
    </xf>
    <xf numFmtId="164" fontId="46" fillId="3" borderId="6" xfId="0" applyNumberFormat="1" applyFont="1" applyFill="1" applyBorder="1" applyAlignment="1">
      <alignment horizontal="right"/>
    </xf>
    <xf numFmtId="164" fontId="46" fillId="0" borderId="41" xfId="0" applyNumberFormat="1" applyFont="1" applyFill="1" applyBorder="1" applyAlignment="1">
      <alignment horizontal="right"/>
    </xf>
    <xf numFmtId="164" fontId="46" fillId="3" borderId="55" xfId="0" applyNumberFormat="1" applyFont="1" applyFill="1" applyBorder="1" applyAlignment="1">
      <alignment horizontal="right"/>
    </xf>
    <xf numFmtId="164" fontId="46" fillId="3" borderId="121" xfId="0" applyNumberFormat="1" applyFont="1" applyFill="1" applyBorder="1" applyAlignment="1">
      <alignment horizontal="right"/>
    </xf>
    <xf numFmtId="164" fontId="45" fillId="3" borderId="122" xfId="0" applyNumberFormat="1" applyFont="1" applyFill="1" applyBorder="1" applyAlignment="1">
      <alignment/>
    </xf>
    <xf numFmtId="164" fontId="45" fillId="3" borderId="123" xfId="0" applyNumberFormat="1" applyFont="1" applyFill="1" applyBorder="1" applyAlignment="1">
      <alignment/>
    </xf>
    <xf numFmtId="164" fontId="45" fillId="0" borderId="0" xfId="0" applyNumberFormat="1" applyFont="1" applyFill="1" applyAlignment="1">
      <alignment/>
    </xf>
    <xf numFmtId="164" fontId="45" fillId="0" borderId="23" xfId="0" applyNumberFormat="1" applyFont="1" applyFill="1" applyBorder="1" applyAlignment="1">
      <alignment/>
    </xf>
    <xf numFmtId="164" fontId="45" fillId="0" borderId="0" xfId="0" applyNumberFormat="1" applyFont="1" applyFill="1" applyBorder="1" applyAlignment="1">
      <alignment/>
    </xf>
    <xf numFmtId="164" fontId="45" fillId="3" borderId="78" xfId="0" applyNumberFormat="1" applyFont="1" applyFill="1" applyBorder="1" applyAlignment="1">
      <alignment/>
    </xf>
    <xf numFmtId="164" fontId="45" fillId="3" borderId="23" xfId="0" applyNumberFormat="1" applyFont="1" applyFill="1" applyBorder="1" applyAlignment="1">
      <alignment horizontal="left"/>
    </xf>
    <xf numFmtId="164" fontId="45" fillId="3" borderId="20" xfId="0" applyNumberFormat="1" applyFont="1" applyFill="1" applyBorder="1" applyAlignment="1">
      <alignment horizontal="left"/>
    </xf>
    <xf numFmtId="164" fontId="45" fillId="3" borderId="50" xfId="0" applyNumberFormat="1" applyFont="1" applyFill="1" applyBorder="1" applyAlignment="1">
      <alignment/>
    </xf>
    <xf numFmtId="164" fontId="45" fillId="3" borderId="26" xfId="0" applyNumberFormat="1" applyFont="1" applyFill="1" applyBorder="1" applyAlignment="1">
      <alignment/>
    </xf>
    <xf numFmtId="164" fontId="45" fillId="3" borderId="17" xfId="0" applyNumberFormat="1" applyFont="1" applyFill="1" applyBorder="1" applyAlignment="1">
      <alignment/>
    </xf>
    <xf numFmtId="173" fontId="45" fillId="3" borderId="47" xfId="0" applyNumberFormat="1" applyFont="1" applyFill="1" applyBorder="1" applyAlignment="1">
      <alignment/>
    </xf>
    <xf numFmtId="164" fontId="45" fillId="0" borderId="47" xfId="0" applyNumberFormat="1" applyFont="1" applyFill="1" applyBorder="1" applyAlignment="1">
      <alignment/>
    </xf>
    <xf numFmtId="41" fontId="45" fillId="0" borderId="26" xfId="0" applyNumberFormat="1" applyFont="1" applyFill="1" applyBorder="1" applyAlignment="1">
      <alignment horizontal="right"/>
    </xf>
    <xf numFmtId="41" fontId="45" fillId="0" borderId="47" xfId="0" applyNumberFormat="1" applyFont="1" applyFill="1" applyBorder="1" applyAlignment="1">
      <alignment/>
    </xf>
    <xf numFmtId="164" fontId="45" fillId="3" borderId="124" xfId="0" applyNumberFormat="1" applyFont="1" applyFill="1" applyBorder="1" applyAlignment="1">
      <alignment/>
    </xf>
    <xf numFmtId="164" fontId="45" fillId="0" borderId="20" xfId="0" applyNumberFormat="1" applyFont="1" applyFill="1" applyBorder="1" applyAlignment="1">
      <alignment horizontal="left"/>
    </xf>
    <xf numFmtId="164" fontId="45" fillId="3" borderId="20" xfId="0" applyNumberFormat="1" applyFont="1" applyFill="1" applyBorder="1" applyAlignment="1">
      <alignment/>
    </xf>
    <xf numFmtId="43" fontId="45" fillId="3" borderId="47" xfId="0" applyNumberFormat="1" applyFont="1" applyFill="1" applyBorder="1" applyAlignment="1">
      <alignment/>
    </xf>
    <xf numFmtId="174" fontId="45" fillId="0" borderId="17" xfId="0" applyNumberFormat="1" applyFont="1" applyFill="1" applyBorder="1" applyAlignment="1">
      <alignment/>
    </xf>
    <xf numFmtId="41" fontId="45" fillId="0" borderId="17" xfId="0" applyNumberFormat="1" applyFont="1" applyFill="1" applyBorder="1" applyAlignment="1">
      <alignment/>
    </xf>
    <xf numFmtId="43" fontId="45" fillId="3" borderId="125" xfId="0" applyNumberFormat="1" applyFont="1" applyFill="1" applyBorder="1" applyAlignment="1">
      <alignment/>
    </xf>
    <xf numFmtId="164" fontId="45" fillId="3" borderId="27" xfId="0" applyNumberFormat="1" applyFont="1" applyFill="1" applyBorder="1" applyAlignment="1">
      <alignment horizontal="left"/>
    </xf>
    <xf numFmtId="164" fontId="45" fillId="3" borderId="43" xfId="0" applyNumberFormat="1" applyFont="1" applyFill="1" applyBorder="1" applyAlignment="1">
      <alignment/>
    </xf>
    <xf numFmtId="164" fontId="45" fillId="3" borderId="125" xfId="0" applyNumberFormat="1" applyFont="1" applyFill="1" applyBorder="1" applyAlignment="1">
      <alignment/>
    </xf>
    <xf numFmtId="164" fontId="45" fillId="3" borderId="26" xfId="0" applyNumberFormat="1" applyFont="1" applyFill="1" applyBorder="1" applyAlignment="1">
      <alignment horizontal="left"/>
    </xf>
    <xf numFmtId="164" fontId="45" fillId="3" borderId="47" xfId="0" applyNumberFormat="1" applyFont="1" applyFill="1" applyBorder="1" applyAlignment="1">
      <alignment/>
    </xf>
    <xf numFmtId="164" fontId="45" fillId="3" borderId="126" xfId="0" applyNumberFormat="1" applyFont="1" applyFill="1" applyBorder="1" applyAlignment="1">
      <alignment horizontal="left"/>
    </xf>
    <xf numFmtId="164" fontId="45" fillId="3" borderId="127" xfId="0" applyNumberFormat="1" applyFont="1" applyFill="1" applyBorder="1" applyAlignment="1">
      <alignment/>
    </xf>
    <xf numFmtId="164" fontId="45" fillId="3" borderId="44" xfId="0" applyNumberFormat="1" applyFont="1" applyFill="1" applyBorder="1" applyAlignment="1">
      <alignment/>
    </xf>
    <xf numFmtId="164" fontId="45" fillId="3" borderId="126" xfId="0" applyNumberFormat="1" applyFont="1" applyFill="1" applyBorder="1" applyAlignment="1">
      <alignment/>
    </xf>
    <xf numFmtId="41" fontId="45" fillId="0" borderId="46" xfId="0" applyNumberFormat="1" applyFont="1" applyFill="1" applyBorder="1" applyAlignment="1">
      <alignment horizontal="right"/>
    </xf>
    <xf numFmtId="41" fontId="45" fillId="0" borderId="128" xfId="0" applyNumberFormat="1" applyFont="1" applyFill="1" applyBorder="1" applyAlignment="1">
      <alignment/>
    </xf>
    <xf numFmtId="164" fontId="45" fillId="3" borderId="129" xfId="0" applyNumberFormat="1" applyFont="1" applyFill="1" applyBorder="1" applyAlignment="1">
      <alignment/>
    </xf>
    <xf numFmtId="164" fontId="3" fillId="0" borderId="0" xfId="0" applyNumberFormat="1" applyFont="1" applyAlignment="1">
      <alignment textRotation="180"/>
    </xf>
    <xf numFmtId="164" fontId="46" fillId="3" borderId="48" xfId="0" applyNumberFormat="1" applyFont="1" applyFill="1" applyBorder="1" applyAlignment="1">
      <alignment horizontal="left"/>
    </xf>
    <xf numFmtId="164" fontId="45" fillId="3" borderId="39" xfId="0" applyNumberFormat="1" applyFont="1" applyFill="1" applyBorder="1" applyAlignment="1">
      <alignment/>
    </xf>
    <xf numFmtId="164" fontId="46" fillId="3" borderId="48" xfId="0" applyNumberFormat="1" applyFont="1" applyFill="1" applyBorder="1" applyAlignment="1">
      <alignment/>
    </xf>
    <xf numFmtId="41" fontId="46" fillId="0" borderId="48" xfId="0" applyNumberFormat="1" applyFont="1" applyFill="1" applyBorder="1" applyAlignment="1">
      <alignment/>
    </xf>
    <xf numFmtId="41" fontId="46" fillId="0" borderId="39" xfId="0" applyNumberFormat="1" applyFont="1" applyFill="1" applyBorder="1" applyAlignment="1">
      <alignment/>
    </xf>
    <xf numFmtId="164" fontId="45" fillId="3" borderId="130" xfId="0" applyNumberFormat="1" applyFont="1" applyFill="1" applyBorder="1" applyAlignment="1">
      <alignment/>
    </xf>
    <xf numFmtId="164" fontId="46" fillId="3" borderId="20" xfId="0" applyNumberFormat="1" applyFont="1" applyFill="1" applyBorder="1" applyAlignment="1">
      <alignment horizontal="left"/>
    </xf>
    <xf numFmtId="175" fontId="46" fillId="3" borderId="17" xfId="0" applyNumberFormat="1" applyFont="1" applyFill="1" applyBorder="1" applyAlignment="1">
      <alignment/>
    </xf>
    <xf numFmtId="164" fontId="3" fillId="0" borderId="20" xfId="0" applyNumberFormat="1" applyFont="1" applyBorder="1" applyAlignment="1">
      <alignment/>
    </xf>
    <xf numFmtId="164" fontId="45" fillId="3" borderId="20" xfId="0" applyNumberFormat="1" applyFont="1" applyFill="1" applyBorder="1" applyAlignment="1">
      <alignment horizontal="right"/>
    </xf>
    <xf numFmtId="164" fontId="46" fillId="3" borderId="131" xfId="0" applyNumberFormat="1" applyFont="1" applyFill="1" applyBorder="1" applyAlignment="1">
      <alignment horizontal="left"/>
    </xf>
    <xf numFmtId="164" fontId="45" fillId="3" borderId="132" xfId="0" applyNumberFormat="1" applyFont="1" applyFill="1" applyBorder="1" applyAlignment="1">
      <alignment/>
    </xf>
    <xf numFmtId="2" fontId="45" fillId="3" borderId="131" xfId="0" applyNumberFormat="1" applyFont="1" applyFill="1" applyBorder="1" applyAlignment="1">
      <alignment horizontal="right"/>
    </xf>
    <xf numFmtId="176" fontId="46" fillId="3" borderId="132" xfId="0" applyNumberFormat="1" applyFont="1" applyFill="1" applyBorder="1" applyAlignment="1">
      <alignment/>
    </xf>
    <xf numFmtId="2" fontId="45" fillId="3" borderId="132" xfId="0" applyNumberFormat="1" applyFont="1" applyFill="1" applyBorder="1" applyAlignment="1">
      <alignment/>
    </xf>
    <xf numFmtId="2" fontId="45" fillId="3" borderId="131" xfId="0" applyNumberFormat="1" applyFont="1" applyFill="1" applyBorder="1" applyAlignment="1">
      <alignment/>
    </xf>
    <xf numFmtId="164" fontId="45" fillId="3" borderId="131" xfId="0" applyNumberFormat="1" applyFont="1" applyFill="1" applyBorder="1" applyAlignment="1">
      <alignment/>
    </xf>
    <xf numFmtId="177" fontId="46" fillId="3" borderId="132" xfId="0" applyNumberFormat="1" applyFont="1" applyFill="1" applyBorder="1" applyAlignment="1">
      <alignment horizontal="right"/>
    </xf>
    <xf numFmtId="164" fontId="3" fillId="0" borderId="0" xfId="0" applyNumberFormat="1" applyFont="1" applyAlignment="1">
      <alignment/>
    </xf>
    <xf numFmtId="164" fontId="51" fillId="0" borderId="0" xfId="0" applyNumberFormat="1" applyFont="1" applyAlignment="1">
      <alignment horizontal="centerContinuous"/>
    </xf>
    <xf numFmtId="164" fontId="3" fillId="0" borderId="0" xfId="0" applyNumberFormat="1" applyFont="1" applyAlignment="1">
      <alignment horizontal="centerContinuous"/>
    </xf>
    <xf numFmtId="164" fontId="52" fillId="0" borderId="0" xfId="0" applyNumberFormat="1" applyFont="1" applyAlignment="1">
      <alignment horizontal="centerContinuous"/>
    </xf>
    <xf numFmtId="164"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4" fontId="3" fillId="0" borderId="0" xfId="0" applyNumberFormat="1" applyFont="1" applyBorder="1" applyAlignment="1">
      <alignment/>
    </xf>
    <xf numFmtId="164" fontId="3" fillId="0" borderId="0" xfId="0" applyNumberFormat="1" applyFont="1" applyBorder="1" applyAlignment="1">
      <alignment/>
    </xf>
    <xf numFmtId="164" fontId="40" fillId="3" borderId="1" xfId="0" applyNumberFormat="1" applyFont="1" applyFill="1" applyBorder="1" applyAlignment="1">
      <alignment/>
    </xf>
    <xf numFmtId="164" fontId="40" fillId="3" borderId="2" xfId="0" applyNumberFormat="1" applyFont="1" applyFill="1" applyBorder="1" applyAlignment="1">
      <alignment/>
    </xf>
    <xf numFmtId="164" fontId="40" fillId="3" borderId="3" xfId="0" applyNumberFormat="1" applyFont="1" applyFill="1" applyBorder="1" applyAlignment="1">
      <alignment/>
    </xf>
    <xf numFmtId="164" fontId="39" fillId="3" borderId="48" xfId="0" applyNumberFormat="1" applyFont="1" applyFill="1" applyBorder="1" applyAlignment="1">
      <alignment horizontal="centerContinuous"/>
    </xf>
    <xf numFmtId="164" fontId="39" fillId="3" borderId="39" xfId="0" applyNumberFormat="1" applyFont="1" applyFill="1" applyBorder="1" applyAlignment="1">
      <alignment horizontal="centerContinuous"/>
    </xf>
    <xf numFmtId="164" fontId="39" fillId="3" borderId="49" xfId="0" applyNumberFormat="1" applyFont="1" applyFill="1" applyBorder="1" applyAlignment="1">
      <alignment horizontal="centerContinuous"/>
    </xf>
    <xf numFmtId="164" fontId="3" fillId="0" borderId="0" xfId="0" applyNumberFormat="1" applyFont="1" applyAlignment="1">
      <alignment/>
    </xf>
    <xf numFmtId="164" fontId="3" fillId="0" borderId="41" xfId="0" applyNumberFormat="1" applyFont="1" applyBorder="1" applyAlignment="1">
      <alignment/>
    </xf>
    <xf numFmtId="164" fontId="40" fillId="3" borderId="6" xfId="0" applyNumberFormat="1" applyFont="1" applyFill="1" applyBorder="1" applyAlignment="1">
      <alignment/>
    </xf>
    <xf numFmtId="164" fontId="40" fillId="3" borderId="42" xfId="0" applyNumberFormat="1" applyFont="1" applyFill="1" applyBorder="1" applyAlignment="1">
      <alignment/>
    </xf>
    <xf numFmtId="164" fontId="39" fillId="3" borderId="41" xfId="0" applyNumberFormat="1" applyFont="1" applyFill="1" applyBorder="1" applyAlignment="1">
      <alignment horizontal="right"/>
    </xf>
    <xf numFmtId="164" fontId="39" fillId="3" borderId="6" xfId="0" applyNumberFormat="1" applyFont="1" applyFill="1" applyBorder="1" applyAlignment="1">
      <alignment horizontal="right"/>
    </xf>
    <xf numFmtId="164" fontId="39" fillId="3" borderId="41" xfId="0" applyNumberFormat="1" applyFont="1" applyFill="1" applyBorder="1" applyAlignment="1">
      <alignment/>
    </xf>
    <xf numFmtId="164" fontId="39" fillId="3" borderId="42" xfId="0" applyNumberFormat="1" applyFont="1" applyFill="1" applyBorder="1" applyAlignment="1">
      <alignment horizontal="right"/>
    </xf>
    <xf numFmtId="164" fontId="40" fillId="3" borderId="17" xfId="0" applyNumberFormat="1" applyFont="1" applyFill="1" applyBorder="1" applyAlignment="1">
      <alignment horizontal="left"/>
    </xf>
    <xf numFmtId="164" fontId="40" fillId="3" borderId="17" xfId="0" applyNumberFormat="1" applyFont="1" applyFill="1" applyBorder="1" applyAlignment="1">
      <alignment/>
    </xf>
    <xf numFmtId="164" fontId="40" fillId="3" borderId="43" xfId="0" applyNumberFormat="1" applyFont="1" applyFill="1" applyBorder="1" applyAlignment="1">
      <alignment/>
    </xf>
    <xf numFmtId="164" fontId="40" fillId="0" borderId="20" xfId="0" applyNumberFormat="1" applyFont="1" applyFill="1" applyBorder="1" applyAlignment="1">
      <alignment/>
    </xf>
    <xf numFmtId="170" fontId="40" fillId="0" borderId="17" xfId="17" applyNumberFormat="1" applyFont="1" applyFill="1" applyBorder="1" applyAlignment="1">
      <alignment/>
    </xf>
    <xf numFmtId="164" fontId="40" fillId="0" borderId="17" xfId="0" applyNumberFormat="1" applyFont="1" applyFill="1" applyBorder="1" applyAlignment="1">
      <alignment/>
    </xf>
    <xf numFmtId="170" fontId="40" fillId="0" borderId="43" xfId="17" applyNumberFormat="1" applyFont="1" applyFill="1" applyBorder="1" applyAlignment="1">
      <alignment/>
    </xf>
    <xf numFmtId="164" fontId="40" fillId="0" borderId="43" xfId="0" applyNumberFormat="1" applyFont="1" applyFill="1" applyBorder="1" applyAlignment="1">
      <alignment/>
    </xf>
    <xf numFmtId="164" fontId="53" fillId="3" borderId="17" xfId="0" applyNumberFormat="1" applyFont="1" applyFill="1" applyBorder="1" applyAlignment="1">
      <alignment horizontal="left"/>
    </xf>
    <xf numFmtId="164" fontId="53" fillId="3" borderId="20" xfId="0" applyNumberFormat="1" applyFont="1" applyFill="1" applyBorder="1" applyAlignment="1">
      <alignment/>
    </xf>
    <xf numFmtId="164" fontId="53" fillId="3" borderId="17" xfId="0" applyNumberFormat="1" applyFont="1" applyFill="1" applyBorder="1" applyAlignment="1">
      <alignment/>
    </xf>
    <xf numFmtId="164" fontId="53" fillId="0" borderId="17" xfId="0" applyNumberFormat="1" applyFont="1" applyFill="1" applyBorder="1" applyAlignment="1">
      <alignment/>
    </xf>
    <xf numFmtId="164" fontId="53" fillId="3" borderId="43" xfId="0" applyNumberFormat="1" applyFont="1" applyFill="1" applyBorder="1" applyAlignment="1">
      <alignment/>
    </xf>
    <xf numFmtId="164" fontId="3" fillId="0" borderId="29" xfId="0" applyNumberFormat="1" applyFont="1" applyBorder="1" applyAlignment="1">
      <alignment/>
    </xf>
    <xf numFmtId="164" fontId="40" fillId="3" borderId="30" xfId="0" applyNumberFormat="1" applyFont="1" applyFill="1" applyBorder="1" applyAlignment="1">
      <alignment horizontal="left"/>
    </xf>
    <xf numFmtId="164" fontId="40" fillId="3" borderId="30" xfId="0" applyNumberFormat="1" applyFont="1" applyFill="1" applyBorder="1" applyAlignment="1">
      <alignment/>
    </xf>
    <xf numFmtId="164" fontId="40" fillId="3" borderId="40" xfId="0" applyNumberFormat="1" applyFont="1" applyFill="1" applyBorder="1" applyAlignment="1">
      <alignment/>
    </xf>
    <xf numFmtId="164" fontId="40" fillId="3" borderId="23" xfId="0" applyNumberFormat="1" applyFont="1" applyFill="1" applyBorder="1" applyAlignment="1">
      <alignment/>
    </xf>
    <xf numFmtId="164" fontId="40" fillId="3" borderId="0" xfId="0" applyNumberFormat="1" applyFont="1" applyFill="1" applyBorder="1" applyAlignment="1">
      <alignment/>
    </xf>
    <xf numFmtId="164" fontId="40" fillId="0" borderId="0" xfId="0" applyNumberFormat="1" applyFont="1" applyFill="1" applyBorder="1" applyAlignment="1">
      <alignment/>
    </xf>
    <xf numFmtId="164" fontId="40" fillId="3" borderId="4" xfId="0" applyNumberFormat="1" applyFont="1" applyFill="1" applyBorder="1" applyAlignment="1">
      <alignment/>
    </xf>
    <xf numFmtId="164" fontId="40" fillId="0" borderId="48" xfId="0" applyNumberFormat="1" applyFont="1" applyFill="1" applyBorder="1" applyAlignment="1">
      <alignment/>
    </xf>
    <xf numFmtId="164" fontId="40" fillId="0" borderId="49" xfId="0" applyNumberFormat="1" applyFont="1" applyFill="1" applyBorder="1" applyAlignment="1">
      <alignment/>
    </xf>
    <xf numFmtId="164" fontId="40" fillId="0" borderId="39" xfId="0" applyNumberFormat="1" applyFont="1" applyFill="1" applyBorder="1" applyAlignment="1">
      <alignment/>
    </xf>
    <xf numFmtId="164" fontId="3" fillId="0" borderId="46" xfId="0" applyNumberFormat="1" applyFont="1" applyBorder="1" applyAlignment="1">
      <alignment/>
    </xf>
    <xf numFmtId="164" fontId="40" fillId="3" borderId="128" xfId="0" applyNumberFormat="1" applyFont="1" applyFill="1" applyBorder="1" applyAlignment="1">
      <alignment horizontal="left"/>
    </xf>
    <xf numFmtId="164" fontId="40" fillId="3" borderId="128" xfId="0" applyNumberFormat="1" applyFont="1" applyFill="1" applyBorder="1" applyAlignment="1">
      <alignment/>
    </xf>
    <xf numFmtId="164" fontId="40" fillId="3" borderId="45" xfId="0" applyNumberFormat="1" applyFont="1" applyFill="1" applyBorder="1" applyAlignment="1">
      <alignment/>
    </xf>
    <xf numFmtId="0" fontId="0" fillId="0" borderId="21" xfId="0" applyBorder="1" applyAlignment="1">
      <alignment/>
    </xf>
    <xf numFmtId="164" fontId="40" fillId="3" borderId="20" xfId="0" applyNumberFormat="1" applyFont="1" applyFill="1" applyBorder="1" applyAlignment="1">
      <alignment/>
    </xf>
    <xf numFmtId="164" fontId="40" fillId="0" borderId="20" xfId="0" applyNumberFormat="1" applyFont="1" applyFill="1" applyBorder="1" applyAlignment="1">
      <alignment horizontal="right"/>
    </xf>
    <xf numFmtId="164" fontId="40" fillId="0" borderId="17" xfId="0" applyNumberFormat="1" applyFont="1" applyFill="1" applyBorder="1" applyAlignment="1">
      <alignment horizontal="right"/>
    </xf>
    <xf numFmtId="164" fontId="40" fillId="3" borderId="20" xfId="0" applyNumberFormat="1" applyFont="1" applyFill="1" applyBorder="1" applyAlignment="1">
      <alignment horizontal="right"/>
    </xf>
    <xf numFmtId="164" fontId="40" fillId="0" borderId="4" xfId="0" applyNumberFormat="1" applyFont="1" applyFill="1" applyBorder="1" applyAlignment="1">
      <alignment/>
    </xf>
    <xf numFmtId="178" fontId="40" fillId="3" borderId="17" xfId="0" applyNumberFormat="1" applyFont="1" applyFill="1" applyBorder="1" applyAlignment="1">
      <alignment/>
    </xf>
    <xf numFmtId="164" fontId="40" fillId="0" borderId="43" xfId="0" applyNumberFormat="1" applyFont="1" applyFill="1" applyBorder="1" applyAlignment="1">
      <alignment horizontal="right"/>
    </xf>
    <xf numFmtId="164" fontId="39" fillId="3" borderId="17" xfId="0" applyNumberFormat="1" applyFont="1" applyFill="1" applyBorder="1" applyAlignment="1">
      <alignment horizontal="left"/>
    </xf>
    <xf numFmtId="164" fontId="39" fillId="3" borderId="20" xfId="0" applyNumberFormat="1" applyFont="1" applyFill="1" applyBorder="1" applyAlignment="1">
      <alignment/>
    </xf>
    <xf numFmtId="164" fontId="39" fillId="0" borderId="17" xfId="0" applyNumberFormat="1" applyFont="1" applyFill="1" applyBorder="1" applyAlignment="1">
      <alignment/>
    </xf>
    <xf numFmtId="164" fontId="39" fillId="3" borderId="17" xfId="0" applyNumberFormat="1" applyFont="1" applyFill="1" applyBorder="1" applyAlignment="1">
      <alignment/>
    </xf>
    <xf numFmtId="164" fontId="39" fillId="0" borderId="43" xfId="0" applyNumberFormat="1" applyFont="1" applyFill="1" applyBorder="1" applyAlignment="1">
      <alignment/>
    </xf>
    <xf numFmtId="164" fontId="3" fillId="0" borderId="126" xfId="0" applyNumberFormat="1" applyFont="1" applyBorder="1" applyAlignment="1">
      <alignment/>
    </xf>
    <xf numFmtId="164" fontId="40" fillId="3" borderId="44" xfId="0" applyNumberFormat="1" applyFont="1" applyFill="1" applyBorder="1" applyAlignment="1">
      <alignment horizontal="left"/>
    </xf>
    <xf numFmtId="164" fontId="40" fillId="3" borderId="44" xfId="0" applyNumberFormat="1" applyFont="1" applyFill="1" applyBorder="1" applyAlignment="1">
      <alignment/>
    </xf>
    <xf numFmtId="0" fontId="0" fillId="0" borderId="133" xfId="0" applyBorder="1" applyAlignment="1">
      <alignment/>
    </xf>
    <xf numFmtId="164" fontId="40" fillId="3" borderId="126" xfId="0" applyNumberFormat="1" applyFont="1" applyFill="1" applyBorder="1" applyAlignment="1">
      <alignment/>
    </xf>
    <xf numFmtId="164" fontId="40" fillId="0" borderId="44" xfId="0" applyNumberFormat="1" applyFont="1" applyFill="1" applyBorder="1" applyAlignment="1">
      <alignment/>
    </xf>
    <xf numFmtId="164" fontId="40" fillId="0" borderId="126" xfId="0" applyNumberFormat="1" applyFont="1" applyFill="1" applyBorder="1" applyAlignment="1">
      <alignment/>
    </xf>
    <xf numFmtId="164" fontId="40" fillId="0" borderId="127" xfId="0" applyNumberFormat="1" applyFont="1" applyFill="1" applyBorder="1" applyAlignment="1">
      <alignment/>
    </xf>
    <xf numFmtId="164" fontId="40" fillId="0" borderId="17" xfId="0" applyNumberFormat="1" applyFont="1" applyFill="1" applyBorder="1" applyAlignment="1">
      <alignment horizontal="left"/>
    </xf>
    <xf numFmtId="0" fontId="0" fillId="0" borderId="21" xfId="0" applyFill="1" applyBorder="1" applyAlignment="1">
      <alignment/>
    </xf>
    <xf numFmtId="164" fontId="3" fillId="0" borderId="26" xfId="0" applyNumberFormat="1" applyFont="1" applyBorder="1" applyAlignment="1">
      <alignment/>
    </xf>
    <xf numFmtId="164" fontId="40" fillId="0" borderId="47" xfId="0" applyNumberFormat="1" applyFont="1" applyFill="1" applyBorder="1" applyAlignment="1">
      <alignment horizontal="left"/>
    </xf>
    <xf numFmtId="164" fontId="40" fillId="0" borderId="47" xfId="0" applyNumberFormat="1" applyFont="1" applyFill="1" applyBorder="1" applyAlignment="1">
      <alignment/>
    </xf>
    <xf numFmtId="0" fontId="0" fillId="0" borderId="134" xfId="0" applyFill="1" applyBorder="1" applyAlignment="1">
      <alignment/>
    </xf>
    <xf numFmtId="164" fontId="40" fillId="0" borderId="26" xfId="0" applyNumberFormat="1" applyFont="1" applyFill="1" applyBorder="1" applyAlignment="1">
      <alignment/>
    </xf>
    <xf numFmtId="164" fontId="40" fillId="0" borderId="26" xfId="0" applyNumberFormat="1" applyFont="1" applyFill="1" applyBorder="1" applyAlignment="1">
      <alignment horizontal="centerContinuous"/>
    </xf>
    <xf numFmtId="164" fontId="40" fillId="0" borderId="20" xfId="0" applyNumberFormat="1" applyFont="1" applyFill="1" applyBorder="1" applyAlignment="1">
      <alignment horizontal="centerContinuous"/>
    </xf>
    <xf numFmtId="164" fontId="54" fillId="0" borderId="20" xfId="0" applyNumberFormat="1" applyFont="1" applyFill="1" applyBorder="1" applyAlignment="1">
      <alignment horizontal="right"/>
    </xf>
    <xf numFmtId="164" fontId="40" fillId="0" borderId="30" xfId="0" applyNumberFormat="1" applyFont="1" applyFill="1" applyBorder="1" applyAlignment="1">
      <alignment horizontal="left"/>
    </xf>
    <xf numFmtId="164" fontId="40" fillId="0" borderId="30" xfId="0" applyNumberFormat="1" applyFont="1" applyFill="1" applyBorder="1" applyAlignment="1">
      <alignment/>
    </xf>
    <xf numFmtId="0" fontId="0" fillId="0" borderId="135" xfId="0" applyFill="1" applyBorder="1" applyAlignment="1">
      <alignment/>
    </xf>
    <xf numFmtId="164" fontId="40" fillId="0" borderId="29" xfId="0" applyNumberFormat="1" applyFont="1" applyFill="1" applyBorder="1" applyAlignment="1">
      <alignment/>
    </xf>
    <xf numFmtId="164" fontId="3" fillId="0" borderId="0" xfId="0" applyNumberFormat="1" applyFont="1" applyBorder="1" applyAlignment="1">
      <alignment/>
    </xf>
    <xf numFmtId="164" fontId="55" fillId="0" borderId="0" xfId="0" applyNumberFormat="1" applyFont="1" applyFill="1" applyBorder="1" applyAlignment="1">
      <alignment horizontal="left"/>
    </xf>
    <xf numFmtId="0" fontId="0" fillId="0" borderId="0" xfId="0" applyFill="1" applyBorder="1" applyAlignment="1">
      <alignment/>
    </xf>
    <xf numFmtId="164" fontId="40" fillId="0" borderId="0" xfId="0" applyNumberFormat="1" applyFont="1" applyFill="1" applyBorder="1" applyAlignment="1">
      <alignment horizontal="left"/>
    </xf>
    <xf numFmtId="0" fontId="0" fillId="0" borderId="0" xfId="19" applyFill="1">
      <alignment/>
      <protection/>
    </xf>
    <xf numFmtId="3" fontId="7" fillId="0" borderId="0" xfId="0" applyNumberFormat="1" applyFont="1" applyFill="1" applyAlignment="1">
      <alignment/>
    </xf>
    <xf numFmtId="3" fontId="11" fillId="0" borderId="0" xfId="0" applyNumberFormat="1" applyFont="1" applyFill="1" applyAlignment="1">
      <alignment/>
    </xf>
    <xf numFmtId="0" fontId="2" fillId="0" borderId="0" xfId="25" applyFont="1" applyFill="1" applyAlignment="1">
      <alignment horizontal="center"/>
      <protection/>
    </xf>
    <xf numFmtId="0" fontId="0" fillId="0" borderId="0" xfId="25" applyFont="1" applyFill="1">
      <alignment/>
      <protection/>
    </xf>
    <xf numFmtId="0" fontId="56" fillId="0" borderId="0" xfId="25" applyFont="1" applyFill="1">
      <alignment/>
      <protection/>
    </xf>
    <xf numFmtId="0" fontId="3" fillId="0" borderId="0" xfId="25" applyFont="1" applyFill="1" applyAlignment="1">
      <alignment horizontal="left"/>
      <protection/>
    </xf>
    <xf numFmtId="0" fontId="3" fillId="0" borderId="0" xfId="25" applyFont="1" applyFill="1" applyAlignment="1">
      <alignment/>
      <protection/>
    </xf>
    <xf numFmtId="0" fontId="9"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left" wrapText="1"/>
    </xf>
    <xf numFmtId="0" fontId="12" fillId="0" borderId="40" xfId="24" applyFont="1" applyFill="1" applyBorder="1" applyAlignment="1">
      <alignment horizontal="center"/>
      <protection/>
    </xf>
    <xf numFmtId="0" fontId="12" fillId="0" borderId="5" xfId="24" applyFont="1" applyFill="1" applyBorder="1" applyAlignment="1">
      <alignment/>
      <protection/>
    </xf>
    <xf numFmtId="0" fontId="6" fillId="0" borderId="31" xfId="24" applyFont="1" applyFill="1" applyBorder="1" applyAlignment="1">
      <alignment/>
      <protection/>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 fillId="0" borderId="39" xfId="21" applyFill="1" applyBorder="1" applyAlignment="1">
      <alignment/>
      <protection/>
    </xf>
    <xf numFmtId="3" fontId="7" fillId="0" borderId="0" xfId="24" applyNumberFormat="1" applyFont="1" applyAlignment="1">
      <alignment horizontal="center"/>
      <protection/>
    </xf>
    <xf numFmtId="0" fontId="12" fillId="0" borderId="29" xfId="24" applyFont="1" applyFill="1" applyBorder="1" applyAlignment="1">
      <alignment horizontal="center"/>
      <protection/>
    </xf>
    <xf numFmtId="3" fontId="8" fillId="0" borderId="47" xfId="21" applyNumberFormat="1" applyFont="1" applyBorder="1" applyAlignment="1">
      <alignment/>
      <protection/>
    </xf>
    <xf numFmtId="3" fontId="8" fillId="0" borderId="50" xfId="21" applyNumberFormat="1" applyFont="1" applyBorder="1" applyAlignment="1">
      <alignment/>
      <protection/>
    </xf>
    <xf numFmtId="3" fontId="8" fillId="0" borderId="44" xfId="21" applyNumberFormat="1" applyFont="1" applyBorder="1" applyAlignment="1">
      <alignment/>
      <protection/>
    </xf>
    <xf numFmtId="0" fontId="2" fillId="0" borderId="44" xfId="21" applyBorder="1" applyAlignment="1">
      <alignment/>
      <protection/>
    </xf>
    <xf numFmtId="0" fontId="2" fillId="0" borderId="127" xfId="21" applyBorder="1" applyAlignment="1">
      <alignment/>
      <protection/>
    </xf>
    <xf numFmtId="3" fontId="3" fillId="0" borderId="0" xfId="21" applyNumberFormat="1" applyFont="1" applyFill="1" applyAlignment="1">
      <alignment wrapText="1"/>
      <protection/>
    </xf>
    <xf numFmtId="0" fontId="2" fillId="0" borderId="0" xfId="21" applyFill="1" applyBorder="1" applyAlignment="1">
      <alignment wrapText="1"/>
      <protection/>
    </xf>
    <xf numFmtId="0" fontId="2" fillId="0" borderId="0" xfId="21" applyFill="1" applyBorder="1" applyAlignment="1">
      <alignment wrapText="1"/>
      <protection/>
    </xf>
    <xf numFmtId="0" fontId="2" fillId="0" borderId="0" xfId="21" applyFill="1" applyBorder="1" applyAlignment="1">
      <alignment wrapText="1"/>
      <protection/>
    </xf>
    <xf numFmtId="0" fontId="2" fillId="0" borderId="0" xfId="21" applyFill="1" applyBorder="1" applyAlignment="1">
      <alignment wrapText="1"/>
      <protection/>
    </xf>
    <xf numFmtId="3" fontId="3" fillId="0" borderId="0" xfId="21" applyNumberFormat="1" applyFont="1" applyBorder="1" applyAlignment="1">
      <alignment horizontal="left" wrapText="1"/>
      <protection/>
    </xf>
    <xf numFmtId="3" fontId="3" fillId="0" borderId="0" xfId="21" applyNumberFormat="1" applyFont="1" applyBorder="1" applyAlignment="1">
      <alignment horizontal="left" wrapText="1"/>
      <protection/>
    </xf>
    <xf numFmtId="3" fontId="8" fillId="0" borderId="123" xfId="21" applyNumberFormat="1" applyFont="1" applyBorder="1" applyAlignment="1">
      <alignment/>
      <protection/>
    </xf>
    <xf numFmtId="0" fontId="2" fillId="0" borderId="123" xfId="21" applyBorder="1" applyAlignment="1">
      <alignment/>
      <protection/>
    </xf>
    <xf numFmtId="0" fontId="2" fillId="0" borderId="136" xfId="21" applyBorder="1" applyAlignment="1">
      <alignment/>
      <protection/>
    </xf>
    <xf numFmtId="0" fontId="2" fillId="0" borderId="47" xfId="21" applyBorder="1" applyAlignment="1">
      <alignment/>
      <protection/>
    </xf>
    <xf numFmtId="0" fontId="2" fillId="0" borderId="50" xfId="21" applyBorder="1" applyAlignment="1">
      <alignment/>
      <protection/>
    </xf>
    <xf numFmtId="164" fontId="7" fillId="0" borderId="48" xfId="21" applyNumberFormat="1" applyFont="1" applyBorder="1" applyAlignment="1">
      <alignment horizontal="center"/>
      <protection/>
    </xf>
    <xf numFmtId="164" fontId="7" fillId="0" borderId="39" xfId="21" applyNumberFormat="1" applyFont="1" applyBorder="1" applyAlignment="1">
      <alignment horizontal="center"/>
      <protection/>
    </xf>
    <xf numFmtId="164" fontId="7" fillId="0" borderId="49" xfId="21" applyNumberFormat="1" applyFont="1" applyBorder="1" applyAlignment="1">
      <alignment horizontal="center"/>
      <protection/>
    </xf>
    <xf numFmtId="3" fontId="7" fillId="0" borderId="126" xfId="21" applyNumberFormat="1" applyFont="1" applyFill="1" applyBorder="1" applyAlignment="1">
      <alignment/>
      <protection/>
    </xf>
    <xf numFmtId="0" fontId="2" fillId="0" borderId="44" xfId="21" applyFill="1" applyBorder="1" applyAlignment="1">
      <alignment/>
      <protection/>
    </xf>
    <xf numFmtId="3" fontId="3" fillId="0" borderId="48" xfId="21" applyNumberFormat="1" applyFont="1" applyFill="1" applyBorder="1" applyAlignment="1">
      <alignment/>
      <protection/>
    </xf>
    <xf numFmtId="0" fontId="9"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10" fillId="0" borderId="0" xfId="0" applyFont="1" applyBorder="1" applyAlignment="1">
      <alignment horizontal="left" wrapText="1"/>
    </xf>
    <xf numFmtId="0" fontId="10" fillId="0" borderId="0" xfId="0" applyFont="1" applyBorder="1" applyAlignment="1">
      <alignment horizontal="left" wrapText="1"/>
    </xf>
    <xf numFmtId="0" fontId="9" fillId="0" borderId="0" xfId="0" applyFont="1" applyBorder="1" applyAlignment="1">
      <alignment wrapText="1"/>
    </xf>
    <xf numFmtId="0" fontId="8" fillId="0" borderId="0" xfId="0" applyFont="1" applyBorder="1" applyAlignment="1">
      <alignment wrapText="1"/>
    </xf>
    <xf numFmtId="0" fontId="8"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16" fillId="0" borderId="0" xfId="0" applyFont="1" applyBorder="1" applyAlignment="1">
      <alignment wrapText="1"/>
    </xf>
    <xf numFmtId="0" fontId="8" fillId="0" borderId="0" xfId="0" applyFont="1" applyBorder="1" applyAlignment="1">
      <alignment horizontal="center" wrapText="1"/>
    </xf>
    <xf numFmtId="0" fontId="8" fillId="0" borderId="137" xfId="0" applyFont="1" applyBorder="1" applyAlignment="1">
      <alignment horizontal="center" wrapText="1"/>
    </xf>
    <xf numFmtId="0" fontId="7" fillId="0" borderId="0" xfId="24" applyFont="1" applyAlignment="1">
      <alignment horizontal="center"/>
      <protection/>
    </xf>
    <xf numFmtId="0" fontId="0" fillId="0" borderId="0" xfId="0" applyBorder="1" applyAlignment="1">
      <alignment horizontal="center"/>
    </xf>
    <xf numFmtId="0" fontId="0" fillId="0" borderId="0" xfId="0" applyBorder="1" applyAlignment="1">
      <alignment horizontal="center"/>
    </xf>
    <xf numFmtId="0" fontId="2" fillId="0" borderId="0" xfId="0" applyFont="1" applyBorder="1" applyAlignment="1">
      <alignment wrapText="1"/>
    </xf>
    <xf numFmtId="164" fontId="19" fillId="0" borderId="0" xfId="0" applyNumberFormat="1" applyFont="1" applyAlignment="1">
      <alignment wrapText="1"/>
    </xf>
    <xf numFmtId="0" fontId="15" fillId="0" borderId="0" xfId="0" applyFont="1" applyAlignment="1">
      <alignment wrapText="1"/>
    </xf>
    <xf numFmtId="0" fontId="34" fillId="0" borderId="0" xfId="0" applyFont="1" applyBorder="1" applyAlignment="1">
      <alignment vertical="top" wrapText="1"/>
    </xf>
    <xf numFmtId="0" fontId="35" fillId="0" borderId="0" xfId="0" applyFont="1" applyBorder="1" applyAlignment="1">
      <alignment wrapText="1"/>
    </xf>
    <xf numFmtId="164" fontId="40" fillId="0" borderId="37" xfId="0" applyNumberFormat="1" applyFont="1" applyFill="1" applyBorder="1" applyAlignment="1">
      <alignment horizontal="left"/>
    </xf>
    <xf numFmtId="0" fontId="0" fillId="0" borderId="37" xfId="0" applyBorder="1" applyAlignment="1">
      <alignment/>
    </xf>
    <xf numFmtId="164" fontId="41" fillId="0" borderId="37" xfId="0" applyNumberFormat="1" applyFont="1" applyFill="1" applyBorder="1" applyAlignment="1">
      <alignment horizontal="center"/>
    </xf>
    <xf numFmtId="164" fontId="41" fillId="0" borderId="29" xfId="0" applyNumberFormat="1" applyFont="1" applyFill="1" applyBorder="1" applyAlignment="1">
      <alignment horizontal="center"/>
    </xf>
    <xf numFmtId="0" fontId="0" fillId="0" borderId="30" xfId="0" applyBorder="1" applyAlignment="1">
      <alignment/>
    </xf>
    <xf numFmtId="164" fontId="40" fillId="3" borderId="37" xfId="0" applyNumberFormat="1" applyFont="1" applyFill="1" applyBorder="1" applyAlignment="1">
      <alignment horizontal="left"/>
    </xf>
    <xf numFmtId="164" fontId="6" fillId="0" borderId="37" xfId="0" applyNumberFormat="1" applyFont="1" applyBorder="1" applyAlignment="1">
      <alignment/>
    </xf>
    <xf numFmtId="164" fontId="40" fillId="3" borderId="48" xfId="0" applyNumberFormat="1" applyFont="1" applyFill="1" applyBorder="1" applyAlignment="1">
      <alignment/>
    </xf>
    <xf numFmtId="164" fontId="40" fillId="3" borderId="49" xfId="0" applyNumberFormat="1" applyFont="1" applyFill="1" applyBorder="1" applyAlignment="1">
      <alignment/>
    </xf>
    <xf numFmtId="164" fontId="37" fillId="0" borderId="0" xfId="0" applyNumberFormat="1" applyFont="1" applyAlignment="1">
      <alignment horizontal="center"/>
    </xf>
    <xf numFmtId="1" fontId="39" fillId="3" borderId="64" xfId="0" applyNumberFormat="1" applyFont="1" applyFill="1" applyBorder="1" applyAlignment="1">
      <alignment horizontal="left"/>
    </xf>
    <xf numFmtId="1" fontId="39" fillId="3" borderId="138" xfId="0" applyNumberFormat="1" applyFont="1" applyFill="1" applyBorder="1" applyAlignment="1">
      <alignment horizontal="left"/>
    </xf>
    <xf numFmtId="164" fontId="40" fillId="3" borderId="37" xfId="0" applyNumberFormat="1" applyFont="1" applyFill="1" applyBorder="1" applyAlignment="1">
      <alignment/>
    </xf>
    <xf numFmtId="164" fontId="3" fillId="0" borderId="0" xfId="0" applyNumberFormat="1" applyFont="1" applyAlignment="1">
      <alignment horizontal="center" textRotation="180"/>
    </xf>
    <xf numFmtId="164" fontId="46" fillId="3" borderId="8" xfId="0" applyNumberFormat="1" applyFont="1" applyFill="1" applyBorder="1" applyAlignment="1">
      <alignment horizontal="center"/>
    </xf>
    <xf numFmtId="0" fontId="0" fillId="0" borderId="9" xfId="0" applyBorder="1" applyAlignment="1">
      <alignment horizontal="center"/>
    </xf>
    <xf numFmtId="0" fontId="0" fillId="0" borderId="51" xfId="0" applyBorder="1" applyAlignment="1">
      <alignment horizontal="center"/>
    </xf>
    <xf numFmtId="164" fontId="46" fillId="3" borderId="29" xfId="0" applyNumberFormat="1" applyFont="1" applyFill="1" applyBorder="1" applyAlignment="1">
      <alignment horizontal="center"/>
    </xf>
    <xf numFmtId="0" fontId="0" fillId="0" borderId="30" xfId="0" applyBorder="1" applyAlignment="1">
      <alignment horizontal="center"/>
    </xf>
    <xf numFmtId="0" fontId="0" fillId="0" borderId="40" xfId="0" applyBorder="1" applyAlignment="1">
      <alignment horizontal="center"/>
    </xf>
    <xf numFmtId="164" fontId="39" fillId="3" borderId="48" xfId="0" applyNumberFormat="1" applyFont="1" applyFill="1" applyBorder="1" applyAlignment="1">
      <alignment horizontal="center" wrapText="1"/>
    </xf>
    <xf numFmtId="0" fontId="0" fillId="0" borderId="49" xfId="0" applyBorder="1" applyAlignment="1">
      <alignment horizontal="center" wrapText="1"/>
    </xf>
    <xf numFmtId="0" fontId="0" fillId="0" borderId="39" xfId="0" applyBorder="1" applyAlignment="1">
      <alignment horizontal="center"/>
    </xf>
    <xf numFmtId="164" fontId="3" fillId="0" borderId="46" xfId="0" applyNumberFormat="1" applyFont="1" applyBorder="1" applyAlignment="1">
      <alignment horizontal="center"/>
    </xf>
    <xf numFmtId="164" fontId="3" fillId="0" borderId="128" xfId="0" applyNumberFormat="1" applyFont="1" applyBorder="1" applyAlignment="1">
      <alignment horizontal="center"/>
    </xf>
    <xf numFmtId="164" fontId="3" fillId="0" borderId="45" xfId="0" applyNumberFormat="1" applyFont="1" applyBorder="1" applyAlignment="1">
      <alignment horizontal="center"/>
    </xf>
    <xf numFmtId="164" fontId="40" fillId="3" borderId="17" xfId="0" applyNumberFormat="1" applyFont="1" applyFill="1" applyBorder="1" applyAlignment="1">
      <alignment horizontal="center"/>
    </xf>
    <xf numFmtId="164" fontId="40" fillId="3" borderId="43" xfId="0" applyNumberFormat="1" applyFont="1" applyFill="1" applyBorder="1" applyAlignment="1">
      <alignment horizontal="center"/>
    </xf>
    <xf numFmtId="0" fontId="3" fillId="0" borderId="0" xfId="25" applyFont="1" applyFill="1" applyAlignment="1">
      <alignment horizontal="left" wrapText="1"/>
      <protection/>
    </xf>
    <xf numFmtId="3" fontId="7" fillId="0" borderId="0" xfId="25" applyNumberFormat="1" applyFont="1" applyFill="1" applyAlignment="1">
      <alignment horizontal="center"/>
      <protection/>
    </xf>
    <xf numFmtId="0" fontId="7" fillId="0" borderId="0" xfId="25" applyFont="1" applyFill="1" applyAlignment="1">
      <alignment horizontal="center"/>
      <protection/>
    </xf>
    <xf numFmtId="3" fontId="3" fillId="0" borderId="0" xfId="25" applyNumberFormat="1" applyFont="1" applyFill="1" applyAlignment="1">
      <alignment horizontal="center"/>
      <protection/>
    </xf>
    <xf numFmtId="0" fontId="3" fillId="0" borderId="0" xfId="25" applyFont="1" applyFill="1" applyAlignment="1">
      <alignment horizontal="center"/>
      <protection/>
    </xf>
    <xf numFmtId="0" fontId="57" fillId="0" borderId="0" xfId="25" applyFont="1" applyFill="1" applyAlignment="1">
      <alignment horizontal="center"/>
      <protection/>
    </xf>
  </cellXfs>
  <cellStyles count="13">
    <cellStyle name="Normal" xfId="0"/>
    <cellStyle name="Comma" xfId="15"/>
    <cellStyle name="Comma [0]" xfId="16"/>
    <cellStyle name="Currency" xfId="17"/>
    <cellStyle name="Currency [0]" xfId="18"/>
    <cellStyle name="Normal_Appendix Exhibits.FINAL" xfId="19"/>
    <cellStyle name="Normal_Attachment A-FY08 Perf Budget OMB Submission Exhibits Template" xfId="20"/>
    <cellStyle name="Normal_B-Summary of Requirements" xfId="21"/>
    <cellStyle name="Normal_C-Sum of Req" xfId="22"/>
    <cellStyle name="Normal_Improve by DU" xfId="23"/>
    <cellStyle name="Normal_Rsrcs_X_ DOJ Goal  Obj" xfId="24"/>
    <cellStyle name="Normal_Sheet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285750</xdr:colOff>
      <xdr:row>43</xdr:row>
      <xdr:rowOff>123825</xdr:rowOff>
    </xdr:to>
    <xdr:pic>
      <xdr:nvPicPr>
        <xdr:cNvPr id="1" name="Picture 1"/>
        <xdr:cNvPicPr preferRelativeResize="1">
          <a:picLocks noChangeAspect="1"/>
        </xdr:cNvPicPr>
      </xdr:nvPicPr>
      <xdr:blipFill>
        <a:blip r:embed="rId1"/>
        <a:stretch>
          <a:fillRect/>
        </a:stretch>
      </xdr:blipFill>
      <xdr:spPr>
        <a:xfrm>
          <a:off x="0" y="0"/>
          <a:ext cx="9429750" cy="70866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114300</xdr:rowOff>
    </xdr:from>
    <xdr:ext cx="361950" cy="3476625"/>
    <xdr:sp>
      <xdr:nvSpPr>
        <xdr:cNvPr id="1" name="TextBox 1"/>
        <xdr:cNvSpPr txBox="1">
          <a:spLocks noChangeArrowheads="1"/>
        </xdr:cNvSpPr>
      </xdr:nvSpPr>
      <xdr:spPr>
        <a:xfrm>
          <a:off x="38100" y="1076325"/>
          <a:ext cx="361950"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oneCellAnchor>
    <xdr:from>
      <xdr:col>14</xdr:col>
      <xdr:colOff>266700</xdr:colOff>
      <xdr:row>5</xdr:row>
      <xdr:rowOff>76200</xdr:rowOff>
    </xdr:from>
    <xdr:ext cx="361950" cy="3476625"/>
    <xdr:sp>
      <xdr:nvSpPr>
        <xdr:cNvPr id="2" name="TextBox 2"/>
        <xdr:cNvSpPr txBox="1">
          <a:spLocks noChangeArrowheads="1"/>
        </xdr:cNvSpPr>
      </xdr:nvSpPr>
      <xdr:spPr>
        <a:xfrm>
          <a:off x="8248650" y="1038225"/>
          <a:ext cx="361950"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oneCellAnchor>
    <xdr:from>
      <xdr:col>14</xdr:col>
      <xdr:colOff>390525</xdr:colOff>
      <xdr:row>23</xdr:row>
      <xdr:rowOff>38100</xdr:rowOff>
    </xdr:from>
    <xdr:ext cx="361950" cy="3476625"/>
    <xdr:sp>
      <xdr:nvSpPr>
        <xdr:cNvPr id="3" name="TextBox 3"/>
        <xdr:cNvSpPr txBox="1">
          <a:spLocks noChangeArrowheads="1"/>
        </xdr:cNvSpPr>
      </xdr:nvSpPr>
      <xdr:spPr>
        <a:xfrm>
          <a:off x="8372475" y="5867400"/>
          <a:ext cx="361950"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oneCellAnchor>
    <xdr:from>
      <xdr:col>0</xdr:col>
      <xdr:colOff>0</xdr:colOff>
      <xdr:row>22</xdr:row>
      <xdr:rowOff>28575</xdr:rowOff>
    </xdr:from>
    <xdr:ext cx="361950" cy="3476625"/>
    <xdr:sp>
      <xdr:nvSpPr>
        <xdr:cNvPr id="4" name="TextBox 4"/>
        <xdr:cNvSpPr txBox="1">
          <a:spLocks noChangeArrowheads="1"/>
        </xdr:cNvSpPr>
      </xdr:nvSpPr>
      <xdr:spPr>
        <a:xfrm>
          <a:off x="0" y="5695950"/>
          <a:ext cx="361950"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oneCellAnchor>
    <xdr:from>
      <xdr:col>0</xdr:col>
      <xdr:colOff>28575</xdr:colOff>
      <xdr:row>58</xdr:row>
      <xdr:rowOff>114300</xdr:rowOff>
    </xdr:from>
    <xdr:ext cx="361950" cy="3476625"/>
    <xdr:sp>
      <xdr:nvSpPr>
        <xdr:cNvPr id="5" name="TextBox 5"/>
        <xdr:cNvSpPr txBox="1">
          <a:spLocks noChangeArrowheads="1"/>
        </xdr:cNvSpPr>
      </xdr:nvSpPr>
      <xdr:spPr>
        <a:xfrm>
          <a:off x="28575" y="12211050"/>
          <a:ext cx="361950"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oneCellAnchor>
    <xdr:from>
      <xdr:col>14</xdr:col>
      <xdr:colOff>333375</xdr:colOff>
      <xdr:row>59</xdr:row>
      <xdr:rowOff>0</xdr:rowOff>
    </xdr:from>
    <xdr:ext cx="361950" cy="3476625"/>
    <xdr:sp>
      <xdr:nvSpPr>
        <xdr:cNvPr id="6" name="TextBox 6"/>
        <xdr:cNvSpPr txBox="1">
          <a:spLocks noChangeArrowheads="1"/>
        </xdr:cNvSpPr>
      </xdr:nvSpPr>
      <xdr:spPr>
        <a:xfrm>
          <a:off x="8315325" y="12258675"/>
          <a:ext cx="361950"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oneCellAnchor>
    <xdr:from>
      <xdr:col>0</xdr:col>
      <xdr:colOff>95250</xdr:colOff>
      <xdr:row>76</xdr:row>
      <xdr:rowOff>161925</xdr:rowOff>
    </xdr:from>
    <xdr:ext cx="361950" cy="3476625"/>
    <xdr:sp>
      <xdr:nvSpPr>
        <xdr:cNvPr id="7" name="TextBox 7"/>
        <xdr:cNvSpPr txBox="1">
          <a:spLocks noChangeArrowheads="1"/>
        </xdr:cNvSpPr>
      </xdr:nvSpPr>
      <xdr:spPr>
        <a:xfrm>
          <a:off x="95250" y="15440025"/>
          <a:ext cx="361950"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35</xdr:row>
      <xdr:rowOff>28575</xdr:rowOff>
    </xdr:from>
    <xdr:ext cx="361950" cy="3371850"/>
    <xdr:sp>
      <xdr:nvSpPr>
        <xdr:cNvPr id="1" name="TextBox 1"/>
        <xdr:cNvSpPr txBox="1">
          <a:spLocks noChangeArrowheads="1"/>
        </xdr:cNvSpPr>
      </xdr:nvSpPr>
      <xdr:spPr>
        <a:xfrm>
          <a:off x="76200" y="7667625"/>
          <a:ext cx="361950" cy="3371850"/>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oneCellAnchor>
    <xdr:from>
      <xdr:col>0</xdr:col>
      <xdr:colOff>47625</xdr:colOff>
      <xdr:row>19</xdr:row>
      <xdr:rowOff>19050</xdr:rowOff>
    </xdr:from>
    <xdr:ext cx="361950" cy="3476625"/>
    <xdr:sp>
      <xdr:nvSpPr>
        <xdr:cNvPr id="2" name="TextBox 2"/>
        <xdr:cNvSpPr txBox="1">
          <a:spLocks noChangeArrowheads="1"/>
        </xdr:cNvSpPr>
      </xdr:nvSpPr>
      <xdr:spPr>
        <a:xfrm>
          <a:off x="47625" y="4457700"/>
          <a:ext cx="361950"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28575</xdr:rowOff>
    </xdr:from>
    <xdr:ext cx="371475" cy="3476625"/>
    <xdr:sp>
      <xdr:nvSpPr>
        <xdr:cNvPr id="1" name="TextBox 1"/>
        <xdr:cNvSpPr txBox="1">
          <a:spLocks noChangeArrowheads="1"/>
        </xdr:cNvSpPr>
      </xdr:nvSpPr>
      <xdr:spPr>
        <a:xfrm>
          <a:off x="0" y="3819525"/>
          <a:ext cx="371475"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oneCellAnchor>
    <xdr:from>
      <xdr:col>17</xdr:col>
      <xdr:colOff>190500</xdr:colOff>
      <xdr:row>18</xdr:row>
      <xdr:rowOff>38100</xdr:rowOff>
    </xdr:from>
    <xdr:ext cx="361950" cy="3476625"/>
    <xdr:sp>
      <xdr:nvSpPr>
        <xdr:cNvPr id="2" name="TextBox 2"/>
        <xdr:cNvSpPr txBox="1">
          <a:spLocks noChangeArrowheads="1"/>
        </xdr:cNvSpPr>
      </xdr:nvSpPr>
      <xdr:spPr>
        <a:xfrm>
          <a:off x="16087725" y="3829050"/>
          <a:ext cx="361950" cy="3476625"/>
        </a:xfrm>
        <a:prstGeom prst="rect">
          <a:avLst/>
        </a:prstGeom>
        <a:noFill/>
        <a:ln w="9525" cmpd="sng">
          <a:noFill/>
        </a:ln>
      </xdr:spPr>
      <xdr:txBody>
        <a:bodyPr vertOverflow="clip" wrap="square" anchor="ctr" vert="vert"/>
        <a:p>
          <a:pPr algn="ctr">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FD\CC-1222_BFPU\2006\FY06%20Formulation\2006%20Appropriations%20Action\DU%20Spreads\06%20appropriation%20du%20spread_F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Q-FILE-004\Common\FD\CC-1222_BFPU\2008\2008%20Formulation\FY08%20Congressional\Final%20Version%20013007\V.%20Exhibits\J%20-%20Financial%20Analysis%20of%20Program%20Changes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D\CC-1222_BFPU\2008\2008%20Formulation\FY08%20Congressional\DU%20Spread\FY%2008%20Decision%20Unit%20Spread_Co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Q-FILE-004\Common\FD\CC-1222_BFPU\2008\2008%20Formulation\FY08%20Congressional\DU%20Spread\FY%2008%20Decision%20Unit%20Spread_Co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Q-FILE-004\Common\FD\CC-1222_BFPU\2008\2008%20Formulation\FY08%20Congressional\Guidance\Guidance%20from%20DOJ%20-%2012%2018%2006\Attachment%20A-FY08%20Perf%20Budget%20Congressional%20Submission%20Exhibits%20Template%2012%2018%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WINNT\Profiles\napostolides\Desktop\Rsrcs_X_%20DOJ%20Goal%20%20Obj.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Formulation\FY07\FY07%20OMB\Exhibit%20I\Schedules%20-%20Master%20Fil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Q-FILE-004\Common\FD\CC-1222_BFPU\BFPU%20User%20Folders\Jennifer\FY%202008%20Stuff\FY%2008%20Congressional\Exhibits\Reimbursable%20Backup%20Docs\Reimbursable%20backup_08%20congressional_0108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Q-FILE-004\Common\FD\CC-1222_BFPU\2008\2008%20Formulation\FY08%20Congressional\Final%20Version%20013007\V.%20Exhibits\I%20-%20Detail%20of%20Permanent%20Positions%20by%20Category,%20revised%20012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Y 06 Intell Model with Supp"/>
      <sheetName val="FY 06 Intell Model new 1.19.06"/>
      <sheetName val="FY 06 Intell Model new"/>
    </sheetNames>
    <sheetDataSet>
      <sheetData sheetId="0">
        <row r="127">
          <cell r="F127">
            <v>1144882930.1871808</v>
          </cell>
          <cell r="J127">
            <v>2243239470.676162</v>
          </cell>
          <cell r="N127">
            <v>2087556711.5936954</v>
          </cell>
          <cell r="R127">
            <v>285591012.542962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NAL FINAL"/>
      <sheetName val="BFA non-pers entries"/>
      <sheetName val="Bottom Chart Compilation #2"/>
      <sheetName val="Personnel SOCs"/>
      <sheetName val="Personnel"/>
      <sheetName val="Intel Personnel SOCs"/>
      <sheetName val="Non-per by SOC"/>
      <sheetName val="Non-per by categ"/>
      <sheetName val="Bottom Chart Compilation"/>
      <sheetName val="Personnel by category"/>
    </sheetNames>
    <sheetDataSet>
      <sheetData sheetId="4">
        <row r="3">
          <cell r="AG3">
            <v>0</v>
          </cell>
          <cell r="AH3">
            <v>0</v>
          </cell>
          <cell r="AI3">
            <v>0</v>
          </cell>
          <cell r="AJ3">
            <v>0</v>
          </cell>
          <cell r="AK3">
            <v>0</v>
          </cell>
          <cell r="AL3">
            <v>0</v>
          </cell>
          <cell r="AM3">
            <v>0</v>
          </cell>
          <cell r="AN3">
            <v>0</v>
          </cell>
        </row>
        <row r="4">
          <cell r="AG4">
            <v>3</v>
          </cell>
          <cell r="AI4">
            <v>0</v>
          </cell>
          <cell r="AJ4">
            <v>0</v>
          </cell>
          <cell r="AK4">
            <v>0</v>
          </cell>
          <cell r="AL4">
            <v>0</v>
          </cell>
          <cell r="AM4">
            <v>0</v>
          </cell>
          <cell r="AN4">
            <v>0</v>
          </cell>
        </row>
        <row r="5">
          <cell r="AG5">
            <v>3</v>
          </cell>
          <cell r="AI5">
            <v>15</v>
          </cell>
          <cell r="AK5">
            <v>1</v>
          </cell>
          <cell r="AM5">
            <v>1</v>
          </cell>
        </row>
        <row r="6">
          <cell r="AG6">
            <v>4</v>
          </cell>
          <cell r="AI6">
            <v>0</v>
          </cell>
          <cell r="AJ6">
            <v>0</v>
          </cell>
          <cell r="AK6">
            <v>0</v>
          </cell>
          <cell r="AL6">
            <v>0</v>
          </cell>
          <cell r="AM6">
            <v>0</v>
          </cell>
          <cell r="AN6">
            <v>0</v>
          </cell>
        </row>
        <row r="7">
          <cell r="AG7">
            <v>0</v>
          </cell>
          <cell r="AH7">
            <v>0</v>
          </cell>
          <cell r="AI7">
            <v>7</v>
          </cell>
          <cell r="AK7">
            <v>2</v>
          </cell>
          <cell r="AM7">
            <v>0</v>
          </cell>
          <cell r="AN7">
            <v>0</v>
          </cell>
        </row>
        <row r="8">
          <cell r="AG8">
            <v>1</v>
          </cell>
          <cell r="AI8">
            <v>35</v>
          </cell>
          <cell r="AK8">
            <v>1</v>
          </cell>
          <cell r="AM8">
            <v>0</v>
          </cell>
          <cell r="AN8">
            <v>0</v>
          </cell>
        </row>
        <row r="9">
          <cell r="AG9">
            <v>12</v>
          </cell>
          <cell r="AI9">
            <v>218</v>
          </cell>
          <cell r="AK9">
            <v>1</v>
          </cell>
          <cell r="AM9">
            <v>0</v>
          </cell>
          <cell r="AN9">
            <v>0</v>
          </cell>
        </row>
        <row r="10">
          <cell r="AG10">
            <v>39</v>
          </cell>
          <cell r="AI10">
            <v>55</v>
          </cell>
          <cell r="AK10">
            <v>1</v>
          </cell>
          <cell r="AM10">
            <v>0</v>
          </cell>
          <cell r="AN10">
            <v>0</v>
          </cell>
        </row>
        <row r="11">
          <cell r="AG11">
            <v>121</v>
          </cell>
          <cell r="AI11">
            <v>41</v>
          </cell>
          <cell r="AK11">
            <v>12</v>
          </cell>
          <cell r="AM11">
            <v>0</v>
          </cell>
          <cell r="AN11">
            <v>0</v>
          </cell>
        </row>
        <row r="12">
          <cell r="AG12">
            <v>25</v>
          </cell>
          <cell r="AI12">
            <v>124</v>
          </cell>
          <cell r="AK12">
            <v>0</v>
          </cell>
          <cell r="AL12">
            <v>0</v>
          </cell>
          <cell r="AM12">
            <v>0</v>
          </cell>
          <cell r="AN12">
            <v>0</v>
          </cell>
        </row>
        <row r="13">
          <cell r="AG13">
            <v>0</v>
          </cell>
          <cell r="AH13">
            <v>0</v>
          </cell>
          <cell r="AI13">
            <v>0</v>
          </cell>
          <cell r="AJ13">
            <v>0</v>
          </cell>
          <cell r="AK13">
            <v>0</v>
          </cell>
          <cell r="AL13">
            <v>0</v>
          </cell>
          <cell r="AM13">
            <v>0</v>
          </cell>
          <cell r="AN1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1 c1"/>
      <sheetName val="Intel Pos"/>
      <sheetName val="FY 08 DU spread ROUNDED"/>
      <sheetName val="FY 08 Decision Unit spread"/>
      <sheetName val="(B) Sum of Req"/>
      <sheetName val="(C) Increases Offsets"/>
      <sheetName val="(C) Increases Offsets (calc)"/>
      <sheetName val="FY 07 Decision Unit spread"/>
      <sheetName val="FY 07 DU spread rounded"/>
      <sheetName val="(M) Financial Analysis"/>
    </sheetNames>
    <sheetDataSet>
      <sheetData sheetId="2">
        <row r="142">
          <cell r="G142">
            <v>1198267068</v>
          </cell>
          <cell r="L142">
            <v>2558218083</v>
          </cell>
          <cell r="Q142">
            <v>2130824400</v>
          </cell>
          <cell r="V142">
            <v>462640574</v>
          </cell>
        </row>
        <row r="148">
          <cell r="C148">
            <v>5076</v>
          </cell>
          <cell r="F148">
            <v>4825</v>
          </cell>
          <cell r="H148">
            <v>11410</v>
          </cell>
          <cell r="K148">
            <v>11058</v>
          </cell>
          <cell r="M148">
            <v>10800</v>
          </cell>
          <cell r="P148">
            <v>10728</v>
          </cell>
          <cell r="R148">
            <v>2087</v>
          </cell>
          <cell r="U148">
            <v>2092</v>
          </cell>
        </row>
      </sheetData>
      <sheetData sheetId="5">
        <row r="41">
          <cell r="D41">
            <v>208</v>
          </cell>
          <cell r="F41">
            <v>105</v>
          </cell>
          <cell r="G41">
            <v>69746</v>
          </cell>
          <cell r="H41">
            <v>495</v>
          </cell>
          <cell r="J41">
            <v>247</v>
          </cell>
          <cell r="K41">
            <v>159816</v>
          </cell>
          <cell r="L41">
            <v>18</v>
          </cell>
          <cell r="N41">
            <v>10</v>
          </cell>
          <cell r="O41">
            <v>35808</v>
          </cell>
          <cell r="P41">
            <v>1</v>
          </cell>
          <cell r="R41">
            <v>0</v>
          </cell>
          <cell r="S41">
            <v>49632.3</v>
          </cell>
        </row>
        <row r="50">
          <cell r="D50">
            <v>0</v>
          </cell>
          <cell r="F50">
            <v>0</v>
          </cell>
          <cell r="G50">
            <v>0</v>
          </cell>
          <cell r="H50">
            <v>92</v>
          </cell>
          <cell r="J50">
            <v>92</v>
          </cell>
          <cell r="K50">
            <v>13740</v>
          </cell>
          <cell r="L50">
            <v>-100</v>
          </cell>
          <cell r="N50">
            <v>-100</v>
          </cell>
          <cell r="O50">
            <v>-14900</v>
          </cell>
          <cell r="P50">
            <v>0</v>
          </cell>
          <cell r="R50">
            <v>0</v>
          </cell>
          <cell r="S50">
            <v>0</v>
          </cell>
        </row>
      </sheetData>
      <sheetData sheetId="8">
        <row r="150">
          <cell r="C150">
            <v>5601</v>
          </cell>
          <cell r="F150">
            <v>5420</v>
          </cell>
          <cell r="G150">
            <v>1124714454</v>
          </cell>
          <cell r="H150">
            <v>11404</v>
          </cell>
          <cell r="K150">
            <v>11312</v>
          </cell>
          <cell r="L150">
            <v>2272804352</v>
          </cell>
          <cell r="M150">
            <v>12049</v>
          </cell>
          <cell r="P150">
            <v>11970</v>
          </cell>
          <cell r="Q150">
            <v>2045859520</v>
          </cell>
          <cell r="R150">
            <v>2305</v>
          </cell>
          <cell r="U150">
            <v>2310</v>
          </cell>
          <cell r="V150">
            <v>406109799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1 c1"/>
      <sheetName val="Intel Pos"/>
      <sheetName val="FY 08 DU spread ROUNDED"/>
      <sheetName val="FY 08 Decision Unit spread"/>
      <sheetName val="(B) Sum of Req"/>
      <sheetName val="(C) Increases Offsets"/>
      <sheetName val="(C) Increases Offsets (calc)"/>
      <sheetName val="FY 07 Decision Unit spread"/>
      <sheetName val="FY 07 DU spread rounded"/>
      <sheetName val="(M) Financial Analysis"/>
    </sheetNames>
    <sheetDataSet>
      <sheetData sheetId="2">
        <row r="52">
          <cell r="H52">
            <v>-8</v>
          </cell>
          <cell r="I52">
            <v>0</v>
          </cell>
          <cell r="K52">
            <v>-8</v>
          </cell>
          <cell r="L52">
            <v>-1160000</v>
          </cell>
        </row>
        <row r="53">
          <cell r="C53">
            <v>0</v>
          </cell>
          <cell r="D53">
            <v>0</v>
          </cell>
          <cell r="F53">
            <v>0</v>
          </cell>
          <cell r="G53">
            <v>0</v>
          </cell>
          <cell r="H53">
            <v>100</v>
          </cell>
          <cell r="I53">
            <v>100</v>
          </cell>
          <cell r="K53">
            <v>100</v>
          </cell>
          <cell r="L53">
            <v>14900000</v>
          </cell>
          <cell r="M53">
            <v>0</v>
          </cell>
          <cell r="N53">
            <v>0</v>
          </cell>
          <cell r="P53">
            <v>0</v>
          </cell>
          <cell r="Q53">
            <v>0</v>
          </cell>
          <cell r="R53">
            <v>0</v>
          </cell>
          <cell r="S53">
            <v>0</v>
          </cell>
          <cell r="U53">
            <v>0</v>
          </cell>
          <cell r="V53">
            <v>0</v>
          </cell>
        </row>
        <row r="66">
          <cell r="C66">
            <v>0</v>
          </cell>
          <cell r="D66">
            <v>0</v>
          </cell>
          <cell r="F66">
            <v>0</v>
          </cell>
          <cell r="G66">
            <v>0</v>
          </cell>
          <cell r="H66">
            <v>0</v>
          </cell>
          <cell r="I66">
            <v>0</v>
          </cell>
          <cell r="K66">
            <v>0</v>
          </cell>
          <cell r="L66">
            <v>0</v>
          </cell>
          <cell r="M66">
            <v>-100</v>
          </cell>
          <cell r="N66">
            <v>-100</v>
          </cell>
          <cell r="P66">
            <v>-100</v>
          </cell>
          <cell r="Q66">
            <v>-14900000</v>
          </cell>
          <cell r="R66">
            <v>0</v>
          </cell>
          <cell r="S66">
            <v>0</v>
          </cell>
          <cell r="U66">
            <v>0</v>
          </cell>
          <cell r="V66">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 Org Chart"/>
      <sheetName val="(B) Sum of Req "/>
      <sheetName val="(C) Increases Offsets"/>
      <sheetName val="(D) Strat Goal &amp; Obj"/>
      <sheetName val="(E) ATB Justification"/>
      <sheetName val="(F) 2006 XWalk"/>
      <sheetName val="(G) 2007 XWalk"/>
      <sheetName val="(H) Reimb Resources"/>
      <sheetName val="(I) Perm Positions"/>
      <sheetName val="(J) Financial Analysis"/>
      <sheetName val="(K) Sum by Grade"/>
      <sheetName val="(L) Sum by OC"/>
      <sheetName val="(M) Studies"/>
    </sheetNames>
    <sheetDataSet>
      <sheetData sheetId="2">
        <row r="5">
          <cell r="A5" t="str">
            <v>Salaries and Expenses</v>
          </cell>
        </row>
        <row r="78">
          <cell r="H78" t="str">
            <v>2006  Enacted</v>
          </cell>
          <cell r="T78">
            <v>2008</v>
          </cell>
          <cell r="X78">
            <v>2008</v>
          </cell>
          <cell r="AF78">
            <v>2008</v>
          </cell>
        </row>
        <row r="79">
          <cell r="H79" t="str">
            <v>w/Rescissions and Supplementals</v>
          </cell>
          <cell r="T79" t="str">
            <v>Current Services</v>
          </cell>
          <cell r="AF79" t="str">
            <v>Request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EFC Split"/>
      <sheetName val="Unclass"/>
    </sheetNames>
    <sheetDataSet>
      <sheetData sheetId="0">
        <row r="7">
          <cell r="I7">
            <v>0</v>
          </cell>
          <cell r="J7">
            <v>0</v>
          </cell>
          <cell r="K7">
            <v>0</v>
          </cell>
          <cell r="L7">
            <v>0</v>
          </cell>
        </row>
        <row r="8">
          <cell r="I8">
            <v>0</v>
          </cell>
          <cell r="J8">
            <v>0</v>
          </cell>
          <cell r="K8">
            <v>0</v>
          </cell>
          <cell r="L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 val="Strat Goal &amp; Obj"/>
    </sheetNames>
    <sheetDataSet>
      <sheetData sheetId="3">
        <row r="5">
          <cell r="A5" t="str">
            <v>Federal Bureau of Investigation</v>
          </cell>
        </row>
        <row r="6">
          <cell r="A6" t="str">
            <v>Salaries and Expenses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hibit"/>
      <sheetName val="DU Spread"/>
      <sheetName val="FY05 Reimb Financial Plan"/>
      <sheetName val="FY06 Reimb Financial Plan"/>
      <sheetName val="FY07 Reimb Financial Plan"/>
      <sheetName val="FY05 No-Yr Reimb By Prog"/>
      <sheetName val="FY06 No-Yr Reimb By Prog"/>
      <sheetName val="FY07 No-Yr Reimb By Prog"/>
      <sheetName val="2005 Reimb Pers"/>
      <sheetName val="2006 Reimb Pers"/>
      <sheetName val="2007 Reimb Pers"/>
      <sheetName val="2008 Reimb Pers"/>
      <sheetName val="FY 2008 Inflate One and No Year"/>
    </sheetNames>
    <sheetDataSet>
      <sheetData sheetId="3">
        <row r="2">
          <cell r="P2">
            <v>158891</v>
          </cell>
        </row>
        <row r="3">
          <cell r="P3">
            <v>128933</v>
          </cell>
        </row>
        <row r="4">
          <cell r="P4">
            <v>39339</v>
          </cell>
        </row>
        <row r="5">
          <cell r="P5">
            <v>291</v>
          </cell>
        </row>
        <row r="6">
          <cell r="P6">
            <v>114000</v>
          </cell>
        </row>
        <row r="7">
          <cell r="P7">
            <v>4709</v>
          </cell>
        </row>
        <row r="8">
          <cell r="P8">
            <v>109199</v>
          </cell>
        </row>
        <row r="9">
          <cell r="P9">
            <v>74447</v>
          </cell>
        </row>
        <row r="10">
          <cell r="P10">
            <v>12421</v>
          </cell>
        </row>
        <row r="11">
          <cell r="P11">
            <v>279</v>
          </cell>
        </row>
        <row r="12">
          <cell r="P12">
            <v>6199</v>
          </cell>
        </row>
        <row r="13">
          <cell r="P13">
            <v>9819</v>
          </cell>
        </row>
        <row r="14">
          <cell r="P14">
            <v>47587</v>
          </cell>
        </row>
        <row r="15">
          <cell r="P15">
            <v>19809</v>
          </cell>
        </row>
        <row r="16">
          <cell r="P16">
            <v>7177</v>
          </cell>
        </row>
        <row r="17">
          <cell r="P17">
            <v>32660</v>
          </cell>
        </row>
        <row r="18">
          <cell r="P18">
            <v>8918</v>
          </cell>
        </row>
        <row r="19">
          <cell r="L19">
            <v>105917</v>
          </cell>
          <cell r="M19">
            <v>143522</v>
          </cell>
          <cell r="N19">
            <v>340055</v>
          </cell>
          <cell r="O19">
            <v>185184</v>
          </cell>
        </row>
      </sheetData>
      <sheetData sheetId="4">
        <row r="2">
          <cell r="P2">
            <v>162228</v>
          </cell>
        </row>
        <row r="3">
          <cell r="P3">
            <v>136945</v>
          </cell>
        </row>
        <row r="4">
          <cell r="P4">
            <v>40165</v>
          </cell>
        </row>
        <row r="5">
          <cell r="P5">
            <v>297</v>
          </cell>
        </row>
        <row r="6">
          <cell r="P6">
            <v>114000</v>
          </cell>
        </row>
        <row r="7">
          <cell r="P7">
            <v>4808</v>
          </cell>
        </row>
        <row r="8">
          <cell r="P8">
            <v>111493</v>
          </cell>
        </row>
        <row r="9">
          <cell r="P9">
            <v>76012</v>
          </cell>
        </row>
        <row r="10">
          <cell r="P10">
            <v>12681</v>
          </cell>
        </row>
        <row r="11">
          <cell r="P11">
            <v>285</v>
          </cell>
        </row>
        <row r="12">
          <cell r="P12">
            <v>6330</v>
          </cell>
        </row>
        <row r="13">
          <cell r="P13">
            <v>10025</v>
          </cell>
        </row>
        <row r="14">
          <cell r="P14">
            <v>48586</v>
          </cell>
        </row>
        <row r="15">
          <cell r="P15">
            <v>20222</v>
          </cell>
        </row>
        <row r="16">
          <cell r="P16">
            <v>7328</v>
          </cell>
        </row>
        <row r="17">
          <cell r="P17">
            <v>33345</v>
          </cell>
        </row>
        <row r="18">
          <cell r="P18">
            <v>6660</v>
          </cell>
        </row>
        <row r="19">
          <cell r="P19">
            <v>9105</v>
          </cell>
        </row>
        <row r="20">
          <cell r="L20">
            <v>108139</v>
          </cell>
          <cell r="M20">
            <v>153193</v>
          </cell>
          <cell r="N20">
            <v>350106</v>
          </cell>
          <cell r="O20">
            <v>189077</v>
          </cell>
        </row>
      </sheetData>
      <sheetData sheetId="6">
        <row r="57">
          <cell r="I57">
            <v>143</v>
          </cell>
        </row>
        <row r="58">
          <cell r="I58">
            <v>0</v>
          </cell>
        </row>
        <row r="59">
          <cell r="I59">
            <v>550</v>
          </cell>
        </row>
        <row r="60">
          <cell r="I60">
            <v>365</v>
          </cell>
        </row>
        <row r="61">
          <cell r="I61">
            <v>16</v>
          </cell>
        </row>
        <row r="62">
          <cell r="I62">
            <v>0</v>
          </cell>
        </row>
        <row r="63">
          <cell r="I63">
            <v>9710</v>
          </cell>
        </row>
        <row r="64">
          <cell r="I64">
            <v>153</v>
          </cell>
        </row>
        <row r="65">
          <cell r="I65">
            <v>0</v>
          </cell>
        </row>
        <row r="66">
          <cell r="I66">
            <v>219</v>
          </cell>
        </row>
        <row r="67">
          <cell r="E67">
            <v>2081</v>
          </cell>
          <cell r="F67">
            <v>3859</v>
          </cell>
          <cell r="G67">
            <v>4234</v>
          </cell>
          <cell r="H67">
            <v>982</v>
          </cell>
        </row>
      </sheetData>
      <sheetData sheetId="7">
        <row r="54">
          <cell r="I54">
            <v>145</v>
          </cell>
        </row>
        <row r="55">
          <cell r="I55">
            <v>0</v>
          </cell>
        </row>
        <row r="56">
          <cell r="I56">
            <v>562</v>
          </cell>
        </row>
        <row r="57">
          <cell r="I57">
            <v>371</v>
          </cell>
        </row>
        <row r="58">
          <cell r="I58">
            <v>16</v>
          </cell>
        </row>
        <row r="59">
          <cell r="I59">
            <v>0</v>
          </cell>
        </row>
        <row r="60">
          <cell r="I60">
            <v>9911</v>
          </cell>
        </row>
        <row r="61">
          <cell r="I61">
            <v>157</v>
          </cell>
        </row>
        <row r="62">
          <cell r="I62">
            <v>0</v>
          </cell>
        </row>
        <row r="63">
          <cell r="I63">
            <v>221</v>
          </cell>
        </row>
        <row r="64">
          <cell r="E64">
            <v>2126</v>
          </cell>
          <cell r="F64">
            <v>3935</v>
          </cell>
          <cell r="G64">
            <v>4321</v>
          </cell>
          <cell r="H64">
            <v>1001</v>
          </cell>
        </row>
      </sheetData>
      <sheetData sheetId="8">
        <row r="48">
          <cell r="Z48">
            <v>49</v>
          </cell>
        </row>
      </sheetData>
      <sheetData sheetId="9">
        <row r="38">
          <cell r="D38">
            <v>899</v>
          </cell>
        </row>
        <row r="39">
          <cell r="D39">
            <v>801</v>
          </cell>
        </row>
        <row r="40">
          <cell r="D40">
            <v>5</v>
          </cell>
        </row>
        <row r="41">
          <cell r="D41">
            <v>125</v>
          </cell>
        </row>
        <row r="42">
          <cell r="D42">
            <v>112</v>
          </cell>
        </row>
        <row r="43">
          <cell r="D43">
            <v>775</v>
          </cell>
        </row>
        <row r="44">
          <cell r="D44">
            <v>41</v>
          </cell>
        </row>
        <row r="45">
          <cell r="D45">
            <v>23</v>
          </cell>
        </row>
        <row r="46">
          <cell r="D46">
            <v>117</v>
          </cell>
        </row>
        <row r="47">
          <cell r="D47">
            <v>3</v>
          </cell>
        </row>
        <row r="48">
          <cell r="M48">
            <v>0</v>
          </cell>
          <cell r="N48">
            <v>26</v>
          </cell>
          <cell r="O48">
            <v>1050</v>
          </cell>
          <cell r="P48">
            <v>0</v>
          </cell>
          <cell r="AA48">
            <v>192</v>
          </cell>
          <cell r="AB48">
            <v>795</v>
          </cell>
          <cell r="AC48">
            <v>789</v>
          </cell>
        </row>
        <row r="54">
          <cell r="D54">
            <v>895</v>
          </cell>
        </row>
        <row r="55">
          <cell r="D55">
            <v>692</v>
          </cell>
        </row>
        <row r="56">
          <cell r="D56">
            <v>5</v>
          </cell>
        </row>
        <row r="57">
          <cell r="D57">
            <v>125</v>
          </cell>
        </row>
        <row r="58">
          <cell r="D58">
            <v>112</v>
          </cell>
        </row>
        <row r="59">
          <cell r="D59">
            <v>775</v>
          </cell>
        </row>
        <row r="60">
          <cell r="D60">
            <v>41</v>
          </cell>
        </row>
        <row r="61">
          <cell r="D61">
            <v>23</v>
          </cell>
        </row>
        <row r="62">
          <cell r="D62">
            <v>117</v>
          </cell>
        </row>
        <row r="63">
          <cell r="D63">
            <v>3</v>
          </cell>
        </row>
        <row r="64">
          <cell r="M64">
            <v>0</v>
          </cell>
          <cell r="N64">
            <v>26</v>
          </cell>
          <cell r="O64">
            <v>1050</v>
          </cell>
          <cell r="P64">
            <v>0</v>
          </cell>
          <cell r="Z64">
            <v>49</v>
          </cell>
          <cell r="AA64">
            <v>189</v>
          </cell>
          <cell r="AB64">
            <v>790</v>
          </cell>
          <cell r="AC64">
            <v>684</v>
          </cell>
        </row>
      </sheetData>
      <sheetData sheetId="10">
        <row r="39">
          <cell r="D39">
            <v>899</v>
          </cell>
        </row>
        <row r="40">
          <cell r="D40">
            <v>801</v>
          </cell>
        </row>
        <row r="41">
          <cell r="D41">
            <v>5</v>
          </cell>
        </row>
        <row r="42">
          <cell r="D42">
            <v>125</v>
          </cell>
        </row>
        <row r="43">
          <cell r="D43">
            <v>112</v>
          </cell>
        </row>
        <row r="44">
          <cell r="D44">
            <v>760</v>
          </cell>
        </row>
        <row r="45">
          <cell r="D45">
            <v>41</v>
          </cell>
        </row>
        <row r="46">
          <cell r="D46">
            <v>23</v>
          </cell>
        </row>
        <row r="47">
          <cell r="D47">
            <v>117</v>
          </cell>
        </row>
        <row r="48">
          <cell r="D48">
            <v>74</v>
          </cell>
          <cell r="M48">
            <v>0</v>
          </cell>
        </row>
        <row r="49">
          <cell r="D49">
            <v>3</v>
          </cell>
        </row>
        <row r="50">
          <cell r="M50">
            <v>0</v>
          </cell>
          <cell r="N50">
            <v>26</v>
          </cell>
          <cell r="O50">
            <v>1044</v>
          </cell>
          <cell r="P50">
            <v>0</v>
          </cell>
          <cell r="Z50">
            <v>49</v>
          </cell>
          <cell r="AA50">
            <v>266</v>
          </cell>
          <cell r="AB50">
            <v>786</v>
          </cell>
          <cell r="AC50">
            <v>789</v>
          </cell>
        </row>
        <row r="56">
          <cell r="D56">
            <v>899</v>
          </cell>
        </row>
        <row r="57">
          <cell r="D57">
            <v>692</v>
          </cell>
        </row>
        <row r="58">
          <cell r="D58">
            <v>5</v>
          </cell>
        </row>
        <row r="59">
          <cell r="D59">
            <v>125</v>
          </cell>
        </row>
        <row r="60">
          <cell r="D60">
            <v>112</v>
          </cell>
        </row>
        <row r="61">
          <cell r="D61">
            <v>760</v>
          </cell>
        </row>
        <row r="62">
          <cell r="D62">
            <v>41</v>
          </cell>
        </row>
        <row r="63">
          <cell r="D63">
            <v>23</v>
          </cell>
        </row>
        <row r="64">
          <cell r="D64">
            <v>117</v>
          </cell>
        </row>
        <row r="65">
          <cell r="D65">
            <v>74</v>
          </cell>
        </row>
        <row r="66">
          <cell r="D66">
            <v>3</v>
          </cell>
        </row>
        <row r="67">
          <cell r="M67">
            <v>0</v>
          </cell>
          <cell r="N67">
            <v>26</v>
          </cell>
          <cell r="O67">
            <v>1044</v>
          </cell>
          <cell r="P67">
            <v>0</v>
          </cell>
          <cell r="Z67">
            <v>49</v>
          </cell>
          <cell r="AA67">
            <v>263</v>
          </cell>
          <cell r="AB67">
            <v>785</v>
          </cell>
          <cell r="AC67">
            <v>684</v>
          </cell>
        </row>
      </sheetData>
      <sheetData sheetId="12">
        <row r="6">
          <cell r="E6">
            <v>41128.96</v>
          </cell>
        </row>
        <row r="7">
          <cell r="E7">
            <v>192005.12</v>
          </cell>
        </row>
        <row r="8">
          <cell r="E8">
            <v>304.128</v>
          </cell>
        </row>
        <row r="9">
          <cell r="E9">
            <v>12985.344000000001</v>
          </cell>
        </row>
        <row r="10">
          <cell r="E10">
            <v>6481.92</v>
          </cell>
        </row>
        <row r="11">
          <cell r="F11">
            <v>114000</v>
          </cell>
        </row>
        <row r="12">
          <cell r="E12">
            <v>291.84000000000003</v>
          </cell>
        </row>
        <row r="13">
          <cell r="E13">
            <v>4923.392</v>
          </cell>
        </row>
        <row r="14">
          <cell r="E14">
            <v>7503.872</v>
          </cell>
        </row>
        <row r="15">
          <cell r="E15">
            <v>60017.664000000004</v>
          </cell>
        </row>
        <row r="16">
          <cell r="E16">
            <v>9323.52</v>
          </cell>
        </row>
        <row r="17">
          <cell r="E17">
            <v>34145.28</v>
          </cell>
        </row>
        <row r="18">
          <cell r="E18">
            <v>6819.84</v>
          </cell>
        </row>
        <row r="19">
          <cell r="E19">
            <v>186828.80000000002</v>
          </cell>
        </row>
        <row r="20">
          <cell r="E20">
            <v>148.48</v>
          </cell>
        </row>
        <row r="21">
          <cell r="E21">
            <v>379.904</v>
          </cell>
        </row>
        <row r="22">
          <cell r="E22">
            <v>0</v>
          </cell>
        </row>
        <row r="23">
          <cell r="E23">
            <v>16.384</v>
          </cell>
        </row>
        <row r="24">
          <cell r="E24">
            <v>575.488</v>
          </cell>
        </row>
        <row r="25">
          <cell r="E25">
            <v>10148.864</v>
          </cell>
        </row>
        <row r="26">
          <cell r="E26">
            <v>160.768</v>
          </cell>
        </row>
        <row r="27">
          <cell r="E27">
            <v>0</v>
          </cell>
        </row>
        <row r="28">
          <cell r="E28">
            <v>0</v>
          </cell>
        </row>
        <row r="29">
          <cell r="E29">
            <v>226.304</v>
          </cell>
        </row>
        <row r="36">
          <cell r="E36">
            <v>112911.36</v>
          </cell>
        </row>
        <row r="37">
          <cell r="E37">
            <v>160899.07200000001</v>
          </cell>
        </row>
        <row r="38">
          <cell r="E38">
            <v>360197.248</v>
          </cell>
        </row>
        <row r="39">
          <cell r="E39">
            <v>194639.872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A) Org Chart"/>
      <sheetName val="(B) Sum of Req "/>
      <sheetName val="(C) Increases Offsets"/>
      <sheetName val="(D) Strat Goal &amp; Obj"/>
      <sheetName val="(E) ATB Justification"/>
      <sheetName val="(F) 2006 XWalk"/>
      <sheetName val="(G) 2007 XWalk"/>
      <sheetName val="(H) Reimb Resources"/>
      <sheetName val="(I) Perm Positions"/>
      <sheetName val="(J) Financial Analysis"/>
      <sheetName val="(K) Sum by Grade"/>
      <sheetName val="(L) Sum by OC"/>
      <sheetName val="(M) Studies"/>
    </sheetNames>
    <sheetDataSet>
      <sheetData sheetId="2">
        <row r="5">
          <cell r="A5"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view="pageBreakPreview" zoomScale="60" workbookViewId="0" topLeftCell="A1">
      <selection activeCell="S40" sqref="S40"/>
    </sheetView>
  </sheetViews>
  <sheetFormatPr defaultColWidth="9.140625" defaultRowHeight="12.75"/>
  <sheetData/>
  <printOptions/>
  <pageMargins left="0.75" right="0.75" top="1" bottom="1" header="0.5" footer="0.5"/>
  <pageSetup fitToHeight="1" fitToWidth="1" horizontalDpi="600" verticalDpi="600" orientation="landscape" scale="8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49"/>
  <sheetViews>
    <sheetView view="pageBreakPreview" zoomScale="60" workbookViewId="0" topLeftCell="B19">
      <selection activeCell="H59" sqref="H59"/>
    </sheetView>
  </sheetViews>
  <sheetFormatPr defaultColWidth="9.140625" defaultRowHeight="12.75"/>
  <cols>
    <col min="1" max="1" width="51.57421875" style="0" customWidth="1"/>
    <col min="3" max="3" width="13.00390625" style="0" bestFit="1" customWidth="1"/>
    <col min="4" max="4" width="7.7109375" style="0" bestFit="1" customWidth="1"/>
    <col min="5" max="5" width="13.00390625" style="0" bestFit="1" customWidth="1"/>
    <col min="6" max="6" width="7.7109375" style="0" bestFit="1" customWidth="1"/>
    <col min="7" max="7" width="13.00390625" style="0" bestFit="1" customWidth="1"/>
    <col min="9" max="9" width="13.00390625" style="0" bestFit="1" customWidth="1"/>
    <col min="11" max="11" width="13.00390625" style="0" bestFit="1" customWidth="1"/>
    <col min="13" max="13" width="13.00390625" style="0" bestFit="1" customWidth="1"/>
    <col min="15" max="15" width="13.00390625" style="0" bestFit="1" customWidth="1"/>
    <col min="19" max="19" width="13.421875" style="0" bestFit="1" customWidth="1"/>
  </cols>
  <sheetData>
    <row r="1" spans="1:19" ht="25.5">
      <c r="A1" s="587" t="s">
        <v>339</v>
      </c>
      <c r="B1" s="588"/>
      <c r="C1" s="588"/>
      <c r="D1" s="588"/>
      <c r="E1" s="588"/>
      <c r="F1" s="588"/>
      <c r="G1" s="588"/>
      <c r="H1" s="588"/>
      <c r="I1" s="588"/>
      <c r="J1" s="588"/>
      <c r="K1" s="588"/>
      <c r="L1" s="588"/>
      <c r="M1" s="588"/>
      <c r="N1" s="588"/>
      <c r="O1" s="588"/>
      <c r="P1" s="588"/>
      <c r="Q1" s="588"/>
      <c r="R1" s="588"/>
      <c r="S1" s="589"/>
    </row>
    <row r="2" spans="1:19" ht="12.75">
      <c r="A2" s="588"/>
      <c r="B2" s="588"/>
      <c r="C2" s="588"/>
      <c r="D2" s="588"/>
      <c r="E2" s="588"/>
      <c r="F2" s="588"/>
      <c r="G2" s="588"/>
      <c r="H2" s="588"/>
      <c r="I2" s="588"/>
      <c r="J2" s="588"/>
      <c r="K2" s="588"/>
      <c r="L2" s="588"/>
      <c r="M2" s="588"/>
      <c r="N2" s="588"/>
      <c r="O2" s="588"/>
      <c r="P2" s="588"/>
      <c r="Q2" s="588"/>
      <c r="R2" s="588"/>
      <c r="S2" s="589"/>
    </row>
    <row r="3" spans="1:19" ht="18.75">
      <c r="A3" s="590" t="s">
        <v>340</v>
      </c>
      <c r="B3" s="591"/>
      <c r="C3" s="591"/>
      <c r="D3" s="591"/>
      <c r="E3" s="591"/>
      <c r="F3" s="591"/>
      <c r="G3" s="591"/>
      <c r="H3" s="591"/>
      <c r="I3" s="591"/>
      <c r="J3" s="591"/>
      <c r="K3" s="591"/>
      <c r="L3" s="591"/>
      <c r="M3" s="591"/>
      <c r="N3" s="591"/>
      <c r="O3" s="591"/>
      <c r="P3" s="591"/>
      <c r="Q3" s="591"/>
      <c r="R3" s="591"/>
      <c r="S3" s="592"/>
    </row>
    <row r="4" spans="1:19" ht="16.5">
      <c r="A4" s="593" t="s">
        <v>2</v>
      </c>
      <c r="B4" s="591"/>
      <c r="C4" s="591"/>
      <c r="D4" s="591"/>
      <c r="E4" s="591"/>
      <c r="F4" s="591"/>
      <c r="G4" s="591"/>
      <c r="H4" s="591"/>
      <c r="I4" s="591"/>
      <c r="J4" s="591"/>
      <c r="K4" s="591"/>
      <c r="L4" s="591"/>
      <c r="M4" s="591"/>
      <c r="N4" s="591"/>
      <c r="O4" s="591"/>
      <c r="P4" s="591"/>
      <c r="Q4" s="591"/>
      <c r="R4" s="591"/>
      <c r="S4" s="592"/>
    </row>
    <row r="5" spans="1:19" ht="16.5">
      <c r="A5" s="593" t="s">
        <v>3</v>
      </c>
      <c r="B5" s="591"/>
      <c r="C5" s="591"/>
      <c r="D5" s="591"/>
      <c r="E5" s="591"/>
      <c r="F5" s="591"/>
      <c r="G5" s="591"/>
      <c r="H5" s="591"/>
      <c r="I5" s="591"/>
      <c r="J5" s="591"/>
      <c r="K5" s="591"/>
      <c r="L5" s="591"/>
      <c r="M5" s="591"/>
      <c r="N5" s="591"/>
      <c r="O5" s="591"/>
      <c r="P5" s="591"/>
      <c r="Q5" s="591"/>
      <c r="R5" s="591"/>
      <c r="S5" s="592"/>
    </row>
    <row r="6" spans="1:19" ht="12.75">
      <c r="A6" s="594" t="s">
        <v>4</v>
      </c>
      <c r="B6" s="591"/>
      <c r="C6" s="591"/>
      <c r="D6" s="591"/>
      <c r="E6" s="591"/>
      <c r="F6" s="591"/>
      <c r="G6" s="591"/>
      <c r="H6" s="591"/>
      <c r="I6" s="591"/>
      <c r="J6" s="591"/>
      <c r="K6" s="591"/>
      <c r="L6" s="591"/>
      <c r="M6" s="591"/>
      <c r="N6" s="591"/>
      <c r="O6" s="591"/>
      <c r="P6" s="591"/>
      <c r="Q6" s="591"/>
      <c r="R6" s="591"/>
      <c r="S6" s="592"/>
    </row>
    <row r="7" spans="1:19" ht="13.5" thickBot="1">
      <c r="A7" s="595"/>
      <c r="B7" s="596"/>
      <c r="C7" s="592"/>
      <c r="D7" s="592"/>
      <c r="E7" s="592"/>
      <c r="F7" s="596"/>
      <c r="G7" s="592"/>
      <c r="H7" s="592"/>
      <c r="I7" s="592"/>
      <c r="J7" s="596"/>
      <c r="K7" s="592"/>
      <c r="L7" s="592"/>
      <c r="M7" s="592"/>
      <c r="N7" s="596"/>
      <c r="O7" s="592"/>
      <c r="P7" s="592"/>
      <c r="Q7" s="592"/>
      <c r="R7" s="591"/>
      <c r="S7" s="592"/>
    </row>
    <row r="8" spans="1:19" ht="15.75">
      <c r="A8" s="597"/>
      <c r="B8" s="598" t="s">
        <v>95</v>
      </c>
      <c r="C8" s="599"/>
      <c r="D8" s="600"/>
      <c r="E8" s="600"/>
      <c r="F8" s="598" t="s">
        <v>234</v>
      </c>
      <c r="G8" s="599"/>
      <c r="H8" s="600"/>
      <c r="I8" s="600"/>
      <c r="J8" s="598" t="s">
        <v>235</v>
      </c>
      <c r="K8" s="599"/>
      <c r="L8" s="600"/>
      <c r="M8" s="600"/>
      <c r="N8" s="598" t="s">
        <v>236</v>
      </c>
      <c r="O8" s="599"/>
      <c r="P8" s="600"/>
      <c r="Q8" s="600"/>
      <c r="R8" s="601"/>
      <c r="S8" s="602"/>
    </row>
    <row r="9" spans="1:19" ht="15.75">
      <c r="A9" s="603"/>
      <c r="B9" s="604"/>
      <c r="C9" s="605"/>
      <c r="D9" s="605"/>
      <c r="E9" s="605"/>
      <c r="F9" s="604"/>
      <c r="G9" s="605"/>
      <c r="H9" s="605"/>
      <c r="I9" s="605"/>
      <c r="J9" s="604"/>
      <c r="K9" s="605"/>
      <c r="L9" s="605"/>
      <c r="M9" s="605"/>
      <c r="N9" s="604"/>
      <c r="O9" s="605"/>
      <c r="P9" s="605"/>
      <c r="Q9" s="605"/>
      <c r="R9" s="606" t="s">
        <v>296</v>
      </c>
      <c r="S9" s="607"/>
    </row>
    <row r="10" spans="1:19" ht="15.75">
      <c r="A10" s="603"/>
      <c r="B10" s="608" t="s">
        <v>341</v>
      </c>
      <c r="C10" s="609"/>
      <c r="D10" s="609" t="s">
        <v>342</v>
      </c>
      <c r="E10" s="609"/>
      <c r="F10" s="608" t="s">
        <v>341</v>
      </c>
      <c r="G10" s="609"/>
      <c r="H10" s="609" t="s">
        <v>342</v>
      </c>
      <c r="I10" s="609"/>
      <c r="J10" s="608" t="s">
        <v>341</v>
      </c>
      <c r="K10" s="609"/>
      <c r="L10" s="609" t="s">
        <v>342</v>
      </c>
      <c r="M10" s="609"/>
      <c r="N10" s="608" t="s">
        <v>341</v>
      </c>
      <c r="O10" s="609"/>
      <c r="P10" s="609" t="s">
        <v>342</v>
      </c>
      <c r="Q10" s="609"/>
      <c r="R10" s="606" t="s">
        <v>343</v>
      </c>
      <c r="S10" s="607"/>
    </row>
    <row r="11" spans="1:19" ht="16.5" thickBot="1">
      <c r="A11" s="610" t="s">
        <v>344</v>
      </c>
      <c r="B11" s="611" t="s">
        <v>7</v>
      </c>
      <c r="C11" s="612" t="s">
        <v>345</v>
      </c>
      <c r="D11" s="613" t="s">
        <v>7</v>
      </c>
      <c r="E11" s="612" t="s">
        <v>345</v>
      </c>
      <c r="F11" s="611" t="s">
        <v>7</v>
      </c>
      <c r="G11" s="612" t="s">
        <v>345</v>
      </c>
      <c r="H11" s="613" t="s">
        <v>7</v>
      </c>
      <c r="I11" s="612" t="s">
        <v>345</v>
      </c>
      <c r="J11" s="611" t="s">
        <v>7</v>
      </c>
      <c r="K11" s="612" t="s">
        <v>345</v>
      </c>
      <c r="L11" s="613" t="s">
        <v>7</v>
      </c>
      <c r="M11" s="612" t="s">
        <v>345</v>
      </c>
      <c r="N11" s="611" t="s">
        <v>7</v>
      </c>
      <c r="O11" s="612" t="s">
        <v>345</v>
      </c>
      <c r="P11" s="613" t="s">
        <v>7</v>
      </c>
      <c r="Q11" s="612" t="s">
        <v>345</v>
      </c>
      <c r="R11" s="614" t="s">
        <v>7</v>
      </c>
      <c r="S11" s="615" t="s">
        <v>345</v>
      </c>
    </row>
    <row r="12" spans="1:19" ht="15.75">
      <c r="A12" s="616"/>
      <c r="B12" s="617"/>
      <c r="C12" s="618"/>
      <c r="D12" s="619"/>
      <c r="E12" s="618"/>
      <c r="F12" s="619"/>
      <c r="G12" s="618"/>
      <c r="H12" s="619"/>
      <c r="I12" s="619"/>
      <c r="J12" s="617"/>
      <c r="K12" s="618"/>
      <c r="L12" s="619"/>
      <c r="M12" s="619"/>
      <c r="N12" s="617"/>
      <c r="O12" s="618"/>
      <c r="P12" s="619"/>
      <c r="Q12" s="619"/>
      <c r="R12" s="601"/>
      <c r="S12" s="602"/>
    </row>
    <row r="13" spans="1:19" ht="15.75">
      <c r="A13" s="620" t="s">
        <v>346</v>
      </c>
      <c r="B13" s="621">
        <f>'[10]Personnel'!AG3</f>
        <v>0</v>
      </c>
      <c r="C13" s="622">
        <f>'[10]Personnel'!AH3</f>
        <v>0</v>
      </c>
      <c r="D13" s="623">
        <v>0</v>
      </c>
      <c r="E13" s="624">
        <v>0</v>
      </c>
      <c r="F13" s="623">
        <f>'[10]Personnel'!AI3</f>
        <v>0</v>
      </c>
      <c r="G13" s="624">
        <f>'[10]Personnel'!AJ3</f>
        <v>0</v>
      </c>
      <c r="H13" s="623">
        <v>0</v>
      </c>
      <c r="I13" s="623">
        <v>0</v>
      </c>
      <c r="J13" s="621">
        <f>'[10]Personnel'!AK3</f>
        <v>0</v>
      </c>
      <c r="K13" s="622">
        <f>'[10]Personnel'!AL3</f>
        <v>0</v>
      </c>
      <c r="L13" s="623">
        <v>0</v>
      </c>
      <c r="M13" s="623">
        <v>0</v>
      </c>
      <c r="N13" s="621">
        <f>'[10]Personnel'!AM3</f>
        <v>0</v>
      </c>
      <c r="O13" s="622">
        <f>'[10]Personnel'!AN3</f>
        <v>0</v>
      </c>
      <c r="P13" s="623">
        <v>0</v>
      </c>
      <c r="Q13" s="623">
        <v>0</v>
      </c>
      <c r="R13" s="625">
        <f>SUM(J13,L13,N13,P13,B13,D13,F13,H13)</f>
        <v>0</v>
      </c>
      <c r="S13" s="626">
        <f>SUM(C13,E13,G13,I13,K13,M13,O13,Q13)</f>
        <v>0</v>
      </c>
    </row>
    <row r="14" spans="1:19" ht="15.75">
      <c r="A14" s="620" t="s">
        <v>347</v>
      </c>
      <c r="B14" s="621">
        <f>'[10]Personnel'!AG4</f>
        <v>3</v>
      </c>
      <c r="C14" s="622">
        <v>438</v>
      </c>
      <c r="D14" s="623">
        <v>0</v>
      </c>
      <c r="E14" s="624">
        <v>0</v>
      </c>
      <c r="F14" s="623">
        <f>'[10]Personnel'!AI4</f>
        <v>0</v>
      </c>
      <c r="G14" s="624">
        <f>'[10]Personnel'!AJ4</f>
        <v>0</v>
      </c>
      <c r="H14" s="623">
        <v>0</v>
      </c>
      <c r="I14" s="623">
        <v>0</v>
      </c>
      <c r="J14" s="621">
        <f>'[10]Personnel'!AK4</f>
        <v>0</v>
      </c>
      <c r="K14" s="622">
        <f>'[10]Personnel'!AL4</f>
        <v>0</v>
      </c>
      <c r="L14" s="623">
        <v>0</v>
      </c>
      <c r="M14" s="623">
        <v>0</v>
      </c>
      <c r="N14" s="621">
        <f>'[10]Personnel'!AM4</f>
        <v>0</v>
      </c>
      <c r="O14" s="622">
        <f>'[10]Personnel'!AN4</f>
        <v>0</v>
      </c>
      <c r="P14" s="623">
        <v>0</v>
      </c>
      <c r="Q14" s="623">
        <v>0</v>
      </c>
      <c r="R14" s="625">
        <f aca="true" t="shared" si="0" ref="R14:R27">SUM(J14,L14,N14,P14,B14,D14,F14,H14)</f>
        <v>3</v>
      </c>
      <c r="S14" s="626">
        <f>SUM(C14,E14,G14,I14,K14,M14,O14,Q14)</f>
        <v>438</v>
      </c>
    </row>
    <row r="15" spans="1:19" ht="15.75">
      <c r="A15" s="620" t="s">
        <v>348</v>
      </c>
      <c r="B15" s="621">
        <f>'[10]Personnel'!AG5</f>
        <v>3</v>
      </c>
      <c r="C15" s="622">
        <v>363</v>
      </c>
      <c r="D15" s="623">
        <v>0</v>
      </c>
      <c r="E15" s="624">
        <v>0</v>
      </c>
      <c r="F15" s="623">
        <f>'[10]Personnel'!AI5</f>
        <v>15</v>
      </c>
      <c r="G15" s="624">
        <v>1432</v>
      </c>
      <c r="H15" s="623">
        <v>0</v>
      </c>
      <c r="I15" s="623">
        <v>0</v>
      </c>
      <c r="J15" s="621">
        <f>'[10]Personnel'!AK5</f>
        <v>1</v>
      </c>
      <c r="K15" s="622">
        <v>95</v>
      </c>
      <c r="L15" s="623">
        <v>0</v>
      </c>
      <c r="M15" s="623">
        <v>0</v>
      </c>
      <c r="N15" s="621">
        <f>'[10]Personnel'!AM5</f>
        <v>1</v>
      </c>
      <c r="O15" s="622">
        <v>95</v>
      </c>
      <c r="P15" s="623">
        <v>0</v>
      </c>
      <c r="Q15" s="623">
        <v>0</v>
      </c>
      <c r="R15" s="625">
        <f t="shared" si="0"/>
        <v>20</v>
      </c>
      <c r="S15" s="626">
        <f aca="true" t="shared" si="1" ref="S15:S27">SUM(C15,E15,G15,I15,K15,M15,O15,Q15)</f>
        <v>1985</v>
      </c>
    </row>
    <row r="16" spans="1:19" ht="15.75">
      <c r="A16" s="620" t="s">
        <v>349</v>
      </c>
      <c r="B16" s="621">
        <f>'[10]Personnel'!AG6</f>
        <v>4</v>
      </c>
      <c r="C16" s="622">
        <v>323</v>
      </c>
      <c r="D16" s="623">
        <v>0</v>
      </c>
      <c r="E16" s="624">
        <v>0</v>
      </c>
      <c r="F16" s="623">
        <f>'[10]Personnel'!AI6</f>
        <v>0</v>
      </c>
      <c r="G16" s="624">
        <f>'[10]Personnel'!AJ6</f>
        <v>0</v>
      </c>
      <c r="H16" s="623">
        <v>0</v>
      </c>
      <c r="I16" s="623">
        <v>0</v>
      </c>
      <c r="J16" s="621">
        <f>'[10]Personnel'!AK6</f>
        <v>0</v>
      </c>
      <c r="K16" s="622">
        <f>'[10]Personnel'!AL6</f>
        <v>0</v>
      </c>
      <c r="L16" s="623">
        <v>0</v>
      </c>
      <c r="M16" s="623">
        <v>0</v>
      </c>
      <c r="N16" s="621">
        <f>'[10]Personnel'!AM6</f>
        <v>0</v>
      </c>
      <c r="O16" s="622">
        <f>'[10]Personnel'!AN6</f>
        <v>0</v>
      </c>
      <c r="P16" s="623">
        <v>0</v>
      </c>
      <c r="Q16" s="623">
        <v>0</v>
      </c>
      <c r="R16" s="625">
        <f t="shared" si="0"/>
        <v>4</v>
      </c>
      <c r="S16" s="626">
        <f t="shared" si="1"/>
        <v>323</v>
      </c>
    </row>
    <row r="17" spans="1:19" ht="15.75">
      <c r="A17" s="620" t="s">
        <v>350</v>
      </c>
      <c r="B17" s="621">
        <f>'[10]Personnel'!AG7</f>
        <v>0</v>
      </c>
      <c r="C17" s="622">
        <f>'[10]Personnel'!AH7</f>
        <v>0</v>
      </c>
      <c r="D17" s="623">
        <v>0</v>
      </c>
      <c r="E17" s="624">
        <v>0</v>
      </c>
      <c r="F17" s="623">
        <f>'[10]Personnel'!AI7</f>
        <v>7</v>
      </c>
      <c r="G17" s="624">
        <v>571</v>
      </c>
      <c r="H17" s="623">
        <v>0</v>
      </c>
      <c r="I17" s="623">
        <v>0</v>
      </c>
      <c r="J17" s="621">
        <f>'[10]Personnel'!AK7</f>
        <v>2</v>
      </c>
      <c r="K17" s="622">
        <v>163</v>
      </c>
      <c r="L17" s="623">
        <v>0</v>
      </c>
      <c r="M17" s="623">
        <v>0</v>
      </c>
      <c r="N17" s="621">
        <f>'[10]Personnel'!AM7</f>
        <v>0</v>
      </c>
      <c r="O17" s="622">
        <f>'[10]Personnel'!AN7</f>
        <v>0</v>
      </c>
      <c r="P17" s="623">
        <v>0</v>
      </c>
      <c r="Q17" s="623">
        <v>0</v>
      </c>
      <c r="R17" s="625">
        <f t="shared" si="0"/>
        <v>9</v>
      </c>
      <c r="S17" s="626">
        <f t="shared" si="1"/>
        <v>734</v>
      </c>
    </row>
    <row r="18" spans="1:19" ht="15.75">
      <c r="A18" s="620" t="s">
        <v>351</v>
      </c>
      <c r="B18" s="621">
        <f>'[10]Personnel'!AG8</f>
        <v>1</v>
      </c>
      <c r="C18" s="622">
        <v>57</v>
      </c>
      <c r="D18" s="623">
        <v>0</v>
      </c>
      <c r="E18" s="624">
        <v>0</v>
      </c>
      <c r="F18" s="623">
        <f>'[10]Personnel'!AI8</f>
        <v>35</v>
      </c>
      <c r="G18" s="624">
        <v>1984</v>
      </c>
      <c r="H18" s="623">
        <v>0</v>
      </c>
      <c r="I18" s="623">
        <v>0</v>
      </c>
      <c r="J18" s="621">
        <f>'[10]Personnel'!AK8</f>
        <v>1</v>
      </c>
      <c r="K18" s="622">
        <v>57</v>
      </c>
      <c r="L18" s="623">
        <v>0</v>
      </c>
      <c r="M18" s="623">
        <v>0</v>
      </c>
      <c r="N18" s="621">
        <f>'[10]Personnel'!AM8</f>
        <v>0</v>
      </c>
      <c r="O18" s="622">
        <f>'[10]Personnel'!AN8</f>
        <v>0</v>
      </c>
      <c r="P18" s="623">
        <v>0</v>
      </c>
      <c r="Q18" s="623">
        <v>0</v>
      </c>
      <c r="R18" s="625">
        <f t="shared" si="0"/>
        <v>37</v>
      </c>
      <c r="S18" s="626">
        <f t="shared" si="1"/>
        <v>2098</v>
      </c>
    </row>
    <row r="19" spans="1:19" ht="15.75">
      <c r="A19" s="620" t="s">
        <v>352</v>
      </c>
      <c r="B19" s="621">
        <f>'[10]Personnel'!AG9</f>
        <v>12</v>
      </c>
      <c r="C19" s="622">
        <v>800</v>
      </c>
      <c r="D19" s="623">
        <v>0</v>
      </c>
      <c r="E19" s="624">
        <v>0</v>
      </c>
      <c r="F19" s="623">
        <f>'[10]Personnel'!AI9</f>
        <v>218</v>
      </c>
      <c r="G19" s="624">
        <v>14528</v>
      </c>
      <c r="H19" s="623">
        <v>100</v>
      </c>
      <c r="I19" s="623">
        <v>14900</v>
      </c>
      <c r="J19" s="621">
        <f>'[10]Personnel'!AK9</f>
        <v>1</v>
      </c>
      <c r="K19" s="622">
        <v>67</v>
      </c>
      <c r="L19" s="623">
        <v>-100</v>
      </c>
      <c r="M19" s="623">
        <v>-14900</v>
      </c>
      <c r="N19" s="621">
        <f>'[10]Personnel'!AM9</f>
        <v>0</v>
      </c>
      <c r="O19" s="622">
        <f>'[10]Personnel'!AN9</f>
        <v>0</v>
      </c>
      <c r="P19" s="623">
        <v>0</v>
      </c>
      <c r="Q19" s="623">
        <v>0</v>
      </c>
      <c r="R19" s="625">
        <f t="shared" si="0"/>
        <v>231</v>
      </c>
      <c r="S19" s="626">
        <f t="shared" si="1"/>
        <v>15395</v>
      </c>
    </row>
    <row r="20" spans="1:19" ht="15.75">
      <c r="A20" s="620" t="s">
        <v>353</v>
      </c>
      <c r="B20" s="621">
        <f>'[10]Personnel'!AG10</f>
        <v>39</v>
      </c>
      <c r="C20" s="622">
        <v>1890</v>
      </c>
      <c r="D20" s="623">
        <v>0</v>
      </c>
      <c r="E20" s="624">
        <v>0</v>
      </c>
      <c r="F20" s="623">
        <f>'[10]Personnel'!AI10</f>
        <v>55</v>
      </c>
      <c r="G20" s="624">
        <v>2577</v>
      </c>
      <c r="H20" s="623">
        <v>-8</v>
      </c>
      <c r="I20" s="623">
        <v>-874</v>
      </c>
      <c r="J20" s="621">
        <f>'[10]Personnel'!AK10</f>
        <v>1</v>
      </c>
      <c r="K20" s="622">
        <v>47</v>
      </c>
      <c r="L20" s="623">
        <v>0</v>
      </c>
      <c r="M20" s="623">
        <v>0</v>
      </c>
      <c r="N20" s="621">
        <f>'[10]Personnel'!AM10</f>
        <v>0</v>
      </c>
      <c r="O20" s="622">
        <f>'[10]Personnel'!AN10</f>
        <v>0</v>
      </c>
      <c r="P20" s="623">
        <v>0</v>
      </c>
      <c r="Q20" s="623">
        <v>0</v>
      </c>
      <c r="R20" s="625">
        <f t="shared" si="0"/>
        <v>87</v>
      </c>
      <c r="S20" s="626">
        <f t="shared" si="1"/>
        <v>3640</v>
      </c>
    </row>
    <row r="21" spans="1:19" ht="15.75">
      <c r="A21" s="620" t="s">
        <v>354</v>
      </c>
      <c r="B21" s="621">
        <f>'[10]Personnel'!AG11</f>
        <v>121</v>
      </c>
      <c r="C21" s="622">
        <v>6501</v>
      </c>
      <c r="D21" s="623">
        <v>0</v>
      </c>
      <c r="E21" s="624">
        <v>0</v>
      </c>
      <c r="F21" s="623">
        <f>'[10]Personnel'!AI11</f>
        <v>41</v>
      </c>
      <c r="G21" s="624">
        <v>1934</v>
      </c>
      <c r="H21" s="623">
        <v>0</v>
      </c>
      <c r="I21" s="623">
        <v>0</v>
      </c>
      <c r="J21" s="621">
        <f>'[10]Personnel'!AK11</f>
        <v>12</v>
      </c>
      <c r="K21" s="622">
        <v>560</v>
      </c>
      <c r="L21" s="623">
        <v>0</v>
      </c>
      <c r="M21" s="623">
        <v>0</v>
      </c>
      <c r="N21" s="621">
        <f>'[10]Personnel'!AM11</f>
        <v>0</v>
      </c>
      <c r="O21" s="622">
        <f>'[10]Personnel'!AN11</f>
        <v>0</v>
      </c>
      <c r="P21" s="623">
        <v>0</v>
      </c>
      <c r="Q21" s="623">
        <v>0</v>
      </c>
      <c r="R21" s="625">
        <f t="shared" si="0"/>
        <v>174</v>
      </c>
      <c r="S21" s="626">
        <f t="shared" si="1"/>
        <v>8995</v>
      </c>
    </row>
    <row r="22" spans="1:19" ht="15.75">
      <c r="A22" s="620" t="s">
        <v>355</v>
      </c>
      <c r="B22" s="627">
        <f>'[10]Personnel'!AG12</f>
        <v>25</v>
      </c>
      <c r="C22" s="622">
        <v>958</v>
      </c>
      <c r="D22" s="623">
        <v>0</v>
      </c>
      <c r="E22" s="623">
        <v>0</v>
      </c>
      <c r="F22" s="627">
        <f>'[10]Personnel'!AI12</f>
        <v>124</v>
      </c>
      <c r="G22" s="624">
        <v>4749</v>
      </c>
      <c r="H22" s="623">
        <v>0</v>
      </c>
      <c r="I22" s="623">
        <v>0</v>
      </c>
      <c r="J22" s="627">
        <f>'[10]Personnel'!AK12</f>
        <v>0</v>
      </c>
      <c r="K22" s="622">
        <f>'[10]Personnel'!AL12</f>
        <v>0</v>
      </c>
      <c r="L22" s="623">
        <v>0</v>
      </c>
      <c r="M22" s="623">
        <v>0</v>
      </c>
      <c r="N22" s="627">
        <f>'[10]Personnel'!AM12</f>
        <v>0</v>
      </c>
      <c r="O22" s="622">
        <f>'[10]Personnel'!AN12</f>
        <v>0</v>
      </c>
      <c r="P22" s="623">
        <v>0</v>
      </c>
      <c r="Q22" s="623">
        <v>0</v>
      </c>
      <c r="R22" s="625">
        <f t="shared" si="0"/>
        <v>149</v>
      </c>
      <c r="S22" s="626">
        <f t="shared" si="1"/>
        <v>5707</v>
      </c>
    </row>
    <row r="23" spans="1:19" ht="15.75">
      <c r="A23" s="628" t="s">
        <v>356</v>
      </c>
      <c r="B23" s="629">
        <f>'[10]Personnel'!AG13</f>
        <v>0</v>
      </c>
      <c r="C23" s="622">
        <f>'[10]Personnel'!AH13</f>
        <v>0</v>
      </c>
      <c r="D23" s="630">
        <v>0</v>
      </c>
      <c r="E23" s="630">
        <v>0</v>
      </c>
      <c r="F23" s="629">
        <f>'[10]Personnel'!AI13</f>
        <v>0</v>
      </c>
      <c r="G23" s="631">
        <f>'[10]Personnel'!AJ13</f>
        <v>0</v>
      </c>
      <c r="H23" s="630">
        <v>0</v>
      </c>
      <c r="I23" s="630">
        <v>0</v>
      </c>
      <c r="J23" s="629">
        <f>'[10]Personnel'!AK13</f>
        <v>0</v>
      </c>
      <c r="K23" s="632">
        <f>'[10]Personnel'!AL13</f>
        <v>0</v>
      </c>
      <c r="L23" s="630">
        <v>0</v>
      </c>
      <c r="M23" s="630">
        <v>0</v>
      </c>
      <c r="N23" s="629">
        <f>'[10]Personnel'!AM13</f>
        <v>0</v>
      </c>
      <c r="O23" s="632">
        <f>'[10]Personnel'!AN13</f>
        <v>0</v>
      </c>
      <c r="P23" s="630">
        <v>0</v>
      </c>
      <c r="Q23" s="630">
        <v>0</v>
      </c>
      <c r="R23" s="633">
        <f t="shared" si="0"/>
        <v>0</v>
      </c>
      <c r="S23" s="634">
        <f t="shared" si="1"/>
        <v>0</v>
      </c>
    </row>
    <row r="24" spans="1:19" ht="15.75">
      <c r="A24" s="635"/>
      <c r="B24" s="636"/>
      <c r="C24" s="637"/>
      <c r="D24" s="638"/>
      <c r="E24" s="639"/>
      <c r="F24" s="636"/>
      <c r="G24" s="637"/>
      <c r="H24" s="639"/>
      <c r="I24" s="639"/>
      <c r="J24" s="636"/>
      <c r="K24" s="637"/>
      <c r="L24" s="639"/>
      <c r="M24" s="639"/>
      <c r="N24" s="636"/>
      <c r="O24" s="637"/>
      <c r="P24" s="639"/>
      <c r="Q24" s="640"/>
      <c r="R24" s="641"/>
      <c r="S24" s="642"/>
    </row>
    <row r="25" spans="1:19" ht="15.75">
      <c r="A25" s="620" t="s">
        <v>357</v>
      </c>
      <c r="B25" s="621">
        <f aca="true" t="shared" si="2" ref="B25:M25">SUM(B13:B23)</f>
        <v>208</v>
      </c>
      <c r="C25" s="622">
        <f t="shared" si="2"/>
        <v>11330</v>
      </c>
      <c r="D25" s="621">
        <f t="shared" si="2"/>
        <v>0</v>
      </c>
      <c r="E25" s="623">
        <f t="shared" si="2"/>
        <v>0</v>
      </c>
      <c r="F25" s="621">
        <f t="shared" si="2"/>
        <v>495</v>
      </c>
      <c r="G25" s="622">
        <f t="shared" si="2"/>
        <v>27775</v>
      </c>
      <c r="H25" s="621">
        <f t="shared" si="2"/>
        <v>92</v>
      </c>
      <c r="I25" s="623">
        <f>SUM(I19:I20)</f>
        <v>14026</v>
      </c>
      <c r="J25" s="621">
        <f t="shared" si="2"/>
        <v>18</v>
      </c>
      <c r="K25" s="622">
        <f t="shared" si="2"/>
        <v>989</v>
      </c>
      <c r="L25" s="621">
        <f t="shared" si="2"/>
        <v>-100</v>
      </c>
      <c r="M25" s="623">
        <f t="shared" si="2"/>
        <v>-14900</v>
      </c>
      <c r="N25" s="621">
        <f>SUM(N13:N23)</f>
        <v>1</v>
      </c>
      <c r="O25" s="622">
        <f>SUM(O13:O23)</f>
        <v>95</v>
      </c>
      <c r="P25" s="621">
        <f>SUM(P13:P23)</f>
        <v>0</v>
      </c>
      <c r="Q25" s="623">
        <f>SUM(Q13:Q23)</f>
        <v>0</v>
      </c>
      <c r="R25" s="625">
        <f t="shared" si="0"/>
        <v>714</v>
      </c>
      <c r="S25" s="626">
        <f t="shared" si="1"/>
        <v>39315</v>
      </c>
    </row>
    <row r="26" spans="1:19" ht="15.75">
      <c r="A26" s="620" t="s">
        <v>358</v>
      </c>
      <c r="B26" s="621">
        <v>-103</v>
      </c>
      <c r="C26" s="622">
        <f>+C25/-2</f>
        <v>-5665</v>
      </c>
      <c r="D26" s="621">
        <f>+D25/-2</f>
        <v>0</v>
      </c>
      <c r="E26" s="623">
        <f>+E25/-2</f>
        <v>0</v>
      </c>
      <c r="F26" s="621">
        <v>-248</v>
      </c>
      <c r="G26" s="622">
        <f>+G25/-2</f>
        <v>-13887.5</v>
      </c>
      <c r="H26" s="621">
        <v>0</v>
      </c>
      <c r="I26" s="623">
        <v>0</v>
      </c>
      <c r="J26" s="621">
        <v>-8</v>
      </c>
      <c r="K26" s="622">
        <f>+K25/-2</f>
        <v>-494.5</v>
      </c>
      <c r="L26" s="621">
        <v>0</v>
      </c>
      <c r="M26" s="623">
        <v>0</v>
      </c>
      <c r="N26" s="621">
        <f>+N25/-2</f>
        <v>-0.5</v>
      </c>
      <c r="O26" s="622">
        <f>+O25/-2</f>
        <v>-47.5</v>
      </c>
      <c r="P26" s="621">
        <f>+P25/-2</f>
        <v>0</v>
      </c>
      <c r="Q26" s="623">
        <f>+Q25/-2</f>
        <v>0</v>
      </c>
      <c r="R26" s="625">
        <v>-360</v>
      </c>
      <c r="S26" s="626">
        <f t="shared" si="1"/>
        <v>-20094.5</v>
      </c>
    </row>
    <row r="27" spans="1:19" ht="15.75">
      <c r="A27" s="628" t="s">
        <v>359</v>
      </c>
      <c r="B27" s="643">
        <v>0</v>
      </c>
      <c r="C27" s="632">
        <v>0</v>
      </c>
      <c r="D27" s="644">
        <v>0</v>
      </c>
      <c r="E27" s="645">
        <v>0</v>
      </c>
      <c r="F27" s="644">
        <v>0</v>
      </c>
      <c r="G27" s="646">
        <v>0</v>
      </c>
      <c r="H27" s="644">
        <v>0</v>
      </c>
      <c r="I27" s="645">
        <v>0</v>
      </c>
      <c r="J27" s="644">
        <v>0</v>
      </c>
      <c r="K27" s="646">
        <v>0</v>
      </c>
      <c r="L27" s="644">
        <v>0</v>
      </c>
      <c r="M27" s="645">
        <v>0</v>
      </c>
      <c r="N27" s="644">
        <v>0</v>
      </c>
      <c r="O27" s="646">
        <v>0</v>
      </c>
      <c r="P27" s="644">
        <v>0</v>
      </c>
      <c r="Q27" s="645">
        <v>0</v>
      </c>
      <c r="R27" s="633">
        <f t="shared" si="0"/>
        <v>0</v>
      </c>
      <c r="S27" s="634">
        <f t="shared" si="1"/>
        <v>0</v>
      </c>
    </row>
    <row r="28" spans="1:19" ht="15.75">
      <c r="A28" s="635"/>
      <c r="B28" s="647"/>
      <c r="C28" s="648"/>
      <c r="D28" s="630"/>
      <c r="E28" s="649"/>
      <c r="F28" s="629"/>
      <c r="G28" s="650"/>
      <c r="H28" s="630"/>
      <c r="I28" s="649"/>
      <c r="J28" s="629"/>
      <c r="K28" s="650"/>
      <c r="L28" s="630"/>
      <c r="M28" s="649"/>
      <c r="N28" s="629"/>
      <c r="O28" s="650"/>
      <c r="P28" s="630"/>
      <c r="Q28" s="649"/>
      <c r="R28" s="651"/>
      <c r="S28" s="652"/>
    </row>
    <row r="29" spans="1:19" ht="15.75">
      <c r="A29" s="653"/>
      <c r="B29" s="629"/>
      <c r="C29" s="654"/>
      <c r="D29" s="630"/>
      <c r="E29" s="619"/>
      <c r="F29" s="629"/>
      <c r="G29" s="655"/>
      <c r="H29" s="630"/>
      <c r="I29" s="619"/>
      <c r="J29" s="629"/>
      <c r="K29" s="655"/>
      <c r="L29" s="630"/>
      <c r="M29" s="619"/>
      <c r="N29" s="629"/>
      <c r="O29" s="655"/>
      <c r="P29" s="630"/>
      <c r="Q29" s="619"/>
      <c r="R29" s="651"/>
      <c r="S29" s="652"/>
    </row>
    <row r="30" spans="1:19" ht="15.75">
      <c r="A30" s="656" t="s">
        <v>360</v>
      </c>
      <c r="B30" s="657">
        <f aca="true" t="shared" si="3" ref="B30:S30">SUM(B25:B27)</f>
        <v>105</v>
      </c>
      <c r="C30" s="658">
        <f t="shared" si="3"/>
        <v>5665</v>
      </c>
      <c r="D30" s="657">
        <f t="shared" si="3"/>
        <v>0</v>
      </c>
      <c r="E30" s="659">
        <f t="shared" si="3"/>
        <v>0</v>
      </c>
      <c r="F30" s="657">
        <f t="shared" si="3"/>
        <v>247</v>
      </c>
      <c r="G30" s="660">
        <f t="shared" si="3"/>
        <v>13887.5</v>
      </c>
      <c r="H30" s="657">
        <f t="shared" si="3"/>
        <v>92</v>
      </c>
      <c r="I30" s="659">
        <f t="shared" si="3"/>
        <v>14026</v>
      </c>
      <c r="J30" s="657">
        <f t="shared" si="3"/>
        <v>10</v>
      </c>
      <c r="K30" s="660">
        <f t="shared" si="3"/>
        <v>494.5</v>
      </c>
      <c r="L30" s="657">
        <f t="shared" si="3"/>
        <v>-100</v>
      </c>
      <c r="M30" s="659">
        <f t="shared" si="3"/>
        <v>-14900</v>
      </c>
      <c r="N30" s="657">
        <v>0</v>
      </c>
      <c r="O30" s="660">
        <f t="shared" si="3"/>
        <v>47.5</v>
      </c>
      <c r="P30" s="657">
        <f t="shared" si="3"/>
        <v>0</v>
      </c>
      <c r="Q30" s="659">
        <f t="shared" si="3"/>
        <v>0</v>
      </c>
      <c r="R30" s="661">
        <f t="shared" si="3"/>
        <v>354</v>
      </c>
      <c r="S30" s="662">
        <f t="shared" si="3"/>
        <v>19220.5</v>
      </c>
    </row>
    <row r="31" spans="1:19" ht="15.75">
      <c r="A31" s="635"/>
      <c r="B31" s="663"/>
      <c r="C31" s="664"/>
      <c r="D31" s="665"/>
      <c r="E31" s="665"/>
      <c r="F31" s="663"/>
      <c r="G31" s="655"/>
      <c r="H31" s="665"/>
      <c r="I31" s="665"/>
      <c r="J31" s="663"/>
      <c r="K31" s="655"/>
      <c r="L31" s="665"/>
      <c r="M31" s="665"/>
      <c r="N31" s="663"/>
      <c r="O31" s="655"/>
      <c r="P31" s="665"/>
      <c r="Q31" s="665"/>
      <c r="R31" s="666"/>
      <c r="S31" s="652"/>
    </row>
    <row r="32" spans="1:19" ht="15.75">
      <c r="A32" s="620" t="s">
        <v>361</v>
      </c>
      <c r="B32" s="621">
        <v>0</v>
      </c>
      <c r="C32" s="632">
        <v>3298</v>
      </c>
      <c r="D32" s="623">
        <v>0</v>
      </c>
      <c r="E32" s="623">
        <v>0</v>
      </c>
      <c r="F32" s="621">
        <v>0</v>
      </c>
      <c r="G32" s="622">
        <v>5456</v>
      </c>
      <c r="H32" s="623">
        <v>0</v>
      </c>
      <c r="I32" s="623">
        <v>-286</v>
      </c>
      <c r="J32" s="621">
        <v>0</v>
      </c>
      <c r="K32" s="622">
        <v>177</v>
      </c>
      <c r="L32" s="623">
        <v>0</v>
      </c>
      <c r="M32" s="623">
        <v>0</v>
      </c>
      <c r="N32" s="621">
        <v>0</v>
      </c>
      <c r="O32" s="622">
        <v>16</v>
      </c>
      <c r="P32" s="623">
        <v>0</v>
      </c>
      <c r="Q32" s="623">
        <v>0</v>
      </c>
      <c r="R32" s="625">
        <f aca="true" t="shared" si="4" ref="R32:R46">SUM(J32,L32,N32,P32,B32,D32,F32,H32)</f>
        <v>0</v>
      </c>
      <c r="S32" s="626">
        <f aca="true" t="shared" si="5" ref="S32:S46">SUM(C32,E32,G32,I32,K32,M32,O32,Q32)</f>
        <v>8661</v>
      </c>
    </row>
    <row r="33" spans="1:19" ht="15.75">
      <c r="A33" s="620" t="s">
        <v>362</v>
      </c>
      <c r="B33" s="621">
        <v>0</v>
      </c>
      <c r="C33" s="667">
        <v>5298</v>
      </c>
      <c r="D33" s="623">
        <v>0</v>
      </c>
      <c r="E33" s="623">
        <v>0</v>
      </c>
      <c r="F33" s="621">
        <v>0</v>
      </c>
      <c r="G33" s="622">
        <v>9286</v>
      </c>
      <c r="H33" s="623">
        <v>0</v>
      </c>
      <c r="I33" s="623">
        <v>0</v>
      </c>
      <c r="J33" s="621">
        <v>0</v>
      </c>
      <c r="K33" s="622">
        <v>768</v>
      </c>
      <c r="L33" s="623">
        <v>0</v>
      </c>
      <c r="M33" s="623">
        <v>0</v>
      </c>
      <c r="N33" s="621">
        <v>0</v>
      </c>
      <c r="O33" s="622">
        <v>113</v>
      </c>
      <c r="P33" s="623">
        <v>0</v>
      </c>
      <c r="Q33" s="623">
        <v>0</v>
      </c>
      <c r="R33" s="625">
        <f t="shared" si="4"/>
        <v>0</v>
      </c>
      <c r="S33" s="626">
        <f t="shared" si="5"/>
        <v>15465</v>
      </c>
    </row>
    <row r="34" spans="1:19" ht="15.75">
      <c r="A34" s="620" t="s">
        <v>363</v>
      </c>
      <c r="B34" s="621">
        <v>0</v>
      </c>
      <c r="C34" s="622">
        <v>1263</v>
      </c>
      <c r="D34" s="623">
        <v>0</v>
      </c>
      <c r="E34" s="623">
        <v>0</v>
      </c>
      <c r="F34" s="621">
        <v>0</v>
      </c>
      <c r="G34" s="622">
        <v>2663</v>
      </c>
      <c r="H34" s="623">
        <v>0</v>
      </c>
      <c r="I34" s="623">
        <v>0</v>
      </c>
      <c r="J34" s="621">
        <v>0</v>
      </c>
      <c r="K34" s="622">
        <v>907</v>
      </c>
      <c r="L34" s="623">
        <v>0</v>
      </c>
      <c r="M34" s="623">
        <v>0</v>
      </c>
      <c r="N34" s="621">
        <v>0</v>
      </c>
      <c r="O34" s="622">
        <v>9</v>
      </c>
      <c r="P34" s="623">
        <v>0</v>
      </c>
      <c r="Q34" s="623">
        <v>0</v>
      </c>
      <c r="R34" s="625">
        <f t="shared" si="4"/>
        <v>0</v>
      </c>
      <c r="S34" s="626">
        <f t="shared" si="5"/>
        <v>4842</v>
      </c>
    </row>
    <row r="35" spans="1:19" ht="15.75">
      <c r="A35" s="620" t="s">
        <v>37</v>
      </c>
      <c r="B35" s="621">
        <v>0</v>
      </c>
      <c r="C35" s="622">
        <v>0</v>
      </c>
      <c r="D35" s="623">
        <v>0</v>
      </c>
      <c r="E35" s="623">
        <v>0</v>
      </c>
      <c r="F35" s="621">
        <v>0</v>
      </c>
      <c r="G35" s="622">
        <v>0</v>
      </c>
      <c r="H35" s="623">
        <v>0</v>
      </c>
      <c r="I35" s="623">
        <v>0</v>
      </c>
      <c r="J35" s="621">
        <v>0</v>
      </c>
      <c r="K35" s="622">
        <v>0</v>
      </c>
      <c r="L35" s="623">
        <v>0</v>
      </c>
      <c r="M35" s="623">
        <v>0</v>
      </c>
      <c r="N35" s="621">
        <v>0</v>
      </c>
      <c r="O35" s="622">
        <v>0</v>
      </c>
      <c r="P35" s="623">
        <v>0</v>
      </c>
      <c r="Q35" s="623">
        <v>0</v>
      </c>
      <c r="R35" s="625">
        <f t="shared" si="4"/>
        <v>0</v>
      </c>
      <c r="S35" s="626">
        <f t="shared" si="5"/>
        <v>0</v>
      </c>
    </row>
    <row r="36" spans="1:19" ht="15.75">
      <c r="A36" s="620" t="s">
        <v>364</v>
      </c>
      <c r="B36" s="621">
        <v>0</v>
      </c>
      <c r="C36" s="622">
        <v>661</v>
      </c>
      <c r="D36" s="623">
        <v>0</v>
      </c>
      <c r="E36" s="623">
        <v>0</v>
      </c>
      <c r="F36" s="621">
        <v>0</v>
      </c>
      <c r="G36" s="622">
        <v>1814</v>
      </c>
      <c r="H36" s="623">
        <v>0</v>
      </c>
      <c r="I36" s="623">
        <v>0</v>
      </c>
      <c r="J36" s="621">
        <v>0</v>
      </c>
      <c r="K36" s="622">
        <v>57</v>
      </c>
      <c r="L36" s="623">
        <v>0</v>
      </c>
      <c r="M36" s="623">
        <v>0</v>
      </c>
      <c r="N36" s="621">
        <v>0</v>
      </c>
      <c r="O36" s="622">
        <v>3</v>
      </c>
      <c r="P36" s="623">
        <v>0</v>
      </c>
      <c r="Q36" s="623">
        <v>0</v>
      </c>
      <c r="R36" s="625">
        <f t="shared" si="4"/>
        <v>0</v>
      </c>
      <c r="S36" s="626">
        <f t="shared" si="5"/>
        <v>2535</v>
      </c>
    </row>
    <row r="37" spans="1:19" ht="15.75">
      <c r="A37" s="620" t="s">
        <v>365</v>
      </c>
      <c r="B37" s="621">
        <v>0</v>
      </c>
      <c r="C37" s="622">
        <v>0</v>
      </c>
      <c r="D37" s="623">
        <v>0</v>
      </c>
      <c r="E37" s="623">
        <v>0</v>
      </c>
      <c r="F37" s="621">
        <v>0</v>
      </c>
      <c r="G37" s="622">
        <v>0</v>
      </c>
      <c r="H37" s="623">
        <v>0</v>
      </c>
      <c r="I37" s="623">
        <v>0</v>
      </c>
      <c r="J37" s="621">
        <v>0</v>
      </c>
      <c r="K37" s="622">
        <v>0</v>
      </c>
      <c r="L37" s="623">
        <v>0</v>
      </c>
      <c r="M37" s="623">
        <v>0</v>
      </c>
      <c r="N37" s="621">
        <v>0</v>
      </c>
      <c r="O37" s="622">
        <v>0</v>
      </c>
      <c r="P37" s="623">
        <v>0</v>
      </c>
      <c r="Q37" s="623">
        <v>0</v>
      </c>
      <c r="R37" s="625">
        <f t="shared" si="4"/>
        <v>0</v>
      </c>
      <c r="S37" s="626">
        <f t="shared" si="5"/>
        <v>0</v>
      </c>
    </row>
    <row r="38" spans="1:19" ht="15.75">
      <c r="A38" s="620" t="s">
        <v>366</v>
      </c>
      <c r="B38" s="621">
        <v>0</v>
      </c>
      <c r="C38" s="622">
        <v>0</v>
      </c>
      <c r="D38" s="623">
        <v>0</v>
      </c>
      <c r="E38" s="623">
        <v>0</v>
      </c>
      <c r="F38" s="621">
        <v>0</v>
      </c>
      <c r="G38" s="622">
        <v>0</v>
      </c>
      <c r="H38" s="623">
        <v>0</v>
      </c>
      <c r="I38" s="623">
        <v>0</v>
      </c>
      <c r="J38" s="621">
        <v>0</v>
      </c>
      <c r="K38" s="622">
        <v>0</v>
      </c>
      <c r="L38" s="623">
        <v>0</v>
      </c>
      <c r="M38" s="623">
        <v>0</v>
      </c>
      <c r="N38" s="621">
        <v>0</v>
      </c>
      <c r="O38" s="622">
        <v>0</v>
      </c>
      <c r="P38" s="623">
        <v>0</v>
      </c>
      <c r="Q38" s="623">
        <v>0</v>
      </c>
      <c r="R38" s="625">
        <f t="shared" si="4"/>
        <v>0</v>
      </c>
      <c r="S38" s="626">
        <f t="shared" si="5"/>
        <v>0</v>
      </c>
    </row>
    <row r="39" spans="1:19" ht="15.75">
      <c r="A39" s="620" t="s">
        <v>367</v>
      </c>
      <c r="B39" s="621">
        <v>0</v>
      </c>
      <c r="C39" s="622">
        <v>33142</v>
      </c>
      <c r="D39" s="623">
        <v>0</v>
      </c>
      <c r="E39" s="623">
        <v>0</v>
      </c>
      <c r="F39" s="621">
        <v>0</v>
      </c>
      <c r="G39" s="622">
        <v>42060</v>
      </c>
      <c r="H39" s="623">
        <v>0</v>
      </c>
      <c r="I39" s="623">
        <v>0</v>
      </c>
      <c r="J39" s="621">
        <v>0</v>
      </c>
      <c r="K39" s="622">
        <v>10550</v>
      </c>
      <c r="L39" s="623">
        <v>0</v>
      </c>
      <c r="M39" s="623">
        <v>0</v>
      </c>
      <c r="N39" s="621">
        <v>0</v>
      </c>
      <c r="O39" s="622">
        <v>4898</v>
      </c>
      <c r="P39" s="623">
        <v>0</v>
      </c>
      <c r="Q39" s="623">
        <v>0</v>
      </c>
      <c r="R39" s="625">
        <f t="shared" si="4"/>
        <v>0</v>
      </c>
      <c r="S39" s="626">
        <f t="shared" si="5"/>
        <v>90650</v>
      </c>
    </row>
    <row r="40" spans="1:19" ht="15.75">
      <c r="A40" s="620" t="s">
        <v>368</v>
      </c>
      <c r="B40" s="621">
        <v>0</v>
      </c>
      <c r="C40" s="622">
        <v>0</v>
      </c>
      <c r="D40" s="623">
        <v>0</v>
      </c>
      <c r="E40" s="623">
        <v>0</v>
      </c>
      <c r="F40" s="621">
        <v>0</v>
      </c>
      <c r="G40" s="622">
        <v>0</v>
      </c>
      <c r="H40" s="623">
        <v>0</v>
      </c>
      <c r="I40" s="623">
        <v>0</v>
      </c>
      <c r="J40" s="621">
        <v>0</v>
      </c>
      <c r="K40" s="622">
        <v>0</v>
      </c>
      <c r="L40" s="623">
        <v>0</v>
      </c>
      <c r="M40" s="623">
        <v>0</v>
      </c>
      <c r="N40" s="621">
        <v>0</v>
      </c>
      <c r="O40" s="622">
        <v>0</v>
      </c>
      <c r="P40" s="623">
        <v>0</v>
      </c>
      <c r="Q40" s="623">
        <v>0</v>
      </c>
      <c r="R40" s="625">
        <f t="shared" si="4"/>
        <v>0</v>
      </c>
      <c r="S40" s="626">
        <f t="shared" si="5"/>
        <v>0</v>
      </c>
    </row>
    <row r="41" spans="1:19" ht="15.75">
      <c r="A41" s="620" t="s">
        <v>369</v>
      </c>
      <c r="B41" s="621">
        <v>0</v>
      </c>
      <c r="C41" s="622">
        <v>1290</v>
      </c>
      <c r="D41" s="623">
        <v>0</v>
      </c>
      <c r="E41" s="623">
        <v>0</v>
      </c>
      <c r="F41" s="621">
        <v>0</v>
      </c>
      <c r="G41" s="622">
        <v>3069</v>
      </c>
      <c r="H41" s="623">
        <v>0</v>
      </c>
      <c r="I41" s="623">
        <v>0</v>
      </c>
      <c r="J41" s="621">
        <v>0</v>
      </c>
      <c r="K41" s="622">
        <v>112</v>
      </c>
      <c r="L41" s="623">
        <v>0</v>
      </c>
      <c r="M41" s="623">
        <v>0</v>
      </c>
      <c r="N41" s="621">
        <v>0</v>
      </c>
      <c r="O41" s="622">
        <v>6</v>
      </c>
      <c r="P41" s="623">
        <v>0</v>
      </c>
      <c r="Q41" s="623">
        <v>0</v>
      </c>
      <c r="R41" s="625">
        <f t="shared" si="4"/>
        <v>0</v>
      </c>
      <c r="S41" s="626">
        <f t="shared" si="5"/>
        <v>4477</v>
      </c>
    </row>
    <row r="42" spans="1:19" ht="15.75">
      <c r="A42" s="620" t="s">
        <v>370</v>
      </c>
      <c r="B42" s="621">
        <v>0</v>
      </c>
      <c r="C42" s="622">
        <v>784</v>
      </c>
      <c r="D42" s="623">
        <v>0</v>
      </c>
      <c r="E42" s="623">
        <v>0</v>
      </c>
      <c r="F42" s="621">
        <v>0</v>
      </c>
      <c r="G42" s="622">
        <v>4304</v>
      </c>
      <c r="H42" s="623">
        <v>0</v>
      </c>
      <c r="I42" s="623">
        <v>0</v>
      </c>
      <c r="J42" s="627">
        <v>0</v>
      </c>
      <c r="K42" s="622">
        <v>2254</v>
      </c>
      <c r="L42" s="623">
        <v>0</v>
      </c>
      <c r="M42" s="623"/>
      <c r="N42" s="621">
        <v>0</v>
      </c>
      <c r="O42" s="622">
        <v>2100</v>
      </c>
      <c r="P42" s="623">
        <v>0</v>
      </c>
      <c r="Q42" s="623"/>
      <c r="R42" s="625">
        <f t="shared" si="4"/>
        <v>0</v>
      </c>
      <c r="S42" s="626">
        <f t="shared" si="5"/>
        <v>9442</v>
      </c>
    </row>
    <row r="43" spans="1:19" ht="15.75">
      <c r="A43" s="620" t="s">
        <v>371</v>
      </c>
      <c r="B43" s="621">
        <v>0</v>
      </c>
      <c r="C43" s="622">
        <v>318</v>
      </c>
      <c r="D43" s="623">
        <v>0</v>
      </c>
      <c r="E43" s="623">
        <v>0</v>
      </c>
      <c r="F43" s="621">
        <v>0</v>
      </c>
      <c r="G43" s="622">
        <v>2205</v>
      </c>
      <c r="H43" s="623">
        <v>0</v>
      </c>
      <c r="I43" s="623">
        <v>0</v>
      </c>
      <c r="J43" s="621">
        <v>0</v>
      </c>
      <c r="K43" s="622">
        <v>495</v>
      </c>
      <c r="L43" s="623">
        <v>0</v>
      </c>
      <c r="M43" s="623">
        <v>0</v>
      </c>
      <c r="N43" s="621">
        <v>0</v>
      </c>
      <c r="O43" s="622">
        <v>1266</v>
      </c>
      <c r="P43" s="623">
        <v>0</v>
      </c>
      <c r="Q43" s="623">
        <v>0</v>
      </c>
      <c r="R43" s="625">
        <f t="shared" si="4"/>
        <v>0</v>
      </c>
      <c r="S43" s="626">
        <f t="shared" si="5"/>
        <v>4284</v>
      </c>
    </row>
    <row r="44" spans="1:19" ht="15.75">
      <c r="A44" s="620" t="s">
        <v>372</v>
      </c>
      <c r="B44" s="621">
        <v>0</v>
      </c>
      <c r="C44" s="622">
        <v>2185</v>
      </c>
      <c r="D44" s="623">
        <v>0</v>
      </c>
      <c r="E44" s="623">
        <v>0</v>
      </c>
      <c r="F44" s="621">
        <v>0</v>
      </c>
      <c r="G44" s="622">
        <v>6838</v>
      </c>
      <c r="H44" s="623">
        <v>0</v>
      </c>
      <c r="I44" s="623">
        <v>0</v>
      </c>
      <c r="J44" s="621">
        <v>0</v>
      </c>
      <c r="K44" s="622">
        <v>4299</v>
      </c>
      <c r="L44" s="623">
        <v>0</v>
      </c>
      <c r="M44" s="623">
        <v>0</v>
      </c>
      <c r="N44" s="621">
        <v>0</v>
      </c>
      <c r="O44" s="622">
        <v>2383</v>
      </c>
      <c r="P44" s="623">
        <v>0</v>
      </c>
      <c r="Q44" s="623">
        <v>0</v>
      </c>
      <c r="R44" s="625">
        <f t="shared" si="4"/>
        <v>0</v>
      </c>
      <c r="S44" s="626">
        <f t="shared" si="5"/>
        <v>15705</v>
      </c>
    </row>
    <row r="45" spans="1:19" ht="15.75">
      <c r="A45" s="668" t="s">
        <v>201</v>
      </c>
      <c r="B45" s="629">
        <v>0</v>
      </c>
      <c r="C45" s="632">
        <v>15118</v>
      </c>
      <c r="D45" s="630">
        <v>0</v>
      </c>
      <c r="E45" s="630">
        <v>0</v>
      </c>
      <c r="F45" s="629">
        <v>0</v>
      </c>
      <c r="G45" s="632">
        <v>66672</v>
      </c>
      <c r="H45" s="630">
        <v>0</v>
      </c>
      <c r="I45" s="630">
        <v>0</v>
      </c>
      <c r="J45" s="627">
        <v>0</v>
      </c>
      <c r="K45" s="632">
        <v>14262</v>
      </c>
      <c r="L45" s="630">
        <v>0</v>
      </c>
      <c r="M45" s="630"/>
      <c r="N45" s="629">
        <v>0</v>
      </c>
      <c r="O45" s="632">
        <v>38509</v>
      </c>
      <c r="P45" s="630">
        <v>0</v>
      </c>
      <c r="Q45" s="630"/>
      <c r="R45" s="625">
        <f t="shared" si="4"/>
        <v>0</v>
      </c>
      <c r="S45" s="626">
        <f t="shared" si="5"/>
        <v>134561</v>
      </c>
    </row>
    <row r="46" spans="1:19" ht="15.75">
      <c r="A46" s="628" t="s">
        <v>200</v>
      </c>
      <c r="B46" s="669">
        <v>0</v>
      </c>
      <c r="C46" s="670">
        <v>725</v>
      </c>
      <c r="D46" s="671">
        <v>0</v>
      </c>
      <c r="E46" s="671">
        <v>0</v>
      </c>
      <c r="F46" s="669">
        <v>0</v>
      </c>
      <c r="G46" s="670">
        <v>1561</v>
      </c>
      <c r="H46" s="671">
        <v>0</v>
      </c>
      <c r="I46" s="671">
        <v>0</v>
      </c>
      <c r="J46" s="669">
        <v>0</v>
      </c>
      <c r="K46" s="670">
        <v>1433</v>
      </c>
      <c r="L46" s="671">
        <v>0</v>
      </c>
      <c r="M46" s="671">
        <v>0</v>
      </c>
      <c r="N46" s="669">
        <v>0</v>
      </c>
      <c r="O46" s="670">
        <v>281</v>
      </c>
      <c r="P46" s="671">
        <v>0</v>
      </c>
      <c r="Q46" s="671">
        <v>0</v>
      </c>
      <c r="R46" s="625">
        <f t="shared" si="4"/>
        <v>0</v>
      </c>
      <c r="S46" s="626">
        <f t="shared" si="5"/>
        <v>4000</v>
      </c>
    </row>
    <row r="47" spans="1:19" ht="15.75">
      <c r="A47" s="635"/>
      <c r="B47" s="663"/>
      <c r="C47" s="650"/>
      <c r="D47" s="665"/>
      <c r="E47" s="665"/>
      <c r="F47" s="663"/>
      <c r="G47" s="650"/>
      <c r="H47" s="665"/>
      <c r="I47" s="665"/>
      <c r="J47" s="663"/>
      <c r="K47" s="650"/>
      <c r="L47" s="665"/>
      <c r="M47" s="665"/>
      <c r="N47" s="663"/>
      <c r="O47" s="650"/>
      <c r="P47" s="665"/>
      <c r="Q47" s="665"/>
      <c r="R47" s="672"/>
      <c r="S47" s="673"/>
    </row>
    <row r="48" spans="1:19" ht="15.75">
      <c r="A48" s="674"/>
      <c r="B48" s="604"/>
      <c r="C48" s="675"/>
      <c r="D48" s="605"/>
      <c r="E48" s="605"/>
      <c r="F48" s="604"/>
      <c r="G48" s="675"/>
      <c r="H48" s="605"/>
      <c r="I48" s="605"/>
      <c r="J48" s="604"/>
      <c r="K48" s="675"/>
      <c r="L48" s="605"/>
      <c r="M48" s="605"/>
      <c r="N48" s="604"/>
      <c r="O48" s="675"/>
      <c r="P48" s="605"/>
      <c r="Q48" s="605"/>
      <c r="R48" s="676"/>
      <c r="S48" s="677"/>
    </row>
    <row r="49" spans="1:19" ht="16.5" thickBot="1">
      <c r="A49" s="678" t="s">
        <v>373</v>
      </c>
      <c r="B49" s="679">
        <f aca="true" t="shared" si="6" ref="B49:S49">SUM(B30:B46)</f>
        <v>105</v>
      </c>
      <c r="C49" s="680">
        <f t="shared" si="6"/>
        <v>69747</v>
      </c>
      <c r="D49" s="681">
        <f t="shared" si="6"/>
        <v>0</v>
      </c>
      <c r="E49" s="682">
        <f t="shared" si="6"/>
        <v>0</v>
      </c>
      <c r="F49" s="679">
        <f t="shared" si="6"/>
        <v>247</v>
      </c>
      <c r="G49" s="680">
        <f t="shared" si="6"/>
        <v>159815.5</v>
      </c>
      <c r="H49" s="683">
        <f t="shared" si="6"/>
        <v>92</v>
      </c>
      <c r="I49" s="682">
        <f t="shared" si="6"/>
        <v>13740</v>
      </c>
      <c r="J49" s="679">
        <f t="shared" si="6"/>
        <v>10</v>
      </c>
      <c r="K49" s="680">
        <f t="shared" si="6"/>
        <v>35808.5</v>
      </c>
      <c r="L49" s="683">
        <f t="shared" si="6"/>
        <v>-100</v>
      </c>
      <c r="M49" s="682">
        <f t="shared" si="6"/>
        <v>-14900</v>
      </c>
      <c r="N49" s="679">
        <v>0</v>
      </c>
      <c r="O49" s="680">
        <f t="shared" si="6"/>
        <v>49631.5</v>
      </c>
      <c r="P49" s="681">
        <f t="shared" si="6"/>
        <v>0</v>
      </c>
      <c r="Q49" s="682">
        <f t="shared" si="6"/>
        <v>0</v>
      </c>
      <c r="R49" s="684">
        <f t="shared" si="6"/>
        <v>354</v>
      </c>
      <c r="S49" s="685">
        <f t="shared" si="6"/>
        <v>313842.5</v>
      </c>
    </row>
  </sheetData>
  <printOptions horizontalCentered="1"/>
  <pageMargins left="0.75" right="0.75" top="1" bottom="1" header="0.5" footer="0.5"/>
  <pageSetup fitToHeight="1" fitToWidth="1" horizontalDpi="600" verticalDpi="600" orientation="landscape" scale="50" r:id="rId1"/>
</worksheet>
</file>

<file path=xl/worksheets/sheet11.xml><?xml version="1.0" encoding="utf-8"?>
<worksheet xmlns="http://schemas.openxmlformats.org/spreadsheetml/2006/main" xmlns:r="http://schemas.openxmlformats.org/officeDocument/2006/relationships">
  <sheetPr>
    <pageSetUpPr fitToPage="1"/>
  </sheetPr>
  <dimension ref="A1:O39"/>
  <sheetViews>
    <sheetView view="pageBreakPreview" zoomScale="60" workbookViewId="0" topLeftCell="A1">
      <selection activeCell="H59" sqref="H59"/>
    </sheetView>
  </sheetViews>
  <sheetFormatPr defaultColWidth="9.140625" defaultRowHeight="12.75"/>
  <cols>
    <col min="2" max="2" width="40.8515625" style="0" customWidth="1"/>
    <col min="3" max="3" width="0.5625" style="0" hidden="1" customWidth="1"/>
    <col min="4" max="4" width="11.28125" style="0" bestFit="1" customWidth="1"/>
    <col min="5" max="5" width="14.421875" style="0" bestFit="1" customWidth="1"/>
    <col min="7" max="7" width="11.28125" style="0" bestFit="1" customWidth="1"/>
    <col min="8" max="8" width="14.421875" style="0" bestFit="1" customWidth="1"/>
    <col min="10" max="10" width="11.8515625" style="0" bestFit="1" customWidth="1"/>
    <col min="11" max="11" width="14.421875" style="0" bestFit="1" customWidth="1"/>
    <col min="13" max="13" width="10.8515625" style="0" bestFit="1" customWidth="1"/>
  </cols>
  <sheetData>
    <row r="1" spans="1:15" ht="20.25">
      <c r="A1" s="954"/>
      <c r="B1" s="686" t="s">
        <v>374</v>
      </c>
      <c r="C1" s="687"/>
      <c r="D1" s="687"/>
      <c r="E1" s="687"/>
      <c r="F1" s="687"/>
      <c r="G1" s="687"/>
      <c r="H1" s="687"/>
      <c r="I1" s="687"/>
      <c r="J1" s="687"/>
      <c r="K1" s="687"/>
      <c r="L1" s="687"/>
      <c r="M1" s="687"/>
      <c r="N1" s="687"/>
      <c r="O1" s="687"/>
    </row>
    <row r="2" spans="1:15" ht="18.75">
      <c r="A2" s="954"/>
      <c r="B2" s="688"/>
      <c r="C2" s="687"/>
      <c r="D2" s="687"/>
      <c r="E2" s="687"/>
      <c r="F2" s="687"/>
      <c r="G2" s="687"/>
      <c r="H2" s="687"/>
      <c r="I2" s="687"/>
      <c r="J2" s="687"/>
      <c r="K2" s="687"/>
      <c r="L2" s="687"/>
      <c r="M2" s="687"/>
      <c r="N2" s="687"/>
      <c r="O2" s="687"/>
    </row>
    <row r="3" spans="1:15" ht="12.75">
      <c r="A3" s="954"/>
      <c r="B3" s="687"/>
      <c r="C3" s="687"/>
      <c r="D3" s="687"/>
      <c r="E3" s="687"/>
      <c r="F3" s="687"/>
      <c r="G3" s="687"/>
      <c r="H3" s="687"/>
      <c r="I3" s="687"/>
      <c r="J3" s="687"/>
      <c r="K3" s="687"/>
      <c r="L3" s="687"/>
      <c r="M3" s="687"/>
      <c r="N3" s="687"/>
      <c r="O3" s="687"/>
    </row>
    <row r="4" spans="1:15" ht="20.25">
      <c r="A4" s="954"/>
      <c r="B4" s="689" t="s">
        <v>375</v>
      </c>
      <c r="C4" s="690"/>
      <c r="D4" s="690"/>
      <c r="E4" s="690"/>
      <c r="F4" s="690"/>
      <c r="G4" s="690"/>
      <c r="H4" s="690"/>
      <c r="I4" s="690"/>
      <c r="J4" s="690"/>
      <c r="K4" s="690"/>
      <c r="L4" s="690"/>
      <c r="M4" s="690"/>
      <c r="N4" s="690"/>
      <c r="O4" s="690"/>
    </row>
    <row r="5" spans="1:15" ht="18.75">
      <c r="A5" s="954"/>
      <c r="B5" s="691" t="s">
        <v>2</v>
      </c>
      <c r="C5" s="690"/>
      <c r="D5" s="690"/>
      <c r="E5" s="690"/>
      <c r="F5" s="692"/>
      <c r="G5" s="690"/>
      <c r="H5" s="690"/>
      <c r="I5" s="690"/>
      <c r="J5" s="690"/>
      <c r="K5" s="690"/>
      <c r="L5" s="690"/>
      <c r="M5" s="690"/>
      <c r="N5" s="690"/>
      <c r="O5" s="690"/>
    </row>
    <row r="6" spans="1:15" ht="18.75">
      <c r="A6" s="954"/>
      <c r="B6" s="691"/>
      <c r="C6" s="690"/>
      <c r="D6" s="690"/>
      <c r="E6" s="690"/>
      <c r="F6" s="692"/>
      <c r="G6" s="690"/>
      <c r="H6" s="690"/>
      <c r="I6" s="690"/>
      <c r="J6" s="690"/>
      <c r="K6" s="690"/>
      <c r="L6" s="690"/>
      <c r="M6" s="690"/>
      <c r="N6" s="690"/>
      <c r="O6" s="690"/>
    </row>
    <row r="7" spans="1:15" ht="12.75">
      <c r="A7" s="954"/>
      <c r="B7" s="690"/>
      <c r="C7" s="690"/>
      <c r="D7" s="690"/>
      <c r="E7" s="690"/>
      <c r="F7" s="692"/>
      <c r="G7" s="690"/>
      <c r="H7" s="690"/>
      <c r="I7" s="690"/>
      <c r="J7" s="690"/>
      <c r="K7" s="690"/>
      <c r="L7" s="690"/>
      <c r="M7" s="690"/>
      <c r="N7" s="690"/>
      <c r="O7" s="690"/>
    </row>
    <row r="8" spans="1:15" ht="13.5" thickBot="1">
      <c r="A8" s="954"/>
      <c r="B8" s="687" t="s">
        <v>60</v>
      </c>
      <c r="C8" s="687"/>
      <c r="D8" s="687"/>
      <c r="E8" s="687"/>
      <c r="F8" s="687"/>
      <c r="G8" s="687"/>
      <c r="H8" s="687"/>
      <c r="I8" s="687"/>
      <c r="J8" s="687"/>
      <c r="K8" s="687"/>
      <c r="L8" s="687"/>
      <c r="M8" s="693"/>
      <c r="N8" s="693"/>
      <c r="O8" s="687"/>
    </row>
    <row r="9" spans="1:15" ht="15.75">
      <c r="A9" s="954"/>
      <c r="B9" s="694"/>
      <c r="C9" s="695"/>
      <c r="D9" s="955"/>
      <c r="E9" s="956"/>
      <c r="F9" s="957"/>
      <c r="G9" s="697"/>
      <c r="H9" s="698"/>
      <c r="I9" s="699"/>
      <c r="J9" s="696"/>
      <c r="K9" s="700"/>
      <c r="L9" s="700"/>
      <c r="M9" s="701"/>
      <c r="N9" s="702"/>
      <c r="O9" s="703"/>
    </row>
    <row r="10" spans="1:15" ht="15.75">
      <c r="A10" s="954"/>
      <c r="B10" s="651"/>
      <c r="C10" s="704"/>
      <c r="D10" s="958" t="s">
        <v>376</v>
      </c>
      <c r="E10" s="959"/>
      <c r="F10" s="960"/>
      <c r="G10" s="958" t="s">
        <v>377</v>
      </c>
      <c r="H10" s="959"/>
      <c r="I10" s="960"/>
      <c r="J10" s="705" t="s">
        <v>256</v>
      </c>
      <c r="K10" s="706"/>
      <c r="L10" s="706"/>
      <c r="M10" s="707" t="s">
        <v>257</v>
      </c>
      <c r="N10" s="708"/>
      <c r="O10" s="709"/>
    </row>
    <row r="11" spans="1:15" ht="16.5" thickBot="1">
      <c r="A11" s="954"/>
      <c r="B11" s="710" t="s">
        <v>378</v>
      </c>
      <c r="C11" s="711"/>
      <c r="D11" s="712" t="s">
        <v>7</v>
      </c>
      <c r="E11" s="713" t="s">
        <v>9</v>
      </c>
      <c r="F11" s="711"/>
      <c r="G11" s="712" t="s">
        <v>7</v>
      </c>
      <c r="H11" s="713" t="s">
        <v>9</v>
      </c>
      <c r="I11" s="711"/>
      <c r="J11" s="712" t="s">
        <v>7</v>
      </c>
      <c r="K11" s="713" t="s">
        <v>9</v>
      </c>
      <c r="L11" s="711"/>
      <c r="M11" s="714" t="s">
        <v>7</v>
      </c>
      <c r="N11" s="715" t="s">
        <v>9</v>
      </c>
      <c r="O11" s="716"/>
    </row>
    <row r="12" spans="1:15" ht="15.75">
      <c r="A12" s="954"/>
      <c r="B12" s="717"/>
      <c r="C12" s="704"/>
      <c r="D12" s="651"/>
      <c r="E12" s="718"/>
      <c r="F12" s="704"/>
      <c r="G12" s="651"/>
      <c r="H12" s="704"/>
      <c r="I12" s="704"/>
      <c r="J12" s="651"/>
      <c r="K12" s="719"/>
      <c r="L12" s="704"/>
      <c r="M12" s="720"/>
      <c r="N12" s="721"/>
      <c r="O12" s="722"/>
    </row>
    <row r="13" spans="1:15" ht="15.75">
      <c r="A13" s="954"/>
      <c r="B13" s="724" t="s">
        <v>379</v>
      </c>
      <c r="C13" s="725"/>
      <c r="D13" s="726">
        <v>1</v>
      </c>
      <c r="E13" s="727"/>
      <c r="F13" s="725"/>
      <c r="G13" s="726">
        <v>1</v>
      </c>
      <c r="H13" s="728"/>
      <c r="I13" s="725"/>
      <c r="J13" s="726">
        <v>1</v>
      </c>
      <c r="K13" s="729"/>
      <c r="L13" s="725"/>
      <c r="M13" s="730" t="s">
        <v>180</v>
      </c>
      <c r="N13" s="731"/>
      <c r="O13" s="732"/>
    </row>
    <row r="14" spans="1:15" ht="15.75">
      <c r="A14" s="954"/>
      <c r="B14" s="733" t="s">
        <v>380</v>
      </c>
      <c r="C14" s="725" t="s">
        <v>60</v>
      </c>
      <c r="D14" s="726">
        <v>202</v>
      </c>
      <c r="E14" s="727"/>
      <c r="F14" s="727"/>
      <c r="G14" s="734">
        <v>202</v>
      </c>
      <c r="H14" s="728"/>
      <c r="I14" s="727"/>
      <c r="J14" s="734">
        <v>202</v>
      </c>
      <c r="K14" s="729"/>
      <c r="L14" s="725"/>
      <c r="M14" s="730" t="s">
        <v>180</v>
      </c>
      <c r="N14" s="731"/>
      <c r="O14" s="732"/>
    </row>
    <row r="15" spans="1:15" ht="15.75">
      <c r="A15" s="954"/>
      <c r="B15" s="724" t="s">
        <v>381</v>
      </c>
      <c r="C15" s="727" t="s">
        <v>60</v>
      </c>
      <c r="D15" s="734">
        <v>372</v>
      </c>
      <c r="E15" s="727"/>
      <c r="F15" s="727"/>
      <c r="G15" s="734">
        <v>372</v>
      </c>
      <c r="H15" s="735"/>
      <c r="I15" s="727"/>
      <c r="J15" s="734">
        <v>372</v>
      </c>
      <c r="K15" s="736"/>
      <c r="L15" s="727"/>
      <c r="M15" s="730" t="s">
        <v>180</v>
      </c>
      <c r="N15" s="737"/>
      <c r="O15" s="738"/>
    </row>
    <row r="16" spans="1:15" ht="15.75">
      <c r="A16" s="954"/>
      <c r="B16" s="724" t="s">
        <v>382</v>
      </c>
      <c r="C16" s="727" t="s">
        <v>60</v>
      </c>
      <c r="D16" s="734">
        <v>1830</v>
      </c>
      <c r="E16" s="727"/>
      <c r="F16" s="727"/>
      <c r="G16" s="734">
        <v>1831</v>
      </c>
      <c r="H16" s="735"/>
      <c r="I16" s="727"/>
      <c r="J16" s="734">
        <v>1655</v>
      </c>
      <c r="K16" s="736"/>
      <c r="L16" s="727"/>
      <c r="M16" s="730">
        <f aca="true" t="shared" si="0" ref="M16:M31">J16-G16</f>
        <v>-176</v>
      </c>
      <c r="N16" s="737"/>
      <c r="O16" s="738"/>
    </row>
    <row r="17" spans="1:15" ht="15.75">
      <c r="A17" s="954"/>
      <c r="B17" s="724" t="s">
        <v>383</v>
      </c>
      <c r="C17" s="727" t="s">
        <v>60</v>
      </c>
      <c r="D17" s="734">
        <v>7193</v>
      </c>
      <c r="E17" s="727"/>
      <c r="F17" s="727"/>
      <c r="G17" s="734">
        <v>7193</v>
      </c>
      <c r="H17" s="735"/>
      <c r="I17" s="727"/>
      <c r="J17" s="734">
        <v>6441</v>
      </c>
      <c r="K17" s="736"/>
      <c r="L17" s="727"/>
      <c r="M17" s="730">
        <f t="shared" si="0"/>
        <v>-752</v>
      </c>
      <c r="N17" s="737"/>
      <c r="O17" s="738"/>
    </row>
    <row r="18" spans="1:15" ht="15.75">
      <c r="A18" s="954"/>
      <c r="B18" s="724" t="s">
        <v>384</v>
      </c>
      <c r="C18" s="727" t="s">
        <v>60</v>
      </c>
      <c r="D18" s="734">
        <v>2385</v>
      </c>
      <c r="E18" s="727"/>
      <c r="F18" s="727"/>
      <c r="G18" s="734">
        <v>2385</v>
      </c>
      <c r="H18" s="735"/>
      <c r="I18" s="727"/>
      <c r="J18" s="734">
        <v>2143</v>
      </c>
      <c r="K18" s="736"/>
      <c r="L18" s="727"/>
      <c r="M18" s="730">
        <f t="shared" si="0"/>
        <v>-242</v>
      </c>
      <c r="N18" s="737"/>
      <c r="O18" s="738"/>
    </row>
    <row r="19" spans="1:15" ht="15.75">
      <c r="A19" s="954"/>
      <c r="B19" s="724" t="s">
        <v>385</v>
      </c>
      <c r="C19" s="727" t="s">
        <v>60</v>
      </c>
      <c r="D19" s="734">
        <v>4007</v>
      </c>
      <c r="E19" s="727"/>
      <c r="F19" s="727"/>
      <c r="G19" s="734">
        <v>3958</v>
      </c>
      <c r="H19" s="735"/>
      <c r="I19" s="727"/>
      <c r="J19" s="734">
        <v>3579</v>
      </c>
      <c r="K19" s="736"/>
      <c r="L19" s="727"/>
      <c r="M19" s="730">
        <f t="shared" si="0"/>
        <v>-379</v>
      </c>
      <c r="N19" s="737"/>
      <c r="O19" s="738"/>
    </row>
    <row r="20" spans="1:15" ht="15.75">
      <c r="A20" s="954"/>
      <c r="B20" s="724" t="s">
        <v>386</v>
      </c>
      <c r="C20" s="727" t="s">
        <v>60</v>
      </c>
      <c r="D20" s="734">
        <v>5268</v>
      </c>
      <c r="E20" s="727"/>
      <c r="F20" s="727"/>
      <c r="G20" s="734">
        <v>5268</v>
      </c>
      <c r="H20" s="735"/>
      <c r="I20" s="727"/>
      <c r="J20" s="734">
        <v>4945</v>
      </c>
      <c r="K20" s="736"/>
      <c r="L20" s="727"/>
      <c r="M20" s="730">
        <f t="shared" si="0"/>
        <v>-323</v>
      </c>
      <c r="N20" s="737"/>
      <c r="O20" s="738"/>
    </row>
    <row r="21" spans="1:15" ht="15.75">
      <c r="A21" s="954"/>
      <c r="B21" s="724" t="s">
        <v>387</v>
      </c>
      <c r="C21" s="727" t="s">
        <v>60</v>
      </c>
      <c r="D21" s="734">
        <v>1351</v>
      </c>
      <c r="E21" s="727"/>
      <c r="F21" s="727"/>
      <c r="G21" s="734">
        <v>1378</v>
      </c>
      <c r="H21" s="735"/>
      <c r="I21" s="727"/>
      <c r="J21" s="734">
        <v>1326</v>
      </c>
      <c r="K21" s="736"/>
      <c r="L21" s="727"/>
      <c r="M21" s="730">
        <f t="shared" si="0"/>
        <v>-52</v>
      </c>
      <c r="N21" s="737"/>
      <c r="O21" s="738"/>
    </row>
    <row r="22" spans="1:15" ht="15.75">
      <c r="A22" s="954"/>
      <c r="B22" s="724" t="s">
        <v>388</v>
      </c>
      <c r="C22" s="727" t="s">
        <v>60</v>
      </c>
      <c r="D22" s="734">
        <v>986</v>
      </c>
      <c r="E22" s="727"/>
      <c r="F22" s="727"/>
      <c r="G22" s="734">
        <v>986</v>
      </c>
      <c r="H22" s="735"/>
      <c r="I22" s="727"/>
      <c r="J22" s="734">
        <v>1056</v>
      </c>
      <c r="K22" s="736"/>
      <c r="L22" s="727"/>
      <c r="M22" s="730">
        <f t="shared" si="0"/>
        <v>70</v>
      </c>
      <c r="N22" s="737"/>
      <c r="O22" s="738"/>
    </row>
    <row r="23" spans="1:15" ht="15.75">
      <c r="A23" s="954"/>
      <c r="B23" s="724" t="s">
        <v>389</v>
      </c>
      <c r="C23" s="727" t="s">
        <v>60</v>
      </c>
      <c r="D23" s="734">
        <v>2651</v>
      </c>
      <c r="E23" s="727"/>
      <c r="F23" s="727"/>
      <c r="G23" s="734">
        <v>2675</v>
      </c>
      <c r="H23" s="735"/>
      <c r="I23" s="727"/>
      <c r="J23" s="734">
        <v>2543</v>
      </c>
      <c r="K23" s="736"/>
      <c r="L23" s="727"/>
      <c r="M23" s="730">
        <f t="shared" si="0"/>
        <v>-132</v>
      </c>
      <c r="N23" s="737"/>
      <c r="O23" s="738"/>
    </row>
    <row r="24" spans="1:15" ht="15.75">
      <c r="A24" s="954"/>
      <c r="B24" s="724" t="s">
        <v>390</v>
      </c>
      <c r="C24" s="727" t="s">
        <v>60</v>
      </c>
      <c r="D24" s="734">
        <v>3214</v>
      </c>
      <c r="E24" s="727"/>
      <c r="F24" s="727"/>
      <c r="G24" s="734">
        <v>3214</v>
      </c>
      <c r="H24" s="735"/>
      <c r="I24" s="727"/>
      <c r="J24" s="734">
        <v>3214</v>
      </c>
      <c r="K24" s="736"/>
      <c r="L24" s="727"/>
      <c r="M24" s="730" t="s">
        <v>180</v>
      </c>
      <c r="N24" s="737"/>
      <c r="O24" s="738"/>
    </row>
    <row r="25" spans="1:15" ht="15.75">
      <c r="A25" s="954"/>
      <c r="B25" s="724" t="s">
        <v>391</v>
      </c>
      <c r="C25" s="727" t="s">
        <v>60</v>
      </c>
      <c r="D25" s="734">
        <v>1216</v>
      </c>
      <c r="E25" s="727"/>
      <c r="F25" s="727"/>
      <c r="G25" s="734">
        <v>1216</v>
      </c>
      <c r="H25" s="735"/>
      <c r="I25" s="727"/>
      <c r="J25" s="734">
        <v>1216</v>
      </c>
      <c r="K25" s="736"/>
      <c r="L25" s="727"/>
      <c r="M25" s="730" t="s">
        <v>180</v>
      </c>
      <c r="N25" s="737"/>
      <c r="O25" s="738"/>
    </row>
    <row r="26" spans="1:15" ht="15.75">
      <c r="A26" s="954"/>
      <c r="B26" s="724" t="s">
        <v>392</v>
      </c>
      <c r="C26" s="727" t="s">
        <v>60</v>
      </c>
      <c r="D26" s="734">
        <v>110</v>
      </c>
      <c r="E26" s="727"/>
      <c r="F26" s="727"/>
      <c r="G26" s="734">
        <v>110</v>
      </c>
      <c r="H26" s="735"/>
      <c r="I26" s="727"/>
      <c r="J26" s="734">
        <v>110</v>
      </c>
      <c r="K26" s="736"/>
      <c r="L26" s="727"/>
      <c r="M26" s="730" t="s">
        <v>180</v>
      </c>
      <c r="N26" s="737"/>
      <c r="O26" s="738"/>
    </row>
    <row r="27" spans="1:15" ht="15.75">
      <c r="A27" s="954"/>
      <c r="B27" s="739" t="s">
        <v>393</v>
      </c>
      <c r="C27" s="740" t="s">
        <v>60</v>
      </c>
      <c r="D27" s="727">
        <v>50</v>
      </c>
      <c r="E27" s="727"/>
      <c r="F27" s="727"/>
      <c r="G27" s="734">
        <v>50</v>
      </c>
      <c r="H27" s="735"/>
      <c r="I27" s="727"/>
      <c r="J27" s="734">
        <v>50</v>
      </c>
      <c r="K27" s="736"/>
      <c r="L27" s="727"/>
      <c r="M27" s="730" t="s">
        <v>180</v>
      </c>
      <c r="N27" s="737"/>
      <c r="O27" s="738"/>
    </row>
    <row r="28" spans="1:15" ht="15.75">
      <c r="A28" s="954"/>
      <c r="B28" s="724" t="s">
        <v>394</v>
      </c>
      <c r="C28" s="727"/>
      <c r="D28" s="734">
        <v>0</v>
      </c>
      <c r="E28" s="727"/>
      <c r="F28" s="727"/>
      <c r="G28" s="734">
        <v>0</v>
      </c>
      <c r="H28" s="727"/>
      <c r="I28" s="727"/>
      <c r="J28" s="734">
        <v>0</v>
      </c>
      <c r="K28" s="727"/>
      <c r="L28" s="727"/>
      <c r="M28" s="730" t="s">
        <v>180</v>
      </c>
      <c r="N28" s="737"/>
      <c r="O28" s="741">
        <f>H28*K28</f>
        <v>0</v>
      </c>
    </row>
    <row r="29" spans="1:15" ht="15.75">
      <c r="A29" s="954"/>
      <c r="B29" s="742" t="s">
        <v>395</v>
      </c>
      <c r="C29" s="630"/>
      <c r="D29" s="726">
        <v>0</v>
      </c>
      <c r="E29" s="630"/>
      <c r="F29" s="630"/>
      <c r="G29" s="651">
        <v>0</v>
      </c>
      <c r="H29" s="630"/>
      <c r="I29" s="630"/>
      <c r="J29" s="651">
        <v>0</v>
      </c>
      <c r="K29" s="743"/>
      <c r="L29" s="630"/>
      <c r="M29" s="730" t="s">
        <v>180</v>
      </c>
      <c r="N29" s="737"/>
      <c r="O29" s="741">
        <f>H29*K29</f>
        <v>0</v>
      </c>
    </row>
    <row r="30" spans="1:15" ht="15.75">
      <c r="A30" s="954"/>
      <c r="B30" s="744" t="s">
        <v>396</v>
      </c>
      <c r="C30" s="745"/>
      <c r="D30" s="661">
        <v>520</v>
      </c>
      <c r="E30" s="746"/>
      <c r="F30" s="745"/>
      <c r="G30" s="747">
        <v>520</v>
      </c>
      <c r="H30" s="746"/>
      <c r="I30" s="745"/>
      <c r="J30" s="747">
        <v>520</v>
      </c>
      <c r="K30" s="630"/>
      <c r="L30" s="745"/>
      <c r="M30" s="748" t="s">
        <v>180</v>
      </c>
      <c r="N30" s="749"/>
      <c r="O30" s="750"/>
    </row>
    <row r="31" spans="1:15" ht="15.75">
      <c r="A31" s="954"/>
      <c r="B31" s="752" t="s">
        <v>397</v>
      </c>
      <c r="C31" s="753" t="s">
        <v>60</v>
      </c>
      <c r="D31" s="754">
        <f>SUM(D13:D30)</f>
        <v>31356</v>
      </c>
      <c r="E31" s="753"/>
      <c r="F31" s="753"/>
      <c r="G31" s="754">
        <f>SUM(G13:G30)</f>
        <v>31359</v>
      </c>
      <c r="H31" s="753"/>
      <c r="I31" s="753"/>
      <c r="J31" s="754">
        <f>SUM(J13:J30)</f>
        <v>29373</v>
      </c>
      <c r="K31" s="753"/>
      <c r="L31" s="753"/>
      <c r="M31" s="755">
        <f t="shared" si="0"/>
        <v>-1986</v>
      </c>
      <c r="N31" s="756"/>
      <c r="O31" s="757"/>
    </row>
    <row r="32" spans="1:15" ht="15.75">
      <c r="A32" s="954"/>
      <c r="B32" s="723"/>
      <c r="C32" s="704"/>
      <c r="D32" s="651"/>
      <c r="E32" s="704"/>
      <c r="F32" s="704"/>
      <c r="G32" s="651"/>
      <c r="H32" s="704"/>
      <c r="I32" s="704"/>
      <c r="J32" s="651"/>
      <c r="K32" s="704"/>
      <c r="L32" s="704"/>
      <c r="M32" s="651"/>
      <c r="N32" s="630"/>
      <c r="O32" s="722"/>
    </row>
    <row r="33" spans="1:15" ht="15.75">
      <c r="A33" s="954"/>
      <c r="B33" s="758" t="s">
        <v>398</v>
      </c>
      <c r="C33" s="727"/>
      <c r="D33" s="734"/>
      <c r="E33" s="759">
        <v>152588</v>
      </c>
      <c r="F33" s="727"/>
      <c r="G33" s="734"/>
      <c r="H33" s="759">
        <f>E33*1.023</f>
        <v>156097.52399999998</v>
      </c>
      <c r="I33" s="727"/>
      <c r="J33" s="760"/>
      <c r="K33" s="759">
        <f>H33*1.022</f>
        <v>159531.66952799997</v>
      </c>
      <c r="L33" s="727"/>
      <c r="M33" s="734"/>
      <c r="N33" s="727"/>
      <c r="O33" s="741"/>
    </row>
    <row r="34" spans="1:15" ht="15.75">
      <c r="A34" s="954"/>
      <c r="B34" s="758" t="s">
        <v>399</v>
      </c>
      <c r="C34" s="727"/>
      <c r="D34" s="761"/>
      <c r="E34" s="759">
        <v>62643</v>
      </c>
      <c r="F34" s="727"/>
      <c r="G34" s="734"/>
      <c r="H34" s="759">
        <f>E34*1.023</f>
        <v>64083.789</v>
      </c>
      <c r="I34" s="727"/>
      <c r="J34" s="760"/>
      <c r="K34" s="759">
        <f>H34*1.022</f>
        <v>65493.632357999995</v>
      </c>
      <c r="L34" s="727"/>
      <c r="M34" s="734"/>
      <c r="N34" s="727"/>
      <c r="O34" s="741"/>
    </row>
    <row r="35" spans="1:15" ht="16.5" thickBot="1">
      <c r="A35" s="751"/>
      <c r="B35" s="762" t="s">
        <v>400</v>
      </c>
      <c r="C35" s="763"/>
      <c r="D35" s="764"/>
      <c r="E35" s="765">
        <v>10.3</v>
      </c>
      <c r="F35" s="766"/>
      <c r="G35" s="767"/>
      <c r="H35" s="765">
        <v>10.3</v>
      </c>
      <c r="I35" s="766"/>
      <c r="J35" s="767"/>
      <c r="K35" s="765">
        <v>10.2</v>
      </c>
      <c r="L35" s="763"/>
      <c r="M35" s="768"/>
      <c r="N35" s="769"/>
      <c r="O35" s="716"/>
    </row>
    <row r="36" ht="12.75">
      <c r="A36" s="751"/>
    </row>
    <row r="37" ht="12.75">
      <c r="A37" s="751"/>
    </row>
    <row r="38" ht="12.75">
      <c r="A38" s="751"/>
    </row>
    <row r="39" ht="12.75">
      <c r="A39" s="751"/>
    </row>
  </sheetData>
  <mergeCells count="4">
    <mergeCell ref="A1:A34"/>
    <mergeCell ref="D9:F9"/>
    <mergeCell ref="D10:F10"/>
    <mergeCell ref="G10:I10"/>
  </mergeCells>
  <printOptions horizontalCentered="1"/>
  <pageMargins left="0.75" right="0.75" top="1" bottom="1" header="0.5" footer="0.5"/>
  <pageSetup fitToHeight="1" fitToWidth="1" horizontalDpi="600" verticalDpi="600" orientation="landscape" scale="67" r:id="rId1"/>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view="pageBreakPreview" zoomScale="60" workbookViewId="0" topLeftCell="B19">
      <selection activeCell="H59" sqref="H59"/>
    </sheetView>
  </sheetViews>
  <sheetFormatPr defaultColWidth="9.140625" defaultRowHeight="12.75"/>
  <cols>
    <col min="2" max="2" width="2.7109375" style="0" customWidth="1"/>
    <col min="3" max="3" width="28.140625" style="0" customWidth="1"/>
    <col min="5" max="5" width="51.28125" style="0" customWidth="1"/>
    <col min="7" max="7" width="14.8515625" style="0" bestFit="1" customWidth="1"/>
    <col min="8" max="8" width="2.00390625" style="0" customWidth="1"/>
    <col min="10" max="10" width="15.140625" style="0" bestFit="1" customWidth="1"/>
    <col min="12" max="12" width="15.140625" style="0" bestFit="1" customWidth="1"/>
    <col min="14" max="14" width="13.00390625" style="0" bestFit="1" customWidth="1"/>
    <col min="15" max="15" width="23.00390625" style="0" customWidth="1"/>
  </cols>
  <sheetData>
    <row r="1" spans="1:18" ht="20.25">
      <c r="A1" s="770"/>
      <c r="B1" s="480" t="s">
        <v>401</v>
      </c>
      <c r="C1" s="770"/>
      <c r="D1" s="770"/>
      <c r="E1" s="770"/>
      <c r="F1" s="770"/>
      <c r="G1" s="770"/>
      <c r="H1" s="770"/>
      <c r="I1" s="770"/>
      <c r="J1" s="770"/>
      <c r="K1" s="770"/>
      <c r="L1" s="770"/>
      <c r="M1" s="770"/>
      <c r="N1" s="770"/>
      <c r="O1" s="770"/>
      <c r="P1" s="770"/>
      <c r="Q1" s="770"/>
      <c r="R1" s="770"/>
    </row>
    <row r="2" spans="1:18" ht="20.25">
      <c r="A2" s="770"/>
      <c r="B2" s="480"/>
      <c r="C2" s="770"/>
      <c r="D2" s="770"/>
      <c r="E2" s="770"/>
      <c r="F2" s="770"/>
      <c r="G2" s="770"/>
      <c r="H2" s="770"/>
      <c r="I2" s="770"/>
      <c r="J2" s="770"/>
      <c r="K2" s="770"/>
      <c r="L2" s="770"/>
      <c r="M2" s="770"/>
      <c r="N2" s="770"/>
      <c r="O2" s="770"/>
      <c r="P2" s="770"/>
      <c r="Q2" s="770"/>
      <c r="R2" s="770"/>
    </row>
    <row r="3" spans="1:18" ht="18.75">
      <c r="A3" s="770"/>
      <c r="B3" s="770"/>
      <c r="C3" s="771" t="s">
        <v>402</v>
      </c>
      <c r="D3" s="772"/>
      <c r="E3" s="772"/>
      <c r="F3" s="772"/>
      <c r="G3" s="772"/>
      <c r="H3" s="772"/>
      <c r="I3" s="772"/>
      <c r="J3" s="772"/>
      <c r="K3" s="772"/>
      <c r="L3" s="772"/>
      <c r="M3" s="772"/>
      <c r="N3" s="772"/>
      <c r="O3" s="770"/>
      <c r="P3" s="770"/>
      <c r="Q3" s="770"/>
      <c r="R3" s="770"/>
    </row>
    <row r="4" spans="1:18" ht="16.5">
      <c r="A4" s="770"/>
      <c r="B4" s="770"/>
      <c r="C4" s="773" t="s">
        <v>2</v>
      </c>
      <c r="D4" s="772"/>
      <c r="E4" s="772"/>
      <c r="F4" s="772"/>
      <c r="G4" s="772"/>
      <c r="H4" s="772"/>
      <c r="I4" s="772"/>
      <c r="J4" s="772"/>
      <c r="K4" s="772"/>
      <c r="L4" s="772"/>
      <c r="M4" s="772"/>
      <c r="N4" s="772"/>
      <c r="O4" s="770"/>
      <c r="P4" s="770"/>
      <c r="Q4" s="770"/>
      <c r="R4" s="770"/>
    </row>
    <row r="5" spans="1:18" ht="16.5">
      <c r="A5" s="770"/>
      <c r="B5" s="770"/>
      <c r="C5" s="773" t="s">
        <v>3</v>
      </c>
      <c r="D5" s="772"/>
      <c r="E5" s="772"/>
      <c r="F5" s="772"/>
      <c r="G5" s="772"/>
      <c r="H5" s="772"/>
      <c r="I5" s="772"/>
      <c r="J5" s="772"/>
      <c r="K5" s="772"/>
      <c r="L5" s="772"/>
      <c r="M5" s="774"/>
      <c r="N5" s="774"/>
      <c r="O5" s="770"/>
      <c r="P5" s="770"/>
      <c r="Q5" s="770"/>
      <c r="R5" s="770"/>
    </row>
    <row r="6" spans="1:18" ht="15.75">
      <c r="A6" s="770"/>
      <c r="B6" s="770"/>
      <c r="C6" s="485" t="s">
        <v>4</v>
      </c>
      <c r="D6" s="772"/>
      <c r="E6" s="772"/>
      <c r="F6" s="772"/>
      <c r="G6" s="772"/>
      <c r="H6" s="772"/>
      <c r="I6" s="772"/>
      <c r="J6" s="772"/>
      <c r="K6" s="772"/>
      <c r="L6" s="772"/>
      <c r="M6" s="775"/>
      <c r="N6" s="775"/>
      <c r="O6" s="770"/>
      <c r="P6" s="770"/>
      <c r="Q6" s="770"/>
      <c r="R6" s="770"/>
    </row>
    <row r="7" spans="1:18" ht="16.5">
      <c r="A7" s="770"/>
      <c r="B7" s="776"/>
      <c r="C7" s="773"/>
      <c r="D7" s="774"/>
      <c r="E7" s="774"/>
      <c r="F7" s="774"/>
      <c r="G7" s="774"/>
      <c r="H7" s="774"/>
      <c r="I7" s="774"/>
      <c r="J7" s="774"/>
      <c r="K7" s="774"/>
      <c r="L7" s="774"/>
      <c r="M7" s="777"/>
      <c r="N7" s="777"/>
      <c r="O7" s="770"/>
      <c r="P7" s="770"/>
      <c r="Q7" s="770"/>
      <c r="R7" s="770"/>
    </row>
    <row r="8" spans="1:18" ht="15.75">
      <c r="A8" s="770"/>
      <c r="B8" s="778"/>
      <c r="C8" s="779"/>
      <c r="D8" s="779"/>
      <c r="E8" s="780"/>
      <c r="F8" s="961" t="s">
        <v>376</v>
      </c>
      <c r="G8" s="962"/>
      <c r="H8" s="961" t="s">
        <v>377</v>
      </c>
      <c r="I8" s="963"/>
      <c r="J8" s="963"/>
      <c r="K8" s="781" t="s">
        <v>256</v>
      </c>
      <c r="L8" s="782"/>
      <c r="M8" s="781" t="s">
        <v>257</v>
      </c>
      <c r="N8" s="783"/>
      <c r="O8" s="784"/>
      <c r="P8" s="770"/>
      <c r="Q8" s="770"/>
      <c r="R8" s="770"/>
    </row>
    <row r="9" spans="1:18" ht="16.5" thickBot="1">
      <c r="A9" s="770"/>
      <c r="B9" s="785"/>
      <c r="C9" s="786" t="s">
        <v>403</v>
      </c>
      <c r="D9" s="786"/>
      <c r="E9" s="787"/>
      <c r="F9" s="788" t="s">
        <v>8</v>
      </c>
      <c r="G9" s="789" t="s">
        <v>9</v>
      </c>
      <c r="H9" s="790"/>
      <c r="I9" s="789" t="s">
        <v>8</v>
      </c>
      <c r="J9" s="789" t="s">
        <v>9</v>
      </c>
      <c r="K9" s="788" t="s">
        <v>8</v>
      </c>
      <c r="L9" s="789" t="s">
        <v>9</v>
      </c>
      <c r="M9" s="788" t="s">
        <v>8</v>
      </c>
      <c r="N9" s="791" t="s">
        <v>9</v>
      </c>
      <c r="O9" s="784"/>
      <c r="P9" s="770"/>
      <c r="Q9" s="770"/>
      <c r="R9" s="770"/>
    </row>
    <row r="10" spans="1:18" ht="15.75">
      <c r="A10" s="770"/>
      <c r="B10" s="760"/>
      <c r="C10" s="792" t="s">
        <v>404</v>
      </c>
      <c r="D10" s="793"/>
      <c r="E10" s="794" t="s">
        <v>60</v>
      </c>
      <c r="F10" s="795">
        <v>26744</v>
      </c>
      <c r="G10" s="796">
        <v>1961547.0374819213</v>
      </c>
      <c r="H10" s="795"/>
      <c r="I10" s="797">
        <v>27483</v>
      </c>
      <c r="J10" s="796">
        <v>2162661</v>
      </c>
      <c r="K10" s="795">
        <v>24735</v>
      </c>
      <c r="L10" s="796">
        <v>2290684</v>
      </c>
      <c r="M10" s="795">
        <f aca="true" t="shared" si="0" ref="M10:N15">K10-I10</f>
        <v>-2748</v>
      </c>
      <c r="N10" s="798">
        <f t="shared" si="0"/>
        <v>128023</v>
      </c>
      <c r="O10" s="777"/>
      <c r="P10" s="770"/>
      <c r="Q10" s="770"/>
      <c r="R10" s="770"/>
    </row>
    <row r="11" spans="1:18" ht="15.75">
      <c r="A11" s="770"/>
      <c r="B11" s="760"/>
      <c r="C11" s="792" t="s">
        <v>405</v>
      </c>
      <c r="D11" s="793"/>
      <c r="E11" s="794" t="s">
        <v>60</v>
      </c>
      <c r="F11" s="795">
        <v>150</v>
      </c>
      <c r="G11" s="797">
        <v>13858.581849491758</v>
      </c>
      <c r="H11" s="795"/>
      <c r="I11" s="797">
        <v>150</v>
      </c>
      <c r="J11" s="797">
        <v>8044</v>
      </c>
      <c r="K11" s="795">
        <v>150</v>
      </c>
      <c r="L11" s="797">
        <v>8135</v>
      </c>
      <c r="M11" s="795">
        <f t="shared" si="0"/>
        <v>0</v>
      </c>
      <c r="N11" s="799">
        <f t="shared" si="0"/>
        <v>91</v>
      </c>
      <c r="O11" s="784"/>
      <c r="P11" s="770"/>
      <c r="Q11" s="770"/>
      <c r="R11" s="770"/>
    </row>
    <row r="12" spans="1:18" ht="15.75">
      <c r="A12" s="770"/>
      <c r="B12" s="760"/>
      <c r="C12" s="792" t="s">
        <v>406</v>
      </c>
      <c r="D12" s="793"/>
      <c r="E12" s="794" t="s">
        <v>60</v>
      </c>
      <c r="F12" s="795">
        <v>3475</v>
      </c>
      <c r="G12" s="797">
        <v>303588.99370345677</v>
      </c>
      <c r="H12" s="795"/>
      <c r="I12" s="797">
        <v>3379</v>
      </c>
      <c r="J12" s="797">
        <v>298697</v>
      </c>
      <c r="K12" s="795">
        <v>3465</v>
      </c>
      <c r="L12" s="797">
        <v>309570</v>
      </c>
      <c r="M12" s="795">
        <f t="shared" si="0"/>
        <v>86</v>
      </c>
      <c r="N12" s="799">
        <f t="shared" si="0"/>
        <v>10873</v>
      </c>
      <c r="O12" s="784"/>
      <c r="P12" s="770"/>
      <c r="Q12" s="770"/>
      <c r="R12" s="770"/>
    </row>
    <row r="13" spans="1:18" ht="15.75">
      <c r="A13" s="770"/>
      <c r="B13" s="760"/>
      <c r="C13" s="800" t="s">
        <v>407</v>
      </c>
      <c r="D13" s="793"/>
      <c r="E13" s="794" t="s">
        <v>60</v>
      </c>
      <c r="F13" s="801">
        <v>0</v>
      </c>
      <c r="G13" s="802">
        <v>0</v>
      </c>
      <c r="H13" s="801"/>
      <c r="I13" s="802">
        <v>0</v>
      </c>
      <c r="J13" s="803">
        <v>0</v>
      </c>
      <c r="K13" s="801">
        <v>0</v>
      </c>
      <c r="L13" s="803">
        <v>0</v>
      </c>
      <c r="M13" s="801">
        <f t="shared" si="0"/>
        <v>0</v>
      </c>
      <c r="N13" s="804">
        <f t="shared" si="0"/>
        <v>0</v>
      </c>
      <c r="O13" s="784"/>
      <c r="P13" s="770"/>
      <c r="Q13" s="770"/>
      <c r="R13" s="770"/>
    </row>
    <row r="14" spans="1:18" ht="15.75">
      <c r="A14" s="770"/>
      <c r="B14" s="760"/>
      <c r="C14" s="800" t="s">
        <v>408</v>
      </c>
      <c r="D14" s="793"/>
      <c r="E14" s="794" t="s">
        <v>60</v>
      </c>
      <c r="F14" s="801">
        <v>0</v>
      </c>
      <c r="G14" s="802">
        <v>0</v>
      </c>
      <c r="H14" s="801"/>
      <c r="I14" s="802">
        <v>0</v>
      </c>
      <c r="J14" s="803">
        <v>0</v>
      </c>
      <c r="K14" s="801">
        <v>0</v>
      </c>
      <c r="L14" s="803">
        <v>0</v>
      </c>
      <c r="M14" s="801">
        <f t="shared" si="0"/>
        <v>0</v>
      </c>
      <c r="N14" s="804">
        <f t="shared" si="0"/>
        <v>0</v>
      </c>
      <c r="O14" s="784"/>
      <c r="P14" s="770"/>
      <c r="Q14" s="770"/>
      <c r="R14" s="770"/>
    </row>
    <row r="15" spans="1:18" ht="15.75">
      <c r="A15" s="770"/>
      <c r="B15" s="805"/>
      <c r="C15" s="806" t="s">
        <v>409</v>
      </c>
      <c r="D15" s="807"/>
      <c r="E15" s="808" t="s">
        <v>60</v>
      </c>
      <c r="F15" s="809">
        <v>0</v>
      </c>
      <c r="G15" s="810">
        <v>0</v>
      </c>
      <c r="H15" s="809"/>
      <c r="I15" s="810">
        <v>0</v>
      </c>
      <c r="J15" s="811">
        <v>0</v>
      </c>
      <c r="K15" s="809">
        <v>0</v>
      </c>
      <c r="L15" s="811">
        <v>0</v>
      </c>
      <c r="M15" s="809">
        <f t="shared" si="0"/>
        <v>0</v>
      </c>
      <c r="N15" s="812">
        <f t="shared" si="0"/>
        <v>0</v>
      </c>
      <c r="O15" s="770"/>
      <c r="R15" s="770"/>
    </row>
    <row r="16" spans="1:18" ht="15.75">
      <c r="A16" s="770"/>
      <c r="B16" s="760"/>
      <c r="C16" s="792" t="s">
        <v>410</v>
      </c>
      <c r="D16" s="793"/>
      <c r="E16" s="793" t="s">
        <v>60</v>
      </c>
      <c r="F16" s="813">
        <f>SUM(F10:F15)</f>
        <v>30369</v>
      </c>
      <c r="G16" s="814">
        <f>SUM(G10:G15)</f>
        <v>2278994.6130348695</v>
      </c>
      <c r="H16" s="813"/>
      <c r="I16" s="815">
        <f aca="true" t="shared" si="1" ref="I16:N16">SUM(I10:I15)</f>
        <v>31012</v>
      </c>
      <c r="J16" s="815">
        <f t="shared" si="1"/>
        <v>2469402</v>
      </c>
      <c r="K16" s="813">
        <f t="shared" si="1"/>
        <v>28350</v>
      </c>
      <c r="L16" s="815">
        <f t="shared" si="1"/>
        <v>2608389</v>
      </c>
      <c r="M16" s="813">
        <f t="shared" si="1"/>
        <v>-2662</v>
      </c>
      <c r="N16" s="814">
        <f t="shared" si="1"/>
        <v>138987</v>
      </c>
      <c r="O16" s="770"/>
      <c r="R16" s="770"/>
    </row>
    <row r="17" spans="1:18" ht="15.75">
      <c r="A17" s="770"/>
      <c r="B17" s="816"/>
      <c r="C17" s="817"/>
      <c r="D17" s="818"/>
      <c r="E17" s="819"/>
      <c r="F17" s="809"/>
      <c r="G17" s="810"/>
      <c r="H17" s="809"/>
      <c r="I17" s="810"/>
      <c r="J17" s="810"/>
      <c r="K17" s="809"/>
      <c r="L17" s="811"/>
      <c r="M17" s="809"/>
      <c r="N17" s="812"/>
      <c r="O17" s="770"/>
      <c r="R17" s="770"/>
    </row>
    <row r="18" spans="1:18" ht="15.75">
      <c r="A18" s="770"/>
      <c r="B18" s="760"/>
      <c r="C18" s="792" t="s">
        <v>411</v>
      </c>
      <c r="D18" s="793"/>
      <c r="E18" s="820"/>
      <c r="F18" s="821"/>
      <c r="G18" s="793"/>
      <c r="H18" s="821"/>
      <c r="I18" s="793"/>
      <c r="J18" s="793"/>
      <c r="K18" s="821"/>
      <c r="L18" s="797"/>
      <c r="M18" s="821"/>
      <c r="N18" s="794"/>
      <c r="O18" s="770"/>
      <c r="R18" s="770"/>
    </row>
    <row r="19" spans="1:18" ht="15.75">
      <c r="A19" s="770"/>
      <c r="B19" s="760"/>
      <c r="C19" s="792" t="s">
        <v>412</v>
      </c>
      <c r="D19" s="793"/>
      <c r="E19" s="820"/>
      <c r="F19" s="822">
        <v>2788</v>
      </c>
      <c r="G19" s="793"/>
      <c r="H19" s="821"/>
      <c r="I19" s="823">
        <v>2851</v>
      </c>
      <c r="J19" s="797"/>
      <c r="K19" s="822">
        <v>2851</v>
      </c>
      <c r="L19" s="797"/>
      <c r="M19" s="824" t="s">
        <v>180</v>
      </c>
      <c r="N19" s="799"/>
      <c r="O19" s="770"/>
      <c r="R19" s="770"/>
    </row>
    <row r="20" spans="1:18" ht="15.75">
      <c r="A20" s="770"/>
      <c r="B20" s="964"/>
      <c r="C20" s="965"/>
      <c r="D20" s="965"/>
      <c r="E20" s="966"/>
      <c r="F20" s="809"/>
      <c r="G20" s="810"/>
      <c r="H20" s="809"/>
      <c r="I20" s="810"/>
      <c r="J20" s="810"/>
      <c r="K20" s="809"/>
      <c r="L20" s="811"/>
      <c r="M20" s="809"/>
      <c r="N20" s="825"/>
      <c r="O20" s="770"/>
      <c r="R20" s="770"/>
    </row>
    <row r="21" spans="1:18" ht="15.75">
      <c r="A21" s="770"/>
      <c r="B21" s="760"/>
      <c r="C21" s="792" t="s">
        <v>413</v>
      </c>
      <c r="D21" s="967"/>
      <c r="E21" s="968"/>
      <c r="F21" s="821"/>
      <c r="G21" s="793"/>
      <c r="H21" s="821"/>
      <c r="I21" s="793"/>
      <c r="J21" s="793"/>
      <c r="K21" s="821"/>
      <c r="L21" s="797"/>
      <c r="M21" s="821"/>
      <c r="N21" s="799"/>
      <c r="O21" s="770"/>
      <c r="R21" s="770"/>
    </row>
    <row r="22" spans="1:15" ht="15.75">
      <c r="A22" s="770"/>
      <c r="B22" s="760"/>
      <c r="C22" s="792" t="s">
        <v>414</v>
      </c>
      <c r="D22" s="793"/>
      <c r="E22" s="820"/>
      <c r="F22" s="821"/>
      <c r="G22" s="797">
        <v>858404.1030422084</v>
      </c>
      <c r="H22" s="821"/>
      <c r="I22" s="826"/>
      <c r="J22" s="797">
        <v>888307</v>
      </c>
      <c r="K22" s="821"/>
      <c r="L22" s="797">
        <v>950725</v>
      </c>
      <c r="M22" s="821"/>
      <c r="N22" s="799">
        <f>L22-J22</f>
        <v>62418</v>
      </c>
      <c r="O22" s="770"/>
    </row>
    <row r="23" spans="1:15" ht="15.75">
      <c r="A23" s="770"/>
      <c r="B23" s="760"/>
      <c r="C23" s="792" t="s">
        <v>415</v>
      </c>
      <c r="D23" s="793"/>
      <c r="E23" s="820"/>
      <c r="F23" s="821"/>
      <c r="G23" s="797">
        <v>216.03189812343663</v>
      </c>
      <c r="H23" s="821"/>
      <c r="I23" s="826"/>
      <c r="J23" s="797">
        <v>359</v>
      </c>
      <c r="K23" s="821"/>
      <c r="L23" s="797">
        <v>359</v>
      </c>
      <c r="M23" s="821"/>
      <c r="N23" s="827" t="s">
        <v>180</v>
      </c>
      <c r="O23" s="770"/>
    </row>
    <row r="24" spans="1:15" ht="15.75">
      <c r="A24" s="770"/>
      <c r="B24" s="760"/>
      <c r="C24" s="792" t="s">
        <v>416</v>
      </c>
      <c r="D24" s="793"/>
      <c r="E24" s="820"/>
      <c r="F24" s="821"/>
      <c r="G24" s="797">
        <v>148670.62137091416</v>
      </c>
      <c r="H24" s="821"/>
      <c r="I24" s="793"/>
      <c r="J24" s="797">
        <v>134728</v>
      </c>
      <c r="K24" s="821"/>
      <c r="L24" s="797">
        <v>144347</v>
      </c>
      <c r="M24" s="821"/>
      <c r="N24" s="799">
        <f>L24-J24</f>
        <v>9619</v>
      </c>
      <c r="O24" s="770"/>
    </row>
    <row r="25" spans="1:15" ht="15.75">
      <c r="A25" s="770"/>
      <c r="B25" s="760"/>
      <c r="C25" s="792" t="s">
        <v>417</v>
      </c>
      <c r="D25" s="793"/>
      <c r="E25" s="820"/>
      <c r="F25" s="821"/>
      <c r="G25" s="797">
        <v>13748.306152541722</v>
      </c>
      <c r="H25" s="821"/>
      <c r="I25" s="793"/>
      <c r="J25" s="797">
        <v>20111</v>
      </c>
      <c r="K25" s="821"/>
      <c r="L25" s="797">
        <v>23771</v>
      </c>
      <c r="M25" s="821"/>
      <c r="N25" s="799">
        <f>L25-J25</f>
        <v>3660</v>
      </c>
      <c r="O25" s="770"/>
    </row>
    <row r="26" spans="1:15" ht="15.75">
      <c r="A26" s="770"/>
      <c r="B26" s="760"/>
      <c r="C26" s="792" t="s">
        <v>418</v>
      </c>
      <c r="D26" s="793"/>
      <c r="E26" s="820"/>
      <c r="F26" s="821"/>
      <c r="G26" s="797">
        <v>349124.7214514248</v>
      </c>
      <c r="H26" s="821"/>
      <c r="I26" s="793"/>
      <c r="J26" s="797">
        <v>458360</v>
      </c>
      <c r="K26" s="821"/>
      <c r="L26" s="797">
        <v>512956</v>
      </c>
      <c r="M26" s="821"/>
      <c r="N26" s="799">
        <f>L26-J26</f>
        <v>54596</v>
      </c>
      <c r="O26" s="770"/>
    </row>
    <row r="27" spans="1:15" ht="15.75">
      <c r="A27" s="770"/>
      <c r="B27" s="760"/>
      <c r="C27" s="792" t="s">
        <v>419</v>
      </c>
      <c r="D27" s="793"/>
      <c r="E27" s="820"/>
      <c r="F27" s="821"/>
      <c r="G27" s="797">
        <v>59525.37497498241</v>
      </c>
      <c r="H27" s="821"/>
      <c r="I27" s="793"/>
      <c r="J27" s="797">
        <v>32722</v>
      </c>
      <c r="K27" s="821"/>
      <c r="L27" s="797">
        <v>32851</v>
      </c>
      <c r="M27" s="821"/>
      <c r="N27" s="799">
        <f aca="true" t="shared" si="2" ref="N27:N40">L27-J27</f>
        <v>129</v>
      </c>
      <c r="O27" s="770"/>
    </row>
    <row r="28" spans="1:15" ht="15.75">
      <c r="A28" s="770"/>
      <c r="B28" s="760"/>
      <c r="C28" s="792" t="s">
        <v>420</v>
      </c>
      <c r="D28" s="793"/>
      <c r="E28" s="820"/>
      <c r="F28" s="821"/>
      <c r="G28" s="797">
        <v>134715.32231180227</v>
      </c>
      <c r="H28" s="821"/>
      <c r="I28" s="793"/>
      <c r="J28" s="797">
        <v>168409</v>
      </c>
      <c r="K28" s="821"/>
      <c r="L28" s="797">
        <v>175872</v>
      </c>
      <c r="M28" s="821"/>
      <c r="N28" s="799">
        <f t="shared" si="2"/>
        <v>7463</v>
      </c>
      <c r="O28" s="770"/>
    </row>
    <row r="29" spans="1:15" ht="15.75">
      <c r="A29" s="770"/>
      <c r="B29" s="760"/>
      <c r="C29" s="792" t="s">
        <v>421</v>
      </c>
      <c r="D29" s="793"/>
      <c r="E29" s="820"/>
      <c r="F29" s="821"/>
      <c r="G29" s="797">
        <v>5206.459134690355</v>
      </c>
      <c r="H29" s="821"/>
      <c r="I29" s="793"/>
      <c r="J29" s="797">
        <v>3161</v>
      </c>
      <c r="K29" s="821"/>
      <c r="L29" s="797">
        <v>5343</v>
      </c>
      <c r="M29" s="821"/>
      <c r="N29" s="799">
        <f t="shared" si="2"/>
        <v>2182</v>
      </c>
      <c r="O29" s="770"/>
    </row>
    <row r="30" spans="1:15" ht="15.75">
      <c r="A30" s="770"/>
      <c r="B30" s="760"/>
      <c r="C30" s="792" t="s">
        <v>422</v>
      </c>
      <c r="D30" s="793"/>
      <c r="E30" s="820"/>
      <c r="F30" s="821"/>
      <c r="G30" s="797">
        <v>163590.78262405348</v>
      </c>
      <c r="H30" s="821"/>
      <c r="I30" s="793"/>
      <c r="J30" s="797">
        <v>106125</v>
      </c>
      <c r="K30" s="821"/>
      <c r="L30" s="797">
        <v>115249</v>
      </c>
      <c r="M30" s="821"/>
      <c r="N30" s="799">
        <f t="shared" si="2"/>
        <v>9124</v>
      </c>
      <c r="O30" s="770"/>
    </row>
    <row r="31" spans="1:15" ht="15.75">
      <c r="A31" s="770"/>
      <c r="B31" s="760"/>
      <c r="C31" s="792" t="s">
        <v>423</v>
      </c>
      <c r="D31" s="793"/>
      <c r="E31" s="820"/>
      <c r="F31" s="821"/>
      <c r="G31" s="797">
        <v>956492.3251926954</v>
      </c>
      <c r="H31" s="821"/>
      <c r="I31" s="793"/>
      <c r="J31" s="797">
        <v>859226</v>
      </c>
      <c r="K31" s="821"/>
      <c r="L31" s="797">
        <v>925333</v>
      </c>
      <c r="M31" s="821"/>
      <c r="N31" s="799">
        <f t="shared" si="2"/>
        <v>66107</v>
      </c>
      <c r="O31" s="770"/>
    </row>
    <row r="32" spans="1:15" ht="15.75">
      <c r="A32" s="770"/>
      <c r="B32" s="760"/>
      <c r="C32" s="792" t="s">
        <v>424</v>
      </c>
      <c r="D32" s="793"/>
      <c r="E32" s="820"/>
      <c r="F32" s="821"/>
      <c r="G32" s="797">
        <v>925.5607763530219</v>
      </c>
      <c r="H32" s="821"/>
      <c r="I32" s="793"/>
      <c r="J32" s="797">
        <v>777</v>
      </c>
      <c r="K32" s="821"/>
      <c r="L32" s="797">
        <v>777</v>
      </c>
      <c r="M32" s="821"/>
      <c r="N32" s="799">
        <f t="shared" si="2"/>
        <v>0</v>
      </c>
      <c r="O32" s="770"/>
    </row>
    <row r="33" spans="1:15" ht="15.75">
      <c r="A33" s="770"/>
      <c r="B33" s="760"/>
      <c r="C33" s="792" t="s">
        <v>425</v>
      </c>
      <c r="D33" s="793"/>
      <c r="E33" s="820"/>
      <c r="F33" s="821"/>
      <c r="G33" s="797">
        <v>126819.69432901946</v>
      </c>
      <c r="H33" s="821"/>
      <c r="I33" s="793"/>
      <c r="J33" s="797">
        <v>69455</v>
      </c>
      <c r="K33" s="821"/>
      <c r="L33" s="797">
        <v>58198</v>
      </c>
      <c r="M33" s="821"/>
      <c r="N33" s="799">
        <f t="shared" si="2"/>
        <v>-11257</v>
      </c>
      <c r="O33" s="770"/>
    </row>
    <row r="34" spans="1:15" ht="15.75">
      <c r="A34" s="770"/>
      <c r="B34" s="760"/>
      <c r="C34" s="792" t="s">
        <v>426</v>
      </c>
      <c r="D34" s="793"/>
      <c r="E34" s="820"/>
      <c r="F34" s="821"/>
      <c r="G34" s="797">
        <v>26871.042461996738</v>
      </c>
      <c r="H34" s="821"/>
      <c r="I34" s="793"/>
      <c r="J34" s="797">
        <v>22539</v>
      </c>
      <c r="K34" s="821"/>
      <c r="L34" s="797">
        <v>31539</v>
      </c>
      <c r="M34" s="821"/>
      <c r="N34" s="799">
        <f t="shared" si="2"/>
        <v>9000</v>
      </c>
      <c r="O34" s="770"/>
    </row>
    <row r="35" spans="1:17" ht="15.75">
      <c r="A35" s="770"/>
      <c r="B35" s="760"/>
      <c r="C35" s="792" t="s">
        <v>427</v>
      </c>
      <c r="D35" s="793"/>
      <c r="E35" s="820"/>
      <c r="F35" s="821"/>
      <c r="G35" s="797">
        <v>41913.48967407649</v>
      </c>
      <c r="H35" s="821"/>
      <c r="I35" s="793"/>
      <c r="J35" s="797">
        <v>34329</v>
      </c>
      <c r="K35" s="821"/>
      <c r="L35" s="797">
        <v>38772</v>
      </c>
      <c r="M35" s="821"/>
      <c r="N35" s="799">
        <f t="shared" si="2"/>
        <v>4443</v>
      </c>
      <c r="O35" s="784"/>
      <c r="P35" s="770"/>
      <c r="Q35" s="770"/>
    </row>
    <row r="36" spans="1:17" ht="15.75">
      <c r="A36" s="770"/>
      <c r="B36" s="760"/>
      <c r="C36" s="792" t="s">
        <v>428</v>
      </c>
      <c r="D36" s="793"/>
      <c r="E36" s="820"/>
      <c r="F36" s="821"/>
      <c r="G36" s="797">
        <v>96331.24468079084</v>
      </c>
      <c r="H36" s="821"/>
      <c r="I36" s="793"/>
      <c r="J36" s="797">
        <v>77047</v>
      </c>
      <c r="K36" s="821"/>
      <c r="L36" s="797">
        <v>93155</v>
      </c>
      <c r="M36" s="821"/>
      <c r="N36" s="799">
        <f t="shared" si="2"/>
        <v>16108</v>
      </c>
      <c r="O36" s="784"/>
      <c r="P36" s="770"/>
      <c r="Q36" s="770"/>
    </row>
    <row r="37" spans="1:17" ht="15.75">
      <c r="A37" s="770"/>
      <c r="B37" s="760"/>
      <c r="C37" s="792" t="s">
        <v>429</v>
      </c>
      <c r="D37" s="793"/>
      <c r="E37" s="820"/>
      <c r="F37" s="821"/>
      <c r="G37" s="797">
        <v>357922.371930234</v>
      </c>
      <c r="H37" s="821"/>
      <c r="I37" s="793"/>
      <c r="J37" s="797">
        <v>503262</v>
      </c>
      <c r="K37" s="821"/>
      <c r="L37" s="797">
        <v>627145</v>
      </c>
      <c r="M37" s="821"/>
      <c r="N37" s="799">
        <f t="shared" si="2"/>
        <v>123883</v>
      </c>
      <c r="O37" s="784"/>
      <c r="P37" s="770"/>
      <c r="Q37" s="770"/>
    </row>
    <row r="38" spans="1:17" ht="15.75">
      <c r="A38" s="770"/>
      <c r="B38" s="760"/>
      <c r="C38" s="792" t="s">
        <v>430</v>
      </c>
      <c r="D38" s="793"/>
      <c r="E38" s="820"/>
      <c r="F38" s="821"/>
      <c r="G38" s="797">
        <v>83314.19294490964</v>
      </c>
      <c r="H38" s="821"/>
      <c r="I38" s="793"/>
      <c r="J38" s="797">
        <v>609</v>
      </c>
      <c r="K38" s="821"/>
      <c r="L38" s="797">
        <v>4609</v>
      </c>
      <c r="M38" s="821"/>
      <c r="N38" s="799">
        <f t="shared" si="2"/>
        <v>4000</v>
      </c>
      <c r="O38" s="784"/>
      <c r="P38" s="770"/>
      <c r="Q38" s="770"/>
    </row>
    <row r="39" spans="1:17" ht="15.75">
      <c r="A39" s="770"/>
      <c r="B39" s="760"/>
      <c r="C39" s="792" t="s">
        <v>431</v>
      </c>
      <c r="D39" s="793"/>
      <c r="E39" s="820"/>
      <c r="F39" s="821"/>
      <c r="G39" s="797">
        <v>519.7420143137074</v>
      </c>
      <c r="H39" s="821"/>
      <c r="I39" s="793"/>
      <c r="J39" s="797">
        <v>490</v>
      </c>
      <c r="K39" s="821"/>
      <c r="L39" s="797">
        <v>490</v>
      </c>
      <c r="M39" s="821"/>
      <c r="N39" s="799">
        <f t="shared" si="2"/>
        <v>0</v>
      </c>
      <c r="O39" s="784"/>
      <c r="P39" s="770"/>
      <c r="Q39" s="770"/>
    </row>
    <row r="40" spans="1:17" ht="15.75">
      <c r="A40" s="770"/>
      <c r="B40" s="760"/>
      <c r="C40" s="792" t="s">
        <v>432</v>
      </c>
      <c r="D40" s="793"/>
      <c r="E40" s="820"/>
      <c r="F40" s="821"/>
      <c r="G40" s="797">
        <v>0</v>
      </c>
      <c r="H40" s="821"/>
      <c r="I40" s="793"/>
      <c r="J40" s="797">
        <v>70</v>
      </c>
      <c r="K40" s="821"/>
      <c r="L40" s="797">
        <v>70</v>
      </c>
      <c r="M40" s="821"/>
      <c r="N40" s="799">
        <f t="shared" si="2"/>
        <v>0</v>
      </c>
      <c r="O40" s="784"/>
      <c r="P40" s="770"/>
      <c r="Q40" s="770"/>
    </row>
    <row r="41" spans="1:17" ht="15.75">
      <c r="A41" s="770"/>
      <c r="B41" s="760"/>
      <c r="C41" s="828" t="s">
        <v>433</v>
      </c>
      <c r="D41" s="793"/>
      <c r="E41" s="820"/>
      <c r="F41" s="829"/>
      <c r="G41" s="830">
        <f>SUM(G16:G40)</f>
        <v>5703306.000000001</v>
      </c>
      <c r="H41" s="829"/>
      <c r="I41" s="831"/>
      <c r="J41" s="830">
        <f>SUM(J16:J40)</f>
        <v>5849488</v>
      </c>
      <c r="K41" s="829"/>
      <c r="L41" s="830">
        <f>SUM(L16:L40)</f>
        <v>6349950</v>
      </c>
      <c r="M41" s="829"/>
      <c r="N41" s="832">
        <f>L41-J41</f>
        <v>500462</v>
      </c>
      <c r="O41" s="784"/>
      <c r="P41" s="770"/>
      <c r="Q41" s="770"/>
    </row>
    <row r="42" spans="1:18" ht="15.75">
      <c r="A42" s="770"/>
      <c r="B42" s="833"/>
      <c r="C42" s="834"/>
      <c r="D42" s="835"/>
      <c r="E42" s="836"/>
      <c r="F42" s="837"/>
      <c r="G42" s="835"/>
      <c r="H42" s="837"/>
      <c r="I42" s="835"/>
      <c r="J42" s="838"/>
      <c r="K42" s="839"/>
      <c r="L42" s="838"/>
      <c r="M42" s="839"/>
      <c r="N42" s="840"/>
      <c r="O42" s="784"/>
      <c r="P42" s="770"/>
      <c r="Q42" s="770"/>
      <c r="R42" s="770"/>
    </row>
    <row r="43" spans="1:18" ht="15.75">
      <c r="A43" s="770"/>
      <c r="B43" s="760"/>
      <c r="C43" s="841" t="s">
        <v>434</v>
      </c>
      <c r="D43" s="797"/>
      <c r="E43" s="842"/>
      <c r="F43" s="795"/>
      <c r="G43" s="797">
        <v>5859437</v>
      </c>
      <c r="H43" s="795"/>
      <c r="I43" s="797"/>
      <c r="J43" s="823" t="s">
        <v>180</v>
      </c>
      <c r="K43" s="795"/>
      <c r="L43" s="797">
        <f>-J44</f>
        <v>0</v>
      </c>
      <c r="M43" s="795"/>
      <c r="N43" s="827" t="s">
        <v>180</v>
      </c>
      <c r="O43" s="784"/>
      <c r="P43" s="770"/>
      <c r="Q43" s="770"/>
      <c r="R43" s="770"/>
    </row>
    <row r="44" spans="1:18" ht="15.75">
      <c r="A44" s="770"/>
      <c r="B44" s="760"/>
      <c r="C44" s="841" t="s">
        <v>435</v>
      </c>
      <c r="D44" s="797"/>
      <c r="E44" s="842"/>
      <c r="F44" s="795"/>
      <c r="G44" s="797">
        <v>532532</v>
      </c>
      <c r="H44" s="795"/>
      <c r="I44" s="797"/>
      <c r="J44" s="797"/>
      <c r="K44" s="795"/>
      <c r="L44" s="797"/>
      <c r="M44" s="795"/>
      <c r="N44" s="799">
        <f aca="true" t="shared" si="3" ref="N44:N53">L44-J44</f>
        <v>0</v>
      </c>
      <c r="O44" s="784"/>
      <c r="P44" s="770"/>
      <c r="Q44" s="770"/>
      <c r="R44" s="770"/>
    </row>
    <row r="45" spans="1:18" ht="15.75">
      <c r="A45" s="770"/>
      <c r="B45" s="760"/>
      <c r="C45" s="841" t="s">
        <v>436</v>
      </c>
      <c r="D45" s="797"/>
      <c r="E45" s="842"/>
      <c r="F45" s="795"/>
      <c r="G45" s="797">
        <v>383165</v>
      </c>
      <c r="H45" s="795"/>
      <c r="I45" s="797"/>
      <c r="J45" s="797">
        <v>0</v>
      </c>
      <c r="K45" s="795"/>
      <c r="L45" s="797">
        <v>0</v>
      </c>
      <c r="M45" s="795"/>
      <c r="N45" s="799">
        <f t="shared" si="3"/>
        <v>0</v>
      </c>
      <c r="O45" s="784"/>
      <c r="P45" s="770"/>
      <c r="Q45" s="770"/>
      <c r="R45" s="770"/>
    </row>
    <row r="46" spans="1:18" ht="15.75">
      <c r="A46" s="770"/>
      <c r="B46" s="760"/>
      <c r="C46" s="841" t="s">
        <v>437</v>
      </c>
      <c r="D46" s="797"/>
      <c r="E46" s="842"/>
      <c r="F46" s="795"/>
      <c r="G46" s="797">
        <v>5761270</v>
      </c>
      <c r="H46" s="795"/>
      <c r="I46" s="797"/>
      <c r="J46" s="797">
        <f>SUM(J41:J45)</f>
        <v>5849488</v>
      </c>
      <c r="K46" s="795"/>
      <c r="L46" s="797">
        <f>SUM(L41:L45)</f>
        <v>6349950</v>
      </c>
      <c r="M46" s="795"/>
      <c r="N46" s="799">
        <f t="shared" si="3"/>
        <v>500462</v>
      </c>
      <c r="O46" s="784"/>
      <c r="P46" s="770"/>
      <c r="Q46" s="770"/>
      <c r="R46" s="770"/>
    </row>
    <row r="47" spans="1:18" ht="15.75">
      <c r="A47" s="770"/>
      <c r="B47" s="843"/>
      <c r="C47" s="844"/>
      <c r="D47" s="845"/>
      <c r="E47" s="846"/>
      <c r="F47" s="847"/>
      <c r="G47" s="845"/>
      <c r="H47" s="847"/>
      <c r="I47" s="845"/>
      <c r="J47" s="845"/>
      <c r="K47" s="847"/>
      <c r="L47" s="845"/>
      <c r="M47" s="848"/>
      <c r="N47" s="799"/>
      <c r="O47" s="784"/>
      <c r="P47" s="770"/>
      <c r="Q47" s="770"/>
      <c r="R47" s="770"/>
    </row>
    <row r="48" spans="1:18" ht="15.75">
      <c r="A48" s="770"/>
      <c r="B48" s="760"/>
      <c r="C48" s="841" t="s">
        <v>438</v>
      </c>
      <c r="D48" s="797"/>
      <c r="E48" s="842"/>
      <c r="F48" s="795"/>
      <c r="G48" s="797"/>
      <c r="H48" s="795"/>
      <c r="I48" s="797"/>
      <c r="J48" s="797"/>
      <c r="K48" s="795"/>
      <c r="L48" s="797"/>
      <c r="M48" s="849"/>
      <c r="N48" s="799"/>
      <c r="O48" s="784"/>
      <c r="P48" s="770"/>
      <c r="Q48" s="770"/>
      <c r="R48" s="770"/>
    </row>
    <row r="49" spans="1:18" ht="15.75">
      <c r="A49" s="770"/>
      <c r="B49" s="760"/>
      <c r="C49" s="841" t="s">
        <v>439</v>
      </c>
      <c r="D49" s="797"/>
      <c r="E49" s="842"/>
      <c r="F49" s="795"/>
      <c r="G49" s="797">
        <f>G41</f>
        <v>5703306.000000001</v>
      </c>
      <c r="H49" s="795"/>
      <c r="I49" s="797"/>
      <c r="J49" s="797">
        <f>J41</f>
        <v>5849488</v>
      </c>
      <c r="K49" s="795"/>
      <c r="L49" s="797">
        <f>L41</f>
        <v>6349950</v>
      </c>
      <c r="M49" s="849"/>
      <c r="N49" s="799">
        <f t="shared" si="3"/>
        <v>500462</v>
      </c>
      <c r="O49" s="784"/>
      <c r="P49" s="770"/>
      <c r="Q49" s="770"/>
      <c r="R49" s="770"/>
    </row>
    <row r="50" spans="1:18" ht="15.75">
      <c r="A50" s="770"/>
      <c r="B50" s="760"/>
      <c r="C50" s="841" t="s">
        <v>440</v>
      </c>
      <c r="D50" s="797"/>
      <c r="E50" s="842"/>
      <c r="F50" s="795"/>
      <c r="G50" s="797">
        <v>0</v>
      </c>
      <c r="H50" s="795"/>
      <c r="I50" s="797"/>
      <c r="J50" s="797">
        <f>-G51</f>
        <v>0</v>
      </c>
      <c r="K50" s="795"/>
      <c r="L50" s="797">
        <f>-J51</f>
        <v>0</v>
      </c>
      <c r="M50" s="849"/>
      <c r="N50" s="799">
        <f t="shared" si="3"/>
        <v>0</v>
      </c>
      <c r="R50" s="770"/>
    </row>
    <row r="51" spans="1:18" ht="15.75">
      <c r="A51" s="770"/>
      <c r="B51" s="760"/>
      <c r="C51" s="841" t="s">
        <v>441</v>
      </c>
      <c r="D51" s="797"/>
      <c r="E51" s="842"/>
      <c r="F51" s="795" t="s">
        <v>60</v>
      </c>
      <c r="G51" s="797">
        <v>0</v>
      </c>
      <c r="H51" s="795"/>
      <c r="I51" s="797"/>
      <c r="J51" s="797">
        <v>0</v>
      </c>
      <c r="K51" s="795"/>
      <c r="L51" s="797">
        <v>0</v>
      </c>
      <c r="M51" s="795"/>
      <c r="N51" s="799">
        <f t="shared" si="3"/>
        <v>0</v>
      </c>
      <c r="R51" s="770"/>
    </row>
    <row r="52" spans="1:18" ht="15.75">
      <c r="A52" s="770"/>
      <c r="B52" s="760"/>
      <c r="C52" s="841" t="s">
        <v>442</v>
      </c>
      <c r="D52" s="797"/>
      <c r="E52" s="842"/>
      <c r="F52" s="795"/>
      <c r="G52" s="797">
        <v>0</v>
      </c>
      <c r="H52" s="795"/>
      <c r="I52" s="797"/>
      <c r="J52" s="797">
        <v>0</v>
      </c>
      <c r="K52" s="795"/>
      <c r="L52" s="797">
        <v>0</v>
      </c>
      <c r="M52" s="850"/>
      <c r="N52" s="799">
        <f t="shared" si="3"/>
        <v>0</v>
      </c>
      <c r="R52" s="770"/>
    </row>
    <row r="53" spans="1:18" ht="15.75">
      <c r="A53" s="770"/>
      <c r="B53" s="805"/>
      <c r="C53" s="851" t="s">
        <v>443</v>
      </c>
      <c r="D53" s="852"/>
      <c r="E53" s="853"/>
      <c r="F53" s="854"/>
      <c r="G53" s="852">
        <f>SUM(G49:G52)</f>
        <v>5703306.000000001</v>
      </c>
      <c r="H53" s="854"/>
      <c r="I53" s="852"/>
      <c r="J53" s="852">
        <f>SUM(J49:J51)</f>
        <v>5849488</v>
      </c>
      <c r="K53" s="854"/>
      <c r="L53" s="852">
        <f>SUM(L49:L51)</f>
        <v>6349950</v>
      </c>
      <c r="M53" s="854"/>
      <c r="N53" s="840">
        <f t="shared" si="3"/>
        <v>500462</v>
      </c>
      <c r="R53" s="770"/>
    </row>
    <row r="54" spans="1:18" ht="15.75">
      <c r="A54" s="770"/>
      <c r="B54" s="855"/>
      <c r="C54" s="856" t="s">
        <v>444</v>
      </c>
      <c r="D54" s="811"/>
      <c r="E54" s="857"/>
      <c r="F54" s="811"/>
      <c r="G54" s="811"/>
      <c r="H54" s="811"/>
      <c r="I54" s="811"/>
      <c r="J54" s="811"/>
      <c r="K54" s="811"/>
      <c r="L54" s="811"/>
      <c r="M54" s="811"/>
      <c r="N54" s="811"/>
      <c r="R54" s="770"/>
    </row>
    <row r="55" spans="1:18" ht="15.75">
      <c r="A55" s="770"/>
      <c r="B55" s="855"/>
      <c r="C55" s="770"/>
      <c r="D55" s="811"/>
      <c r="E55" s="857"/>
      <c r="F55" s="811"/>
      <c r="G55" s="811"/>
      <c r="H55" s="811"/>
      <c r="I55" s="811"/>
      <c r="J55" s="811"/>
      <c r="K55" s="811"/>
      <c r="L55" s="811"/>
      <c r="M55" s="811"/>
      <c r="N55" s="811"/>
      <c r="R55" s="770"/>
    </row>
    <row r="56" spans="1:18" ht="15.75">
      <c r="A56" s="770"/>
      <c r="B56" s="855"/>
      <c r="C56" s="858"/>
      <c r="D56" s="811"/>
      <c r="E56" s="857"/>
      <c r="F56" s="811"/>
      <c r="G56" s="811"/>
      <c r="H56" s="811"/>
      <c r="I56" s="811"/>
      <c r="J56" s="811"/>
      <c r="K56" s="811"/>
      <c r="L56" s="811"/>
      <c r="M56" s="811"/>
      <c r="N56" s="811"/>
      <c r="R56" s="770"/>
    </row>
  </sheetData>
  <mergeCells count="4">
    <mergeCell ref="F8:G8"/>
    <mergeCell ref="H8:J8"/>
    <mergeCell ref="B20:E20"/>
    <mergeCell ref="D21:E21"/>
  </mergeCells>
  <printOptions horizontalCentered="1"/>
  <pageMargins left="0.75" right="0.75" top="1" bottom="1" header="0.5" footer="0.5"/>
  <pageSetup fitToHeight="1" fitToWidth="1" horizontalDpi="600" verticalDpi="600" orientation="landscape" scale="53" r:id="rId2"/>
  <colBreaks count="1" manualBreakCount="1">
    <brk id="14" max="5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L25"/>
  <sheetViews>
    <sheetView view="pageBreakPreview" zoomScale="60" workbookViewId="0" topLeftCell="A1">
      <selection activeCell="H59" sqref="H59"/>
    </sheetView>
  </sheetViews>
  <sheetFormatPr defaultColWidth="9.140625" defaultRowHeight="12.75"/>
  <cols>
    <col min="11" max="11" width="62.28125" style="0" customWidth="1"/>
  </cols>
  <sheetData>
    <row r="1" spans="1:12" ht="15.75">
      <c r="A1" s="859"/>
      <c r="B1" s="860" t="s">
        <v>445</v>
      </c>
      <c r="C1" s="859"/>
      <c r="D1" s="859"/>
      <c r="E1" s="859"/>
      <c r="F1" s="859"/>
      <c r="G1" s="859"/>
      <c r="H1" s="859"/>
      <c r="I1" s="859"/>
      <c r="J1" s="859"/>
      <c r="K1" s="859"/>
      <c r="L1" s="859"/>
    </row>
    <row r="2" spans="1:12" ht="20.25">
      <c r="A2" s="859"/>
      <c r="B2" s="861"/>
      <c r="C2" s="859"/>
      <c r="D2" s="859"/>
      <c r="E2" s="859"/>
      <c r="F2" s="859"/>
      <c r="G2" s="859"/>
      <c r="H2" s="859"/>
      <c r="I2" s="859"/>
      <c r="J2" s="859"/>
      <c r="K2" s="859"/>
      <c r="L2" s="859"/>
    </row>
    <row r="3" spans="1:12" ht="12.75">
      <c r="A3" s="859"/>
      <c r="B3" s="859"/>
      <c r="C3" s="859"/>
      <c r="D3" s="859"/>
      <c r="E3" s="859"/>
      <c r="F3" s="859"/>
      <c r="G3" s="859"/>
      <c r="H3" s="859"/>
      <c r="I3" s="859"/>
      <c r="J3" s="859"/>
      <c r="K3" s="859"/>
      <c r="L3" s="859"/>
    </row>
    <row r="4" spans="1:12" ht="15.75">
      <c r="A4" s="859"/>
      <c r="B4" s="970" t="s">
        <v>2</v>
      </c>
      <c r="C4" s="971"/>
      <c r="D4" s="971"/>
      <c r="E4" s="971"/>
      <c r="F4" s="971"/>
      <c r="G4" s="971"/>
      <c r="H4" s="971"/>
      <c r="I4" s="971"/>
      <c r="J4" s="971"/>
      <c r="K4" s="971"/>
      <c r="L4" s="859"/>
    </row>
    <row r="5" spans="1:12" ht="15.75">
      <c r="A5" s="859"/>
      <c r="B5" s="972" t="s">
        <v>3</v>
      </c>
      <c r="C5" s="973"/>
      <c r="D5" s="973"/>
      <c r="E5" s="973"/>
      <c r="F5" s="973"/>
      <c r="G5" s="973"/>
      <c r="H5" s="973"/>
      <c r="I5" s="973"/>
      <c r="J5" s="973"/>
      <c r="K5" s="973"/>
      <c r="L5" s="859"/>
    </row>
    <row r="6" spans="1:12" ht="15">
      <c r="A6" s="859"/>
      <c r="B6" s="862"/>
      <c r="C6" s="862"/>
      <c r="D6" s="862"/>
      <c r="E6" s="862"/>
      <c r="F6" s="862"/>
      <c r="G6" s="862"/>
      <c r="H6" s="862"/>
      <c r="I6" s="862"/>
      <c r="J6" s="862"/>
      <c r="K6" s="862"/>
      <c r="L6" s="859"/>
    </row>
    <row r="7" spans="1:12" ht="15.75">
      <c r="A7" s="859"/>
      <c r="B7" s="863"/>
      <c r="C7" s="863"/>
      <c r="D7" s="863"/>
      <c r="E7" s="863"/>
      <c r="F7" s="864"/>
      <c r="G7" s="864"/>
      <c r="H7" s="864"/>
      <c r="I7" s="864"/>
      <c r="J7" s="864"/>
      <c r="K7" s="863"/>
      <c r="L7" s="859"/>
    </row>
    <row r="8" spans="1:12" ht="15.75">
      <c r="A8" s="859"/>
      <c r="B8" s="974" t="s">
        <v>446</v>
      </c>
      <c r="C8" s="974"/>
      <c r="D8" s="974"/>
      <c r="E8" s="974"/>
      <c r="F8" s="974"/>
      <c r="G8" s="974"/>
      <c r="H8" s="974"/>
      <c r="I8" s="974"/>
      <c r="J8" s="974"/>
      <c r="K8" s="974"/>
      <c r="L8" s="859"/>
    </row>
    <row r="9" spans="1:12" ht="12.75">
      <c r="A9" s="859"/>
      <c r="B9" s="859"/>
      <c r="C9" s="859"/>
      <c r="D9" s="859"/>
      <c r="E9" s="859"/>
      <c r="F9" s="859"/>
      <c r="G9" s="859"/>
      <c r="H9" s="859"/>
      <c r="I9" s="859"/>
      <c r="J9" s="859"/>
      <c r="K9" s="859"/>
      <c r="L9" s="859"/>
    </row>
    <row r="10" spans="1:12" ht="66.75" customHeight="1">
      <c r="A10" s="859"/>
      <c r="B10" s="969" t="s">
        <v>447</v>
      </c>
      <c r="C10" s="969"/>
      <c r="D10" s="969"/>
      <c r="E10" s="969"/>
      <c r="F10" s="969"/>
      <c r="G10" s="969"/>
      <c r="H10" s="969"/>
      <c r="I10" s="969"/>
      <c r="J10" s="969"/>
      <c r="K10" s="969"/>
      <c r="L10" s="859"/>
    </row>
    <row r="11" spans="1:12" ht="12.75">
      <c r="A11" s="859"/>
      <c r="B11" s="859"/>
      <c r="C11" s="859"/>
      <c r="D11" s="859"/>
      <c r="E11" s="859"/>
      <c r="F11" s="859"/>
      <c r="G11" s="859"/>
      <c r="H11" s="859"/>
      <c r="I11" s="859"/>
      <c r="J11" s="859"/>
      <c r="K11" s="859"/>
      <c r="L11" s="859"/>
    </row>
    <row r="12" spans="1:12" ht="29.25" customHeight="1">
      <c r="A12" s="859"/>
      <c r="B12" s="969" t="s">
        <v>448</v>
      </c>
      <c r="C12" s="969"/>
      <c r="D12" s="969"/>
      <c r="E12" s="969"/>
      <c r="F12" s="969"/>
      <c r="G12" s="969"/>
      <c r="H12" s="969"/>
      <c r="I12" s="969"/>
      <c r="J12" s="969"/>
      <c r="K12" s="969"/>
      <c r="L12" s="859"/>
    </row>
    <row r="13" spans="1:12" ht="15.75">
      <c r="A13" s="859"/>
      <c r="B13" s="865"/>
      <c r="C13" s="865"/>
      <c r="D13" s="865"/>
      <c r="E13" s="865"/>
      <c r="F13" s="865"/>
      <c r="G13" s="865"/>
      <c r="H13" s="865"/>
      <c r="I13" s="865"/>
      <c r="J13" s="865"/>
      <c r="K13" s="865"/>
      <c r="L13" s="859"/>
    </row>
    <row r="14" spans="1:12" ht="34.5" customHeight="1">
      <c r="A14" s="859"/>
      <c r="B14" s="969" t="s">
        <v>449</v>
      </c>
      <c r="C14" s="969"/>
      <c r="D14" s="969"/>
      <c r="E14" s="969"/>
      <c r="F14" s="969"/>
      <c r="G14" s="969"/>
      <c r="H14" s="969"/>
      <c r="I14" s="969"/>
      <c r="J14" s="969"/>
      <c r="K14" s="969"/>
      <c r="L14" s="859"/>
    </row>
    <row r="15" spans="1:12" ht="15.75">
      <c r="A15" s="859"/>
      <c r="B15" s="865"/>
      <c r="C15" s="865"/>
      <c r="D15" s="865"/>
      <c r="E15" s="865"/>
      <c r="F15" s="865"/>
      <c r="G15" s="865"/>
      <c r="H15" s="865"/>
      <c r="I15" s="865"/>
      <c r="J15" s="865"/>
      <c r="K15" s="865"/>
      <c r="L15" s="859"/>
    </row>
    <row r="16" spans="1:12" ht="63" customHeight="1">
      <c r="A16" s="859"/>
      <c r="B16" s="969" t="s">
        <v>450</v>
      </c>
      <c r="C16" s="969"/>
      <c r="D16" s="969"/>
      <c r="E16" s="969"/>
      <c r="F16" s="969"/>
      <c r="G16" s="969"/>
      <c r="H16" s="969"/>
      <c r="I16" s="969"/>
      <c r="J16" s="969"/>
      <c r="K16" s="969"/>
      <c r="L16" s="859"/>
    </row>
    <row r="17" spans="1:12" ht="15.75">
      <c r="A17" s="859"/>
      <c r="B17" s="866"/>
      <c r="C17" s="866"/>
      <c r="D17" s="866"/>
      <c r="E17" s="866"/>
      <c r="F17" s="866"/>
      <c r="G17" s="866"/>
      <c r="H17" s="866"/>
      <c r="I17" s="866"/>
      <c r="J17" s="866"/>
      <c r="K17" s="866"/>
      <c r="L17" s="859"/>
    </row>
    <row r="18" spans="1:12" ht="50.25" customHeight="1">
      <c r="A18" s="859"/>
      <c r="B18" s="969" t="s">
        <v>451</v>
      </c>
      <c r="C18" s="969"/>
      <c r="D18" s="969"/>
      <c r="E18" s="969"/>
      <c r="F18" s="969"/>
      <c r="G18" s="969"/>
      <c r="H18" s="969"/>
      <c r="I18" s="969"/>
      <c r="J18" s="969"/>
      <c r="K18" s="969"/>
      <c r="L18" s="859"/>
    </row>
    <row r="19" spans="1:12" ht="15.75">
      <c r="A19" s="859"/>
      <c r="B19" s="865"/>
      <c r="C19" s="865"/>
      <c r="D19" s="865"/>
      <c r="E19" s="865"/>
      <c r="F19" s="865"/>
      <c r="G19" s="865"/>
      <c r="H19" s="865"/>
      <c r="I19" s="865"/>
      <c r="J19" s="865"/>
      <c r="K19" s="865"/>
      <c r="L19" s="859"/>
    </row>
    <row r="20" spans="1:12" ht="62.25" customHeight="1">
      <c r="A20" s="859"/>
      <c r="B20" s="969" t="s">
        <v>452</v>
      </c>
      <c r="C20" s="969"/>
      <c r="D20" s="969"/>
      <c r="E20" s="969"/>
      <c r="F20" s="969"/>
      <c r="G20" s="969"/>
      <c r="H20" s="969"/>
      <c r="I20" s="969"/>
      <c r="J20" s="969"/>
      <c r="K20" s="969"/>
      <c r="L20" s="859"/>
    </row>
    <row r="21" spans="1:12" ht="15.75">
      <c r="A21" s="859"/>
      <c r="B21" s="865"/>
      <c r="C21" s="865"/>
      <c r="D21" s="865"/>
      <c r="E21" s="865"/>
      <c r="F21" s="865"/>
      <c r="G21" s="865"/>
      <c r="H21" s="865"/>
      <c r="I21" s="865"/>
      <c r="J21" s="865"/>
      <c r="K21" s="865"/>
      <c r="L21" s="859"/>
    </row>
    <row r="22" spans="1:12" ht="51.75" customHeight="1">
      <c r="A22" s="859"/>
      <c r="B22" s="969" t="s">
        <v>453</v>
      </c>
      <c r="C22" s="969"/>
      <c r="D22" s="969"/>
      <c r="E22" s="969"/>
      <c r="F22" s="969"/>
      <c r="G22" s="969"/>
      <c r="H22" s="969"/>
      <c r="I22" s="969"/>
      <c r="J22" s="969"/>
      <c r="K22" s="969"/>
      <c r="L22" s="859"/>
    </row>
    <row r="23" spans="1:12" ht="15.75">
      <c r="A23" s="859"/>
      <c r="B23" s="865"/>
      <c r="C23" s="865"/>
      <c r="D23" s="865"/>
      <c r="E23" s="865"/>
      <c r="F23" s="865"/>
      <c r="G23" s="865"/>
      <c r="H23" s="865"/>
      <c r="I23" s="865"/>
      <c r="J23" s="865"/>
      <c r="K23" s="865"/>
      <c r="L23" s="859"/>
    </row>
    <row r="24" spans="1:12" ht="49.5" customHeight="1">
      <c r="A24" s="859"/>
      <c r="B24" s="969" t="s">
        <v>454</v>
      </c>
      <c r="C24" s="969"/>
      <c r="D24" s="969"/>
      <c r="E24" s="969"/>
      <c r="F24" s="969"/>
      <c r="G24" s="969"/>
      <c r="H24" s="969"/>
      <c r="I24" s="969"/>
      <c r="J24" s="969"/>
      <c r="K24" s="969"/>
      <c r="L24" s="859"/>
    </row>
    <row r="25" spans="1:12" ht="15.75">
      <c r="A25" s="859"/>
      <c r="B25" s="865"/>
      <c r="C25" s="865"/>
      <c r="D25" s="865"/>
      <c r="E25" s="865"/>
      <c r="F25" s="865"/>
      <c r="G25" s="865"/>
      <c r="H25" s="865"/>
      <c r="I25" s="865"/>
      <c r="J25" s="865"/>
      <c r="K25" s="865"/>
      <c r="L25" s="859"/>
    </row>
  </sheetData>
  <mergeCells count="11">
    <mergeCell ref="B4:K4"/>
    <mergeCell ref="B5:K5"/>
    <mergeCell ref="B8:K8"/>
    <mergeCell ref="B10:K10"/>
    <mergeCell ref="B20:K20"/>
    <mergeCell ref="B22:K22"/>
    <mergeCell ref="B24:K24"/>
    <mergeCell ref="B12:K12"/>
    <mergeCell ref="B14:K14"/>
    <mergeCell ref="B16:K16"/>
    <mergeCell ref="B18:K18"/>
  </mergeCells>
  <printOptions horizontalCentered="1"/>
  <pageMargins left="0.75" right="0.75" top="1" bottom="1" header="0.5" footer="0.5"/>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AH113"/>
  <sheetViews>
    <sheetView view="pageBreakPreview" zoomScale="50" zoomScaleSheetLayoutView="50" workbookViewId="0" topLeftCell="A53">
      <selection activeCell="H68" sqref="H68"/>
    </sheetView>
  </sheetViews>
  <sheetFormatPr defaultColWidth="9.140625" defaultRowHeight="12.75"/>
  <cols>
    <col min="2" max="2" width="6.57421875" style="0" customWidth="1"/>
    <col min="3" max="3" width="12.28125" style="0" customWidth="1"/>
    <col min="8" max="8" width="10.421875" style="0" bestFit="1" customWidth="1"/>
    <col min="9" max="9" width="10.57421875" style="0" bestFit="1" customWidth="1"/>
    <col min="10" max="10" width="13.421875" style="0" bestFit="1" customWidth="1"/>
    <col min="11" max="11" width="0.13671875" style="0" customWidth="1"/>
    <col min="12" max="12" width="10.421875" style="0" bestFit="1" customWidth="1"/>
    <col min="13" max="13" width="10.140625" style="0" bestFit="1" customWidth="1"/>
    <col min="14" max="14" width="13.7109375" style="0" bestFit="1" customWidth="1"/>
    <col min="15" max="15" width="0.71875" style="0" hidden="1" customWidth="1"/>
    <col min="16" max="17" width="10.421875" style="0" bestFit="1" customWidth="1"/>
    <col min="18" max="18" width="11.28125" style="0" bestFit="1" customWidth="1"/>
    <col min="19" max="19" width="0.13671875" style="0" hidden="1" customWidth="1"/>
    <col min="20" max="21" width="10.57421875" style="0" bestFit="1" customWidth="1"/>
    <col min="22" max="22" width="13.421875" style="0" bestFit="1" customWidth="1"/>
    <col min="23" max="23" width="1.8515625" style="0" hidden="1" customWidth="1"/>
    <col min="26" max="26" width="11.57421875" style="0" bestFit="1" customWidth="1"/>
    <col min="27" max="27" width="1.7109375" style="0" hidden="1" customWidth="1"/>
    <col min="30" max="30" width="9.8515625" style="0" bestFit="1" customWidth="1"/>
    <col min="31" max="31" width="0.9921875" style="0" hidden="1" customWidth="1"/>
    <col min="32" max="33" width="11.8515625" style="0" bestFit="1" customWidth="1"/>
    <col min="34" max="34" width="15.421875" style="0" bestFit="1" customWidth="1"/>
  </cols>
  <sheetData>
    <row r="1" spans="1:34" ht="22.5">
      <c r="A1" s="1" t="s">
        <v>0</v>
      </c>
      <c r="B1" s="2"/>
      <c r="C1" s="2"/>
      <c r="D1" s="2"/>
      <c r="E1" s="2"/>
      <c r="F1" s="2"/>
      <c r="G1" s="2"/>
      <c r="H1" s="3"/>
      <c r="I1" s="3"/>
      <c r="J1" s="3"/>
      <c r="K1" s="3"/>
      <c r="L1" s="3"/>
      <c r="M1" s="3"/>
      <c r="N1" s="3"/>
      <c r="O1" s="3"/>
      <c r="P1" s="3"/>
      <c r="Q1" s="3"/>
      <c r="R1" s="3"/>
      <c r="S1" s="3"/>
      <c r="T1" s="3"/>
      <c r="U1" s="3"/>
      <c r="V1" s="3"/>
      <c r="W1" s="3"/>
      <c r="X1" s="3"/>
      <c r="Y1" s="3"/>
      <c r="Z1" s="3"/>
      <c r="AA1" s="3"/>
      <c r="AB1" s="3"/>
      <c r="AC1" s="3"/>
      <c r="AD1" s="3"/>
      <c r="AE1" s="3"/>
      <c r="AF1" s="3"/>
      <c r="AG1" s="3"/>
      <c r="AH1" s="3"/>
    </row>
    <row r="2" spans="1:34" ht="15.75">
      <c r="A2" s="2"/>
      <c r="B2" s="2"/>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row>
    <row r="3" spans="1:34" ht="22.5">
      <c r="A3" s="4" t="s">
        <v>1</v>
      </c>
      <c r="B3" s="5"/>
      <c r="C3" s="5"/>
      <c r="D3" s="5"/>
      <c r="E3" s="5"/>
      <c r="F3" s="5"/>
      <c r="G3" s="5"/>
      <c r="H3" s="6"/>
      <c r="I3" s="6"/>
      <c r="J3" s="6"/>
      <c r="K3" s="6"/>
      <c r="L3" s="6"/>
      <c r="M3" s="6"/>
      <c r="N3" s="6"/>
      <c r="O3" s="6"/>
      <c r="P3" s="6"/>
      <c r="Q3" s="7"/>
      <c r="R3" s="6"/>
      <c r="S3" s="6"/>
      <c r="T3" s="6"/>
      <c r="U3" s="6"/>
      <c r="V3" s="6"/>
      <c r="W3" s="6"/>
      <c r="X3" s="6"/>
      <c r="Y3" s="6"/>
      <c r="Z3" s="6"/>
      <c r="AA3" s="6"/>
      <c r="AB3" s="6"/>
      <c r="AC3" s="6"/>
      <c r="AD3" s="6"/>
      <c r="AE3" s="6"/>
      <c r="AF3" s="6"/>
      <c r="AG3" s="6"/>
      <c r="AH3" s="6"/>
    </row>
    <row r="4" spans="1:34" ht="23.25">
      <c r="A4" s="8" t="s">
        <v>2</v>
      </c>
      <c r="B4" s="5"/>
      <c r="C4" s="5"/>
      <c r="D4" s="5"/>
      <c r="E4" s="5"/>
      <c r="F4" s="5"/>
      <c r="G4" s="5"/>
      <c r="H4" s="6"/>
      <c r="I4" s="6"/>
      <c r="J4" s="6"/>
      <c r="K4" s="6"/>
      <c r="L4" s="6"/>
      <c r="M4" s="6"/>
      <c r="N4" s="6"/>
      <c r="O4" s="6"/>
      <c r="P4" s="6"/>
      <c r="Q4" s="7"/>
      <c r="R4" s="6"/>
      <c r="S4" s="6"/>
      <c r="T4" s="6"/>
      <c r="U4" s="6"/>
      <c r="V4" s="6"/>
      <c r="W4" s="6"/>
      <c r="X4" s="6"/>
      <c r="Y4" s="6"/>
      <c r="Z4" s="6"/>
      <c r="AA4" s="6"/>
      <c r="AB4" s="6"/>
      <c r="AC4" s="6"/>
      <c r="AD4" s="6"/>
      <c r="AE4" s="6"/>
      <c r="AF4" s="6"/>
      <c r="AG4" s="6"/>
      <c r="AH4" s="6"/>
    </row>
    <row r="5" spans="1:34" ht="23.25">
      <c r="A5" s="8" t="s">
        <v>3</v>
      </c>
      <c r="B5" s="5"/>
      <c r="C5" s="5"/>
      <c r="D5" s="5"/>
      <c r="E5" s="5"/>
      <c r="F5" s="5"/>
      <c r="G5" s="5"/>
      <c r="H5" s="6"/>
      <c r="I5" s="6"/>
      <c r="J5" s="6"/>
      <c r="K5" s="6"/>
      <c r="L5" s="6"/>
      <c r="M5" s="6"/>
      <c r="N5" s="6"/>
      <c r="O5" s="6"/>
      <c r="P5" s="6"/>
      <c r="Q5" s="7"/>
      <c r="R5" s="6"/>
      <c r="S5" s="6"/>
      <c r="T5" s="6"/>
      <c r="U5" s="6"/>
      <c r="V5" s="6"/>
      <c r="W5" s="6"/>
      <c r="X5" s="6"/>
      <c r="Y5" s="6"/>
      <c r="Z5" s="6"/>
      <c r="AA5" s="6"/>
      <c r="AB5" s="6"/>
      <c r="AC5" s="6"/>
      <c r="AD5" s="6"/>
      <c r="AE5" s="6"/>
      <c r="AF5" s="6"/>
      <c r="AG5" s="6"/>
      <c r="AH5" s="6"/>
    </row>
    <row r="6" spans="1:34" ht="23.25">
      <c r="A6" s="8" t="s">
        <v>4</v>
      </c>
      <c r="B6" s="5"/>
      <c r="C6" s="5"/>
      <c r="D6" s="5"/>
      <c r="E6" s="5"/>
      <c r="F6" s="5"/>
      <c r="G6" s="5"/>
      <c r="H6" s="6"/>
      <c r="I6" s="6"/>
      <c r="J6" s="6"/>
      <c r="K6" s="6"/>
      <c r="L6" s="6"/>
      <c r="M6" s="6"/>
      <c r="N6" s="6"/>
      <c r="O6" s="6"/>
      <c r="P6" s="6"/>
      <c r="Q6" s="6"/>
      <c r="R6" s="6"/>
      <c r="S6" s="6"/>
      <c r="T6" s="6"/>
      <c r="U6" s="6"/>
      <c r="V6" s="6"/>
      <c r="W6" s="6"/>
      <c r="X6" s="6"/>
      <c r="Y6" s="6"/>
      <c r="Z6" s="6"/>
      <c r="AA6" s="6"/>
      <c r="AB6" s="6"/>
      <c r="AC6" s="6"/>
      <c r="AD6" s="6"/>
      <c r="AE6" s="6"/>
      <c r="AF6" s="6"/>
      <c r="AG6" s="6"/>
      <c r="AH6" s="6"/>
    </row>
    <row r="7" spans="1:34" ht="23.25">
      <c r="A7" s="8"/>
      <c r="B7" s="5"/>
      <c r="C7" s="5"/>
      <c r="D7" s="5"/>
      <c r="E7" s="5"/>
      <c r="F7" s="5"/>
      <c r="G7" s="5"/>
      <c r="H7" s="6"/>
      <c r="I7" s="6"/>
      <c r="J7" s="6"/>
      <c r="K7" s="6"/>
      <c r="L7" s="6"/>
      <c r="M7" s="6"/>
      <c r="N7" s="6"/>
      <c r="O7" s="6"/>
      <c r="P7" s="6"/>
      <c r="Q7" s="6"/>
      <c r="R7" s="6"/>
      <c r="S7" s="6"/>
      <c r="T7" s="6"/>
      <c r="U7" s="6"/>
      <c r="V7" s="6"/>
      <c r="W7" s="6"/>
      <c r="X7" s="6"/>
      <c r="Y7" s="6"/>
      <c r="Z7" s="6"/>
      <c r="AA7" s="6"/>
      <c r="AB7" s="6"/>
      <c r="AC7" s="6"/>
      <c r="AD7" s="6"/>
      <c r="AE7" s="6"/>
      <c r="AF7" s="6"/>
      <c r="AG7" s="6"/>
      <c r="AH7" s="6"/>
    </row>
    <row r="8" spans="1:34" ht="23.25">
      <c r="A8" s="8"/>
      <c r="B8" s="5"/>
      <c r="C8" s="5"/>
      <c r="D8" s="5"/>
      <c r="E8" s="5"/>
      <c r="F8" s="5"/>
      <c r="G8" s="5"/>
      <c r="H8" s="6"/>
      <c r="I8" s="6"/>
      <c r="J8" s="6"/>
      <c r="K8" s="6"/>
      <c r="L8" s="6"/>
      <c r="M8" s="6"/>
      <c r="N8" s="6"/>
      <c r="O8" s="6"/>
      <c r="P8" s="6"/>
      <c r="Q8" s="6"/>
      <c r="R8" s="6"/>
      <c r="S8" s="6"/>
      <c r="T8" s="6"/>
      <c r="U8" s="6"/>
      <c r="V8" s="6"/>
      <c r="W8" s="6"/>
      <c r="X8" s="6"/>
      <c r="Y8" s="6"/>
      <c r="Z8" s="6"/>
      <c r="AA8" s="6"/>
      <c r="AB8" s="6"/>
      <c r="AC8" s="6"/>
      <c r="AD8" s="6"/>
      <c r="AE8" s="6"/>
      <c r="AF8" s="6"/>
      <c r="AG8" s="6"/>
      <c r="AH8" s="6"/>
    </row>
    <row r="9" spans="1:34" ht="15.75">
      <c r="A9" s="9"/>
      <c r="B9" s="5"/>
      <c r="C9" s="5"/>
      <c r="D9" s="5"/>
      <c r="E9" s="5"/>
      <c r="F9" s="5"/>
      <c r="G9" s="5"/>
      <c r="H9" s="6"/>
      <c r="I9" s="6"/>
      <c r="J9" s="6"/>
      <c r="K9" s="6"/>
      <c r="L9" s="6"/>
      <c r="M9" s="6"/>
      <c r="N9" s="6"/>
      <c r="O9" s="6"/>
      <c r="P9" s="6"/>
      <c r="Q9" s="6"/>
      <c r="R9" s="6"/>
      <c r="S9" s="6"/>
      <c r="T9" s="6"/>
      <c r="U9" s="6"/>
      <c r="V9" s="6"/>
      <c r="W9" s="6"/>
      <c r="X9" s="6"/>
      <c r="Y9" s="6"/>
      <c r="Z9" s="6"/>
      <c r="AA9" s="6"/>
      <c r="AB9" s="6"/>
      <c r="AC9" s="6"/>
      <c r="AD9" s="6"/>
      <c r="AE9" s="6"/>
      <c r="AF9" s="899" t="s">
        <v>5</v>
      </c>
      <c r="AG9" s="900"/>
      <c r="AH9" s="901"/>
    </row>
    <row r="10" spans="1:34" ht="15.75">
      <c r="A10" s="9"/>
      <c r="B10" s="5"/>
      <c r="C10" s="5"/>
      <c r="D10" s="5"/>
      <c r="E10" s="5"/>
      <c r="F10" s="5"/>
      <c r="G10" s="5"/>
      <c r="H10" s="6"/>
      <c r="I10" s="6"/>
      <c r="J10" s="6"/>
      <c r="K10" s="6"/>
      <c r="L10" s="6"/>
      <c r="M10" s="6"/>
      <c r="N10" s="6"/>
      <c r="O10" s="6"/>
      <c r="P10" s="6"/>
      <c r="Q10" s="6"/>
      <c r="R10" s="6"/>
      <c r="S10" s="6"/>
      <c r="T10" s="6"/>
      <c r="U10" s="6"/>
      <c r="V10" s="6"/>
      <c r="W10" s="6"/>
      <c r="X10" s="6"/>
      <c r="Y10" s="6"/>
      <c r="Z10" s="6"/>
      <c r="AA10" s="6"/>
      <c r="AB10" s="6"/>
      <c r="AC10" s="6"/>
      <c r="AD10" s="6"/>
      <c r="AE10" s="6"/>
      <c r="AF10" s="10"/>
      <c r="AG10" s="11"/>
      <c r="AH10" s="12"/>
    </row>
    <row r="11" spans="1:34" ht="15.75">
      <c r="A11" s="13"/>
      <c r="B11" s="13"/>
      <c r="C11" s="13"/>
      <c r="D11" s="13"/>
      <c r="E11" s="13"/>
      <c r="F11" s="13"/>
      <c r="G11" s="13"/>
      <c r="H11" s="14"/>
      <c r="I11" s="14"/>
      <c r="J11" s="14"/>
      <c r="K11" s="14"/>
      <c r="L11" s="14"/>
      <c r="M11" s="14"/>
      <c r="N11" s="14"/>
      <c r="O11" s="14"/>
      <c r="P11" s="14"/>
      <c r="Q11" s="14"/>
      <c r="R11" s="14"/>
      <c r="S11" s="14"/>
      <c r="T11" s="14"/>
      <c r="U11" s="14"/>
      <c r="V11" s="14"/>
      <c r="W11" s="14"/>
      <c r="X11" s="14"/>
      <c r="Y11" s="14"/>
      <c r="Z11" s="14"/>
      <c r="AA11" s="14"/>
      <c r="AB11" s="14"/>
      <c r="AC11" s="14"/>
      <c r="AD11" s="15"/>
      <c r="AE11" s="16"/>
      <c r="AF11" s="17" t="s">
        <v>6</v>
      </c>
      <c r="AG11" s="18"/>
      <c r="AH11" s="18"/>
    </row>
    <row r="12" spans="1:34" ht="16.5" thickBot="1">
      <c r="A12" s="19"/>
      <c r="B12" s="20"/>
      <c r="C12" s="20"/>
      <c r="D12" s="20"/>
      <c r="E12" s="20"/>
      <c r="F12" s="20"/>
      <c r="G12" s="20"/>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2" t="s">
        <v>7</v>
      </c>
      <c r="AG12" s="22" t="s">
        <v>8</v>
      </c>
      <c r="AH12" s="23" t="s">
        <v>9</v>
      </c>
    </row>
    <row r="13" spans="1:34" ht="15.75">
      <c r="A13" s="24"/>
      <c r="B13" s="25"/>
      <c r="C13" s="25"/>
      <c r="D13" s="25"/>
      <c r="E13" s="25"/>
      <c r="F13" s="25"/>
      <c r="G13" s="25"/>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7"/>
      <c r="AG13" s="27"/>
      <c r="AH13" s="28"/>
    </row>
    <row r="14" spans="1:34" ht="15.75">
      <c r="A14" s="29" t="s">
        <v>10</v>
      </c>
      <c r="B14" s="30"/>
      <c r="C14" s="31"/>
      <c r="D14" s="31"/>
      <c r="E14" s="31"/>
      <c r="F14" s="31"/>
      <c r="G14" s="31"/>
      <c r="H14" s="32"/>
      <c r="I14" s="32"/>
      <c r="J14" s="32"/>
      <c r="K14" s="32"/>
      <c r="L14" s="32"/>
      <c r="M14" s="32"/>
      <c r="N14" s="32"/>
      <c r="O14" s="32"/>
      <c r="P14" s="32"/>
      <c r="Q14" s="32"/>
      <c r="R14" s="32"/>
      <c r="S14" s="32"/>
      <c r="T14" s="32"/>
      <c r="U14" s="32"/>
      <c r="V14" s="32"/>
      <c r="W14" s="32"/>
      <c r="X14" s="32"/>
      <c r="Y14" s="32"/>
      <c r="Z14" s="32"/>
      <c r="AA14" s="32"/>
      <c r="AB14" s="32"/>
      <c r="AC14" s="33"/>
      <c r="AD14" s="33"/>
      <c r="AE14" s="33"/>
      <c r="AF14" s="34">
        <v>31356</v>
      </c>
      <c r="AG14" s="34">
        <v>30369</v>
      </c>
      <c r="AH14" s="35">
        <v>5630570</v>
      </c>
    </row>
    <row r="15" spans="1:34" ht="15.75">
      <c r="A15" s="36" t="s">
        <v>11</v>
      </c>
      <c r="B15" s="37"/>
      <c r="C15" s="38"/>
      <c r="D15" s="38"/>
      <c r="E15" s="38"/>
      <c r="F15" s="38"/>
      <c r="G15" s="38"/>
      <c r="H15" s="39"/>
      <c r="I15" s="39"/>
      <c r="J15" s="39"/>
      <c r="K15" s="39"/>
      <c r="L15" s="39"/>
      <c r="M15" s="39"/>
      <c r="N15" s="39"/>
      <c r="O15" s="39"/>
      <c r="P15" s="39"/>
      <c r="Q15" s="39"/>
      <c r="R15" s="39"/>
      <c r="S15" s="39"/>
      <c r="T15" s="39"/>
      <c r="U15" s="39"/>
      <c r="V15" s="39"/>
      <c r="W15" s="39"/>
      <c r="X15" s="39"/>
      <c r="Y15" s="39"/>
      <c r="Z15" s="39"/>
      <c r="AA15" s="39"/>
      <c r="AB15" s="39"/>
      <c r="AC15" s="40"/>
      <c r="AD15" s="40"/>
      <c r="AE15" s="40"/>
      <c r="AF15" s="41">
        <v>0</v>
      </c>
      <c r="AG15" s="41">
        <v>0</v>
      </c>
      <c r="AH15" s="42">
        <v>130700</v>
      </c>
    </row>
    <row r="16" spans="1:34" ht="15.75">
      <c r="A16" s="43" t="s">
        <v>12</v>
      </c>
      <c r="B16" s="37"/>
      <c r="C16" s="38"/>
      <c r="D16" s="38"/>
      <c r="E16" s="38"/>
      <c r="F16" s="38"/>
      <c r="G16" s="38"/>
      <c r="H16" s="39"/>
      <c r="I16" s="39"/>
      <c r="J16" s="39"/>
      <c r="K16" s="39"/>
      <c r="L16" s="39"/>
      <c r="M16" s="39"/>
      <c r="N16" s="39"/>
      <c r="O16" s="39"/>
      <c r="P16" s="39"/>
      <c r="Q16" s="39"/>
      <c r="R16" s="39"/>
      <c r="S16" s="39"/>
      <c r="T16" s="39"/>
      <c r="U16" s="39"/>
      <c r="V16" s="39"/>
      <c r="W16" s="39"/>
      <c r="X16" s="39"/>
      <c r="Y16" s="39"/>
      <c r="Z16" s="39"/>
      <c r="AA16" s="39"/>
      <c r="AB16" s="39"/>
      <c r="AC16" s="40"/>
      <c r="AD16" s="40"/>
      <c r="AE16" s="40"/>
      <c r="AF16" s="41">
        <f>SUM(AF14:AF15)</f>
        <v>31356</v>
      </c>
      <c r="AG16" s="41">
        <f>SUM(AG14:AG15)</f>
        <v>30369</v>
      </c>
      <c r="AH16" s="44">
        <f>SUM(AH14:AH15)</f>
        <v>5761270</v>
      </c>
    </row>
    <row r="17" spans="1:34" ht="15.75">
      <c r="A17" s="43"/>
      <c r="B17" s="37"/>
      <c r="C17" s="38"/>
      <c r="D17" s="38"/>
      <c r="E17" s="38"/>
      <c r="F17" s="38"/>
      <c r="G17" s="38"/>
      <c r="H17" s="39"/>
      <c r="I17" s="39"/>
      <c r="J17" s="39"/>
      <c r="K17" s="39"/>
      <c r="L17" s="39"/>
      <c r="M17" s="39"/>
      <c r="N17" s="39"/>
      <c r="O17" s="39"/>
      <c r="P17" s="39"/>
      <c r="Q17" s="39"/>
      <c r="R17" s="39"/>
      <c r="S17" s="39"/>
      <c r="T17" s="39"/>
      <c r="U17" s="39"/>
      <c r="V17" s="39"/>
      <c r="W17" s="39"/>
      <c r="X17" s="39"/>
      <c r="Y17" s="39"/>
      <c r="Z17" s="39"/>
      <c r="AA17" s="39"/>
      <c r="AB17" s="39"/>
      <c r="AC17" s="40"/>
      <c r="AD17" s="40"/>
      <c r="AE17" s="40"/>
      <c r="AF17" s="41"/>
      <c r="AG17" s="41"/>
      <c r="AH17" s="44"/>
    </row>
    <row r="18" spans="1:34" ht="15.75">
      <c r="A18" s="43" t="s">
        <v>13</v>
      </c>
      <c r="B18" s="37"/>
      <c r="C18" s="38"/>
      <c r="D18" s="38"/>
      <c r="E18" s="38"/>
      <c r="F18" s="38"/>
      <c r="G18" s="38"/>
      <c r="H18" s="39"/>
      <c r="I18" s="39"/>
      <c r="J18" s="39"/>
      <c r="K18" s="39"/>
      <c r="L18" s="39"/>
      <c r="M18" s="39"/>
      <c r="N18" s="39"/>
      <c r="O18" s="39"/>
      <c r="P18" s="39"/>
      <c r="Q18" s="39"/>
      <c r="R18" s="39"/>
      <c r="S18" s="39"/>
      <c r="T18" s="39"/>
      <c r="U18" s="39"/>
      <c r="V18" s="39"/>
      <c r="W18" s="39"/>
      <c r="X18" s="39"/>
      <c r="Y18" s="39"/>
      <c r="Z18" s="39"/>
      <c r="AA18" s="39"/>
      <c r="AB18" s="39"/>
      <c r="AC18" s="40"/>
      <c r="AD18" s="40"/>
      <c r="AE18" s="40"/>
      <c r="AF18" s="41">
        <v>31359</v>
      </c>
      <c r="AG18" s="41">
        <v>31012</v>
      </c>
      <c r="AH18" s="44">
        <v>5988658</v>
      </c>
    </row>
    <row r="19" spans="1:34" ht="15.75">
      <c r="A19" s="43" t="s">
        <v>14</v>
      </c>
      <c r="B19" s="37"/>
      <c r="C19" s="38"/>
      <c r="D19" s="38"/>
      <c r="E19" s="38"/>
      <c r="F19" s="38"/>
      <c r="G19" s="38"/>
      <c r="H19" s="39"/>
      <c r="I19" s="39"/>
      <c r="J19" s="39"/>
      <c r="K19" s="39"/>
      <c r="L19" s="39"/>
      <c r="M19" s="39"/>
      <c r="N19" s="39"/>
      <c r="O19" s="39"/>
      <c r="P19" s="39"/>
      <c r="Q19" s="39"/>
      <c r="R19" s="39"/>
      <c r="S19" s="39"/>
      <c r="T19" s="39"/>
      <c r="U19" s="39"/>
      <c r="V19" s="39"/>
      <c r="W19" s="39"/>
      <c r="X19" s="39"/>
      <c r="Y19" s="39"/>
      <c r="Z19" s="39"/>
      <c r="AA19" s="39"/>
      <c r="AB19" s="39"/>
      <c r="AC19" s="40"/>
      <c r="AD19" s="40"/>
      <c r="AE19" s="40"/>
      <c r="AF19" s="41">
        <v>31359</v>
      </c>
      <c r="AG19" s="41">
        <v>31012</v>
      </c>
      <c r="AH19" s="44">
        <v>5663564</v>
      </c>
    </row>
    <row r="20" spans="1:34" ht="15.75">
      <c r="A20" s="43"/>
      <c r="B20" s="37"/>
      <c r="C20" s="38"/>
      <c r="D20" s="38"/>
      <c r="E20" s="38"/>
      <c r="F20" s="38"/>
      <c r="G20" s="38"/>
      <c r="H20" s="39"/>
      <c r="I20" s="39"/>
      <c r="J20" s="39"/>
      <c r="K20" s="39"/>
      <c r="L20" s="39"/>
      <c r="M20" s="39"/>
      <c r="N20" s="39"/>
      <c r="O20" s="39"/>
      <c r="P20" s="39"/>
      <c r="Q20" s="39"/>
      <c r="R20" s="39"/>
      <c r="S20" s="39"/>
      <c r="T20" s="39"/>
      <c r="U20" s="39"/>
      <c r="V20" s="39"/>
      <c r="W20" s="39"/>
      <c r="X20" s="39"/>
      <c r="Y20" s="39"/>
      <c r="Z20" s="39"/>
      <c r="AA20" s="39"/>
      <c r="AB20" s="39"/>
      <c r="AC20" s="40"/>
      <c r="AD20" s="40"/>
      <c r="AE20" s="40"/>
      <c r="AF20" s="41"/>
      <c r="AG20" s="41"/>
      <c r="AH20" s="42"/>
    </row>
    <row r="21" spans="1:34" ht="15.75">
      <c r="A21" s="45" t="s">
        <v>15</v>
      </c>
      <c r="B21" s="46"/>
      <c r="C21" s="47"/>
      <c r="D21" s="47"/>
      <c r="E21" s="47"/>
      <c r="F21" s="47"/>
      <c r="G21" s="47"/>
      <c r="H21" s="48"/>
      <c r="I21" s="48"/>
      <c r="J21" s="48"/>
      <c r="K21" s="48"/>
      <c r="L21" s="48"/>
      <c r="M21" s="48"/>
      <c r="N21" s="48"/>
      <c r="O21" s="48"/>
      <c r="P21" s="48"/>
      <c r="Q21" s="48"/>
      <c r="R21" s="48"/>
      <c r="S21" s="48"/>
      <c r="T21" s="48"/>
      <c r="U21" s="48"/>
      <c r="V21" s="48"/>
      <c r="W21" s="48"/>
      <c r="X21" s="48"/>
      <c r="Y21" s="48"/>
      <c r="Z21" s="48"/>
      <c r="AA21" s="48"/>
      <c r="AB21" s="48"/>
      <c r="AC21" s="49"/>
      <c r="AD21" s="49"/>
      <c r="AE21" s="49"/>
      <c r="AF21" s="41">
        <v>31359</v>
      </c>
      <c r="AG21" s="41">
        <v>31012</v>
      </c>
      <c r="AH21" s="44">
        <v>5849488</v>
      </c>
    </row>
    <row r="22" spans="1:34" ht="15.75">
      <c r="A22" s="43" t="s">
        <v>16</v>
      </c>
      <c r="B22" s="46"/>
      <c r="C22" s="47"/>
      <c r="D22" s="47"/>
      <c r="E22" s="47"/>
      <c r="F22" s="47"/>
      <c r="G22" s="47"/>
      <c r="H22" s="48"/>
      <c r="I22" s="48"/>
      <c r="J22" s="48"/>
      <c r="K22" s="48"/>
      <c r="L22" s="48"/>
      <c r="M22" s="48"/>
      <c r="N22" s="48"/>
      <c r="O22" s="48"/>
      <c r="P22" s="48"/>
      <c r="Q22" s="48"/>
      <c r="R22" s="48"/>
      <c r="S22" s="48"/>
      <c r="T22" s="48"/>
      <c r="U22" s="48"/>
      <c r="V22" s="48"/>
      <c r="W22" s="48"/>
      <c r="X22" s="48"/>
      <c r="Y22" s="48"/>
      <c r="Z22" s="48"/>
      <c r="AA22" s="48"/>
      <c r="AB22" s="48"/>
      <c r="AC22" s="49"/>
      <c r="AD22" s="49"/>
      <c r="AE22" s="49"/>
      <c r="AF22" s="41">
        <v>0</v>
      </c>
      <c r="AG22" s="41">
        <v>0</v>
      </c>
      <c r="AH22" s="44">
        <v>0</v>
      </c>
    </row>
    <row r="23" spans="1:34" ht="15.75">
      <c r="A23" s="43" t="s">
        <v>17</v>
      </c>
      <c r="B23" s="37"/>
      <c r="C23" s="38"/>
      <c r="D23" s="38"/>
      <c r="E23" s="38"/>
      <c r="F23" s="38"/>
      <c r="G23" s="38"/>
      <c r="H23" s="39"/>
      <c r="I23" s="39"/>
      <c r="J23" s="39"/>
      <c r="K23" s="39"/>
      <c r="L23" s="39"/>
      <c r="M23" s="39"/>
      <c r="N23" s="39"/>
      <c r="O23" s="39"/>
      <c r="P23" s="39"/>
      <c r="Q23" s="39"/>
      <c r="R23" s="39"/>
      <c r="S23" s="39"/>
      <c r="T23" s="39"/>
      <c r="U23" s="39"/>
      <c r="V23" s="39"/>
      <c r="W23" s="39"/>
      <c r="X23" s="39"/>
      <c r="Y23" s="39"/>
      <c r="Z23" s="39"/>
      <c r="AA23" s="39"/>
      <c r="AB23" s="39"/>
      <c r="AC23" s="39"/>
      <c r="AD23" s="39"/>
      <c r="AE23" s="39"/>
      <c r="AF23" s="50">
        <f>SUM(AF21:AF22)</f>
        <v>31359</v>
      </c>
      <c r="AG23" s="50">
        <f>SUM(AG21:AG22)</f>
        <v>31012</v>
      </c>
      <c r="AH23" s="51">
        <f>SUM(AH21:AH22)</f>
        <v>5849488</v>
      </c>
    </row>
    <row r="24" spans="1:34" ht="15.75">
      <c r="A24" s="43"/>
      <c r="B24" s="37"/>
      <c r="C24" s="38"/>
      <c r="D24" s="38"/>
      <c r="E24" s="38"/>
      <c r="F24" s="38"/>
      <c r="G24" s="38"/>
      <c r="H24" s="39"/>
      <c r="I24" s="39"/>
      <c r="J24" s="39"/>
      <c r="K24" s="39"/>
      <c r="L24" s="39"/>
      <c r="M24" s="39"/>
      <c r="N24" s="39"/>
      <c r="O24" s="39"/>
      <c r="P24" s="39"/>
      <c r="Q24" s="39"/>
      <c r="R24" s="39"/>
      <c r="S24" s="39"/>
      <c r="T24" s="39"/>
      <c r="U24" s="39"/>
      <c r="V24" s="39"/>
      <c r="W24" s="39"/>
      <c r="X24" s="39"/>
      <c r="Y24" s="39"/>
      <c r="Z24" s="39"/>
      <c r="AA24" s="39"/>
      <c r="AB24" s="39"/>
      <c r="AC24" s="39"/>
      <c r="AD24" s="39"/>
      <c r="AE24" s="39"/>
      <c r="AF24" s="50"/>
      <c r="AG24" s="50"/>
      <c r="AH24" s="52"/>
    </row>
    <row r="25" spans="1:34" ht="15.75">
      <c r="A25" s="43" t="s">
        <v>18</v>
      </c>
      <c r="B25" s="46"/>
      <c r="C25" s="47"/>
      <c r="D25" s="47"/>
      <c r="E25" s="47"/>
      <c r="F25" s="47"/>
      <c r="G25" s="47"/>
      <c r="H25" s="48"/>
      <c r="I25" s="48"/>
      <c r="J25" s="48"/>
      <c r="K25" s="48"/>
      <c r="L25" s="48"/>
      <c r="M25" s="48"/>
      <c r="N25" s="48"/>
      <c r="O25" s="48"/>
      <c r="P25" s="48"/>
      <c r="Q25" s="48"/>
      <c r="R25" s="48"/>
      <c r="S25" s="48"/>
      <c r="T25" s="48"/>
      <c r="U25" s="48"/>
      <c r="V25" s="48"/>
      <c r="W25" s="48"/>
      <c r="X25" s="48"/>
      <c r="Y25" s="48"/>
      <c r="Z25" s="48"/>
      <c r="AA25" s="48"/>
      <c r="AB25" s="48"/>
      <c r="AC25" s="48"/>
      <c r="AD25" s="48"/>
      <c r="AE25" s="48"/>
      <c r="AF25" s="50"/>
      <c r="AG25" s="50"/>
      <c r="AH25" s="51"/>
    </row>
    <row r="26" spans="1:34" ht="15.75">
      <c r="A26" s="43"/>
      <c r="B26" s="46"/>
      <c r="C26" s="53" t="s">
        <v>19</v>
      </c>
      <c r="D26" s="47"/>
      <c r="E26" s="47"/>
      <c r="F26" s="47"/>
      <c r="G26" s="47"/>
      <c r="H26" s="48"/>
      <c r="I26" s="48"/>
      <c r="J26" s="48"/>
      <c r="K26" s="48"/>
      <c r="L26" s="48"/>
      <c r="M26" s="48"/>
      <c r="N26" s="48"/>
      <c r="O26" s="48"/>
      <c r="P26" s="48"/>
      <c r="Q26" s="48"/>
      <c r="R26" s="48"/>
      <c r="S26" s="48"/>
      <c r="T26" s="48"/>
      <c r="U26" s="48"/>
      <c r="V26" s="48"/>
      <c r="W26" s="48"/>
      <c r="X26" s="48"/>
      <c r="Y26" s="48"/>
      <c r="Z26" s="48"/>
      <c r="AA26" s="48"/>
      <c r="AB26" s="48"/>
      <c r="AC26" s="48"/>
      <c r="AD26" s="48"/>
      <c r="AE26" s="48"/>
      <c r="AF26" s="50">
        <v>0</v>
      </c>
      <c r="AG26" s="50">
        <v>0</v>
      </c>
      <c r="AH26" s="51">
        <v>0</v>
      </c>
    </row>
    <row r="27" spans="1:34" ht="15.75">
      <c r="A27" s="43" t="s">
        <v>20</v>
      </c>
      <c r="B27" s="46"/>
      <c r="C27" s="54"/>
      <c r="D27" s="47"/>
      <c r="E27" s="47"/>
      <c r="F27" s="47"/>
      <c r="G27" s="47"/>
      <c r="H27" s="48"/>
      <c r="I27" s="48"/>
      <c r="J27" s="48"/>
      <c r="K27" s="48"/>
      <c r="L27" s="48"/>
      <c r="M27" s="48"/>
      <c r="N27" s="48"/>
      <c r="O27" s="48"/>
      <c r="P27" s="48"/>
      <c r="Q27" s="48"/>
      <c r="R27" s="48"/>
      <c r="S27" s="48"/>
      <c r="T27" s="48"/>
      <c r="U27" s="48"/>
      <c r="V27" s="48"/>
      <c r="W27" s="48"/>
      <c r="X27" s="48"/>
      <c r="Y27" s="48"/>
      <c r="Z27" s="48"/>
      <c r="AA27" s="48"/>
      <c r="AB27" s="48"/>
      <c r="AC27" s="48"/>
      <c r="AD27" s="48"/>
      <c r="AE27" s="48"/>
      <c r="AF27" s="50">
        <f>SUM(AF25:AF26)</f>
        <v>0</v>
      </c>
      <c r="AG27" s="50">
        <f>SUM(AG25:AG26)</f>
        <v>0</v>
      </c>
      <c r="AH27" s="51">
        <f>SUM(AH25:AH26)</f>
        <v>0</v>
      </c>
    </row>
    <row r="28" spans="1:34" ht="15.75">
      <c r="A28" s="43"/>
      <c r="B28" s="46"/>
      <c r="C28" s="47"/>
      <c r="D28" s="47"/>
      <c r="E28" s="47"/>
      <c r="F28" s="47"/>
      <c r="G28" s="47"/>
      <c r="H28" s="48"/>
      <c r="I28" s="48"/>
      <c r="J28" s="48"/>
      <c r="K28" s="48"/>
      <c r="L28" s="48"/>
      <c r="M28" s="48"/>
      <c r="N28" s="48"/>
      <c r="O28" s="48"/>
      <c r="P28" s="48"/>
      <c r="Q28" s="48"/>
      <c r="R28" s="48"/>
      <c r="S28" s="48"/>
      <c r="T28" s="48"/>
      <c r="U28" s="48"/>
      <c r="V28" s="48"/>
      <c r="W28" s="48"/>
      <c r="X28" s="48"/>
      <c r="Y28" s="48"/>
      <c r="Z28" s="48"/>
      <c r="AA28" s="48"/>
      <c r="AB28" s="48"/>
      <c r="AC28" s="48"/>
      <c r="AD28" s="48"/>
      <c r="AE28" s="48"/>
      <c r="AF28" s="50"/>
      <c r="AG28" s="50"/>
      <c r="AH28" s="51"/>
    </row>
    <row r="29" spans="1:34" ht="15.75">
      <c r="A29" s="43" t="s">
        <v>21</v>
      </c>
      <c r="B29" s="46"/>
      <c r="C29" s="47"/>
      <c r="D29" s="47"/>
      <c r="E29" s="47"/>
      <c r="F29" s="47"/>
      <c r="G29" s="47"/>
      <c r="H29" s="48"/>
      <c r="I29" s="48"/>
      <c r="J29" s="48"/>
      <c r="K29" s="48"/>
      <c r="L29" s="48"/>
      <c r="M29" s="48"/>
      <c r="N29" s="48"/>
      <c r="O29" s="48"/>
      <c r="P29" s="48"/>
      <c r="Q29" s="48"/>
      <c r="R29" s="48"/>
      <c r="S29" s="48"/>
      <c r="T29" s="48"/>
      <c r="U29" s="48"/>
      <c r="V29" s="48"/>
      <c r="W29" s="48"/>
      <c r="X29" s="48"/>
      <c r="Y29" s="48"/>
      <c r="Z29" s="48"/>
      <c r="AA29" s="48"/>
      <c r="AB29" s="48"/>
      <c r="AC29" s="48"/>
      <c r="AD29" s="48"/>
      <c r="AE29" s="48"/>
      <c r="AF29" s="50"/>
      <c r="AG29" s="55"/>
      <c r="AH29" s="56"/>
    </row>
    <row r="30" spans="1:34" ht="15.75">
      <c r="A30" s="43"/>
      <c r="B30" s="46"/>
      <c r="C30" s="47"/>
      <c r="D30" s="47"/>
      <c r="E30" s="47"/>
      <c r="F30" s="47"/>
      <c r="G30" s="47"/>
      <c r="H30" s="48"/>
      <c r="I30" s="48"/>
      <c r="J30" s="48"/>
      <c r="K30" s="48"/>
      <c r="L30" s="48"/>
      <c r="M30" s="48"/>
      <c r="N30" s="48"/>
      <c r="O30" s="48"/>
      <c r="P30" s="48"/>
      <c r="Q30" s="48"/>
      <c r="R30" s="48"/>
      <c r="S30" s="48"/>
      <c r="T30" s="48"/>
      <c r="U30" s="48"/>
      <c r="V30" s="48"/>
      <c r="W30" s="48"/>
      <c r="X30" s="48"/>
      <c r="Y30" s="48"/>
      <c r="Z30" s="48"/>
      <c r="AA30" s="48"/>
      <c r="AB30" s="48"/>
      <c r="AC30" s="48"/>
      <c r="AD30" s="48"/>
      <c r="AE30" s="48"/>
      <c r="AF30" s="50"/>
      <c r="AG30" s="55"/>
      <c r="AH30" s="51"/>
    </row>
    <row r="31" spans="1:34" ht="15.75">
      <c r="A31" s="43"/>
      <c r="B31" s="46" t="s">
        <v>22</v>
      </c>
      <c r="C31" s="47"/>
      <c r="D31" s="47"/>
      <c r="E31" s="47"/>
      <c r="F31" s="47"/>
      <c r="G31" s="47"/>
      <c r="H31" s="48"/>
      <c r="I31" s="48"/>
      <c r="J31" s="48"/>
      <c r="K31" s="48"/>
      <c r="L31" s="48"/>
      <c r="M31" s="48"/>
      <c r="N31" s="48"/>
      <c r="O31" s="48"/>
      <c r="P31" s="48"/>
      <c r="Q31" s="48"/>
      <c r="R31" s="48"/>
      <c r="S31" s="48"/>
      <c r="T31" s="48"/>
      <c r="U31" s="48"/>
      <c r="V31" s="48"/>
      <c r="W31" s="48"/>
      <c r="X31" s="48"/>
      <c r="Y31" s="48"/>
      <c r="Z31" s="48"/>
      <c r="AA31" s="48"/>
      <c r="AB31" s="48"/>
      <c r="AC31" s="48"/>
      <c r="AD31" s="48"/>
      <c r="AE31" s="48"/>
      <c r="AF31" s="50"/>
      <c r="AG31" s="55"/>
      <c r="AH31" s="51"/>
    </row>
    <row r="32" spans="1:34" ht="15.75">
      <c r="A32" s="43"/>
      <c r="B32" s="46" t="s">
        <v>23</v>
      </c>
      <c r="C32" s="47"/>
      <c r="D32" s="47"/>
      <c r="E32" s="47"/>
      <c r="F32" s="47"/>
      <c r="G32" s="47"/>
      <c r="H32" s="48"/>
      <c r="I32" s="48"/>
      <c r="J32" s="48"/>
      <c r="K32" s="48"/>
      <c r="L32" s="48"/>
      <c r="M32" s="48"/>
      <c r="N32" s="48"/>
      <c r="O32" s="48"/>
      <c r="P32" s="48"/>
      <c r="Q32" s="48"/>
      <c r="R32" s="48"/>
      <c r="S32" s="48"/>
      <c r="T32" s="48"/>
      <c r="U32" s="48"/>
      <c r="V32" s="48"/>
      <c r="W32" s="48"/>
      <c r="X32" s="48"/>
      <c r="Y32" s="48"/>
      <c r="Z32" s="48"/>
      <c r="AA32" s="48"/>
      <c r="AB32" s="48"/>
      <c r="AC32" s="48"/>
      <c r="AD32" s="48"/>
      <c r="AE32" s="48"/>
      <c r="AF32" s="50">
        <v>0</v>
      </c>
      <c r="AG32" s="55">
        <v>0</v>
      </c>
      <c r="AH32" s="51">
        <v>13000</v>
      </c>
    </row>
    <row r="33" spans="1:34" ht="15.75">
      <c r="A33" s="43"/>
      <c r="B33" s="46" t="s">
        <v>24</v>
      </c>
      <c r="C33" s="57"/>
      <c r="D33" s="57"/>
      <c r="E33" s="47"/>
      <c r="F33" s="47"/>
      <c r="G33" s="47"/>
      <c r="H33" s="48"/>
      <c r="I33" s="48"/>
      <c r="J33" s="48"/>
      <c r="K33" s="48"/>
      <c r="L33" s="48"/>
      <c r="M33" s="48"/>
      <c r="N33" s="48"/>
      <c r="O33" s="48"/>
      <c r="P33" s="48"/>
      <c r="Q33" s="48"/>
      <c r="R33" s="48"/>
      <c r="S33" s="48"/>
      <c r="T33" s="48"/>
      <c r="U33" s="48"/>
      <c r="V33" s="48"/>
      <c r="W33" s="48"/>
      <c r="X33" s="48"/>
      <c r="Y33" s="48"/>
      <c r="Z33" s="48"/>
      <c r="AA33" s="48"/>
      <c r="AB33" s="48"/>
      <c r="AC33" s="48"/>
      <c r="AD33" s="48"/>
      <c r="AE33" s="48"/>
      <c r="AF33" s="50">
        <f>SUM(AF32)</f>
        <v>0</v>
      </c>
      <c r="AG33" s="55">
        <f>SUM(AG32)</f>
        <v>0</v>
      </c>
      <c r="AH33" s="51">
        <f>SUM(AH32)</f>
        <v>13000</v>
      </c>
    </row>
    <row r="34" spans="1:34" ht="15.75">
      <c r="A34" s="43"/>
      <c r="B34" s="46" t="s">
        <v>25</v>
      </c>
      <c r="C34" s="57"/>
      <c r="D34" s="57"/>
      <c r="E34" s="47"/>
      <c r="F34" s="47"/>
      <c r="G34" s="47"/>
      <c r="H34" s="48"/>
      <c r="I34" s="48"/>
      <c r="J34" s="48"/>
      <c r="K34" s="48"/>
      <c r="L34" s="48"/>
      <c r="M34" s="48"/>
      <c r="N34" s="48"/>
      <c r="O34" s="48"/>
      <c r="P34" s="48"/>
      <c r="Q34" s="48"/>
      <c r="R34" s="48"/>
      <c r="S34" s="48"/>
      <c r="T34" s="48"/>
      <c r="U34" s="48"/>
      <c r="V34" s="48"/>
      <c r="W34" s="48"/>
      <c r="X34" s="48"/>
      <c r="Y34" s="48"/>
      <c r="Z34" s="48"/>
      <c r="AA34" s="48"/>
      <c r="AB34" s="48"/>
      <c r="AC34" s="48"/>
      <c r="AD34" s="48"/>
      <c r="AE34" s="48"/>
      <c r="AF34" s="50"/>
      <c r="AG34" s="55"/>
      <c r="AH34" s="51"/>
    </row>
    <row r="35" spans="1:34" ht="15" customHeight="1">
      <c r="A35" s="43"/>
      <c r="B35" s="46"/>
      <c r="C35" s="58" t="s">
        <v>26</v>
      </c>
      <c r="D35" s="57"/>
      <c r="E35" s="47"/>
      <c r="F35" s="47"/>
      <c r="G35" s="47"/>
      <c r="H35" s="48"/>
      <c r="I35" s="48"/>
      <c r="J35" s="48"/>
      <c r="K35" s="48"/>
      <c r="L35" s="48"/>
      <c r="M35" s="48"/>
      <c r="N35" s="48"/>
      <c r="O35" s="48"/>
      <c r="P35" s="48"/>
      <c r="Q35" s="48"/>
      <c r="R35" s="48"/>
      <c r="S35" s="48"/>
      <c r="T35" s="48"/>
      <c r="U35" s="48"/>
      <c r="V35" s="48"/>
      <c r="W35" s="48"/>
      <c r="X35" s="48"/>
      <c r="Y35" s="48"/>
      <c r="Z35" s="48"/>
      <c r="AA35" s="48"/>
      <c r="AB35" s="48"/>
      <c r="AC35" s="48"/>
      <c r="AD35" s="48"/>
      <c r="AE35" s="48"/>
      <c r="AF35" s="50">
        <v>0</v>
      </c>
      <c r="AG35" s="55">
        <v>0</v>
      </c>
      <c r="AH35" s="51">
        <v>62879</v>
      </c>
    </row>
    <row r="36" spans="1:34" ht="15.75" hidden="1">
      <c r="A36" s="59"/>
      <c r="B36" s="13"/>
      <c r="C36" s="60" t="s">
        <v>27</v>
      </c>
      <c r="D36" s="61"/>
      <c r="E36" s="62"/>
      <c r="F36" s="62"/>
      <c r="G36" s="62"/>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4"/>
      <c r="AG36" s="65"/>
      <c r="AH36" s="66"/>
    </row>
    <row r="37" spans="1:34" ht="15.75" hidden="1">
      <c r="A37" s="59"/>
      <c r="B37" s="13"/>
      <c r="C37" s="60" t="s">
        <v>28</v>
      </c>
      <c r="D37" s="61"/>
      <c r="E37" s="62"/>
      <c r="F37" s="62"/>
      <c r="G37" s="62"/>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4"/>
      <c r="AG37" s="65"/>
      <c r="AH37" s="66"/>
    </row>
    <row r="38" spans="1:34" ht="15.75">
      <c r="A38" s="43"/>
      <c r="B38" s="46"/>
      <c r="C38" s="58" t="s">
        <v>29</v>
      </c>
      <c r="D38" s="57"/>
      <c r="E38" s="47"/>
      <c r="F38" s="47"/>
      <c r="G38" s="47"/>
      <c r="H38" s="48"/>
      <c r="I38" s="48"/>
      <c r="J38" s="48"/>
      <c r="K38" s="48"/>
      <c r="L38" s="48"/>
      <c r="M38" s="48"/>
      <c r="N38" s="48"/>
      <c r="O38" s="48"/>
      <c r="P38" s="48"/>
      <c r="Q38" s="48"/>
      <c r="R38" s="48"/>
      <c r="S38" s="48"/>
      <c r="T38" s="48"/>
      <c r="U38" s="48"/>
      <c r="V38" s="48"/>
      <c r="W38" s="48"/>
      <c r="X38" s="48"/>
      <c r="Y38" s="48"/>
      <c r="Z38" s="48"/>
      <c r="AA38" s="48"/>
      <c r="AB38" s="48"/>
      <c r="AC38" s="48"/>
      <c r="AD38" s="48"/>
      <c r="AE38" s="48"/>
      <c r="AF38" s="50">
        <v>0</v>
      </c>
      <c r="AG38" s="55">
        <v>0</v>
      </c>
      <c r="AH38" s="51">
        <v>21632</v>
      </c>
    </row>
    <row r="39" spans="1:34" ht="15.75">
      <c r="A39" s="43"/>
      <c r="B39" s="46"/>
      <c r="C39" s="58" t="s">
        <v>30</v>
      </c>
      <c r="D39" s="57"/>
      <c r="E39" s="47"/>
      <c r="F39" s="47"/>
      <c r="G39" s="47"/>
      <c r="H39" s="48"/>
      <c r="I39" s="48"/>
      <c r="J39" s="48"/>
      <c r="K39" s="48"/>
      <c r="L39" s="48"/>
      <c r="M39" s="48"/>
      <c r="N39" s="48"/>
      <c r="O39" s="48"/>
      <c r="P39" s="48"/>
      <c r="Q39" s="48"/>
      <c r="R39" s="48"/>
      <c r="S39" s="48"/>
      <c r="T39" s="48"/>
      <c r="U39" s="48"/>
      <c r="V39" s="48"/>
      <c r="W39" s="48"/>
      <c r="X39" s="48"/>
      <c r="Y39" s="48"/>
      <c r="Z39" s="48"/>
      <c r="AA39" s="48"/>
      <c r="AB39" s="48"/>
      <c r="AC39" s="48"/>
      <c r="AD39" s="48"/>
      <c r="AE39" s="48"/>
      <c r="AF39" s="50">
        <v>0</v>
      </c>
      <c r="AG39" s="55">
        <v>38</v>
      </c>
      <c r="AH39" s="51">
        <v>0</v>
      </c>
    </row>
    <row r="40" spans="1:34" ht="15.75">
      <c r="A40" s="43"/>
      <c r="B40" s="46"/>
      <c r="C40" s="58" t="s">
        <v>31</v>
      </c>
      <c r="D40" s="57"/>
      <c r="E40" s="47"/>
      <c r="F40" s="47"/>
      <c r="G40" s="47"/>
      <c r="H40" s="48"/>
      <c r="I40" s="48"/>
      <c r="J40" s="48"/>
      <c r="K40" s="48"/>
      <c r="L40" s="48"/>
      <c r="M40" s="48"/>
      <c r="N40" s="48"/>
      <c r="O40" s="48"/>
      <c r="P40" s="48"/>
      <c r="Q40" s="48"/>
      <c r="R40" s="48"/>
      <c r="S40" s="48"/>
      <c r="T40" s="48"/>
      <c r="U40" s="48"/>
      <c r="V40" s="48"/>
      <c r="W40" s="48"/>
      <c r="X40" s="48"/>
      <c r="Y40" s="48"/>
      <c r="Z40" s="48"/>
      <c r="AA40" s="48"/>
      <c r="AB40" s="48"/>
      <c r="AC40" s="48"/>
      <c r="AD40" s="48"/>
      <c r="AE40" s="48"/>
      <c r="AF40" s="50">
        <v>0</v>
      </c>
      <c r="AG40" s="55">
        <v>0</v>
      </c>
      <c r="AH40" s="51">
        <v>5201</v>
      </c>
    </row>
    <row r="41" spans="1:34" ht="15.75">
      <c r="A41" s="67"/>
      <c r="B41" s="46"/>
      <c r="C41" s="58" t="s">
        <v>32</v>
      </c>
      <c r="D41" s="58"/>
      <c r="E41" s="46"/>
      <c r="F41" s="46"/>
      <c r="G41" s="46"/>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9">
        <v>0</v>
      </c>
      <c r="AG41" s="70">
        <v>0</v>
      </c>
      <c r="AH41" s="56">
        <v>38403</v>
      </c>
    </row>
    <row r="42" spans="1:34" ht="15.75">
      <c r="A42" s="67"/>
      <c r="B42" s="46"/>
      <c r="C42" s="58" t="s">
        <v>33</v>
      </c>
      <c r="D42" s="58"/>
      <c r="E42" s="46"/>
      <c r="F42" s="46"/>
      <c r="G42" s="46"/>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9"/>
      <c r="AG42" s="70"/>
      <c r="AH42" s="56">
        <v>24536</v>
      </c>
    </row>
    <row r="43" spans="1:34" ht="15.75">
      <c r="A43" s="67"/>
      <c r="B43" s="46"/>
      <c r="C43" s="58" t="s">
        <v>34</v>
      </c>
      <c r="D43" s="58"/>
      <c r="E43" s="46"/>
      <c r="F43" s="46"/>
      <c r="G43" s="46"/>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9"/>
      <c r="AG43" s="70"/>
      <c r="AH43" s="56">
        <v>7612</v>
      </c>
    </row>
    <row r="44" spans="1:34" ht="15.75">
      <c r="A44" s="67"/>
      <c r="B44" s="46"/>
      <c r="C44" s="58" t="s">
        <v>35</v>
      </c>
      <c r="D44" s="58"/>
      <c r="E44" s="46"/>
      <c r="F44" s="46"/>
      <c r="G44" s="46"/>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9"/>
      <c r="AG44" s="70"/>
      <c r="AH44" s="56">
        <v>10203</v>
      </c>
    </row>
    <row r="45" spans="1:34" ht="15.75">
      <c r="A45" s="67"/>
      <c r="B45" s="46"/>
      <c r="C45" s="58" t="s">
        <v>36</v>
      </c>
      <c r="D45" s="58"/>
      <c r="E45" s="46"/>
      <c r="F45" s="46"/>
      <c r="G45" s="46"/>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9"/>
      <c r="AG45" s="70"/>
      <c r="AH45" s="56">
        <v>2602</v>
      </c>
    </row>
    <row r="46" spans="1:34" ht="15.75">
      <c r="A46" s="67"/>
      <c r="B46" s="46"/>
      <c r="C46" s="58" t="s">
        <v>37</v>
      </c>
      <c r="D46" s="58"/>
      <c r="E46" s="46"/>
      <c r="F46" s="46"/>
      <c r="G46" s="46"/>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9"/>
      <c r="AG46" s="70"/>
      <c r="AH46" s="56">
        <v>50272</v>
      </c>
    </row>
    <row r="47" spans="1:34" ht="15.75">
      <c r="A47" s="67"/>
      <c r="B47" s="46"/>
      <c r="C47" s="58" t="s">
        <v>38</v>
      </c>
      <c r="D47" s="58"/>
      <c r="E47" s="46"/>
      <c r="F47" s="46"/>
      <c r="G47" s="46"/>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9"/>
      <c r="AG47" s="70"/>
      <c r="AH47" s="56">
        <v>3770</v>
      </c>
    </row>
    <row r="48" spans="1:34" ht="15.75">
      <c r="A48" s="67"/>
      <c r="B48" s="46"/>
      <c r="C48" s="58" t="s">
        <v>39</v>
      </c>
      <c r="D48" s="58"/>
      <c r="E48" s="46"/>
      <c r="F48" s="46"/>
      <c r="G48" s="46"/>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9"/>
      <c r="AG48" s="70"/>
      <c r="AH48" s="56">
        <v>366</v>
      </c>
    </row>
    <row r="49" spans="1:34" ht="15.75">
      <c r="A49" s="67"/>
      <c r="B49" s="46"/>
      <c r="C49" s="58" t="s">
        <v>40</v>
      </c>
      <c r="D49" s="58"/>
      <c r="E49" s="46"/>
      <c r="F49" s="46"/>
      <c r="G49" s="46"/>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9"/>
      <c r="AG49" s="70"/>
      <c r="AH49" s="56">
        <v>4039</v>
      </c>
    </row>
    <row r="50" spans="1:34" ht="15.75">
      <c r="A50" s="67"/>
      <c r="B50" s="46"/>
      <c r="C50" s="46" t="s">
        <v>41</v>
      </c>
      <c r="D50" s="46"/>
      <c r="E50" s="46"/>
      <c r="F50" s="46"/>
      <c r="G50" s="46"/>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9"/>
      <c r="AG50" s="70"/>
      <c r="AH50" s="56">
        <v>1200</v>
      </c>
    </row>
    <row r="51" spans="1:34" ht="15.75">
      <c r="A51" s="43"/>
      <c r="B51" s="46"/>
      <c r="C51" s="46" t="s">
        <v>42</v>
      </c>
      <c r="D51" s="47"/>
      <c r="E51" s="47"/>
      <c r="F51" s="47"/>
      <c r="G51" s="47"/>
      <c r="H51" s="48"/>
      <c r="I51" s="48"/>
      <c r="J51" s="48"/>
      <c r="K51" s="48"/>
      <c r="L51" s="48"/>
      <c r="M51" s="48"/>
      <c r="N51" s="48"/>
      <c r="O51" s="48"/>
      <c r="P51" s="48"/>
      <c r="Q51" s="48"/>
      <c r="R51" s="48"/>
      <c r="S51" s="48"/>
      <c r="T51" s="48"/>
      <c r="U51" s="48"/>
      <c r="V51" s="48"/>
      <c r="W51" s="48"/>
      <c r="X51" s="48"/>
      <c r="Y51" s="48"/>
      <c r="Z51" s="48"/>
      <c r="AA51" s="48"/>
      <c r="AB51" s="48"/>
      <c r="AC51" s="48"/>
      <c r="AD51" s="48"/>
      <c r="AE51" s="48"/>
      <c r="AF51" s="69">
        <f>SUM(AF35:AF50)</f>
        <v>0</v>
      </c>
      <c r="AG51" s="70">
        <f>SUM(AG35:AG50)</f>
        <v>38</v>
      </c>
      <c r="AH51" s="56">
        <f>SUM(AH35:AH50)</f>
        <v>232715</v>
      </c>
    </row>
    <row r="52" spans="1:34" ht="15.75">
      <c r="A52" s="43"/>
      <c r="B52" s="46" t="s">
        <v>43</v>
      </c>
      <c r="C52" s="47"/>
      <c r="D52" s="47"/>
      <c r="E52" s="47"/>
      <c r="F52" s="47"/>
      <c r="G52" s="47"/>
      <c r="H52" s="48"/>
      <c r="I52" s="48"/>
      <c r="J52" s="48"/>
      <c r="K52" s="48"/>
      <c r="L52" s="48"/>
      <c r="M52" s="48"/>
      <c r="N52" s="48"/>
      <c r="O52" s="48"/>
      <c r="P52" s="48"/>
      <c r="Q52" s="48"/>
      <c r="R52" s="48"/>
      <c r="S52" s="48"/>
      <c r="T52" s="48"/>
      <c r="U52" s="48"/>
      <c r="V52" s="48"/>
      <c r="W52" s="48"/>
      <c r="X52" s="48"/>
      <c r="Y52" s="48"/>
      <c r="Z52" s="48"/>
      <c r="AA52" s="48"/>
      <c r="AB52" s="48"/>
      <c r="AC52" s="48"/>
      <c r="AD52" s="48"/>
      <c r="AE52" s="48"/>
      <c r="AF52" s="50"/>
      <c r="AG52" s="55"/>
      <c r="AH52" s="51"/>
    </row>
    <row r="53" spans="1:34" ht="15.75">
      <c r="A53" s="43"/>
      <c r="B53" s="46"/>
      <c r="C53" s="53" t="s">
        <v>44</v>
      </c>
      <c r="D53" s="47"/>
      <c r="E53" s="47"/>
      <c r="F53" s="47"/>
      <c r="G53" s="47"/>
      <c r="H53" s="48"/>
      <c r="I53" s="48"/>
      <c r="J53" s="48"/>
      <c r="K53" s="48"/>
      <c r="L53" s="48"/>
      <c r="M53" s="48"/>
      <c r="N53" s="48"/>
      <c r="O53" s="48"/>
      <c r="P53" s="48"/>
      <c r="Q53" s="48"/>
      <c r="R53" s="48"/>
      <c r="S53" s="48"/>
      <c r="T53" s="48"/>
      <c r="U53" s="48"/>
      <c r="V53" s="48"/>
      <c r="W53" s="48"/>
      <c r="X53" s="48"/>
      <c r="Y53" s="48"/>
      <c r="Z53" s="48"/>
      <c r="AA53" s="48"/>
      <c r="AB53" s="48"/>
      <c r="AC53" s="48"/>
      <c r="AD53" s="48"/>
      <c r="AE53" s="48"/>
      <c r="AF53" s="50">
        <v>-2700</v>
      </c>
      <c r="AG53" s="55">
        <v>-2700</v>
      </c>
      <c r="AH53" s="51">
        <v>0</v>
      </c>
    </row>
    <row r="54" spans="1:34" ht="15.75">
      <c r="A54" s="43"/>
      <c r="B54" s="46"/>
      <c r="C54" s="54" t="s">
        <v>45</v>
      </c>
      <c r="D54" s="47"/>
      <c r="E54" s="47"/>
      <c r="F54" s="47"/>
      <c r="G54" s="47"/>
      <c r="H54" s="48"/>
      <c r="I54" s="48"/>
      <c r="J54" s="48"/>
      <c r="K54" s="48"/>
      <c r="L54" s="48"/>
      <c r="M54" s="48"/>
      <c r="N54" s="48"/>
      <c r="O54" s="48"/>
      <c r="P54" s="48"/>
      <c r="Q54" s="48"/>
      <c r="R54" s="48"/>
      <c r="S54" s="48"/>
      <c r="T54" s="48"/>
      <c r="U54" s="48"/>
      <c r="V54" s="48"/>
      <c r="W54" s="48"/>
      <c r="X54" s="48"/>
      <c r="Y54" s="48"/>
      <c r="Z54" s="48"/>
      <c r="AA54" s="48"/>
      <c r="AB54" s="48"/>
      <c r="AC54" s="48"/>
      <c r="AD54" s="48"/>
      <c r="AE54" s="48"/>
      <c r="AF54" s="50">
        <v>0</v>
      </c>
      <c r="AG54" s="55">
        <v>0</v>
      </c>
      <c r="AH54" s="51">
        <v>-5664</v>
      </c>
    </row>
    <row r="55" spans="1:34" ht="15.75">
      <c r="A55" s="43"/>
      <c r="B55" s="46"/>
      <c r="C55" s="54" t="s">
        <v>46</v>
      </c>
      <c r="D55" s="47"/>
      <c r="E55" s="47"/>
      <c r="F55" s="47"/>
      <c r="G55" s="47"/>
      <c r="H55" s="48"/>
      <c r="I55" s="48"/>
      <c r="J55" s="48"/>
      <c r="K55" s="48"/>
      <c r="L55" s="48"/>
      <c r="M55" s="48"/>
      <c r="N55" s="48"/>
      <c r="O55" s="48"/>
      <c r="P55" s="48"/>
      <c r="Q55" s="48"/>
      <c r="R55" s="48"/>
      <c r="S55" s="48"/>
      <c r="T55" s="48"/>
      <c r="U55" s="48"/>
      <c r="V55" s="48"/>
      <c r="W55" s="48"/>
      <c r="X55" s="48"/>
      <c r="Y55" s="48"/>
      <c r="Z55" s="48"/>
      <c r="AA55" s="48"/>
      <c r="AB55" s="48"/>
      <c r="AC55" s="48"/>
      <c r="AD55" s="48"/>
      <c r="AE55" s="48"/>
      <c r="AF55" s="50">
        <v>0</v>
      </c>
      <c r="AG55" s="55">
        <v>0</v>
      </c>
      <c r="AH55" s="51">
        <v>-4528</v>
      </c>
    </row>
    <row r="56" spans="1:34" ht="15.75">
      <c r="A56" s="43"/>
      <c r="B56" s="46"/>
      <c r="C56" s="54" t="s">
        <v>47</v>
      </c>
      <c r="D56" s="47"/>
      <c r="E56" s="47"/>
      <c r="F56" s="47"/>
      <c r="G56" s="47"/>
      <c r="H56" s="48"/>
      <c r="I56" s="48"/>
      <c r="J56" s="48"/>
      <c r="K56" s="48"/>
      <c r="L56" s="48"/>
      <c r="M56" s="48"/>
      <c r="N56" s="48"/>
      <c r="O56" s="48"/>
      <c r="P56" s="48"/>
      <c r="Q56" s="48"/>
      <c r="R56" s="48"/>
      <c r="S56" s="48"/>
      <c r="T56" s="48"/>
      <c r="U56" s="48"/>
      <c r="V56" s="48"/>
      <c r="W56" s="48"/>
      <c r="X56" s="48"/>
      <c r="Y56" s="48"/>
      <c r="Z56" s="48"/>
      <c r="AA56" s="48"/>
      <c r="AB56" s="48"/>
      <c r="AC56" s="48"/>
      <c r="AD56" s="48"/>
      <c r="AE56" s="48"/>
      <c r="AF56" s="50">
        <v>0</v>
      </c>
      <c r="AG56" s="55">
        <v>0</v>
      </c>
      <c r="AH56" s="51">
        <v>-3692</v>
      </c>
    </row>
    <row r="57" spans="1:34" ht="15.75">
      <c r="A57" s="43"/>
      <c r="B57" s="46"/>
      <c r="C57" s="54" t="s">
        <v>48</v>
      </c>
      <c r="D57" s="47"/>
      <c r="E57" s="47"/>
      <c r="F57" s="47"/>
      <c r="G57" s="47"/>
      <c r="H57" s="48"/>
      <c r="I57" s="48"/>
      <c r="J57" s="48"/>
      <c r="K57" s="48"/>
      <c r="L57" s="48"/>
      <c r="M57" s="48"/>
      <c r="N57" s="48"/>
      <c r="O57" s="48"/>
      <c r="P57" s="48"/>
      <c r="Q57" s="48"/>
      <c r="R57" s="48"/>
      <c r="S57" s="48"/>
      <c r="T57" s="48"/>
      <c r="U57" s="48"/>
      <c r="V57" s="48"/>
      <c r="W57" s="48"/>
      <c r="X57" s="48"/>
      <c r="Y57" s="48"/>
      <c r="Z57" s="48"/>
      <c r="AA57" s="48"/>
      <c r="AB57" s="48"/>
      <c r="AC57" s="48"/>
      <c r="AD57" s="48"/>
      <c r="AE57" s="48"/>
      <c r="AF57" s="50">
        <v>0</v>
      </c>
      <c r="AG57" s="55">
        <v>0</v>
      </c>
      <c r="AH57" s="51">
        <v>-72</v>
      </c>
    </row>
    <row r="58" spans="1:34" ht="15.75">
      <c r="A58" s="43"/>
      <c r="B58" s="46"/>
      <c r="C58" s="54" t="s">
        <v>49</v>
      </c>
      <c r="D58" s="47"/>
      <c r="E58" s="47"/>
      <c r="F58" s="47"/>
      <c r="G58" s="47"/>
      <c r="H58" s="48"/>
      <c r="I58" s="48"/>
      <c r="J58" s="48"/>
      <c r="K58" s="48"/>
      <c r="L58" s="48"/>
      <c r="M58" s="48"/>
      <c r="N58" s="48"/>
      <c r="O58" s="48"/>
      <c r="P58" s="48"/>
      <c r="Q58" s="48"/>
      <c r="R58" s="48"/>
      <c r="S58" s="48"/>
      <c r="T58" s="48"/>
      <c r="U58" s="48"/>
      <c r="V58" s="48"/>
      <c r="W58" s="48"/>
      <c r="X58" s="48"/>
      <c r="Y58" s="48"/>
      <c r="Z58" s="48"/>
      <c r="AA58" s="48"/>
      <c r="AB58" s="48"/>
      <c r="AC58" s="48"/>
      <c r="AD58" s="48"/>
      <c r="AE58" s="48"/>
      <c r="AF58" s="50">
        <v>0</v>
      </c>
      <c r="AG58" s="55">
        <v>0</v>
      </c>
      <c r="AH58" s="51">
        <v>-9841</v>
      </c>
    </row>
    <row r="59" spans="1:34" ht="15.75">
      <c r="A59" s="43"/>
      <c r="B59" s="46"/>
      <c r="C59" s="54" t="s">
        <v>50</v>
      </c>
      <c r="D59" s="47"/>
      <c r="E59" s="47"/>
      <c r="F59" s="47"/>
      <c r="G59" s="47"/>
      <c r="H59" s="48"/>
      <c r="I59" s="48"/>
      <c r="J59" s="48"/>
      <c r="K59" s="48"/>
      <c r="L59" s="48"/>
      <c r="M59" s="48"/>
      <c r="N59" s="48"/>
      <c r="O59" s="48"/>
      <c r="P59" s="48"/>
      <c r="Q59" s="48"/>
      <c r="R59" s="48"/>
      <c r="S59" s="48"/>
      <c r="T59" s="48"/>
      <c r="U59" s="48"/>
      <c r="V59" s="48"/>
      <c r="W59" s="48"/>
      <c r="X59" s="48"/>
      <c r="Y59" s="48"/>
      <c r="Z59" s="48"/>
      <c r="AA59" s="48"/>
      <c r="AB59" s="48"/>
      <c r="AC59" s="48"/>
      <c r="AD59" s="48"/>
      <c r="AE59" s="48"/>
      <c r="AF59" s="50">
        <v>0</v>
      </c>
      <c r="AG59" s="55">
        <v>0</v>
      </c>
      <c r="AH59" s="51">
        <v>-12798</v>
      </c>
    </row>
    <row r="60" spans="1:34" ht="15.75">
      <c r="A60" s="43"/>
      <c r="B60" s="46"/>
      <c r="C60" s="54" t="s">
        <v>51</v>
      </c>
      <c r="D60" s="47"/>
      <c r="E60" s="47"/>
      <c r="F60" s="47"/>
      <c r="G60" s="47"/>
      <c r="H60" s="48"/>
      <c r="I60" s="48"/>
      <c r="J60" s="48"/>
      <c r="K60" s="48"/>
      <c r="L60" s="48"/>
      <c r="M60" s="48"/>
      <c r="N60" s="48"/>
      <c r="O60" s="48"/>
      <c r="P60" s="48"/>
      <c r="Q60" s="48"/>
      <c r="R60" s="48"/>
      <c r="S60" s="48"/>
      <c r="T60" s="48"/>
      <c r="U60" s="48"/>
      <c r="V60" s="48"/>
      <c r="W60" s="48"/>
      <c r="X60" s="48"/>
      <c r="Y60" s="48"/>
      <c r="Z60" s="48"/>
      <c r="AA60" s="48"/>
      <c r="AB60" s="48"/>
      <c r="AC60" s="48"/>
      <c r="AD60" s="48"/>
      <c r="AE60" s="48"/>
      <c r="AF60" s="50">
        <v>0</v>
      </c>
      <c r="AG60" s="55">
        <v>0</v>
      </c>
      <c r="AH60" s="51">
        <v>-20000</v>
      </c>
    </row>
    <row r="61" spans="1:34" ht="15.75">
      <c r="A61" s="43"/>
      <c r="B61" s="46"/>
      <c r="C61" s="54" t="s">
        <v>52</v>
      </c>
      <c r="D61" s="47"/>
      <c r="E61" s="47"/>
      <c r="F61" s="47"/>
      <c r="G61" s="47"/>
      <c r="H61" s="48"/>
      <c r="I61" s="48"/>
      <c r="J61" s="48"/>
      <c r="K61" s="48"/>
      <c r="L61" s="48"/>
      <c r="M61" s="48"/>
      <c r="N61" s="48"/>
      <c r="O61" s="48"/>
      <c r="P61" s="48"/>
      <c r="Q61" s="48"/>
      <c r="R61" s="48"/>
      <c r="S61" s="48"/>
      <c r="T61" s="48"/>
      <c r="U61" s="48"/>
      <c r="V61" s="48"/>
      <c r="W61" s="48"/>
      <c r="X61" s="48"/>
      <c r="Y61" s="48"/>
      <c r="Z61" s="48"/>
      <c r="AA61" s="48"/>
      <c r="AB61" s="48"/>
      <c r="AC61" s="48"/>
      <c r="AD61" s="48"/>
      <c r="AE61" s="48"/>
      <c r="AF61" s="50"/>
      <c r="AG61" s="55"/>
      <c r="AH61" s="51">
        <v>-2454</v>
      </c>
    </row>
    <row r="62" spans="1:34" ht="14.25" customHeight="1">
      <c r="A62" s="43"/>
      <c r="B62" s="46"/>
      <c r="C62" s="54" t="s">
        <v>53</v>
      </c>
      <c r="D62" s="47"/>
      <c r="E62" s="47"/>
      <c r="F62" s="47"/>
      <c r="G62" s="47"/>
      <c r="H62" s="48"/>
      <c r="I62" s="48"/>
      <c r="J62" s="48"/>
      <c r="K62" s="48"/>
      <c r="L62" s="48"/>
      <c r="M62" s="48"/>
      <c r="N62" s="48"/>
      <c r="O62" s="48"/>
      <c r="P62" s="48"/>
      <c r="Q62" s="48"/>
      <c r="R62" s="48"/>
      <c r="S62" s="48"/>
      <c r="T62" s="48"/>
      <c r="U62" s="48"/>
      <c r="V62" s="48"/>
      <c r="W62" s="48"/>
      <c r="X62" s="48"/>
      <c r="Y62" s="48"/>
      <c r="Z62" s="48"/>
      <c r="AA62" s="48"/>
      <c r="AB62" s="48"/>
      <c r="AC62" s="48"/>
      <c r="AD62" s="48"/>
      <c r="AE62" s="48"/>
      <c r="AF62" s="50">
        <v>0</v>
      </c>
      <c r="AG62" s="55">
        <v>0</v>
      </c>
      <c r="AH62" s="51">
        <v>-47</v>
      </c>
    </row>
    <row r="63" spans="1:34" ht="15.75" hidden="1">
      <c r="A63" s="43"/>
      <c r="B63" s="46"/>
      <c r="C63" s="58"/>
      <c r="D63" s="47"/>
      <c r="E63" s="47"/>
      <c r="F63" s="47"/>
      <c r="G63" s="47"/>
      <c r="H63" s="48"/>
      <c r="I63" s="48"/>
      <c r="J63" s="48"/>
      <c r="K63" s="48"/>
      <c r="L63" s="48"/>
      <c r="M63" s="48"/>
      <c r="N63" s="48"/>
      <c r="O63" s="48"/>
      <c r="P63" s="48"/>
      <c r="Q63" s="48"/>
      <c r="R63" s="48"/>
      <c r="S63" s="48"/>
      <c r="T63" s="48"/>
      <c r="U63" s="48"/>
      <c r="V63" s="48"/>
      <c r="W63" s="48"/>
      <c r="X63" s="48"/>
      <c r="Y63" s="48"/>
      <c r="Z63" s="48"/>
      <c r="AA63" s="48"/>
      <c r="AB63" s="48"/>
      <c r="AC63" s="48"/>
      <c r="AD63" s="48"/>
      <c r="AE63" s="48"/>
      <c r="AF63" s="71"/>
      <c r="AG63" s="43"/>
      <c r="AH63" s="72"/>
    </row>
    <row r="64" spans="1:34" ht="15.75">
      <c r="A64" s="43"/>
      <c r="B64" s="46"/>
      <c r="C64" s="46" t="s">
        <v>54</v>
      </c>
      <c r="D64" s="47"/>
      <c r="E64" s="47"/>
      <c r="F64" s="47"/>
      <c r="G64" s="47"/>
      <c r="H64" s="48"/>
      <c r="I64" s="48"/>
      <c r="J64" s="48"/>
      <c r="K64" s="48"/>
      <c r="L64" s="48"/>
      <c r="M64" s="48"/>
      <c r="N64" s="48"/>
      <c r="O64" s="48"/>
      <c r="P64" s="48"/>
      <c r="Q64" s="48"/>
      <c r="R64" s="48"/>
      <c r="S64" s="48"/>
      <c r="T64" s="48"/>
      <c r="U64" s="48"/>
      <c r="V64" s="48"/>
      <c r="W64" s="48"/>
      <c r="X64" s="48"/>
      <c r="Y64" s="48"/>
      <c r="Z64" s="48"/>
      <c r="AA64" s="48"/>
      <c r="AB64" s="48"/>
      <c r="AC64" s="48"/>
      <c r="AD64" s="48"/>
      <c r="AE64" s="48"/>
      <c r="AF64" s="50">
        <f>+AF53+AF63</f>
        <v>-2700</v>
      </c>
      <c r="AG64" s="55">
        <f>+AG53+AG63</f>
        <v>-2700</v>
      </c>
      <c r="AH64" s="51">
        <f>SUM(AH53:AH62)</f>
        <v>-59096</v>
      </c>
    </row>
    <row r="65" spans="1:34" ht="15.75">
      <c r="A65" s="43"/>
      <c r="B65" s="73" t="s">
        <v>55</v>
      </c>
      <c r="C65" s="47"/>
      <c r="D65" s="47"/>
      <c r="E65" s="47"/>
      <c r="F65" s="47"/>
      <c r="G65" s="47"/>
      <c r="H65" s="48"/>
      <c r="I65" s="48"/>
      <c r="J65" s="48"/>
      <c r="K65" s="48"/>
      <c r="L65" s="48"/>
      <c r="M65" s="48"/>
      <c r="N65" s="48"/>
      <c r="O65" s="48"/>
      <c r="P65" s="48"/>
      <c r="Q65" s="48"/>
      <c r="R65" s="48"/>
      <c r="S65" s="48"/>
      <c r="T65" s="48"/>
      <c r="U65" s="48"/>
      <c r="V65" s="48"/>
      <c r="W65" s="48"/>
      <c r="X65" s="48"/>
      <c r="Y65" s="48"/>
      <c r="Z65" s="48"/>
      <c r="AA65" s="48"/>
      <c r="AB65" s="48"/>
      <c r="AC65" s="48"/>
      <c r="AD65" s="48"/>
      <c r="AE65" s="48"/>
      <c r="AF65" s="50">
        <f>+AF51+AF64</f>
        <v>-2700</v>
      </c>
      <c r="AG65" s="55">
        <f>+AG51+AG64</f>
        <v>-2662</v>
      </c>
      <c r="AH65" s="51">
        <f>+AH51+AH64+AH33</f>
        <v>186619</v>
      </c>
    </row>
    <row r="66" spans="1:34" ht="15.75">
      <c r="A66" s="43"/>
      <c r="B66" s="73" t="s">
        <v>56</v>
      </c>
      <c r="C66" s="47"/>
      <c r="D66" s="47"/>
      <c r="E66" s="47"/>
      <c r="F66" s="47"/>
      <c r="G66" s="47"/>
      <c r="H66" s="48"/>
      <c r="I66" s="48"/>
      <c r="J66" s="48"/>
      <c r="K66" s="48"/>
      <c r="L66" s="48"/>
      <c r="M66" s="48"/>
      <c r="N66" s="48"/>
      <c r="O66" s="48"/>
      <c r="P66" s="48"/>
      <c r="Q66" s="48"/>
      <c r="R66" s="48"/>
      <c r="S66" s="48"/>
      <c r="T66" s="48"/>
      <c r="U66" s="48"/>
      <c r="V66" s="48"/>
      <c r="W66" s="48"/>
      <c r="X66" s="48"/>
      <c r="Y66" s="48"/>
      <c r="Z66" s="48"/>
      <c r="AA66" s="48"/>
      <c r="AB66" s="48"/>
      <c r="AC66" s="48"/>
      <c r="AD66" s="48"/>
      <c r="AE66" s="48"/>
      <c r="AF66" s="50">
        <f>AF65+AF27</f>
        <v>-2700</v>
      </c>
      <c r="AG66" s="55">
        <f>AG65+AG27</f>
        <v>-2662</v>
      </c>
      <c r="AH66" s="51">
        <f>AH65+AH27</f>
        <v>186619</v>
      </c>
    </row>
    <row r="67" spans="1:34" ht="15.75">
      <c r="A67" s="59"/>
      <c r="B67" s="74"/>
      <c r="C67" s="75"/>
      <c r="D67" s="75"/>
      <c r="E67" s="75"/>
      <c r="F67" s="75"/>
      <c r="G67" s="75"/>
      <c r="H67" s="76"/>
      <c r="I67" s="76"/>
      <c r="J67" s="76"/>
      <c r="K67" s="76"/>
      <c r="L67" s="76"/>
      <c r="M67" s="76"/>
      <c r="N67" s="76"/>
      <c r="O67" s="76"/>
      <c r="P67" s="76"/>
      <c r="Q67" s="76"/>
      <c r="R67" s="76"/>
      <c r="S67" s="76"/>
      <c r="T67" s="76"/>
      <c r="U67" s="76"/>
      <c r="V67" s="76"/>
      <c r="W67" s="76"/>
      <c r="X67" s="76"/>
      <c r="Y67" s="76"/>
      <c r="Z67" s="76"/>
      <c r="AA67" s="76"/>
      <c r="AB67" s="76"/>
      <c r="AC67" s="76"/>
      <c r="AD67" s="76"/>
      <c r="AE67" s="76"/>
      <c r="AF67" s="64"/>
      <c r="AG67" s="64"/>
      <c r="AH67" s="66"/>
    </row>
    <row r="68" spans="1:34" ht="15.75">
      <c r="A68" s="77" t="s">
        <v>57</v>
      </c>
      <c r="B68" s="78"/>
      <c r="C68" s="78"/>
      <c r="D68" s="78"/>
      <c r="E68" s="78"/>
      <c r="F68" s="78"/>
      <c r="G68" s="78"/>
      <c r="H68" s="79"/>
      <c r="I68" s="79"/>
      <c r="J68" s="79"/>
      <c r="K68" s="79"/>
      <c r="L68" s="79"/>
      <c r="M68" s="79"/>
      <c r="N68" s="79"/>
      <c r="O68" s="79"/>
      <c r="P68" s="79"/>
      <c r="Q68" s="79"/>
      <c r="R68" s="79"/>
      <c r="S68" s="79"/>
      <c r="T68" s="79"/>
      <c r="U68" s="79"/>
      <c r="V68" s="79"/>
      <c r="W68" s="79"/>
      <c r="X68" s="79"/>
      <c r="Y68" s="79"/>
      <c r="Z68" s="79"/>
      <c r="AA68" s="79"/>
      <c r="AB68" s="79"/>
      <c r="AC68" s="79"/>
      <c r="AD68" s="79"/>
      <c r="AE68" s="79"/>
      <c r="AF68" s="80">
        <f>AF66+AF23</f>
        <v>28659</v>
      </c>
      <c r="AG68" s="80">
        <f>AG66+AG23</f>
        <v>28350</v>
      </c>
      <c r="AH68" s="81">
        <f>AH66+AH23</f>
        <v>6036107</v>
      </c>
    </row>
    <row r="69" spans="1:34" ht="15.75">
      <c r="A69" s="59"/>
      <c r="B69" s="75"/>
      <c r="C69" s="75"/>
      <c r="D69" s="75"/>
      <c r="E69" s="75"/>
      <c r="F69" s="75"/>
      <c r="G69" s="75"/>
      <c r="H69" s="76"/>
      <c r="I69" s="76"/>
      <c r="J69" s="76"/>
      <c r="K69" s="76"/>
      <c r="L69" s="76"/>
      <c r="M69" s="76"/>
      <c r="N69" s="76"/>
      <c r="O69" s="76"/>
      <c r="P69" s="76"/>
      <c r="Q69" s="76"/>
      <c r="R69" s="76"/>
      <c r="S69" s="76"/>
      <c r="T69" s="76"/>
      <c r="U69" s="76"/>
      <c r="V69" s="76"/>
      <c r="W69" s="76"/>
      <c r="X69" s="76"/>
      <c r="Y69" s="76"/>
      <c r="Z69" s="76"/>
      <c r="AA69" s="76"/>
      <c r="AB69" s="76"/>
      <c r="AC69" s="76"/>
      <c r="AD69" s="76"/>
      <c r="AE69" s="76"/>
      <c r="AF69" s="64"/>
      <c r="AG69" s="64"/>
      <c r="AH69" s="66"/>
    </row>
    <row r="70" spans="1:34" ht="15.75">
      <c r="A70" s="82" t="s">
        <v>58</v>
      </c>
      <c r="B70" s="83"/>
      <c r="C70" s="83"/>
      <c r="D70" s="83"/>
      <c r="E70" s="83"/>
      <c r="F70" s="83"/>
      <c r="G70" s="83"/>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5"/>
      <c r="AG70" s="85"/>
      <c r="AH70" s="86"/>
    </row>
    <row r="71" spans="1:34" ht="15.75">
      <c r="A71" s="43"/>
      <c r="B71" s="46" t="s">
        <v>59</v>
      </c>
      <c r="C71" s="46"/>
      <c r="D71" s="46"/>
      <c r="E71" s="46"/>
      <c r="F71" s="46"/>
      <c r="G71" s="46"/>
      <c r="H71" s="68"/>
      <c r="I71" s="68"/>
      <c r="J71" s="68"/>
      <c r="K71" s="68"/>
      <c r="L71" s="48"/>
      <c r="M71" s="48"/>
      <c r="N71" s="48"/>
      <c r="O71" s="48"/>
      <c r="P71" s="48"/>
      <c r="Q71" s="48"/>
      <c r="R71" s="48"/>
      <c r="S71" s="48"/>
      <c r="T71" s="48"/>
      <c r="U71" s="48"/>
      <c r="V71" s="48"/>
      <c r="W71" s="48"/>
      <c r="X71" s="48"/>
      <c r="Y71" s="48"/>
      <c r="Z71" s="48"/>
      <c r="AA71" s="48"/>
      <c r="AB71" s="48"/>
      <c r="AC71" s="48"/>
      <c r="AD71" s="48"/>
      <c r="AE71" s="48"/>
      <c r="AF71" s="50" t="s">
        <v>60</v>
      </c>
      <c r="AG71" s="50"/>
      <c r="AH71" s="51"/>
    </row>
    <row r="72" spans="1:34" ht="15.75">
      <c r="A72" s="43"/>
      <c r="B72" s="46"/>
      <c r="C72" s="46" t="s">
        <v>61</v>
      </c>
      <c r="D72" s="46"/>
      <c r="E72" s="46"/>
      <c r="F72" s="46"/>
      <c r="G72" s="46"/>
      <c r="H72" s="68"/>
      <c r="I72" s="68"/>
      <c r="J72" s="68"/>
      <c r="K72" s="68"/>
      <c r="L72" s="48"/>
      <c r="M72" s="48"/>
      <c r="N72" s="48"/>
      <c r="O72" s="48"/>
      <c r="P72" s="48"/>
      <c r="Q72" s="48"/>
      <c r="R72" s="48"/>
      <c r="S72" s="48"/>
      <c r="T72" s="48"/>
      <c r="U72" s="48"/>
      <c r="V72" s="48"/>
      <c r="W72" s="48"/>
      <c r="X72" s="48"/>
      <c r="Y72" s="48"/>
      <c r="Z72" s="48"/>
      <c r="AA72" s="48"/>
      <c r="AB72" s="48"/>
      <c r="AC72" s="48"/>
      <c r="AD72" s="48"/>
      <c r="AE72" s="48"/>
      <c r="AF72" s="50">
        <v>677</v>
      </c>
      <c r="AG72" s="50">
        <v>340</v>
      </c>
      <c r="AH72" s="51">
        <v>182602</v>
      </c>
    </row>
    <row r="73" spans="1:34" ht="15.75">
      <c r="A73" s="43"/>
      <c r="B73" s="46"/>
      <c r="C73" s="46" t="s">
        <v>62</v>
      </c>
      <c r="D73" s="46"/>
      <c r="E73" s="46"/>
      <c r="F73" s="46"/>
      <c r="G73" s="46"/>
      <c r="H73" s="68"/>
      <c r="I73" s="68"/>
      <c r="J73" s="68"/>
      <c r="K73" s="68"/>
      <c r="L73" s="48"/>
      <c r="M73" s="48"/>
      <c r="N73" s="48"/>
      <c r="O73" s="48"/>
      <c r="P73" s="48"/>
      <c r="Q73" s="48"/>
      <c r="R73" s="48"/>
      <c r="S73" s="48"/>
      <c r="T73" s="48"/>
      <c r="U73" s="48"/>
      <c r="V73" s="48"/>
      <c r="W73" s="48"/>
      <c r="X73" s="48"/>
      <c r="Y73" s="48"/>
      <c r="Z73" s="48"/>
      <c r="AA73" s="48"/>
      <c r="AB73" s="48"/>
      <c r="AC73" s="48"/>
      <c r="AD73" s="48"/>
      <c r="AE73" s="48"/>
      <c r="AF73" s="50">
        <v>0</v>
      </c>
      <c r="AG73" s="50">
        <v>0</v>
      </c>
      <c r="AH73" s="51">
        <v>74000</v>
      </c>
    </row>
    <row r="74" spans="1:34" ht="15.75">
      <c r="A74" s="43"/>
      <c r="B74" s="46"/>
      <c r="C74" s="46" t="s">
        <v>63</v>
      </c>
      <c r="D74" s="46"/>
      <c r="E74" s="46"/>
      <c r="F74" s="46"/>
      <c r="G74" s="46"/>
      <c r="H74" s="68"/>
      <c r="I74" s="68"/>
      <c r="J74" s="68"/>
      <c r="K74" s="68"/>
      <c r="L74" s="48"/>
      <c r="M74" s="48"/>
      <c r="N74" s="48"/>
      <c r="O74" s="48"/>
      <c r="P74" s="48"/>
      <c r="Q74" s="48"/>
      <c r="R74" s="48"/>
      <c r="S74" s="48"/>
      <c r="T74" s="48"/>
      <c r="U74" s="48"/>
      <c r="V74" s="48"/>
      <c r="W74" s="48"/>
      <c r="X74" s="48"/>
      <c r="Y74" s="48"/>
      <c r="Z74" s="48"/>
      <c r="AA74" s="48"/>
      <c r="AB74" s="48"/>
      <c r="AC74" s="48"/>
      <c r="AD74" s="48"/>
      <c r="AE74" s="48"/>
      <c r="AF74" s="50">
        <v>45</v>
      </c>
      <c r="AG74" s="50">
        <v>22</v>
      </c>
      <c r="AH74" s="51">
        <v>58401</v>
      </c>
    </row>
    <row r="75" spans="1:34" ht="15.75">
      <c r="A75" s="43" t="s">
        <v>64</v>
      </c>
      <c r="B75" s="46"/>
      <c r="C75" s="46"/>
      <c r="D75" s="46"/>
      <c r="E75" s="46"/>
      <c r="F75" s="46"/>
      <c r="G75" s="46"/>
      <c r="H75" s="68"/>
      <c r="I75" s="68"/>
      <c r="J75" s="68"/>
      <c r="K75" s="68"/>
      <c r="L75" s="48"/>
      <c r="M75" s="48"/>
      <c r="N75" s="48"/>
      <c r="O75" s="48"/>
      <c r="P75" s="48"/>
      <c r="Q75" s="48"/>
      <c r="R75" s="48"/>
      <c r="S75" s="48"/>
      <c r="T75" s="48"/>
      <c r="U75" s="48"/>
      <c r="V75" s="48"/>
      <c r="W75" s="48"/>
      <c r="X75" s="48"/>
      <c r="Y75" s="48"/>
      <c r="Z75" s="48"/>
      <c r="AA75" s="48"/>
      <c r="AB75" s="48"/>
      <c r="AC75" s="48"/>
      <c r="AD75" s="48"/>
      <c r="AE75" s="48"/>
      <c r="AF75" s="50">
        <f>SUM(AF72:AF74)</f>
        <v>722</v>
      </c>
      <c r="AG75" s="50">
        <f>SUM(AG72:AG74)</f>
        <v>362</v>
      </c>
      <c r="AH75" s="51">
        <f>SUM(AH72:AH74)</f>
        <v>315003</v>
      </c>
    </row>
    <row r="76" spans="1:34" ht="15.75">
      <c r="A76" s="43"/>
      <c r="B76" s="46" t="s">
        <v>65</v>
      </c>
      <c r="C76" s="46"/>
      <c r="D76" s="46"/>
      <c r="E76" s="46"/>
      <c r="F76" s="46"/>
      <c r="G76" s="46"/>
      <c r="H76" s="68"/>
      <c r="I76" s="68"/>
      <c r="J76" s="68"/>
      <c r="K76" s="68"/>
      <c r="L76" s="48"/>
      <c r="M76" s="48"/>
      <c r="N76" s="48"/>
      <c r="O76" s="48"/>
      <c r="P76" s="48"/>
      <c r="Q76" s="48"/>
      <c r="R76" s="48"/>
      <c r="S76" s="48"/>
      <c r="T76" s="48"/>
      <c r="U76" s="48"/>
      <c r="V76" s="48"/>
      <c r="W76" s="48"/>
      <c r="X76" s="48"/>
      <c r="Y76" s="48"/>
      <c r="Z76" s="48"/>
      <c r="AA76" s="48"/>
      <c r="AB76" s="48"/>
      <c r="AC76" s="48"/>
      <c r="AD76" s="48"/>
      <c r="AE76" s="48"/>
      <c r="AF76" s="50"/>
      <c r="AG76" s="50"/>
      <c r="AH76" s="51"/>
    </row>
    <row r="77" spans="1:34" ht="15.75">
      <c r="A77" s="87"/>
      <c r="B77" s="58"/>
      <c r="C77" s="58" t="s">
        <v>66</v>
      </c>
      <c r="D77" s="58"/>
      <c r="E77" s="58"/>
      <c r="F77" s="58"/>
      <c r="G77" s="58"/>
      <c r="H77" s="88"/>
      <c r="I77" s="88"/>
      <c r="J77" s="88"/>
      <c r="K77" s="88"/>
      <c r="L77" s="49"/>
      <c r="M77" s="49"/>
      <c r="N77" s="49"/>
      <c r="O77" s="49"/>
      <c r="P77" s="49"/>
      <c r="Q77" s="49"/>
      <c r="R77" s="49"/>
      <c r="S77" s="49"/>
      <c r="T77" s="49"/>
      <c r="U77" s="49"/>
      <c r="V77" s="49"/>
      <c r="W77" s="49"/>
      <c r="X77" s="49"/>
      <c r="Y77" s="49"/>
      <c r="Z77" s="49"/>
      <c r="AA77" s="49"/>
      <c r="AB77" s="49"/>
      <c r="AC77" s="49"/>
      <c r="AD77" s="49"/>
      <c r="AE77" s="49"/>
      <c r="AF77" s="41"/>
      <c r="AG77" s="41"/>
      <c r="AH77" s="44"/>
    </row>
    <row r="78" spans="1:34" ht="15.75">
      <c r="A78" s="87"/>
      <c r="B78" s="58"/>
      <c r="C78" s="58" t="s">
        <v>67</v>
      </c>
      <c r="D78" s="58"/>
      <c r="E78" s="58"/>
      <c r="F78" s="58"/>
      <c r="G78" s="58"/>
      <c r="H78" s="88"/>
      <c r="I78" s="88"/>
      <c r="J78" s="88"/>
      <c r="K78" s="88"/>
      <c r="L78" s="49"/>
      <c r="M78" s="49"/>
      <c r="N78" s="49"/>
      <c r="O78" s="49"/>
      <c r="P78" s="49"/>
      <c r="Q78" s="49"/>
      <c r="R78" s="49"/>
      <c r="S78" s="49"/>
      <c r="T78" s="49"/>
      <c r="U78" s="49"/>
      <c r="V78" s="49"/>
      <c r="W78" s="49"/>
      <c r="X78" s="49"/>
      <c r="Y78" s="49"/>
      <c r="Z78" s="49"/>
      <c r="AA78" s="49"/>
      <c r="AB78" s="49"/>
      <c r="AC78" s="49"/>
      <c r="AD78" s="49"/>
      <c r="AE78" s="49"/>
      <c r="AF78" s="41">
        <v>-8</v>
      </c>
      <c r="AG78" s="41">
        <v>-8</v>
      </c>
      <c r="AH78" s="44">
        <v>-1160</v>
      </c>
    </row>
    <row r="79" spans="1:34" ht="15.75">
      <c r="A79" s="87"/>
      <c r="B79" s="58" t="s">
        <v>68</v>
      </c>
      <c r="C79" s="58"/>
      <c r="D79" s="58"/>
      <c r="E79" s="58"/>
      <c r="F79" s="58"/>
      <c r="G79" s="58"/>
      <c r="H79" s="88"/>
      <c r="I79" s="88"/>
      <c r="J79" s="88"/>
      <c r="K79" s="88"/>
      <c r="L79" s="49"/>
      <c r="M79" s="49"/>
      <c r="N79" s="49"/>
      <c r="O79" s="49"/>
      <c r="P79" s="49"/>
      <c r="Q79" s="49"/>
      <c r="R79" s="49"/>
      <c r="S79" s="49"/>
      <c r="T79" s="49"/>
      <c r="U79" s="49"/>
      <c r="V79" s="49"/>
      <c r="W79" s="49"/>
      <c r="X79" s="49"/>
      <c r="Y79" s="49"/>
      <c r="Z79" s="49"/>
      <c r="AA79" s="49"/>
      <c r="AB79" s="49"/>
      <c r="AC79" s="49"/>
      <c r="AD79" s="49"/>
      <c r="AE79" s="49"/>
      <c r="AF79" s="89">
        <f>SUM(AF75+AF78)</f>
        <v>714</v>
      </c>
      <c r="AG79" s="89">
        <f>SUM(AG75+AG78)</f>
        <v>354</v>
      </c>
      <c r="AH79" s="90">
        <f>SUM(AH75+AH78)</f>
        <v>313843</v>
      </c>
    </row>
    <row r="80" spans="1:34" ht="15.75">
      <c r="A80" s="902"/>
      <c r="B80" s="903"/>
      <c r="C80" s="903"/>
      <c r="D80" s="91"/>
      <c r="E80" s="91"/>
      <c r="F80" s="91"/>
      <c r="G80" s="91"/>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3"/>
      <c r="AG80" s="93"/>
      <c r="AH80" s="94"/>
    </row>
    <row r="81" spans="1:34" ht="15.75">
      <c r="A81" s="902" t="s">
        <v>69</v>
      </c>
      <c r="B81" s="903"/>
      <c r="C81" s="903"/>
      <c r="D81" s="91"/>
      <c r="E81" s="91"/>
      <c r="F81" s="91"/>
      <c r="G81" s="91"/>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5">
        <f>AF68+AF79</f>
        <v>29373</v>
      </c>
      <c r="AG81" s="95">
        <f>AG68+AG79</f>
        <v>28704</v>
      </c>
      <c r="AH81" s="96">
        <f>AH68+AH79</f>
        <v>6349950</v>
      </c>
    </row>
    <row r="82" spans="1:34" ht="15.75">
      <c r="A82" s="904" t="s">
        <v>70</v>
      </c>
      <c r="B82" s="879"/>
      <c r="C82" s="879"/>
      <c r="D82" s="97"/>
      <c r="E82" s="97"/>
      <c r="F82" s="97"/>
      <c r="G82" s="97"/>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3">
        <f>AF81-AF23</f>
        <v>-1986</v>
      </c>
      <c r="AG82" s="93">
        <f>AG81-AG23</f>
        <v>-2308</v>
      </c>
      <c r="AH82" s="94">
        <f>AH81-AH23</f>
        <v>500462</v>
      </c>
    </row>
    <row r="83" spans="1:34" ht="15.75">
      <c r="A83" s="99"/>
      <c r="B83" s="100"/>
      <c r="C83" s="100"/>
      <c r="D83" s="101"/>
      <c r="E83" s="101"/>
      <c r="F83" s="101"/>
      <c r="G83" s="101"/>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3"/>
      <c r="AG83" s="103"/>
      <c r="AH83" s="103"/>
    </row>
    <row r="84" spans="1:34" ht="21" customHeight="1">
      <c r="A84" s="887" t="s">
        <v>71</v>
      </c>
      <c r="B84" s="888"/>
      <c r="C84" s="888"/>
      <c r="D84" s="888"/>
      <c r="E84" s="888"/>
      <c r="F84" s="888"/>
      <c r="G84" s="888"/>
      <c r="H84" s="888"/>
      <c r="I84" s="888"/>
      <c r="J84" s="888"/>
      <c r="K84" s="888"/>
      <c r="L84" s="888"/>
      <c r="M84" s="888"/>
      <c r="N84" s="888"/>
      <c r="O84" s="888"/>
      <c r="P84" s="888"/>
      <c r="Q84" s="888"/>
      <c r="R84" s="888"/>
      <c r="S84" s="888"/>
      <c r="T84" s="888"/>
      <c r="U84" s="888"/>
      <c r="V84" s="888"/>
      <c r="W84" s="888"/>
      <c r="X84" s="888"/>
      <c r="Y84" s="888"/>
      <c r="Z84" s="888"/>
      <c r="AA84" s="888"/>
      <c r="AB84" s="888"/>
      <c r="AC84" s="888"/>
      <c r="AD84" s="888"/>
      <c r="AE84" s="888"/>
      <c r="AF84" s="888"/>
      <c r="AG84" s="888"/>
      <c r="AH84" s="889"/>
    </row>
    <row r="85" spans="1:34" ht="12.75">
      <c r="A85" s="890"/>
      <c r="B85" s="890"/>
      <c r="C85" s="890"/>
      <c r="D85" s="890"/>
      <c r="E85" s="890"/>
      <c r="F85" s="890"/>
      <c r="G85" s="890"/>
      <c r="H85" s="890"/>
      <c r="I85" s="890"/>
      <c r="J85" s="890"/>
      <c r="K85" s="890"/>
      <c r="L85" s="890"/>
      <c r="M85" s="890"/>
      <c r="N85" s="890"/>
      <c r="O85" s="890"/>
      <c r="P85" s="890"/>
      <c r="Q85" s="890"/>
      <c r="R85" s="890"/>
      <c r="S85" s="890"/>
      <c r="T85" s="890"/>
      <c r="U85" s="890"/>
      <c r="V85" s="890"/>
      <c r="W85" s="890"/>
      <c r="X85" s="890"/>
      <c r="Y85" s="890"/>
      <c r="Z85" s="890"/>
      <c r="AA85" s="890"/>
      <c r="AB85" s="890"/>
      <c r="AC85" s="890"/>
      <c r="AD85" s="890"/>
      <c r="AE85" s="890"/>
      <c r="AF85" s="890"/>
      <c r="AG85" s="890"/>
      <c r="AH85" s="891"/>
    </row>
    <row r="86" spans="1:34" ht="15.75">
      <c r="A86" s="892" t="s">
        <v>72</v>
      </c>
      <c r="B86" s="892"/>
      <c r="C86" s="892"/>
      <c r="D86" s="892"/>
      <c r="E86" s="892"/>
      <c r="F86" s="892"/>
      <c r="G86" s="892"/>
      <c r="H86" s="892"/>
      <c r="I86" s="892"/>
      <c r="J86" s="892"/>
      <c r="K86" s="892"/>
      <c r="L86" s="892"/>
      <c r="M86" s="892"/>
      <c r="N86" s="892"/>
      <c r="O86" s="892"/>
      <c r="P86" s="892"/>
      <c r="Q86" s="892"/>
      <c r="R86" s="892"/>
      <c r="S86" s="892"/>
      <c r="T86" s="892"/>
      <c r="U86" s="892"/>
      <c r="V86" s="892"/>
      <c r="W86" s="892"/>
      <c r="X86" s="892"/>
      <c r="Y86" s="892"/>
      <c r="Z86" s="892"/>
      <c r="AA86" s="892"/>
      <c r="AB86" s="892"/>
      <c r="AC86" s="892"/>
      <c r="AD86" s="892"/>
      <c r="AE86" s="892"/>
      <c r="AF86" s="892"/>
      <c r="AG86" s="892"/>
      <c r="AH86" s="893"/>
    </row>
    <row r="87" spans="1:34" ht="1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5"/>
    </row>
    <row r="88" spans="1:34" ht="22.5">
      <c r="A88" s="4" t="s">
        <v>1</v>
      </c>
      <c r="B88" s="5"/>
      <c r="C88" s="5"/>
      <c r="D88" s="5"/>
      <c r="E88" s="5"/>
      <c r="F88" s="5"/>
      <c r="G88" s="5"/>
      <c r="H88" s="6"/>
      <c r="I88" s="6"/>
      <c r="J88" s="6"/>
      <c r="K88" s="6"/>
      <c r="L88" s="6"/>
      <c r="M88" s="6"/>
      <c r="N88" s="6"/>
      <c r="O88" s="6"/>
      <c r="P88" s="6"/>
      <c r="Q88" s="7"/>
      <c r="R88" s="6"/>
      <c r="S88" s="6"/>
      <c r="T88" s="6"/>
      <c r="U88" s="6"/>
      <c r="V88" s="6"/>
      <c r="W88" s="6"/>
      <c r="X88" s="6"/>
      <c r="Y88" s="6"/>
      <c r="Z88" s="6"/>
      <c r="AA88" s="6"/>
      <c r="AB88" s="6"/>
      <c r="AC88" s="6"/>
      <c r="AD88" s="6"/>
      <c r="AE88" s="6"/>
      <c r="AF88" s="6"/>
      <c r="AG88" s="6"/>
      <c r="AH88" s="6"/>
    </row>
    <row r="89" spans="1:34" ht="23.25">
      <c r="A89" s="8" t="s">
        <v>2</v>
      </c>
      <c r="B89" s="5"/>
      <c r="C89" s="5"/>
      <c r="D89" s="5"/>
      <c r="E89" s="5"/>
      <c r="F89" s="5"/>
      <c r="G89" s="5"/>
      <c r="H89" s="6"/>
      <c r="I89" s="6"/>
      <c r="J89" s="6"/>
      <c r="K89" s="6"/>
      <c r="L89" s="6"/>
      <c r="M89" s="6"/>
      <c r="N89" s="6"/>
      <c r="O89" s="6"/>
      <c r="P89" s="6"/>
      <c r="Q89" s="7"/>
      <c r="R89" s="6"/>
      <c r="S89" s="6"/>
      <c r="T89" s="6"/>
      <c r="U89" s="6"/>
      <c r="V89" s="6"/>
      <c r="W89" s="6"/>
      <c r="X89" s="6"/>
      <c r="Y89" s="6"/>
      <c r="Z89" s="6"/>
      <c r="AA89" s="6"/>
      <c r="AB89" s="6"/>
      <c r="AC89" s="6"/>
      <c r="AD89" s="6"/>
      <c r="AE89" s="6"/>
      <c r="AF89" s="6"/>
      <c r="AG89" s="6"/>
      <c r="AH89" s="6"/>
    </row>
    <row r="90" spans="1:34" ht="23.25">
      <c r="A90" s="8" t="s">
        <v>3</v>
      </c>
      <c r="B90" s="5"/>
      <c r="C90" s="5"/>
      <c r="D90" s="5"/>
      <c r="E90" s="5"/>
      <c r="F90" s="5"/>
      <c r="G90" s="5"/>
      <c r="H90" s="6"/>
      <c r="I90" s="6"/>
      <c r="J90" s="6"/>
      <c r="K90" s="6"/>
      <c r="L90" s="6"/>
      <c r="M90" s="6"/>
      <c r="N90" s="6"/>
      <c r="O90" s="6"/>
      <c r="P90" s="6"/>
      <c r="Q90" s="7"/>
      <c r="R90" s="6"/>
      <c r="S90" s="6"/>
      <c r="T90" s="6"/>
      <c r="U90" s="6"/>
      <c r="V90" s="6"/>
      <c r="W90" s="6"/>
      <c r="X90" s="6"/>
      <c r="Y90" s="6"/>
      <c r="Z90" s="6"/>
      <c r="AA90" s="6"/>
      <c r="AB90" s="6"/>
      <c r="AC90" s="6"/>
      <c r="AD90" s="6"/>
      <c r="AE90" s="6"/>
      <c r="AF90" s="6"/>
      <c r="AG90" s="6"/>
      <c r="AH90" s="6"/>
    </row>
    <row r="91" spans="1:34" ht="23.25">
      <c r="A91" s="8" t="s">
        <v>4</v>
      </c>
      <c r="B91" s="5"/>
      <c r="C91" s="5"/>
      <c r="D91" s="5"/>
      <c r="E91" s="5"/>
      <c r="F91" s="5"/>
      <c r="G91" s="5"/>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1:34" ht="15.75">
      <c r="A92" s="2"/>
      <c r="B92" s="2"/>
      <c r="C92" s="2"/>
      <c r="D92" s="2"/>
      <c r="E92" s="2"/>
      <c r="F92" s="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15.75">
      <c r="A93" s="2"/>
      <c r="B93" s="2"/>
      <c r="C93" s="2"/>
      <c r="D93" s="2"/>
      <c r="E93" s="2"/>
      <c r="F93" s="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4" ht="15.75">
      <c r="A94" s="2"/>
      <c r="B94" s="2"/>
      <c r="C94" s="2"/>
      <c r="D94" s="2"/>
      <c r="E94" s="2"/>
      <c r="F94" s="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1:34" ht="15.75">
      <c r="A95" s="2"/>
      <c r="B95" s="2"/>
      <c r="C95" s="2"/>
      <c r="D95" s="2"/>
      <c r="E95" s="2"/>
      <c r="F95" s="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ht="15.75">
      <c r="A96" s="106"/>
      <c r="B96" s="106"/>
      <c r="C96" s="106"/>
      <c r="D96" s="106"/>
      <c r="E96" s="106"/>
      <c r="F96" s="106"/>
      <c r="G96" s="106"/>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row>
    <row r="97" spans="1:34" ht="12.75">
      <c r="A97" s="108"/>
      <c r="B97" s="109"/>
      <c r="C97" s="109"/>
      <c r="D97" s="109"/>
      <c r="E97" s="109"/>
      <c r="F97" s="109"/>
      <c r="G97" s="109"/>
      <c r="H97" s="110" t="s">
        <v>73</v>
      </c>
      <c r="I97" s="111"/>
      <c r="J97" s="111"/>
      <c r="K97" s="112"/>
      <c r="L97" s="113">
        <v>2007</v>
      </c>
      <c r="M97" s="114"/>
      <c r="N97" s="114"/>
      <c r="O97" s="112"/>
      <c r="P97" s="113">
        <v>2008</v>
      </c>
      <c r="Q97" s="114"/>
      <c r="R97" s="114"/>
      <c r="S97" s="112"/>
      <c r="T97" s="113">
        <v>2008</v>
      </c>
      <c r="U97" s="114"/>
      <c r="V97" s="114"/>
      <c r="W97" s="112"/>
      <c r="X97" s="113">
        <v>2008</v>
      </c>
      <c r="Y97" s="114"/>
      <c r="Z97" s="114"/>
      <c r="AA97" s="112"/>
      <c r="AB97" s="113">
        <v>2008</v>
      </c>
      <c r="AC97" s="114"/>
      <c r="AD97" s="114"/>
      <c r="AE97" s="112"/>
      <c r="AF97" s="113">
        <v>2008</v>
      </c>
      <c r="AG97" s="114"/>
      <c r="AH97" s="115"/>
    </row>
    <row r="98" spans="1:34" ht="24">
      <c r="A98" s="116"/>
      <c r="B98" s="117"/>
      <c r="C98" s="118"/>
      <c r="D98" s="118"/>
      <c r="E98" s="119"/>
      <c r="F98" s="117"/>
      <c r="G98" s="119"/>
      <c r="H98" s="120" t="s">
        <v>74</v>
      </c>
      <c r="I98" s="121"/>
      <c r="J98" s="121"/>
      <c r="K98" s="122"/>
      <c r="L98" s="120" t="s">
        <v>75</v>
      </c>
      <c r="M98" s="121"/>
      <c r="N98" s="121"/>
      <c r="O98" s="122"/>
      <c r="P98" s="123" t="s">
        <v>76</v>
      </c>
      <c r="Q98" s="124"/>
      <c r="R98" s="124"/>
      <c r="S98" s="125"/>
      <c r="T98" s="120" t="s">
        <v>77</v>
      </c>
      <c r="U98" s="121"/>
      <c r="V98" s="121"/>
      <c r="W98" s="122"/>
      <c r="X98" s="120" t="s">
        <v>59</v>
      </c>
      <c r="Y98" s="126"/>
      <c r="Z98" s="126"/>
      <c r="AA98" s="122"/>
      <c r="AB98" s="120" t="s">
        <v>65</v>
      </c>
      <c r="AC98" s="126"/>
      <c r="AD98" s="126"/>
      <c r="AE98" s="122"/>
      <c r="AF98" s="120" t="s">
        <v>78</v>
      </c>
      <c r="AG98" s="121"/>
      <c r="AH98" s="127"/>
    </row>
    <row r="99" spans="1:34" ht="13.5" thickBot="1">
      <c r="A99" s="128" t="s">
        <v>79</v>
      </c>
      <c r="B99" s="129"/>
      <c r="C99" s="129"/>
      <c r="D99" s="129"/>
      <c r="E99" s="129"/>
      <c r="F99" s="129"/>
      <c r="G99" s="129"/>
      <c r="H99" s="130" t="s">
        <v>7</v>
      </c>
      <c r="I99" s="131" t="s">
        <v>8</v>
      </c>
      <c r="J99" s="132" t="s">
        <v>9</v>
      </c>
      <c r="K99" s="133"/>
      <c r="L99" s="130" t="s">
        <v>7</v>
      </c>
      <c r="M99" s="131" t="s">
        <v>8</v>
      </c>
      <c r="N99" s="132" t="s">
        <v>9</v>
      </c>
      <c r="O99" s="133"/>
      <c r="P99" s="130" t="s">
        <v>7</v>
      </c>
      <c r="Q99" s="131" t="s">
        <v>8</v>
      </c>
      <c r="R99" s="132" t="s">
        <v>9</v>
      </c>
      <c r="S99" s="133"/>
      <c r="T99" s="130" t="s">
        <v>7</v>
      </c>
      <c r="U99" s="131" t="s">
        <v>8</v>
      </c>
      <c r="V99" s="132" t="s">
        <v>9</v>
      </c>
      <c r="W99" s="133"/>
      <c r="X99" s="130" t="s">
        <v>7</v>
      </c>
      <c r="Y99" s="131" t="s">
        <v>8</v>
      </c>
      <c r="Z99" s="132" t="s">
        <v>9</v>
      </c>
      <c r="AA99" s="133"/>
      <c r="AB99" s="130" t="s">
        <v>7</v>
      </c>
      <c r="AC99" s="131" t="s">
        <v>8</v>
      </c>
      <c r="AD99" s="132" t="s">
        <v>9</v>
      </c>
      <c r="AE99" s="133"/>
      <c r="AF99" s="130" t="s">
        <v>7</v>
      </c>
      <c r="AG99" s="131" t="s">
        <v>8</v>
      </c>
      <c r="AH99" s="134" t="s">
        <v>9</v>
      </c>
    </row>
    <row r="100" spans="1:34" ht="15">
      <c r="A100" s="135"/>
      <c r="B100" s="894" t="s">
        <v>80</v>
      </c>
      <c r="C100" s="895"/>
      <c r="D100" s="895"/>
      <c r="E100" s="895"/>
      <c r="F100" s="895"/>
      <c r="G100" s="896"/>
      <c r="H100" s="136">
        <v>5530</v>
      </c>
      <c r="I100" s="137">
        <v>5130</v>
      </c>
      <c r="J100" s="138">
        <f>'[1]FY 06 Intell Model with Supp'!$F$127</f>
        <v>1144882930.1871808</v>
      </c>
      <c r="K100" s="139"/>
      <c r="L100" s="140">
        <f>'[2]FY 07 DU spread rounded'!C150</f>
        <v>5601</v>
      </c>
      <c r="M100" s="139">
        <f>'[2]FY 07 DU spread rounded'!F150</f>
        <v>5420</v>
      </c>
      <c r="N100" s="141">
        <f>'[2]FY 07 DU spread rounded'!G150/1000</f>
        <v>1124714.454</v>
      </c>
      <c r="O100" s="139"/>
      <c r="P100" s="140">
        <f aca="true" t="shared" si="0" ref="P100:R101">T100-L100</f>
        <v>-733</v>
      </c>
      <c r="Q100" s="139">
        <f t="shared" si="0"/>
        <v>-700</v>
      </c>
      <c r="R100" s="141">
        <f t="shared" si="0"/>
        <v>3806.6140000000596</v>
      </c>
      <c r="S100" s="139"/>
      <c r="T100" s="140">
        <f>AF100+AB100-X100</f>
        <v>4868</v>
      </c>
      <c r="U100" s="139">
        <f aca="true" t="shared" si="1" ref="U100:V103">AG100-Y100-AC100</f>
        <v>4720</v>
      </c>
      <c r="V100" s="139">
        <f t="shared" si="1"/>
        <v>1128521.068</v>
      </c>
      <c r="W100" s="139"/>
      <c r="X100" s="140">
        <f>'[2](C) Increases Offsets'!D41</f>
        <v>208</v>
      </c>
      <c r="Y100" s="139">
        <f>'[2](C) Increases Offsets'!F41</f>
        <v>105</v>
      </c>
      <c r="Z100" s="141">
        <f>'[2](C) Increases Offsets'!G41</f>
        <v>69746</v>
      </c>
      <c r="AA100" s="139"/>
      <c r="AB100" s="140">
        <f>'[2](C) Increases Offsets'!D50</f>
        <v>0</v>
      </c>
      <c r="AC100" s="139">
        <f>'[2](C) Increases Offsets'!F50</f>
        <v>0</v>
      </c>
      <c r="AD100" s="141">
        <f>'[2](C) Increases Offsets'!G50</f>
        <v>0</v>
      </c>
      <c r="AE100" s="139"/>
      <c r="AF100" s="140">
        <f>'[2]FY 08 DU spread ROUNDED'!C148</f>
        <v>5076</v>
      </c>
      <c r="AG100" s="139">
        <f>'[2]FY 08 DU spread ROUNDED'!F148</f>
        <v>4825</v>
      </c>
      <c r="AH100" s="142">
        <f>'[2]FY 08 DU spread ROUNDED'!G142/1000</f>
        <v>1198267.068</v>
      </c>
    </row>
    <row r="101" spans="1:34" ht="15">
      <c r="A101" s="135"/>
      <c r="B101" s="882" t="s">
        <v>81</v>
      </c>
      <c r="C101" s="897"/>
      <c r="D101" s="897"/>
      <c r="E101" s="897"/>
      <c r="F101" s="897"/>
      <c r="G101" s="898"/>
      <c r="H101" s="136">
        <v>11149</v>
      </c>
      <c r="I101" s="137">
        <v>10769</v>
      </c>
      <c r="J101" s="143">
        <f>'[1]FY 06 Intell Model with Supp'!$J$127</f>
        <v>2243239470.676162</v>
      </c>
      <c r="K101" s="139"/>
      <c r="L101" s="140">
        <f>'[2]FY 07 DU spread rounded'!H150</f>
        <v>11404</v>
      </c>
      <c r="M101" s="139">
        <f>'[2]FY 07 DU spread rounded'!K150</f>
        <v>11312</v>
      </c>
      <c r="N101" s="139">
        <f>'[2]FY 07 DU spread rounded'!L150/1000</f>
        <v>2272804.352</v>
      </c>
      <c r="O101" s="139"/>
      <c r="P101" s="140">
        <f t="shared" si="0"/>
        <v>-581</v>
      </c>
      <c r="Q101" s="139">
        <f t="shared" si="0"/>
        <v>-593</v>
      </c>
      <c r="R101" s="139">
        <f t="shared" si="0"/>
        <v>111857.73100000015</v>
      </c>
      <c r="S101" s="139"/>
      <c r="T101" s="140">
        <f>AF101-X101-AB101</f>
        <v>10823</v>
      </c>
      <c r="U101" s="139">
        <f t="shared" si="1"/>
        <v>10719</v>
      </c>
      <c r="V101" s="139">
        <f t="shared" si="1"/>
        <v>2384662.083</v>
      </c>
      <c r="W101" s="139"/>
      <c r="X101" s="140">
        <f>'[2](C) Increases Offsets'!H41</f>
        <v>495</v>
      </c>
      <c r="Y101" s="139">
        <f>'[2](C) Increases Offsets'!J41</f>
        <v>247</v>
      </c>
      <c r="Z101" s="139">
        <f>'[2](C) Increases Offsets'!K41</f>
        <v>159816</v>
      </c>
      <c r="AA101" s="139"/>
      <c r="AB101" s="140">
        <f>'[2](C) Increases Offsets'!H50</f>
        <v>92</v>
      </c>
      <c r="AC101" s="139">
        <f>'[2](C) Increases Offsets'!J50</f>
        <v>92</v>
      </c>
      <c r="AD101" s="139">
        <f>'[2](C) Increases Offsets'!K50</f>
        <v>13740</v>
      </c>
      <c r="AE101" s="139"/>
      <c r="AF101" s="140">
        <f>'[2]FY 08 DU spread ROUNDED'!H148</f>
        <v>11410</v>
      </c>
      <c r="AG101" s="139">
        <f>'[2]FY 08 DU spread ROUNDED'!K148</f>
        <v>11058</v>
      </c>
      <c r="AH101" s="144">
        <f>'[2]FY 08 DU spread ROUNDED'!L142/1000</f>
        <v>2558218.083</v>
      </c>
    </row>
    <row r="102" spans="1:34" ht="12.75">
      <c r="A102" s="135"/>
      <c r="B102" s="882" t="s">
        <v>82</v>
      </c>
      <c r="C102" s="882"/>
      <c r="D102" s="882"/>
      <c r="E102" s="882"/>
      <c r="F102" s="882"/>
      <c r="G102" s="883"/>
      <c r="H102" s="136">
        <v>12595</v>
      </c>
      <c r="I102" s="137">
        <v>12377</v>
      </c>
      <c r="J102" s="143">
        <f>'[1]FY 06 Intell Model with Supp'!$N$127</f>
        <v>2087556711.5936954</v>
      </c>
      <c r="K102" s="139"/>
      <c r="L102" s="140">
        <f>'[2]FY 07 DU spread rounded'!M150</f>
        <v>12049</v>
      </c>
      <c r="M102" s="139">
        <f>'[2]FY 07 DU spread rounded'!P150</f>
        <v>11970</v>
      </c>
      <c r="N102" s="139">
        <f>'[2]FY 07 DU spread rounded'!Q150/1000</f>
        <v>2045859.52</v>
      </c>
      <c r="O102" s="139"/>
      <c r="P102" s="140">
        <f>T102-L102</f>
        <v>-1167</v>
      </c>
      <c r="Q102" s="139">
        <f>U102-M102</f>
        <v>-1152</v>
      </c>
      <c r="R102" s="139">
        <f>V102-N102-0.2</f>
        <v>64056.38000000008</v>
      </c>
      <c r="S102" s="139"/>
      <c r="T102" s="140">
        <f>AF102-X102-AB102</f>
        <v>10882</v>
      </c>
      <c r="U102" s="139">
        <f t="shared" si="1"/>
        <v>10818</v>
      </c>
      <c r="V102" s="139">
        <f t="shared" si="1"/>
        <v>2109916.1</v>
      </c>
      <c r="W102" s="139"/>
      <c r="X102" s="140">
        <f>'[2](C) Increases Offsets'!L41</f>
        <v>18</v>
      </c>
      <c r="Y102" s="139">
        <f>'[2](C) Increases Offsets'!N41</f>
        <v>10</v>
      </c>
      <c r="Z102" s="139">
        <f>'[2](C) Increases Offsets'!O41+0.5</f>
        <v>35808.5</v>
      </c>
      <c r="AA102" s="139"/>
      <c r="AB102" s="140">
        <f>'[2](C) Increases Offsets'!L50</f>
        <v>-100</v>
      </c>
      <c r="AC102" s="139">
        <f>'[2](C) Increases Offsets'!N50</f>
        <v>-100</v>
      </c>
      <c r="AD102" s="139">
        <f>'[2](C) Increases Offsets'!O50</f>
        <v>-14900</v>
      </c>
      <c r="AE102" s="139"/>
      <c r="AF102" s="140">
        <f>'[2]FY 08 DU spread ROUNDED'!M148</f>
        <v>10800</v>
      </c>
      <c r="AG102" s="139">
        <f>'[2]FY 08 DU spread ROUNDED'!P148</f>
        <v>10728</v>
      </c>
      <c r="AH102" s="144">
        <f>'[2]FY 08 DU spread ROUNDED'!Q142/1000+0.2</f>
        <v>2130824.6</v>
      </c>
    </row>
    <row r="103" spans="1:34" ht="15">
      <c r="A103" s="145"/>
      <c r="B103" s="884" t="s">
        <v>83</v>
      </c>
      <c r="C103" s="885"/>
      <c r="D103" s="885"/>
      <c r="E103" s="885"/>
      <c r="F103" s="885"/>
      <c r="G103" s="886"/>
      <c r="H103" s="146">
        <v>2082</v>
      </c>
      <c r="I103" s="147">
        <v>2093</v>
      </c>
      <c r="J103" s="148">
        <f>'[1]FY 06 Intell Model with Supp'!$R$127</f>
        <v>285591012.542962</v>
      </c>
      <c r="K103" s="122"/>
      <c r="L103" s="149">
        <f>'[2]FY 07 DU spread rounded'!R150</f>
        <v>2305</v>
      </c>
      <c r="M103" s="122">
        <f>'[2]FY 07 DU spread rounded'!U150</f>
        <v>2310</v>
      </c>
      <c r="N103" s="122">
        <f>'[2]FY 07 DU spread rounded'!V150/1000</f>
        <v>406109.799</v>
      </c>
      <c r="O103" s="122"/>
      <c r="P103" s="149">
        <f>T103-L103</f>
        <v>-219</v>
      </c>
      <c r="Q103" s="122">
        <f>U103-M103</f>
        <v>-217</v>
      </c>
      <c r="R103" s="122">
        <f>V103-N103</f>
        <v>6898.275000000023</v>
      </c>
      <c r="S103" s="122"/>
      <c r="T103" s="149">
        <f>AF103-X103-AB103</f>
        <v>2086</v>
      </c>
      <c r="U103" s="122">
        <f t="shared" si="1"/>
        <v>2093</v>
      </c>
      <c r="V103" s="122">
        <f t="shared" si="1"/>
        <v>413008.074</v>
      </c>
      <c r="W103" s="122"/>
      <c r="X103" s="149">
        <f>'[2](C) Increases Offsets'!P41</f>
        <v>1</v>
      </c>
      <c r="Y103" s="122">
        <f>'[2](C) Increases Offsets'!R41</f>
        <v>0</v>
      </c>
      <c r="Z103" s="122">
        <f>'[2](C) Increases Offsets'!S41</f>
        <v>49632.3</v>
      </c>
      <c r="AA103" s="122"/>
      <c r="AB103" s="149">
        <f>'[2](C) Increases Offsets'!P50</f>
        <v>0</v>
      </c>
      <c r="AC103" s="122">
        <f>'[2](C) Increases Offsets'!R50</f>
        <v>0</v>
      </c>
      <c r="AD103" s="122">
        <f>'[2](C) Increases Offsets'!S50</f>
        <v>0</v>
      </c>
      <c r="AE103" s="122"/>
      <c r="AF103" s="149">
        <f>'[2]FY 08 DU spread ROUNDED'!R148</f>
        <v>2087</v>
      </c>
      <c r="AG103" s="122">
        <f>'[2]FY 08 DU spread ROUNDED'!U148+1</f>
        <v>2093</v>
      </c>
      <c r="AH103" s="150">
        <f>'[2]FY 08 DU spread ROUNDED'!V142/1000-0.2</f>
        <v>462640.374</v>
      </c>
    </row>
    <row r="104" spans="1:34" ht="12.75">
      <c r="A104" s="151"/>
      <c r="B104" s="152"/>
      <c r="C104" s="152" t="s">
        <v>84</v>
      </c>
      <c r="D104" s="153"/>
      <c r="E104" s="153"/>
      <c r="F104" s="153"/>
      <c r="G104" s="152"/>
      <c r="H104" s="154">
        <f>SUM(H100:H103)</f>
        <v>31356</v>
      </c>
      <c r="I104" s="155">
        <f>SUM(I100:I103)</f>
        <v>30369</v>
      </c>
      <c r="J104" s="156">
        <f>SUM(J100:J103)/1000</f>
        <v>5761270.125</v>
      </c>
      <c r="K104" s="156"/>
      <c r="L104" s="157">
        <f>SUM(L100:L103)</f>
        <v>31359</v>
      </c>
      <c r="M104" s="156">
        <f>SUM(M100:M103)</f>
        <v>31012</v>
      </c>
      <c r="N104" s="156">
        <f>SUM(N100:N103)</f>
        <v>5849488.124999999</v>
      </c>
      <c r="O104" s="156"/>
      <c r="P104" s="157">
        <f>SUM(P100:P103)</f>
        <v>-2700</v>
      </c>
      <c r="Q104" s="156">
        <f>SUM(Q100:Q103)</f>
        <v>-2662</v>
      </c>
      <c r="R104" s="156">
        <f>SUM(R100:R103)</f>
        <v>186619.0000000003</v>
      </c>
      <c r="S104" s="156"/>
      <c r="T104" s="157">
        <f>SUM(T100:T103)</f>
        <v>28659</v>
      </c>
      <c r="U104" s="156">
        <f>SUM(U100:U103)</f>
        <v>28350</v>
      </c>
      <c r="V104" s="156">
        <f>SUM(V100:V103)-0.5</f>
        <v>6036106.825</v>
      </c>
      <c r="W104" s="156"/>
      <c r="X104" s="157">
        <f>SUM(X100:X103)</f>
        <v>722</v>
      </c>
      <c r="Y104" s="156">
        <f>SUM(Y100:Y103)</f>
        <v>362</v>
      </c>
      <c r="Z104" s="156">
        <f>SUM(Z100:Z103)</f>
        <v>315002.8</v>
      </c>
      <c r="AA104" s="156"/>
      <c r="AB104" s="157">
        <f>SUM(AB100:AB103)</f>
        <v>-8</v>
      </c>
      <c r="AC104" s="156">
        <f>SUM(AC100:AC103)</f>
        <v>-8</v>
      </c>
      <c r="AD104" s="156">
        <f>SUM(AD100:AD103)</f>
        <v>-1160</v>
      </c>
      <c r="AE104" s="156"/>
      <c r="AF104" s="157">
        <f>SUM(AF100:AF103)</f>
        <v>29373</v>
      </c>
      <c r="AG104" s="156">
        <f>SUM(AG100:AG103)</f>
        <v>28704</v>
      </c>
      <c r="AH104" s="158">
        <f>SUM(AH100:AH103)</f>
        <v>6349950.125</v>
      </c>
    </row>
    <row r="105" spans="1:34" ht="12.75">
      <c r="A105" s="116"/>
      <c r="B105" s="119"/>
      <c r="C105" s="119"/>
      <c r="D105" s="119"/>
      <c r="E105" s="119"/>
      <c r="F105" s="119"/>
      <c r="G105" s="119"/>
      <c r="H105" s="159"/>
      <c r="I105" s="160"/>
      <c r="J105" s="160"/>
      <c r="K105" s="160"/>
      <c r="L105" s="159"/>
      <c r="M105" s="160"/>
      <c r="N105" s="160"/>
      <c r="O105" s="160"/>
      <c r="P105" s="159"/>
      <c r="Q105" s="160"/>
      <c r="R105" s="160"/>
      <c r="S105" s="160"/>
      <c r="T105" s="159"/>
      <c r="U105" s="160"/>
      <c r="V105" s="160"/>
      <c r="W105" s="160"/>
      <c r="X105" s="159"/>
      <c r="Y105" s="160"/>
      <c r="Z105" s="160"/>
      <c r="AA105" s="160"/>
      <c r="AB105" s="159"/>
      <c r="AC105" s="160"/>
      <c r="AD105" s="160"/>
      <c r="AE105" s="160"/>
      <c r="AF105" s="159"/>
      <c r="AG105" s="161"/>
      <c r="AH105" s="162"/>
    </row>
    <row r="106" spans="1:34" ht="12.75">
      <c r="A106" s="151" t="s">
        <v>85</v>
      </c>
      <c r="B106" s="163"/>
      <c r="C106" s="164"/>
      <c r="D106" s="164"/>
      <c r="E106" s="164"/>
      <c r="F106" s="164"/>
      <c r="G106" s="163"/>
      <c r="H106" s="149"/>
      <c r="I106" s="122">
        <v>2788</v>
      </c>
      <c r="J106" s="122"/>
      <c r="K106" s="122"/>
      <c r="L106" s="149"/>
      <c r="M106" s="122">
        <v>2851</v>
      </c>
      <c r="N106" s="122"/>
      <c r="O106" s="122"/>
      <c r="P106" s="149"/>
      <c r="Q106" s="122">
        <v>0</v>
      </c>
      <c r="R106" s="122"/>
      <c r="S106" s="122"/>
      <c r="T106" s="149"/>
      <c r="U106" s="122">
        <f>+M106+Q106</f>
        <v>2851</v>
      </c>
      <c r="V106" s="122"/>
      <c r="W106" s="122"/>
      <c r="X106" s="149"/>
      <c r="Y106" s="122">
        <v>0</v>
      </c>
      <c r="Z106" s="122"/>
      <c r="AA106" s="122"/>
      <c r="AB106" s="149"/>
      <c r="AC106" s="122">
        <v>0</v>
      </c>
      <c r="AD106" s="122"/>
      <c r="AE106" s="122"/>
      <c r="AF106" s="149"/>
      <c r="AG106" s="122">
        <f>Y106+U106</f>
        <v>2851</v>
      </c>
      <c r="AH106" s="150"/>
    </row>
    <row r="107" spans="1:34" ht="12.75">
      <c r="A107" s="135"/>
      <c r="B107" s="165" t="s">
        <v>86</v>
      </c>
      <c r="C107" s="166"/>
      <c r="D107" s="166"/>
      <c r="E107" s="166"/>
      <c r="F107" s="166"/>
      <c r="G107" s="165"/>
      <c r="H107" s="140"/>
      <c r="I107" s="139">
        <f>+I104+I106</f>
        <v>33157</v>
      </c>
      <c r="J107" s="139"/>
      <c r="K107" s="139"/>
      <c r="L107" s="140"/>
      <c r="M107" s="139">
        <f>+M104+M106</f>
        <v>33863</v>
      </c>
      <c r="N107" s="139"/>
      <c r="O107" s="139"/>
      <c r="P107" s="140"/>
      <c r="Q107" s="139">
        <f>+Q104+Q106</f>
        <v>-2662</v>
      </c>
      <c r="R107" s="139"/>
      <c r="S107" s="139"/>
      <c r="T107" s="140"/>
      <c r="U107" s="139">
        <f>+U104+U106</f>
        <v>31201</v>
      </c>
      <c r="V107" s="139"/>
      <c r="W107" s="139"/>
      <c r="X107" s="140"/>
      <c r="Y107" s="139">
        <f>+Y104+Y106</f>
        <v>362</v>
      </c>
      <c r="Z107" s="139"/>
      <c r="AA107" s="139"/>
      <c r="AB107" s="140"/>
      <c r="AC107" s="139">
        <f>+AC104+AC106</f>
        <v>-8</v>
      </c>
      <c r="AD107" s="139"/>
      <c r="AE107" s="139"/>
      <c r="AF107" s="140"/>
      <c r="AG107" s="139">
        <f>+AG104+AG106</f>
        <v>31555</v>
      </c>
      <c r="AH107" s="144"/>
    </row>
    <row r="108" spans="1:34" ht="12.75">
      <c r="A108" s="116"/>
      <c r="B108" s="119"/>
      <c r="C108" s="119"/>
      <c r="D108" s="119"/>
      <c r="E108" s="119"/>
      <c r="F108" s="119"/>
      <c r="G108" s="119"/>
      <c r="H108" s="159"/>
      <c r="I108" s="160"/>
      <c r="J108" s="160"/>
      <c r="K108" s="160"/>
      <c r="L108" s="159"/>
      <c r="M108" s="160"/>
      <c r="N108" s="160"/>
      <c r="O108" s="167"/>
      <c r="P108" s="168"/>
      <c r="Q108" s="160"/>
      <c r="R108" s="160"/>
      <c r="S108" s="160"/>
      <c r="T108" s="159"/>
      <c r="U108" s="160"/>
      <c r="V108" s="160"/>
      <c r="W108" s="160"/>
      <c r="X108" s="159"/>
      <c r="Y108" s="160"/>
      <c r="Z108" s="160"/>
      <c r="AA108" s="160"/>
      <c r="AB108" s="159"/>
      <c r="AC108" s="160"/>
      <c r="AD108" s="160"/>
      <c r="AE108" s="160"/>
      <c r="AF108" s="159"/>
      <c r="AG108" s="161"/>
      <c r="AH108" s="162"/>
    </row>
    <row r="109" spans="1:34" ht="12.75">
      <c r="A109" s="135"/>
      <c r="B109" s="165" t="s">
        <v>87</v>
      </c>
      <c r="C109" s="165"/>
      <c r="D109" s="165"/>
      <c r="E109" s="165"/>
      <c r="F109" s="165"/>
      <c r="G109" s="165"/>
      <c r="H109" s="140"/>
      <c r="I109" s="139"/>
      <c r="J109" s="139"/>
      <c r="K109" s="139"/>
      <c r="L109" s="140"/>
      <c r="M109" s="139"/>
      <c r="N109" s="139"/>
      <c r="O109" s="144"/>
      <c r="P109" s="140"/>
      <c r="Q109" s="139"/>
      <c r="R109" s="139"/>
      <c r="S109" s="139"/>
      <c r="T109" s="140"/>
      <c r="U109" s="139"/>
      <c r="V109" s="139"/>
      <c r="W109" s="139"/>
      <c r="X109" s="140"/>
      <c r="Y109" s="139"/>
      <c r="Z109" s="139"/>
      <c r="AA109" s="139"/>
      <c r="AB109" s="140"/>
      <c r="AC109" s="139"/>
      <c r="AD109" s="139"/>
      <c r="AE109" s="139"/>
      <c r="AF109" s="140"/>
      <c r="AG109" s="139"/>
      <c r="AH109" s="144"/>
    </row>
    <row r="110" spans="1:34" ht="12.75">
      <c r="A110" s="135"/>
      <c r="B110" s="166"/>
      <c r="C110" s="165" t="s">
        <v>88</v>
      </c>
      <c r="D110" s="166"/>
      <c r="E110" s="166"/>
      <c r="F110" s="166"/>
      <c r="G110" s="165"/>
      <c r="H110" s="140"/>
      <c r="I110" s="139">
        <f>11971*0.25</f>
        <v>2992.75</v>
      </c>
      <c r="J110" s="139"/>
      <c r="K110" s="139"/>
      <c r="L110" s="140"/>
      <c r="M110" s="139">
        <f>12132*0.25</f>
        <v>3033</v>
      </c>
      <c r="N110" s="169"/>
      <c r="O110" s="169"/>
      <c r="P110" s="170"/>
      <c r="Q110" s="139">
        <f>AG110-M110</f>
        <v>-115</v>
      </c>
      <c r="R110" s="139"/>
      <c r="S110" s="139"/>
      <c r="T110" s="140"/>
      <c r="U110" s="139">
        <f>M110+Q110</f>
        <v>2918</v>
      </c>
      <c r="V110" s="139"/>
      <c r="W110" s="139"/>
      <c r="X110" s="140"/>
      <c r="Y110" s="139">
        <v>0</v>
      </c>
      <c r="Z110" s="139"/>
      <c r="AA110" s="139"/>
      <c r="AB110" s="140"/>
      <c r="AC110" s="139">
        <v>0</v>
      </c>
      <c r="AD110" s="139"/>
      <c r="AE110" s="139"/>
      <c r="AF110" s="140"/>
      <c r="AG110" s="139">
        <f>11672*0.25</f>
        <v>2918</v>
      </c>
      <c r="AH110" s="144"/>
    </row>
    <row r="111" spans="1:34" ht="12.75">
      <c r="A111" s="151"/>
      <c r="B111" s="164"/>
      <c r="C111" s="163" t="s">
        <v>89</v>
      </c>
      <c r="D111" s="164"/>
      <c r="E111" s="164"/>
      <c r="F111" s="164"/>
      <c r="G111" s="163"/>
      <c r="H111" s="149"/>
      <c r="I111" s="122">
        <f>I104*0.016</f>
        <v>485.904</v>
      </c>
      <c r="J111" s="122"/>
      <c r="K111" s="122"/>
      <c r="L111" s="149"/>
      <c r="M111" s="122">
        <f>M104*0.016</f>
        <v>496.192</v>
      </c>
      <c r="N111" s="122"/>
      <c r="O111" s="122"/>
      <c r="P111" s="149"/>
      <c r="Q111" s="122">
        <f>Q104*0.016</f>
        <v>-42.592</v>
      </c>
      <c r="R111" s="122"/>
      <c r="S111" s="122"/>
      <c r="T111" s="149"/>
      <c r="U111" s="122">
        <f>U104*0.016-0.2</f>
        <v>453.40000000000003</v>
      </c>
      <c r="V111" s="122"/>
      <c r="W111" s="122"/>
      <c r="X111" s="149"/>
      <c r="Y111" s="122">
        <f>Y104*0.016</f>
        <v>5.792</v>
      </c>
      <c r="Z111" s="122"/>
      <c r="AA111" s="122"/>
      <c r="AB111" s="149"/>
      <c r="AC111" s="122">
        <f>AC104*0.016+0.128</f>
        <v>0</v>
      </c>
      <c r="AD111" s="122"/>
      <c r="AE111" s="122"/>
      <c r="AF111" s="149"/>
      <c r="AG111" s="122">
        <f>AG104*0.016</f>
        <v>459.264</v>
      </c>
      <c r="AH111" s="150"/>
    </row>
    <row r="112" spans="1:34" ht="12.75">
      <c r="A112" s="151"/>
      <c r="B112" s="163" t="s">
        <v>90</v>
      </c>
      <c r="C112" s="164"/>
      <c r="D112" s="164"/>
      <c r="E112" s="164"/>
      <c r="F112" s="164"/>
      <c r="G112" s="163"/>
      <c r="H112" s="149"/>
      <c r="I112" s="122">
        <f>I111+I110+I107</f>
        <v>36635.654</v>
      </c>
      <c r="J112" s="122"/>
      <c r="K112" s="122"/>
      <c r="L112" s="149"/>
      <c r="M112" s="122">
        <f>M111+M110+M107</f>
        <v>37392.192</v>
      </c>
      <c r="N112" s="122"/>
      <c r="O112" s="122"/>
      <c r="P112" s="149"/>
      <c r="Q112" s="122">
        <f>Q111+Q110+Q107</f>
        <v>-2819.592</v>
      </c>
      <c r="R112" s="122"/>
      <c r="S112" s="122"/>
      <c r="T112" s="149"/>
      <c r="U112" s="122">
        <f>U111+U110+U107</f>
        <v>34572.4</v>
      </c>
      <c r="V112" s="122"/>
      <c r="W112" s="122"/>
      <c r="X112" s="149"/>
      <c r="Y112" s="122">
        <f>Y111+Y110+Y107</f>
        <v>367.792</v>
      </c>
      <c r="Z112" s="122"/>
      <c r="AA112" s="122"/>
      <c r="AB112" s="149"/>
      <c r="AC112" s="122">
        <f>AC111+AC110+AC107</f>
        <v>-8</v>
      </c>
      <c r="AD112" s="122"/>
      <c r="AE112" s="122"/>
      <c r="AF112" s="149"/>
      <c r="AG112" s="122">
        <f>AG111+AG110+AG107</f>
        <v>34932.264</v>
      </c>
      <c r="AH112" s="150"/>
    </row>
    <row r="113" spans="1:34" ht="15.75">
      <c r="A113" s="2"/>
      <c r="B113" s="2"/>
      <c r="C113" s="2"/>
      <c r="D113" s="2"/>
      <c r="E113" s="2"/>
      <c r="F113" s="2"/>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sheetData>
  <mergeCells count="10">
    <mergeCell ref="AF9:AH9"/>
    <mergeCell ref="A80:C80"/>
    <mergeCell ref="A81:C81"/>
    <mergeCell ref="A82:C82"/>
    <mergeCell ref="B102:G102"/>
    <mergeCell ref="B103:G103"/>
    <mergeCell ref="A84:AH85"/>
    <mergeCell ref="A86:AH86"/>
    <mergeCell ref="B100:G100"/>
    <mergeCell ref="B101:G101"/>
  </mergeCells>
  <printOptions horizontalCentered="1"/>
  <pageMargins left="0.75" right="0.75" top="1" bottom="1" header="0.5" footer="0.5"/>
  <pageSetup fitToHeight="2" horizontalDpi="600" verticalDpi="600" orientation="landscape" scale="35" r:id="rId1"/>
  <rowBreaks count="1" manualBreakCount="1">
    <brk id="8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U49"/>
  <sheetViews>
    <sheetView view="pageBreakPreview" zoomScale="60" workbookViewId="0" topLeftCell="A1">
      <selection activeCell="D53" sqref="D53"/>
    </sheetView>
  </sheetViews>
  <sheetFormatPr defaultColWidth="9.140625" defaultRowHeight="12.75"/>
  <cols>
    <col min="2" max="2" width="54.28125" style="0" customWidth="1"/>
    <col min="3" max="3" width="28.00390625" style="0" customWidth="1"/>
    <col min="5" max="5" width="13.8515625" style="0" customWidth="1"/>
    <col min="7" max="7" width="11.57421875" style="0" bestFit="1" customWidth="1"/>
    <col min="9" max="9" width="13.28125" style="0" bestFit="1" customWidth="1"/>
    <col min="11" max="11" width="12.28125" style="0" customWidth="1"/>
    <col min="13" max="13" width="13.28125" style="0" bestFit="1" customWidth="1"/>
    <col min="15" max="15" width="12.57421875" style="0" bestFit="1" customWidth="1"/>
    <col min="17" max="17" width="13.28125" style="0" bestFit="1" customWidth="1"/>
    <col min="19" max="20" width="12.00390625" style="0" bestFit="1" customWidth="1"/>
  </cols>
  <sheetData>
    <row r="1" spans="1:21" ht="15.75">
      <c r="A1" s="171"/>
      <c r="B1" s="172" t="s">
        <v>91</v>
      </c>
      <c r="C1" s="171"/>
      <c r="D1" s="171"/>
      <c r="E1" s="171"/>
      <c r="F1" s="171"/>
      <c r="G1" s="171"/>
      <c r="H1" s="171"/>
      <c r="I1" s="171"/>
      <c r="J1" s="171"/>
      <c r="K1" s="171"/>
      <c r="L1" s="171"/>
      <c r="M1" s="171"/>
      <c r="N1" s="171"/>
      <c r="O1" s="171"/>
      <c r="P1" s="171"/>
      <c r="Q1" s="171"/>
      <c r="R1" s="171"/>
      <c r="S1" s="171"/>
      <c r="T1" s="171"/>
      <c r="U1" s="171"/>
    </row>
    <row r="2" spans="1:21" ht="20.25">
      <c r="A2" s="171"/>
      <c r="B2" s="173"/>
      <c r="C2" s="171"/>
      <c r="D2" s="171"/>
      <c r="E2" s="171"/>
      <c r="F2" s="171"/>
      <c r="G2" s="171"/>
      <c r="H2" s="171"/>
      <c r="I2" s="171"/>
      <c r="J2" s="171"/>
      <c r="K2" s="171"/>
      <c r="L2" s="171"/>
      <c r="M2" s="171"/>
      <c r="N2" s="171"/>
      <c r="O2" s="171"/>
      <c r="P2" s="171"/>
      <c r="Q2" s="171"/>
      <c r="R2" s="171"/>
      <c r="S2" s="171"/>
      <c r="T2" s="171"/>
      <c r="U2" s="171"/>
    </row>
    <row r="3" spans="1:21" ht="12.75">
      <c r="A3" s="171"/>
      <c r="B3" s="171"/>
      <c r="C3" s="171"/>
      <c r="D3" s="171"/>
      <c r="E3" s="171"/>
      <c r="F3" s="171"/>
      <c r="G3" s="171"/>
      <c r="H3" s="171"/>
      <c r="I3" s="171"/>
      <c r="J3" s="171"/>
      <c r="K3" s="171"/>
      <c r="L3" s="171"/>
      <c r="M3" s="171"/>
      <c r="N3" s="171"/>
      <c r="O3" s="171"/>
      <c r="P3" s="171"/>
      <c r="Q3" s="171"/>
      <c r="R3" s="171"/>
      <c r="S3" s="171"/>
      <c r="T3" s="171"/>
      <c r="U3" s="171"/>
    </row>
    <row r="4" spans="1:21" ht="15.75">
      <c r="A4" s="171"/>
      <c r="B4" s="174" t="s">
        <v>92</v>
      </c>
      <c r="C4" s="175"/>
      <c r="D4" s="175"/>
      <c r="E4" s="175"/>
      <c r="F4" s="175"/>
      <c r="G4" s="175"/>
      <c r="H4" s="175"/>
      <c r="I4" s="175"/>
      <c r="J4" s="175"/>
      <c r="K4" s="175"/>
      <c r="L4" s="175"/>
      <c r="M4" s="175"/>
      <c r="N4" s="175"/>
      <c r="O4" s="175"/>
      <c r="P4" s="175"/>
      <c r="Q4" s="175"/>
      <c r="R4" s="175"/>
      <c r="S4" s="175"/>
      <c r="T4" s="175"/>
      <c r="U4" s="171"/>
    </row>
    <row r="5" spans="1:21" ht="15.75">
      <c r="A5" s="171"/>
      <c r="B5" s="176" t="s">
        <v>2</v>
      </c>
      <c r="C5" s="175"/>
      <c r="D5" s="175"/>
      <c r="E5" s="175"/>
      <c r="F5" s="175"/>
      <c r="G5" s="175"/>
      <c r="H5" s="175"/>
      <c r="I5" s="175"/>
      <c r="J5" s="175"/>
      <c r="K5" s="175"/>
      <c r="L5" s="175"/>
      <c r="M5" s="175"/>
      <c r="N5" s="175"/>
      <c r="O5" s="175"/>
      <c r="P5" s="175"/>
      <c r="Q5" s="175"/>
      <c r="R5" s="175"/>
      <c r="S5" s="175"/>
      <c r="T5" s="175"/>
      <c r="U5" s="171"/>
    </row>
    <row r="6" spans="1:21" ht="12.75">
      <c r="A6" s="171"/>
      <c r="B6" s="177" t="s">
        <v>4</v>
      </c>
      <c r="C6" s="175"/>
      <c r="D6" s="175"/>
      <c r="E6" s="175"/>
      <c r="F6" s="175"/>
      <c r="G6" s="175"/>
      <c r="H6" s="175"/>
      <c r="I6" s="175"/>
      <c r="J6" s="175"/>
      <c r="K6" s="175"/>
      <c r="L6" s="175"/>
      <c r="M6" s="175"/>
      <c r="N6" s="175"/>
      <c r="O6" s="175"/>
      <c r="P6" s="175"/>
      <c r="Q6" s="175"/>
      <c r="R6" s="175"/>
      <c r="S6" s="175"/>
      <c r="T6" s="175"/>
      <c r="U6" s="171"/>
    </row>
    <row r="7" spans="1:21" ht="12.75">
      <c r="A7" s="171"/>
      <c r="B7" s="178"/>
      <c r="C7" s="175"/>
      <c r="D7" s="175"/>
      <c r="E7" s="175"/>
      <c r="F7" s="175"/>
      <c r="G7" s="175"/>
      <c r="H7" s="175"/>
      <c r="I7" s="175"/>
      <c r="J7" s="175"/>
      <c r="K7" s="175"/>
      <c r="L7" s="175"/>
      <c r="M7" s="175"/>
      <c r="N7" s="175"/>
      <c r="O7" s="175"/>
      <c r="P7" s="175"/>
      <c r="Q7" s="175"/>
      <c r="R7" s="175"/>
      <c r="S7" s="175"/>
      <c r="T7" s="175"/>
      <c r="U7" s="171"/>
    </row>
    <row r="8" spans="1:21" ht="12.75">
      <c r="A8" s="171"/>
      <c r="B8" s="171"/>
      <c r="C8" s="171"/>
      <c r="D8" s="171"/>
      <c r="E8" s="171"/>
      <c r="F8" s="171"/>
      <c r="G8" s="171"/>
      <c r="H8" s="171"/>
      <c r="I8" s="171"/>
      <c r="J8" s="171"/>
      <c r="K8" s="171"/>
      <c r="L8" s="171"/>
      <c r="M8" s="171"/>
      <c r="N8" s="171"/>
      <c r="O8" s="171"/>
      <c r="P8" s="171"/>
      <c r="Q8" s="171"/>
      <c r="R8" s="171"/>
      <c r="S8" s="171"/>
      <c r="T8" s="171"/>
      <c r="U8" s="171"/>
    </row>
    <row r="9" spans="1:21" ht="12.75">
      <c r="A9" s="171"/>
      <c r="B9" s="179" t="s">
        <v>93</v>
      </c>
      <c r="C9" s="180" t="s">
        <v>94</v>
      </c>
      <c r="D9" s="181" t="s">
        <v>95</v>
      </c>
      <c r="E9" s="182"/>
      <c r="F9" s="182"/>
      <c r="G9" s="183"/>
      <c r="H9" s="181" t="s">
        <v>96</v>
      </c>
      <c r="I9" s="182"/>
      <c r="J9" s="182"/>
      <c r="K9" s="183"/>
      <c r="L9" s="181" t="s">
        <v>97</v>
      </c>
      <c r="M9" s="182"/>
      <c r="N9" s="182"/>
      <c r="O9" s="183"/>
      <c r="P9" s="181" t="s">
        <v>98</v>
      </c>
      <c r="Q9" s="182"/>
      <c r="R9" s="182"/>
      <c r="S9" s="183"/>
      <c r="T9" s="184" t="s">
        <v>84</v>
      </c>
      <c r="U9" s="171"/>
    </row>
    <row r="10" spans="1:21" ht="12.75">
      <c r="A10" s="171"/>
      <c r="B10" s="185"/>
      <c r="C10" s="186" t="s">
        <v>99</v>
      </c>
      <c r="D10" s="187" t="s">
        <v>7</v>
      </c>
      <c r="E10" s="187" t="s">
        <v>100</v>
      </c>
      <c r="F10" s="187" t="s">
        <v>8</v>
      </c>
      <c r="G10" s="188" t="s">
        <v>9</v>
      </c>
      <c r="H10" s="187" t="s">
        <v>7</v>
      </c>
      <c r="I10" s="187" t="s">
        <v>100</v>
      </c>
      <c r="J10" s="187" t="s">
        <v>8</v>
      </c>
      <c r="K10" s="188" t="s">
        <v>9</v>
      </c>
      <c r="L10" s="187" t="s">
        <v>7</v>
      </c>
      <c r="M10" s="187" t="s">
        <v>100</v>
      </c>
      <c r="N10" s="187" t="s">
        <v>8</v>
      </c>
      <c r="O10" s="188" t="s">
        <v>9</v>
      </c>
      <c r="P10" s="187" t="s">
        <v>7</v>
      </c>
      <c r="Q10" s="187" t="s">
        <v>100</v>
      </c>
      <c r="R10" s="187" t="s">
        <v>8</v>
      </c>
      <c r="S10" s="188" t="s">
        <v>9</v>
      </c>
      <c r="T10" s="188" t="s">
        <v>59</v>
      </c>
      <c r="U10" s="171"/>
    </row>
    <row r="11" spans="1:21" ht="12.75">
      <c r="A11" s="171"/>
      <c r="B11" s="189"/>
      <c r="C11" s="189"/>
      <c r="D11" s="190"/>
      <c r="E11" s="190"/>
      <c r="F11" s="190"/>
      <c r="G11" s="191"/>
      <c r="H11" s="190"/>
      <c r="I11" s="190"/>
      <c r="J11" s="190"/>
      <c r="K11" s="191"/>
      <c r="L11" s="190"/>
      <c r="M11" s="190"/>
      <c r="N11" s="190"/>
      <c r="O11" s="191"/>
      <c r="P11" s="190"/>
      <c r="Q11" s="190"/>
      <c r="R11" s="190"/>
      <c r="S11" s="191"/>
      <c r="T11" s="191"/>
      <c r="U11" s="171"/>
    </row>
    <row r="12" spans="1:21" ht="12.75">
      <c r="A12" s="192"/>
      <c r="B12" s="193" t="s">
        <v>101</v>
      </c>
      <c r="C12" s="194" t="s">
        <v>96</v>
      </c>
      <c r="D12" s="195">
        <v>0</v>
      </c>
      <c r="E12" s="196">
        <v>0</v>
      </c>
      <c r="F12" s="196">
        <v>0</v>
      </c>
      <c r="G12" s="197">
        <v>0</v>
      </c>
      <c r="H12" s="195">
        <v>245</v>
      </c>
      <c r="I12" s="196">
        <v>150</v>
      </c>
      <c r="J12" s="196">
        <v>123</v>
      </c>
      <c r="K12" s="197">
        <v>40327</v>
      </c>
      <c r="L12" s="195">
        <v>0</v>
      </c>
      <c r="M12" s="196">
        <v>0</v>
      </c>
      <c r="N12" s="196">
        <v>0</v>
      </c>
      <c r="O12" s="197">
        <v>0</v>
      </c>
      <c r="P12" s="195">
        <v>0</v>
      </c>
      <c r="Q12" s="196">
        <v>0</v>
      </c>
      <c r="R12" s="196">
        <v>0</v>
      </c>
      <c r="S12" s="197">
        <v>0</v>
      </c>
      <c r="T12" s="198">
        <f aca="true" t="shared" si="0" ref="T12:T33">G12+K12+O12+S12</f>
        <v>40327</v>
      </c>
      <c r="U12" s="192"/>
    </row>
    <row r="13" spans="1:21" ht="12.75">
      <c r="A13" s="192"/>
      <c r="B13" s="193" t="s">
        <v>102</v>
      </c>
      <c r="C13" s="194" t="s">
        <v>96</v>
      </c>
      <c r="D13" s="199">
        <v>0</v>
      </c>
      <c r="E13" s="200">
        <v>0</v>
      </c>
      <c r="F13" s="200">
        <v>0</v>
      </c>
      <c r="G13" s="201">
        <v>0</v>
      </c>
      <c r="H13" s="199">
        <v>50</v>
      </c>
      <c r="I13" s="200">
        <v>0</v>
      </c>
      <c r="J13" s="200">
        <v>25</v>
      </c>
      <c r="K13" s="201">
        <v>11997</v>
      </c>
      <c r="L13" s="199">
        <v>0</v>
      </c>
      <c r="M13" s="200">
        <v>0</v>
      </c>
      <c r="N13" s="200">
        <v>0</v>
      </c>
      <c r="O13" s="201">
        <v>0</v>
      </c>
      <c r="P13" s="199">
        <v>0</v>
      </c>
      <c r="Q13" s="200">
        <v>0</v>
      </c>
      <c r="R13" s="200">
        <v>0</v>
      </c>
      <c r="S13" s="201">
        <v>0</v>
      </c>
      <c r="T13" s="201">
        <f t="shared" si="0"/>
        <v>11997</v>
      </c>
      <c r="U13" s="192"/>
    </row>
    <row r="14" spans="1:21" ht="12.75">
      <c r="A14" s="171"/>
      <c r="B14" s="193" t="s">
        <v>103</v>
      </c>
      <c r="C14" s="194" t="s">
        <v>95</v>
      </c>
      <c r="D14" s="199">
        <v>36</v>
      </c>
      <c r="E14" s="200">
        <v>5</v>
      </c>
      <c r="F14" s="200">
        <v>18</v>
      </c>
      <c r="G14" s="201">
        <v>11969</v>
      </c>
      <c r="H14" s="199">
        <v>0</v>
      </c>
      <c r="I14" s="200">
        <v>0</v>
      </c>
      <c r="J14" s="200">
        <v>0</v>
      </c>
      <c r="K14" s="201">
        <v>0</v>
      </c>
      <c r="L14" s="199">
        <v>0</v>
      </c>
      <c r="M14" s="200">
        <v>0</v>
      </c>
      <c r="N14" s="200">
        <v>0</v>
      </c>
      <c r="O14" s="201">
        <v>0</v>
      </c>
      <c r="P14" s="199">
        <v>0</v>
      </c>
      <c r="Q14" s="200">
        <v>0</v>
      </c>
      <c r="R14" s="200">
        <v>0</v>
      </c>
      <c r="S14" s="201">
        <v>0</v>
      </c>
      <c r="T14" s="201">
        <f t="shared" si="0"/>
        <v>11969</v>
      </c>
      <c r="U14" s="171"/>
    </row>
    <row r="15" spans="1:21" ht="12.75">
      <c r="A15" s="171"/>
      <c r="B15" s="193" t="s">
        <v>104</v>
      </c>
      <c r="C15" s="194" t="s">
        <v>96</v>
      </c>
      <c r="D15" s="199">
        <v>0</v>
      </c>
      <c r="E15" s="200">
        <v>0</v>
      </c>
      <c r="F15" s="200">
        <v>0</v>
      </c>
      <c r="G15" s="201">
        <v>0</v>
      </c>
      <c r="H15" s="199">
        <v>31</v>
      </c>
      <c r="I15" s="200">
        <v>25</v>
      </c>
      <c r="J15" s="200">
        <v>15</v>
      </c>
      <c r="K15" s="201">
        <v>5561</v>
      </c>
      <c r="L15" s="199">
        <v>0</v>
      </c>
      <c r="M15" s="200">
        <v>0</v>
      </c>
      <c r="N15" s="200">
        <v>0</v>
      </c>
      <c r="O15" s="201">
        <v>0</v>
      </c>
      <c r="P15" s="199">
        <v>0</v>
      </c>
      <c r="Q15" s="200">
        <v>0</v>
      </c>
      <c r="R15" s="200">
        <v>0</v>
      </c>
      <c r="S15" s="201">
        <v>0</v>
      </c>
      <c r="T15" s="201">
        <f t="shared" si="0"/>
        <v>5561</v>
      </c>
      <c r="U15" s="171"/>
    </row>
    <row r="16" spans="1:21" ht="12.75">
      <c r="A16" s="171"/>
      <c r="B16" s="193" t="s">
        <v>105</v>
      </c>
      <c r="C16" s="194" t="s">
        <v>97</v>
      </c>
      <c r="D16" s="199">
        <v>0</v>
      </c>
      <c r="E16" s="200">
        <v>0</v>
      </c>
      <c r="F16" s="200">
        <v>0</v>
      </c>
      <c r="G16" s="201">
        <v>0</v>
      </c>
      <c r="H16" s="199">
        <v>0</v>
      </c>
      <c r="I16" s="200">
        <v>0</v>
      </c>
      <c r="J16" s="200">
        <v>0</v>
      </c>
      <c r="K16" s="201">
        <v>0</v>
      </c>
      <c r="L16" s="199">
        <v>14</v>
      </c>
      <c r="M16" s="200">
        <v>0</v>
      </c>
      <c r="N16" s="200">
        <v>7</v>
      </c>
      <c r="O16" s="201">
        <v>2356</v>
      </c>
      <c r="P16" s="199">
        <v>0</v>
      </c>
      <c r="Q16" s="200">
        <v>0</v>
      </c>
      <c r="R16" s="200">
        <v>0</v>
      </c>
      <c r="S16" s="201">
        <v>0</v>
      </c>
      <c r="T16" s="201">
        <f t="shared" si="0"/>
        <v>2356</v>
      </c>
      <c r="U16" s="171"/>
    </row>
    <row r="17" spans="1:21" ht="12.75">
      <c r="A17" s="171"/>
      <c r="B17" s="193" t="s">
        <v>106</v>
      </c>
      <c r="C17" s="194" t="s">
        <v>96</v>
      </c>
      <c r="D17" s="199">
        <v>0</v>
      </c>
      <c r="E17" s="200">
        <v>0</v>
      </c>
      <c r="F17" s="200">
        <v>0</v>
      </c>
      <c r="G17" s="201">
        <v>4141</v>
      </c>
      <c r="H17" s="199">
        <v>0</v>
      </c>
      <c r="I17" s="200">
        <v>0</v>
      </c>
      <c r="J17" s="200">
        <v>0</v>
      </c>
      <c r="K17" s="201">
        <v>8914</v>
      </c>
      <c r="L17" s="199">
        <v>0</v>
      </c>
      <c r="M17" s="200">
        <v>0</v>
      </c>
      <c r="N17" s="200">
        <v>0</v>
      </c>
      <c r="O17" s="201">
        <v>8182</v>
      </c>
      <c r="P17" s="199">
        <v>0</v>
      </c>
      <c r="Q17" s="200">
        <v>0</v>
      </c>
      <c r="R17" s="200">
        <v>0</v>
      </c>
      <c r="S17" s="201">
        <v>1603</v>
      </c>
      <c r="T17" s="201">
        <f t="shared" si="0"/>
        <v>22840</v>
      </c>
      <c r="U17" s="171"/>
    </row>
    <row r="18" spans="1:21" ht="12.75">
      <c r="A18" s="171"/>
      <c r="B18" s="193" t="s">
        <v>107</v>
      </c>
      <c r="C18" s="194" t="s">
        <v>96</v>
      </c>
      <c r="D18" s="199">
        <v>0</v>
      </c>
      <c r="E18" s="200">
        <v>0</v>
      </c>
      <c r="F18" s="200">
        <v>0</v>
      </c>
      <c r="G18" s="201">
        <v>1088</v>
      </c>
      <c r="H18" s="199">
        <v>0</v>
      </c>
      <c r="I18" s="200">
        <v>0</v>
      </c>
      <c r="J18" s="200">
        <v>0</v>
      </c>
      <c r="K18" s="201">
        <v>2342</v>
      </c>
      <c r="L18" s="199">
        <v>0</v>
      </c>
      <c r="M18" s="200">
        <v>0</v>
      </c>
      <c r="N18" s="200">
        <v>0</v>
      </c>
      <c r="O18" s="201">
        <v>2149</v>
      </c>
      <c r="P18" s="199">
        <v>0</v>
      </c>
      <c r="Q18" s="200">
        <v>0</v>
      </c>
      <c r="R18" s="200">
        <v>0</v>
      </c>
      <c r="S18" s="201">
        <v>421</v>
      </c>
      <c r="T18" s="201">
        <f t="shared" si="0"/>
        <v>6000</v>
      </c>
      <c r="U18" s="171"/>
    </row>
    <row r="19" spans="1:21" ht="12.75">
      <c r="A19" s="171"/>
      <c r="B19" s="193" t="s">
        <v>108</v>
      </c>
      <c r="C19" s="194" t="s">
        <v>96</v>
      </c>
      <c r="D19" s="199">
        <v>48</v>
      </c>
      <c r="E19" s="200">
        <v>0</v>
      </c>
      <c r="F19" s="200">
        <v>24</v>
      </c>
      <c r="G19" s="201">
        <v>6960</v>
      </c>
      <c r="H19" s="199">
        <v>98</v>
      </c>
      <c r="I19" s="200">
        <v>29</v>
      </c>
      <c r="J19" s="200">
        <v>49</v>
      </c>
      <c r="K19" s="201">
        <v>12024</v>
      </c>
      <c r="L19" s="199">
        <v>0</v>
      </c>
      <c r="M19" s="200">
        <v>0</v>
      </c>
      <c r="N19" s="200">
        <v>0</v>
      </c>
      <c r="O19" s="201">
        <v>0</v>
      </c>
      <c r="P19" s="199">
        <v>0</v>
      </c>
      <c r="Q19" s="200">
        <v>0</v>
      </c>
      <c r="R19" s="200">
        <v>0</v>
      </c>
      <c r="S19" s="201">
        <v>0</v>
      </c>
      <c r="T19" s="201">
        <f t="shared" si="0"/>
        <v>18984</v>
      </c>
      <c r="U19" s="171"/>
    </row>
    <row r="20" spans="1:21" ht="12.75">
      <c r="A20" s="171"/>
      <c r="B20" s="193" t="s">
        <v>109</v>
      </c>
      <c r="C20" s="194" t="s">
        <v>96</v>
      </c>
      <c r="D20" s="199">
        <v>0</v>
      </c>
      <c r="E20" s="200">
        <v>0</v>
      </c>
      <c r="F20" s="200">
        <v>0</v>
      </c>
      <c r="G20" s="201">
        <v>1360</v>
      </c>
      <c r="H20" s="199">
        <v>0</v>
      </c>
      <c r="I20" s="200">
        <v>0</v>
      </c>
      <c r="J20" s="200">
        <v>0</v>
      </c>
      <c r="K20" s="201">
        <v>2927</v>
      </c>
      <c r="L20" s="199">
        <v>0</v>
      </c>
      <c r="M20" s="200">
        <v>0</v>
      </c>
      <c r="N20" s="200">
        <v>0</v>
      </c>
      <c r="O20" s="201">
        <v>2687</v>
      </c>
      <c r="P20" s="199">
        <v>0</v>
      </c>
      <c r="Q20" s="200">
        <v>0</v>
      </c>
      <c r="R20" s="200">
        <v>0</v>
      </c>
      <c r="S20" s="201">
        <v>526</v>
      </c>
      <c r="T20" s="201">
        <f t="shared" si="0"/>
        <v>7500</v>
      </c>
      <c r="U20" s="171"/>
    </row>
    <row r="21" spans="1:21" ht="12.75">
      <c r="A21" s="171"/>
      <c r="B21" s="193" t="s">
        <v>110</v>
      </c>
      <c r="C21" s="194" t="s">
        <v>96</v>
      </c>
      <c r="D21" s="199">
        <v>1</v>
      </c>
      <c r="E21" s="200">
        <v>0</v>
      </c>
      <c r="F21" s="200">
        <v>1</v>
      </c>
      <c r="G21" s="201">
        <v>1370</v>
      </c>
      <c r="H21" s="199">
        <v>36</v>
      </c>
      <c r="I21" s="200">
        <v>5</v>
      </c>
      <c r="J21" s="200">
        <v>17</v>
      </c>
      <c r="K21" s="201">
        <v>33187</v>
      </c>
      <c r="L21" s="199">
        <v>3</v>
      </c>
      <c r="M21" s="200">
        <v>1</v>
      </c>
      <c r="N21" s="200">
        <v>2</v>
      </c>
      <c r="O21" s="201">
        <v>2708</v>
      </c>
      <c r="P21" s="199">
        <v>1</v>
      </c>
      <c r="Q21" s="200">
        <v>0</v>
      </c>
      <c r="R21" s="200">
        <v>0</v>
      </c>
      <c r="S21" s="201">
        <v>530</v>
      </c>
      <c r="T21" s="201">
        <f t="shared" si="0"/>
        <v>37795</v>
      </c>
      <c r="U21" s="171"/>
    </row>
    <row r="22" spans="1:21" ht="12.75">
      <c r="A22" s="171"/>
      <c r="B22" s="193" t="s">
        <v>111</v>
      </c>
      <c r="C22" s="194" t="s">
        <v>95</v>
      </c>
      <c r="D22" s="199">
        <v>18</v>
      </c>
      <c r="E22" s="200">
        <v>0</v>
      </c>
      <c r="F22" s="200">
        <v>9</v>
      </c>
      <c r="G22" s="201">
        <v>7809</v>
      </c>
      <c r="H22" s="199">
        <v>0</v>
      </c>
      <c r="I22" s="200">
        <v>0</v>
      </c>
      <c r="J22" s="200">
        <v>0</v>
      </c>
      <c r="K22" s="201">
        <v>0</v>
      </c>
      <c r="L22" s="199">
        <v>0</v>
      </c>
      <c r="M22" s="200">
        <v>0</v>
      </c>
      <c r="N22" s="200">
        <v>0</v>
      </c>
      <c r="O22" s="201">
        <v>0</v>
      </c>
      <c r="P22" s="199">
        <v>0</v>
      </c>
      <c r="Q22" s="200">
        <v>0</v>
      </c>
      <c r="R22" s="200">
        <v>0</v>
      </c>
      <c r="S22" s="201">
        <v>0</v>
      </c>
      <c r="T22" s="201">
        <f t="shared" si="0"/>
        <v>7809</v>
      </c>
      <c r="U22" s="171"/>
    </row>
    <row r="23" spans="1:21" ht="12.75">
      <c r="A23" s="171"/>
      <c r="B23" s="193" t="s">
        <v>112</v>
      </c>
      <c r="C23" s="194" t="s">
        <v>96</v>
      </c>
      <c r="D23" s="199">
        <v>0</v>
      </c>
      <c r="E23" s="200">
        <v>0</v>
      </c>
      <c r="F23" s="200">
        <v>0</v>
      </c>
      <c r="G23" s="201">
        <v>1813</v>
      </c>
      <c r="H23" s="199">
        <v>0</v>
      </c>
      <c r="I23" s="200">
        <v>0</v>
      </c>
      <c r="J23" s="200">
        <v>0</v>
      </c>
      <c r="K23" s="201">
        <v>3903</v>
      </c>
      <c r="L23" s="199">
        <v>0</v>
      </c>
      <c r="M23" s="200">
        <v>0</v>
      </c>
      <c r="N23" s="200">
        <v>0</v>
      </c>
      <c r="O23" s="201">
        <v>3582</v>
      </c>
      <c r="P23" s="199">
        <v>0</v>
      </c>
      <c r="Q23" s="200">
        <v>0</v>
      </c>
      <c r="R23" s="200">
        <v>0</v>
      </c>
      <c r="S23" s="201">
        <v>702</v>
      </c>
      <c r="T23" s="201">
        <f t="shared" si="0"/>
        <v>10000</v>
      </c>
      <c r="U23" s="171"/>
    </row>
    <row r="24" spans="1:21" ht="12.75">
      <c r="A24" s="171"/>
      <c r="B24" s="193" t="s">
        <v>113</v>
      </c>
      <c r="C24" s="194" t="s">
        <v>95</v>
      </c>
      <c r="D24" s="199">
        <v>75</v>
      </c>
      <c r="E24" s="200">
        <v>0</v>
      </c>
      <c r="F24" s="200">
        <v>38</v>
      </c>
      <c r="G24" s="201">
        <v>9040</v>
      </c>
      <c r="H24" s="199">
        <v>0</v>
      </c>
      <c r="I24" s="200">
        <v>0</v>
      </c>
      <c r="J24" s="200">
        <v>0</v>
      </c>
      <c r="K24" s="201">
        <v>0</v>
      </c>
      <c r="L24" s="199">
        <v>0</v>
      </c>
      <c r="M24" s="200">
        <v>0</v>
      </c>
      <c r="N24" s="200">
        <v>0</v>
      </c>
      <c r="O24" s="201">
        <v>0</v>
      </c>
      <c r="P24" s="199">
        <v>0</v>
      </c>
      <c r="Q24" s="200">
        <v>0</v>
      </c>
      <c r="R24" s="200">
        <v>0</v>
      </c>
      <c r="S24" s="201">
        <v>0</v>
      </c>
      <c r="T24" s="201">
        <f t="shared" si="0"/>
        <v>9040</v>
      </c>
      <c r="U24" s="171"/>
    </row>
    <row r="25" spans="1:21" ht="12.75">
      <c r="A25" s="171"/>
      <c r="B25" s="193" t="s">
        <v>114</v>
      </c>
      <c r="C25" s="194" t="s">
        <v>95</v>
      </c>
      <c r="D25" s="199">
        <v>0</v>
      </c>
      <c r="E25" s="200">
        <v>0</v>
      </c>
      <c r="F25" s="200">
        <v>0</v>
      </c>
      <c r="G25" s="201">
        <v>3689</v>
      </c>
      <c r="H25" s="199">
        <v>0</v>
      </c>
      <c r="I25" s="200">
        <v>0</v>
      </c>
      <c r="J25" s="200">
        <v>0</v>
      </c>
      <c r="K25" s="201">
        <v>0</v>
      </c>
      <c r="L25" s="199">
        <v>0</v>
      </c>
      <c r="M25" s="200">
        <v>0</v>
      </c>
      <c r="N25" s="200">
        <v>0</v>
      </c>
      <c r="O25" s="201">
        <v>0</v>
      </c>
      <c r="P25" s="199">
        <v>0</v>
      </c>
      <c r="Q25" s="200">
        <v>0</v>
      </c>
      <c r="R25" s="200">
        <v>0</v>
      </c>
      <c r="S25" s="201">
        <v>0</v>
      </c>
      <c r="T25" s="201">
        <f t="shared" si="0"/>
        <v>3689</v>
      </c>
      <c r="U25" s="171"/>
    </row>
    <row r="26" spans="1:21" ht="12.75">
      <c r="A26" s="171"/>
      <c r="B26" s="193" t="s">
        <v>115</v>
      </c>
      <c r="C26" s="194" t="s">
        <v>97</v>
      </c>
      <c r="D26" s="199">
        <v>0</v>
      </c>
      <c r="E26" s="200">
        <v>0</v>
      </c>
      <c r="F26" s="200">
        <v>0</v>
      </c>
      <c r="G26" s="201">
        <v>1640</v>
      </c>
      <c r="H26" s="199">
        <v>0</v>
      </c>
      <c r="I26" s="200">
        <v>0</v>
      </c>
      <c r="J26" s="200">
        <v>0</v>
      </c>
      <c r="K26" s="201">
        <v>3895</v>
      </c>
      <c r="L26" s="199">
        <v>0</v>
      </c>
      <c r="M26" s="200">
        <v>0</v>
      </c>
      <c r="N26" s="200">
        <v>0</v>
      </c>
      <c r="O26" s="201">
        <v>4716</v>
      </c>
      <c r="P26" s="199">
        <v>0</v>
      </c>
      <c r="Q26" s="200">
        <v>0</v>
      </c>
      <c r="R26" s="200">
        <v>0</v>
      </c>
      <c r="S26" s="201">
        <v>4393</v>
      </c>
      <c r="T26" s="201">
        <f t="shared" si="0"/>
        <v>14644</v>
      </c>
      <c r="U26" s="171"/>
    </row>
    <row r="27" spans="1:21" ht="12.75">
      <c r="A27" s="171"/>
      <c r="B27" s="193" t="s">
        <v>116</v>
      </c>
      <c r="C27" s="194" t="s">
        <v>97</v>
      </c>
      <c r="D27" s="199">
        <v>0</v>
      </c>
      <c r="E27" s="200">
        <v>0</v>
      </c>
      <c r="F27" s="200">
        <v>0</v>
      </c>
      <c r="G27" s="201">
        <v>784</v>
      </c>
      <c r="H27" s="199">
        <v>0</v>
      </c>
      <c r="I27" s="200">
        <v>0</v>
      </c>
      <c r="J27" s="200">
        <v>0</v>
      </c>
      <c r="K27" s="201">
        <v>1862</v>
      </c>
      <c r="L27" s="199">
        <v>0</v>
      </c>
      <c r="M27" s="200">
        <v>0</v>
      </c>
      <c r="N27" s="200">
        <v>0</v>
      </c>
      <c r="O27" s="201">
        <v>2254</v>
      </c>
      <c r="P27" s="199">
        <v>0</v>
      </c>
      <c r="Q27" s="200">
        <v>0</v>
      </c>
      <c r="R27" s="200">
        <v>0</v>
      </c>
      <c r="S27" s="201">
        <v>2100</v>
      </c>
      <c r="T27" s="201">
        <f t="shared" si="0"/>
        <v>7000</v>
      </c>
      <c r="U27" s="171"/>
    </row>
    <row r="28" spans="1:21" ht="12.75">
      <c r="A28" s="171"/>
      <c r="B28" s="193" t="s">
        <v>117</v>
      </c>
      <c r="C28" s="194" t="s">
        <v>95</v>
      </c>
      <c r="D28" s="199">
        <v>10</v>
      </c>
      <c r="E28" s="200">
        <v>6</v>
      </c>
      <c r="F28" s="200">
        <v>5</v>
      </c>
      <c r="G28" s="201">
        <v>9525</v>
      </c>
      <c r="H28" s="199">
        <v>0</v>
      </c>
      <c r="I28" s="200">
        <v>0</v>
      </c>
      <c r="J28" s="200">
        <v>0</v>
      </c>
      <c r="K28" s="201">
        <v>0</v>
      </c>
      <c r="L28" s="199">
        <v>0</v>
      </c>
      <c r="M28" s="200">
        <v>0</v>
      </c>
      <c r="N28" s="200">
        <v>0</v>
      </c>
      <c r="O28" s="201">
        <v>0</v>
      </c>
      <c r="P28" s="199">
        <v>0</v>
      </c>
      <c r="Q28" s="200">
        <v>0</v>
      </c>
      <c r="R28" s="200">
        <v>0</v>
      </c>
      <c r="S28" s="201">
        <v>0</v>
      </c>
      <c r="T28" s="201">
        <f t="shared" si="0"/>
        <v>9525</v>
      </c>
      <c r="U28" s="171"/>
    </row>
    <row r="29" spans="1:21" ht="12.75">
      <c r="A29" s="171"/>
      <c r="B29" s="193" t="s">
        <v>118</v>
      </c>
      <c r="C29" s="194" t="s">
        <v>96</v>
      </c>
      <c r="D29" s="199">
        <v>0</v>
      </c>
      <c r="E29" s="200">
        <v>0</v>
      </c>
      <c r="F29" s="200">
        <v>0</v>
      </c>
      <c r="G29" s="201">
        <v>0</v>
      </c>
      <c r="H29" s="199">
        <v>14</v>
      </c>
      <c r="I29" s="200">
        <v>0</v>
      </c>
      <c r="J29" s="200">
        <v>7</v>
      </c>
      <c r="K29" s="201">
        <v>10297</v>
      </c>
      <c r="L29" s="199">
        <v>0</v>
      </c>
      <c r="M29" s="200">
        <v>0</v>
      </c>
      <c r="N29" s="200">
        <v>0</v>
      </c>
      <c r="O29" s="201">
        <v>0</v>
      </c>
      <c r="P29" s="199">
        <v>0</v>
      </c>
      <c r="Q29" s="200">
        <v>0</v>
      </c>
      <c r="R29" s="200">
        <v>0</v>
      </c>
      <c r="S29" s="201">
        <v>0</v>
      </c>
      <c r="T29" s="201">
        <f t="shared" si="0"/>
        <v>10297</v>
      </c>
      <c r="U29" s="171"/>
    </row>
    <row r="30" spans="1:21" ht="12.75">
      <c r="A30" s="171"/>
      <c r="B30" s="193" t="s">
        <v>119</v>
      </c>
      <c r="C30" s="194" t="s">
        <v>96</v>
      </c>
      <c r="D30" s="199">
        <v>0</v>
      </c>
      <c r="E30" s="200">
        <v>0</v>
      </c>
      <c r="F30" s="200">
        <v>0</v>
      </c>
      <c r="G30" s="201">
        <v>0</v>
      </c>
      <c r="H30" s="199">
        <v>13</v>
      </c>
      <c r="I30" s="200">
        <v>6</v>
      </c>
      <c r="J30" s="200">
        <v>7</v>
      </c>
      <c r="K30" s="201">
        <v>4956</v>
      </c>
      <c r="L30" s="199">
        <v>0</v>
      </c>
      <c r="M30" s="200">
        <v>0</v>
      </c>
      <c r="N30" s="200">
        <v>0</v>
      </c>
      <c r="O30" s="201">
        <v>0</v>
      </c>
      <c r="P30" s="199">
        <v>0</v>
      </c>
      <c r="Q30" s="200">
        <v>0</v>
      </c>
      <c r="R30" s="200">
        <v>0</v>
      </c>
      <c r="S30" s="201">
        <v>0</v>
      </c>
      <c r="T30" s="201">
        <f t="shared" si="0"/>
        <v>4956</v>
      </c>
      <c r="U30" s="171"/>
    </row>
    <row r="31" spans="1:21" ht="12.75">
      <c r="A31" s="171"/>
      <c r="B31" s="193" t="s">
        <v>120</v>
      </c>
      <c r="C31" s="194" t="s">
        <v>96</v>
      </c>
      <c r="D31" s="199">
        <v>0</v>
      </c>
      <c r="E31" s="200">
        <v>0</v>
      </c>
      <c r="F31" s="200">
        <v>0</v>
      </c>
      <c r="G31" s="201">
        <v>906</v>
      </c>
      <c r="H31" s="199">
        <v>0</v>
      </c>
      <c r="I31" s="200">
        <v>0</v>
      </c>
      <c r="J31" s="200">
        <v>0</v>
      </c>
      <c r="K31" s="201">
        <v>1951</v>
      </c>
      <c r="L31" s="199">
        <v>0</v>
      </c>
      <c r="M31" s="200">
        <v>0</v>
      </c>
      <c r="N31" s="200">
        <v>0</v>
      </c>
      <c r="O31" s="201">
        <v>1792</v>
      </c>
      <c r="P31" s="199">
        <v>0</v>
      </c>
      <c r="Q31" s="200">
        <v>0</v>
      </c>
      <c r="R31" s="200">
        <v>0</v>
      </c>
      <c r="S31" s="201">
        <v>351</v>
      </c>
      <c r="T31" s="201">
        <f t="shared" si="0"/>
        <v>5000</v>
      </c>
      <c r="U31" s="171"/>
    </row>
    <row r="32" spans="1:21" ht="12.75">
      <c r="A32" s="171"/>
      <c r="B32" s="193" t="s">
        <v>121</v>
      </c>
      <c r="C32" s="194" t="s">
        <v>96</v>
      </c>
      <c r="D32" s="199">
        <v>0</v>
      </c>
      <c r="E32" s="200">
        <v>0</v>
      </c>
      <c r="F32" s="200">
        <v>0</v>
      </c>
      <c r="G32" s="201">
        <v>0</v>
      </c>
      <c r="H32" s="199">
        <v>8</v>
      </c>
      <c r="I32" s="200">
        <v>3</v>
      </c>
      <c r="J32" s="200">
        <v>4</v>
      </c>
      <c r="K32" s="201">
        <v>9865</v>
      </c>
      <c r="L32" s="199">
        <v>1</v>
      </c>
      <c r="M32" s="200">
        <v>0</v>
      </c>
      <c r="N32" s="200">
        <v>1</v>
      </c>
      <c r="O32" s="201">
        <v>1182</v>
      </c>
      <c r="P32" s="199">
        <v>0</v>
      </c>
      <c r="Q32" s="200">
        <v>0</v>
      </c>
      <c r="R32" s="200">
        <v>0</v>
      </c>
      <c r="S32" s="201">
        <v>0</v>
      </c>
      <c r="T32" s="201">
        <f t="shared" si="0"/>
        <v>11047</v>
      </c>
      <c r="U32" s="171"/>
    </row>
    <row r="33" spans="1:21" ht="12.75">
      <c r="A33" s="171"/>
      <c r="B33" s="193" t="s">
        <v>122</v>
      </c>
      <c r="C33" s="194" t="s">
        <v>95</v>
      </c>
      <c r="D33" s="199">
        <v>14</v>
      </c>
      <c r="E33" s="200">
        <v>1</v>
      </c>
      <c r="F33" s="200">
        <v>7</v>
      </c>
      <c r="G33" s="201">
        <v>1342</v>
      </c>
      <c r="H33" s="199">
        <v>0</v>
      </c>
      <c r="I33" s="200">
        <v>0</v>
      </c>
      <c r="J33" s="200">
        <v>0</v>
      </c>
      <c r="K33" s="201">
        <v>0</v>
      </c>
      <c r="L33" s="199">
        <v>0</v>
      </c>
      <c r="M33" s="200">
        <v>0</v>
      </c>
      <c r="N33" s="200">
        <v>0</v>
      </c>
      <c r="O33" s="201">
        <v>0</v>
      </c>
      <c r="P33" s="199">
        <v>0</v>
      </c>
      <c r="Q33" s="200">
        <v>0</v>
      </c>
      <c r="R33" s="200">
        <v>0</v>
      </c>
      <c r="S33" s="201">
        <v>0</v>
      </c>
      <c r="T33" s="201">
        <f t="shared" si="0"/>
        <v>1342</v>
      </c>
      <c r="U33" s="171"/>
    </row>
    <row r="34" spans="1:21" ht="12.75">
      <c r="A34" s="171"/>
      <c r="B34" s="193" t="s">
        <v>123</v>
      </c>
      <c r="C34" s="194" t="s">
        <v>96</v>
      </c>
      <c r="D34" s="199">
        <v>0</v>
      </c>
      <c r="E34" s="200">
        <v>0</v>
      </c>
      <c r="F34" s="200">
        <v>0</v>
      </c>
      <c r="G34" s="201">
        <v>725</v>
      </c>
      <c r="H34" s="199">
        <v>0</v>
      </c>
      <c r="I34" s="200">
        <v>0</v>
      </c>
      <c r="J34" s="200">
        <v>0</v>
      </c>
      <c r="K34" s="201">
        <v>1561</v>
      </c>
      <c r="L34" s="199">
        <v>0</v>
      </c>
      <c r="M34" s="200">
        <v>0</v>
      </c>
      <c r="N34" s="200">
        <v>0</v>
      </c>
      <c r="O34" s="201">
        <v>1433</v>
      </c>
      <c r="P34" s="199">
        <v>0</v>
      </c>
      <c r="Q34" s="200">
        <v>0</v>
      </c>
      <c r="R34" s="200">
        <v>0</v>
      </c>
      <c r="S34" s="201">
        <v>281</v>
      </c>
      <c r="T34" s="201">
        <f>G34+K34+O34+S34-0.4</f>
        <v>3999.6</v>
      </c>
      <c r="U34" s="171"/>
    </row>
    <row r="35" spans="1:21" ht="12.75">
      <c r="A35" s="171"/>
      <c r="B35" s="193" t="s">
        <v>124</v>
      </c>
      <c r="C35" s="194" t="s">
        <v>96</v>
      </c>
      <c r="D35" s="199">
        <v>0</v>
      </c>
      <c r="E35" s="200">
        <v>0</v>
      </c>
      <c r="F35" s="200">
        <v>0</v>
      </c>
      <c r="G35" s="201">
        <v>1360</v>
      </c>
      <c r="H35" s="199">
        <v>0</v>
      </c>
      <c r="I35" s="200">
        <v>0</v>
      </c>
      <c r="J35" s="200">
        <v>0</v>
      </c>
      <c r="K35" s="201">
        <v>2927</v>
      </c>
      <c r="L35" s="199">
        <v>0</v>
      </c>
      <c r="M35" s="200">
        <v>0</v>
      </c>
      <c r="N35" s="200">
        <v>0</v>
      </c>
      <c r="O35" s="201">
        <v>2687</v>
      </c>
      <c r="P35" s="199">
        <v>0</v>
      </c>
      <c r="Q35" s="200">
        <v>0</v>
      </c>
      <c r="R35" s="200">
        <v>0</v>
      </c>
      <c r="S35" s="201">
        <v>526</v>
      </c>
      <c r="T35" s="201">
        <f aca="true" t="shared" si="1" ref="T35:T40">G35+K35+O35+S35</f>
        <v>7500</v>
      </c>
      <c r="U35" s="171"/>
    </row>
    <row r="36" spans="1:21" ht="12.75">
      <c r="A36" s="171"/>
      <c r="B36" s="193" t="s">
        <v>125</v>
      </c>
      <c r="C36" s="194" t="s">
        <v>98</v>
      </c>
      <c r="D36" s="199">
        <v>0</v>
      </c>
      <c r="E36" s="200">
        <v>0</v>
      </c>
      <c r="F36" s="200">
        <v>0</v>
      </c>
      <c r="G36" s="201">
        <v>100</v>
      </c>
      <c r="H36" s="199">
        <v>0</v>
      </c>
      <c r="I36" s="200">
        <v>0</v>
      </c>
      <c r="J36" s="200">
        <v>0</v>
      </c>
      <c r="K36" s="201">
        <v>330</v>
      </c>
      <c r="L36" s="199">
        <v>0</v>
      </c>
      <c r="M36" s="200">
        <v>0</v>
      </c>
      <c r="N36" s="200">
        <v>0</v>
      </c>
      <c r="O36" s="201">
        <v>20</v>
      </c>
      <c r="P36" s="199">
        <v>0</v>
      </c>
      <c r="Q36" s="200">
        <v>0</v>
      </c>
      <c r="R36" s="200">
        <v>0</v>
      </c>
      <c r="S36" s="201">
        <v>9550</v>
      </c>
      <c r="T36" s="201">
        <f t="shared" si="1"/>
        <v>10000</v>
      </c>
      <c r="U36" s="171"/>
    </row>
    <row r="37" spans="1:21" ht="12.75">
      <c r="A37" s="171"/>
      <c r="B37" s="193" t="s">
        <v>126</v>
      </c>
      <c r="C37" s="194" t="s">
        <v>98</v>
      </c>
      <c r="D37" s="199">
        <v>0</v>
      </c>
      <c r="E37" s="200">
        <v>0</v>
      </c>
      <c r="F37" s="200">
        <v>0</v>
      </c>
      <c r="G37" s="201">
        <v>250</v>
      </c>
      <c r="H37" s="199">
        <v>0</v>
      </c>
      <c r="I37" s="200">
        <v>0</v>
      </c>
      <c r="J37" s="200">
        <v>0</v>
      </c>
      <c r="K37" s="201">
        <v>825</v>
      </c>
      <c r="L37" s="199">
        <v>0</v>
      </c>
      <c r="M37" s="200">
        <v>0</v>
      </c>
      <c r="N37" s="200">
        <v>0</v>
      </c>
      <c r="O37" s="201">
        <v>50</v>
      </c>
      <c r="P37" s="199">
        <v>0</v>
      </c>
      <c r="Q37" s="200">
        <v>0</v>
      </c>
      <c r="R37" s="200">
        <v>0</v>
      </c>
      <c r="S37" s="201">
        <v>23875</v>
      </c>
      <c r="T37" s="201">
        <f t="shared" si="1"/>
        <v>25000</v>
      </c>
      <c r="U37" s="171"/>
    </row>
    <row r="38" spans="1:21" ht="12.75">
      <c r="A38" s="171"/>
      <c r="B38" s="193" t="s">
        <v>127</v>
      </c>
      <c r="C38" s="194" t="s">
        <v>98</v>
      </c>
      <c r="D38" s="199">
        <v>0</v>
      </c>
      <c r="E38" s="200">
        <v>0</v>
      </c>
      <c r="F38" s="200">
        <v>0</v>
      </c>
      <c r="G38" s="201">
        <v>50</v>
      </c>
      <c r="H38" s="199">
        <v>0</v>
      </c>
      <c r="I38" s="200">
        <v>0</v>
      </c>
      <c r="J38" s="200">
        <v>0</v>
      </c>
      <c r="K38" s="201">
        <v>165</v>
      </c>
      <c r="L38" s="199">
        <v>0</v>
      </c>
      <c r="M38" s="200">
        <v>0</v>
      </c>
      <c r="N38" s="200">
        <v>0</v>
      </c>
      <c r="O38" s="201">
        <v>10</v>
      </c>
      <c r="P38" s="199">
        <v>0</v>
      </c>
      <c r="Q38" s="200">
        <v>0</v>
      </c>
      <c r="R38" s="200">
        <v>0</v>
      </c>
      <c r="S38" s="201">
        <v>4775</v>
      </c>
      <c r="T38" s="201">
        <f t="shared" si="1"/>
        <v>5000</v>
      </c>
      <c r="U38" s="171"/>
    </row>
    <row r="39" spans="1:21" ht="12.75">
      <c r="A39" s="171"/>
      <c r="B39" s="193" t="s">
        <v>128</v>
      </c>
      <c r="C39" s="194" t="s">
        <v>95</v>
      </c>
      <c r="D39" s="199">
        <v>3</v>
      </c>
      <c r="E39" s="200">
        <v>0</v>
      </c>
      <c r="F39" s="200">
        <v>1</v>
      </c>
      <c r="G39" s="201">
        <v>375</v>
      </c>
      <c r="H39" s="199">
        <v>0</v>
      </c>
      <c r="I39" s="200">
        <v>0</v>
      </c>
      <c r="J39" s="200">
        <v>0</v>
      </c>
      <c r="K39" s="201">
        <v>0</v>
      </c>
      <c r="L39" s="199">
        <v>0</v>
      </c>
      <c r="M39" s="200">
        <v>0</v>
      </c>
      <c r="N39" s="200">
        <v>0</v>
      </c>
      <c r="O39" s="201">
        <v>0</v>
      </c>
      <c r="P39" s="199">
        <v>0</v>
      </c>
      <c r="Q39" s="200">
        <v>0</v>
      </c>
      <c r="R39" s="200">
        <v>0</v>
      </c>
      <c r="S39" s="201">
        <v>0</v>
      </c>
      <c r="T39" s="201">
        <f t="shared" si="1"/>
        <v>375</v>
      </c>
      <c r="U39" s="171"/>
    </row>
    <row r="40" spans="1:21" ht="12.75">
      <c r="A40" s="171"/>
      <c r="B40" s="193" t="s">
        <v>129</v>
      </c>
      <c r="C40" s="194" t="s">
        <v>95</v>
      </c>
      <c r="D40" s="199">
        <v>3</v>
      </c>
      <c r="E40" s="200">
        <v>0</v>
      </c>
      <c r="F40" s="200">
        <v>2</v>
      </c>
      <c r="G40" s="201">
        <v>3450</v>
      </c>
      <c r="H40" s="199">
        <v>0</v>
      </c>
      <c r="I40" s="200">
        <v>0</v>
      </c>
      <c r="J40" s="200">
        <v>0</v>
      </c>
      <c r="K40" s="201">
        <v>0</v>
      </c>
      <c r="L40" s="199">
        <v>0</v>
      </c>
      <c r="M40" s="200">
        <v>0</v>
      </c>
      <c r="N40" s="200">
        <v>0</v>
      </c>
      <c r="O40" s="201">
        <v>0</v>
      </c>
      <c r="P40" s="199">
        <v>0</v>
      </c>
      <c r="Q40" s="200">
        <v>0</v>
      </c>
      <c r="R40" s="200">
        <v>0</v>
      </c>
      <c r="S40" s="201">
        <v>0</v>
      </c>
      <c r="T40" s="201">
        <f t="shared" si="1"/>
        <v>3450</v>
      </c>
      <c r="U40" s="171"/>
    </row>
    <row r="41" spans="1:21" ht="12.75">
      <c r="A41" s="171"/>
      <c r="B41" s="202" t="s">
        <v>130</v>
      </c>
      <c r="C41" s="203"/>
      <c r="D41" s="204">
        <f aca="true" t="shared" si="2" ref="D41:R41">D12+SUM(D13:D16)+SUM(D17:D21)+SUM(D22:D35)+SUM(D36:D38)+D39+D40</f>
        <v>208</v>
      </c>
      <c r="E41" s="205">
        <f t="shared" si="2"/>
        <v>12</v>
      </c>
      <c r="F41" s="205">
        <f t="shared" si="2"/>
        <v>105</v>
      </c>
      <c r="G41" s="206">
        <f t="shared" si="2"/>
        <v>69746</v>
      </c>
      <c r="H41" s="207">
        <f t="shared" si="2"/>
        <v>495</v>
      </c>
      <c r="I41" s="205">
        <f t="shared" si="2"/>
        <v>218</v>
      </c>
      <c r="J41" s="205">
        <f t="shared" si="2"/>
        <v>247</v>
      </c>
      <c r="K41" s="208">
        <f t="shared" si="2"/>
        <v>159816</v>
      </c>
      <c r="L41" s="209">
        <f t="shared" si="2"/>
        <v>18</v>
      </c>
      <c r="M41" s="205">
        <f t="shared" si="2"/>
        <v>1</v>
      </c>
      <c r="N41" s="205">
        <f t="shared" si="2"/>
        <v>10</v>
      </c>
      <c r="O41" s="208">
        <f t="shared" si="2"/>
        <v>35808</v>
      </c>
      <c r="P41" s="209">
        <f t="shared" si="2"/>
        <v>1</v>
      </c>
      <c r="Q41" s="210">
        <f t="shared" si="2"/>
        <v>0</v>
      </c>
      <c r="R41" s="210">
        <f t="shared" si="2"/>
        <v>0</v>
      </c>
      <c r="S41" s="208">
        <f>S12+SUM(S13:S16)+SUM(S17:S21)+SUM(S22:S35)+SUM(S36:S38)+S39+S40-0.7</f>
        <v>49632.3</v>
      </c>
      <c r="T41" s="211">
        <f>T12+SUM(T13:T16)+SUM(T17:T21)+SUM(T22:T35)+SUM(T36:T38)+T39+T40</f>
        <v>315002.6</v>
      </c>
      <c r="U41" s="171"/>
    </row>
    <row r="42" spans="1:21" ht="12.75">
      <c r="A42" s="171"/>
      <c r="B42" s="212"/>
      <c r="C42" s="212"/>
      <c r="D42" s="212"/>
      <c r="E42" s="212"/>
      <c r="F42" s="212"/>
      <c r="G42" s="212"/>
      <c r="H42" s="212"/>
      <c r="I42" s="212"/>
      <c r="J42" s="212"/>
      <c r="K42" s="212"/>
      <c r="L42" s="212"/>
      <c r="M42" s="212"/>
      <c r="N42" s="212"/>
      <c r="O42" s="212"/>
      <c r="P42" s="212"/>
      <c r="Q42" s="212"/>
      <c r="R42" s="212"/>
      <c r="S42" s="212"/>
      <c r="T42" s="212"/>
      <c r="U42" s="171"/>
    </row>
    <row r="43" spans="1:21" ht="12.75">
      <c r="A43" s="171"/>
      <c r="B43" s="213"/>
      <c r="C43" s="214"/>
      <c r="D43" s="214"/>
      <c r="E43" s="214"/>
      <c r="F43" s="214"/>
      <c r="G43" s="214"/>
      <c r="H43" s="214"/>
      <c r="I43" s="214"/>
      <c r="J43" s="214"/>
      <c r="K43" s="214"/>
      <c r="L43" s="214"/>
      <c r="M43" s="214"/>
      <c r="N43" s="214"/>
      <c r="O43" s="214"/>
      <c r="P43" s="214"/>
      <c r="Q43" s="214"/>
      <c r="R43" s="214"/>
      <c r="S43" s="214"/>
      <c r="T43" s="214"/>
      <c r="U43" s="171"/>
    </row>
    <row r="44" spans="1:21" ht="12.75">
      <c r="A44" s="171"/>
      <c r="B44" s="179" t="s">
        <v>131</v>
      </c>
      <c r="C44" s="180" t="s">
        <v>94</v>
      </c>
      <c r="D44" s="181" t="s">
        <v>95</v>
      </c>
      <c r="E44" s="182"/>
      <c r="F44" s="182"/>
      <c r="G44" s="183"/>
      <c r="H44" s="181" t="s">
        <v>96</v>
      </c>
      <c r="I44" s="182"/>
      <c r="J44" s="182"/>
      <c r="K44" s="183"/>
      <c r="L44" s="181" t="s">
        <v>97</v>
      </c>
      <c r="M44" s="182"/>
      <c r="N44" s="182"/>
      <c r="O44" s="183"/>
      <c r="P44" s="181" t="s">
        <v>98</v>
      </c>
      <c r="Q44" s="182"/>
      <c r="R44" s="182"/>
      <c r="S44" s="183"/>
      <c r="T44" s="184" t="s">
        <v>84</v>
      </c>
      <c r="U44" s="171"/>
    </row>
    <row r="45" spans="1:21" ht="12.75">
      <c r="A45" s="171"/>
      <c r="B45" s="185"/>
      <c r="C45" s="186" t="s">
        <v>99</v>
      </c>
      <c r="D45" s="187" t="s">
        <v>7</v>
      </c>
      <c r="E45" s="187" t="s">
        <v>100</v>
      </c>
      <c r="F45" s="187" t="s">
        <v>8</v>
      </c>
      <c r="G45" s="188" t="s">
        <v>9</v>
      </c>
      <c r="H45" s="187" t="s">
        <v>7</v>
      </c>
      <c r="I45" s="187" t="s">
        <v>100</v>
      </c>
      <c r="J45" s="187" t="s">
        <v>8</v>
      </c>
      <c r="K45" s="188" t="s">
        <v>9</v>
      </c>
      <c r="L45" s="187" t="s">
        <v>7</v>
      </c>
      <c r="M45" s="187" t="s">
        <v>100</v>
      </c>
      <c r="N45" s="187" t="s">
        <v>8</v>
      </c>
      <c r="O45" s="188" t="s">
        <v>9</v>
      </c>
      <c r="P45" s="187" t="s">
        <v>7</v>
      </c>
      <c r="Q45" s="187" t="s">
        <v>100</v>
      </c>
      <c r="R45" s="187" t="s">
        <v>8</v>
      </c>
      <c r="S45" s="188" t="s">
        <v>9</v>
      </c>
      <c r="T45" s="188" t="s">
        <v>65</v>
      </c>
      <c r="U45" s="171"/>
    </row>
    <row r="46" spans="1:21" ht="12.75">
      <c r="A46" s="171"/>
      <c r="B46" s="215"/>
      <c r="C46" s="180"/>
      <c r="D46" s="216"/>
      <c r="E46" s="216"/>
      <c r="F46" s="216"/>
      <c r="G46" s="184"/>
      <c r="H46" s="217"/>
      <c r="I46" s="216"/>
      <c r="J46" s="216"/>
      <c r="K46" s="184"/>
      <c r="L46" s="217"/>
      <c r="M46" s="216"/>
      <c r="N46" s="216"/>
      <c r="O46" s="184"/>
      <c r="P46" s="217"/>
      <c r="Q46" s="216"/>
      <c r="R46" s="216"/>
      <c r="S46" s="184"/>
      <c r="T46" s="180"/>
      <c r="U46" s="171"/>
    </row>
    <row r="47" spans="1:21" ht="12.75">
      <c r="A47" s="192"/>
      <c r="B47" s="193" t="s">
        <v>66</v>
      </c>
      <c r="C47" s="194" t="s">
        <v>96</v>
      </c>
      <c r="D47" s="195">
        <v>0</v>
      </c>
      <c r="E47" s="196">
        <v>0</v>
      </c>
      <c r="F47" s="196">
        <v>0</v>
      </c>
      <c r="G47" s="197">
        <v>0</v>
      </c>
      <c r="H47" s="195">
        <f>'[3]FY 08 DU spread ROUNDED'!H52</f>
        <v>-8</v>
      </c>
      <c r="I47" s="196">
        <f>'[3]FY 08 DU spread ROUNDED'!I52</f>
        <v>0</v>
      </c>
      <c r="J47" s="196">
        <f>'[3]FY 08 DU spread ROUNDED'!K52</f>
        <v>-8</v>
      </c>
      <c r="K47" s="197">
        <f>'[3]FY 08 DU spread ROUNDED'!L52/1000</f>
        <v>-1160</v>
      </c>
      <c r="L47" s="195">
        <v>0</v>
      </c>
      <c r="M47" s="196">
        <v>0</v>
      </c>
      <c r="N47" s="196">
        <v>0</v>
      </c>
      <c r="O47" s="197">
        <v>0</v>
      </c>
      <c r="P47" s="195">
        <v>0</v>
      </c>
      <c r="Q47" s="196">
        <v>0</v>
      </c>
      <c r="R47" s="196">
        <v>0</v>
      </c>
      <c r="S47" s="197">
        <v>0</v>
      </c>
      <c r="T47" s="198">
        <f>G47+K47+O47+S47</f>
        <v>-1160</v>
      </c>
      <c r="U47" s="192"/>
    </row>
    <row r="48" spans="1:21" ht="12.75">
      <c r="A48" s="192"/>
      <c r="B48" s="218" t="s">
        <v>132</v>
      </c>
      <c r="C48" s="219" t="s">
        <v>97</v>
      </c>
      <c r="D48" s="220">
        <f>'[3]FY 08 DU spread ROUNDED'!C53+'[3]FY 08 DU spread ROUNDED'!C66</f>
        <v>0</v>
      </c>
      <c r="E48" s="221">
        <f>'[3]FY 08 DU spread ROUNDED'!D53+'[3]FY 08 DU spread ROUNDED'!D66</f>
        <v>0</v>
      </c>
      <c r="F48" s="221">
        <f>'[3]FY 08 DU spread ROUNDED'!F53+'[3]FY 08 DU spread ROUNDED'!F66</f>
        <v>0</v>
      </c>
      <c r="G48" s="222">
        <f>'[3]FY 08 DU spread ROUNDED'!G53+'[3]FY 08 DU spread ROUNDED'!G66</f>
        <v>0</v>
      </c>
      <c r="H48" s="220">
        <f>'[3]FY 08 DU spread ROUNDED'!H53+'[3]FY 08 DU spread ROUNDED'!H66</f>
        <v>100</v>
      </c>
      <c r="I48" s="221">
        <f>'[3]FY 08 DU spread ROUNDED'!I53+'[3]FY 08 DU spread ROUNDED'!I66</f>
        <v>100</v>
      </c>
      <c r="J48" s="221">
        <f>'[3]FY 08 DU spread ROUNDED'!K53+'[3]FY 08 DU spread ROUNDED'!K66</f>
        <v>100</v>
      </c>
      <c r="K48" s="222">
        <f>'[3]FY 08 DU spread ROUNDED'!L53/1000+'[3]FY 08 DU spread ROUNDED'!L66/1000</f>
        <v>14900</v>
      </c>
      <c r="L48" s="220">
        <f>'[3]FY 08 DU spread ROUNDED'!M53+'[3]FY 08 DU spread ROUNDED'!M66</f>
        <v>-100</v>
      </c>
      <c r="M48" s="221">
        <f>'[3]FY 08 DU spread ROUNDED'!N53+'[3]FY 08 DU spread ROUNDED'!N66</f>
        <v>-100</v>
      </c>
      <c r="N48" s="221">
        <f>'[3]FY 08 DU spread ROUNDED'!P53+'[3]FY 08 DU spread ROUNDED'!P66</f>
        <v>-100</v>
      </c>
      <c r="O48" s="222">
        <f>'[3]FY 08 DU spread ROUNDED'!Q53/1000+'[3]FY 08 DU spread ROUNDED'!Q66/1000</f>
        <v>-14900</v>
      </c>
      <c r="P48" s="220">
        <f>'[3]FY 08 DU spread ROUNDED'!R53+'[3]FY 08 DU spread ROUNDED'!R66</f>
        <v>0</v>
      </c>
      <c r="Q48" s="221">
        <f>'[3]FY 08 DU spread ROUNDED'!S53+'[3]FY 08 DU spread ROUNDED'!S66</f>
        <v>0</v>
      </c>
      <c r="R48" s="221">
        <f>'[3]FY 08 DU spread ROUNDED'!U53+'[3]FY 08 DU spread ROUNDED'!U66</f>
        <v>0</v>
      </c>
      <c r="S48" s="222">
        <f>'[3]FY 08 DU spread ROUNDED'!V53+'[3]FY 08 DU spread ROUNDED'!V66</f>
        <v>0</v>
      </c>
      <c r="T48" s="223">
        <f>G48+K48+O48+S48</f>
        <v>0</v>
      </c>
      <c r="U48" s="192"/>
    </row>
    <row r="49" spans="1:21" ht="12.75">
      <c r="A49" s="171"/>
      <c r="B49" s="224" t="s">
        <v>133</v>
      </c>
      <c r="C49" s="225"/>
      <c r="D49" s="226">
        <f aca="true" t="shared" si="3" ref="D49:T49">SUM(D47:D48)</f>
        <v>0</v>
      </c>
      <c r="E49" s="210">
        <f t="shared" si="3"/>
        <v>0</v>
      </c>
      <c r="F49" s="210">
        <f t="shared" si="3"/>
        <v>0</v>
      </c>
      <c r="G49" s="208">
        <f t="shared" si="3"/>
        <v>0</v>
      </c>
      <c r="H49" s="227">
        <f t="shared" si="3"/>
        <v>92</v>
      </c>
      <c r="I49" s="210">
        <f t="shared" si="3"/>
        <v>100</v>
      </c>
      <c r="J49" s="228">
        <f t="shared" si="3"/>
        <v>92</v>
      </c>
      <c r="K49" s="208">
        <f t="shared" si="3"/>
        <v>13740</v>
      </c>
      <c r="L49" s="226">
        <f t="shared" si="3"/>
        <v>-100</v>
      </c>
      <c r="M49" s="210">
        <f t="shared" si="3"/>
        <v>-100</v>
      </c>
      <c r="N49" s="210">
        <f t="shared" si="3"/>
        <v>-100</v>
      </c>
      <c r="O49" s="208">
        <f t="shared" si="3"/>
        <v>-14900</v>
      </c>
      <c r="P49" s="226">
        <f t="shared" si="3"/>
        <v>0</v>
      </c>
      <c r="Q49" s="210">
        <f t="shared" si="3"/>
        <v>0</v>
      </c>
      <c r="R49" s="210">
        <f t="shared" si="3"/>
        <v>0</v>
      </c>
      <c r="S49" s="208">
        <f t="shared" si="3"/>
        <v>0</v>
      </c>
      <c r="T49" s="229">
        <f t="shared" si="3"/>
        <v>-1160</v>
      </c>
      <c r="U49" s="171"/>
    </row>
  </sheetData>
  <printOptions horizontalCentered="1"/>
  <pageMargins left="0.75" right="0.75" top="1" bottom="1" header="0.5" footer="0.5"/>
  <pageSetup fitToHeight="1" fitToWidth="1" horizontalDpi="600" verticalDpi="600" orientation="landscape" scale="44" r:id="rId1"/>
</worksheet>
</file>

<file path=xl/worksheets/sheet4.xml><?xml version="1.0" encoding="utf-8"?>
<worksheet xmlns="http://schemas.openxmlformats.org/spreadsheetml/2006/main" xmlns:r="http://schemas.openxmlformats.org/officeDocument/2006/relationships">
  <sheetPr>
    <pageSetUpPr fitToPage="1"/>
  </sheetPr>
  <dimension ref="A1:S45"/>
  <sheetViews>
    <sheetView view="pageBreakPreview" zoomScale="60" workbookViewId="0" topLeftCell="B1">
      <selection activeCell="A48" sqref="A48"/>
    </sheetView>
  </sheetViews>
  <sheetFormatPr defaultColWidth="9.140625" defaultRowHeight="12.75"/>
  <cols>
    <col min="1" max="1" width="76.57421875" style="0" customWidth="1"/>
    <col min="2" max="2" width="0.13671875" style="0" customWidth="1"/>
    <col min="3" max="3" width="20.00390625" style="0" customWidth="1"/>
    <col min="4" max="4" width="15.421875" style="0" bestFit="1" customWidth="1"/>
    <col min="5" max="5" width="0.85546875" style="0" customWidth="1"/>
    <col min="6" max="6" width="11.8515625" style="0" bestFit="1" customWidth="1"/>
    <col min="7" max="7" width="16.28125" style="0" bestFit="1" customWidth="1"/>
    <col min="8" max="8" width="1.1484375" style="0" customWidth="1"/>
    <col min="9" max="9" width="11.28125" style="0" bestFit="1" customWidth="1"/>
    <col min="10" max="10" width="15.8515625" style="0" bestFit="1" customWidth="1"/>
    <col min="11" max="11" width="9.28125" style="0" bestFit="1" customWidth="1"/>
    <col min="12" max="12" width="14.00390625" style="0" bestFit="1" customWidth="1"/>
    <col min="14" max="14" width="14.00390625" style="0" bestFit="1" customWidth="1"/>
    <col min="15" max="15" width="13.7109375" style="0" bestFit="1" customWidth="1"/>
    <col min="16" max="16" width="16.57421875" style="0" bestFit="1" customWidth="1"/>
  </cols>
  <sheetData>
    <row r="1" spans="1:19" ht="15.75">
      <c r="A1" s="230" t="s">
        <v>134</v>
      </c>
      <c r="B1" s="231"/>
      <c r="C1" s="231"/>
      <c r="D1" s="231"/>
      <c r="E1" s="231"/>
      <c r="F1" s="231"/>
      <c r="G1" s="231"/>
      <c r="H1" s="231"/>
      <c r="I1" s="231"/>
      <c r="J1" s="231"/>
      <c r="K1" s="231"/>
      <c r="L1" s="231"/>
      <c r="M1" s="231"/>
      <c r="N1" s="231"/>
      <c r="O1" s="231"/>
      <c r="P1" s="231"/>
      <c r="Q1" s="231"/>
      <c r="R1" s="231"/>
      <c r="S1" s="231"/>
    </row>
    <row r="2" spans="1:19" ht="15.75">
      <c r="A2" s="230"/>
      <c r="B2" s="231"/>
      <c r="C2" s="231"/>
      <c r="D2" s="231"/>
      <c r="E2" s="231"/>
      <c r="F2" s="231"/>
      <c r="G2" s="231"/>
      <c r="H2" s="231"/>
      <c r="I2" s="231"/>
      <c r="J2" s="231"/>
      <c r="K2" s="231"/>
      <c r="L2" s="231"/>
      <c r="M2" s="231"/>
      <c r="N2" s="231"/>
      <c r="O2" s="231"/>
      <c r="P2" s="231"/>
      <c r="Q2" s="231"/>
      <c r="R2" s="231"/>
      <c r="S2" s="231"/>
    </row>
    <row r="3" spans="1:19" ht="15.75">
      <c r="A3" s="232" t="s">
        <v>135</v>
      </c>
      <c r="B3" s="233"/>
      <c r="C3" s="233"/>
      <c r="D3" s="233"/>
      <c r="E3" s="233"/>
      <c r="F3" s="233"/>
      <c r="G3" s="233"/>
      <c r="H3" s="233"/>
      <c r="I3" s="233"/>
      <c r="J3" s="233"/>
      <c r="K3" s="233"/>
      <c r="L3" s="233"/>
      <c r="M3" s="233"/>
      <c r="N3" s="233"/>
      <c r="O3" s="233"/>
      <c r="P3" s="233"/>
      <c r="Q3" s="233"/>
      <c r="R3" s="233"/>
      <c r="S3" s="233"/>
    </row>
    <row r="4" spans="1:19" ht="15.75">
      <c r="A4" s="234" t="s">
        <v>2</v>
      </c>
      <c r="B4" s="233"/>
      <c r="C4" s="233"/>
      <c r="D4" s="233"/>
      <c r="E4" s="233"/>
      <c r="F4" s="233"/>
      <c r="G4" s="233"/>
      <c r="H4" s="233"/>
      <c r="I4" s="233"/>
      <c r="J4" s="233"/>
      <c r="K4" s="233"/>
      <c r="L4" s="233"/>
      <c r="M4" s="233"/>
      <c r="N4" s="233"/>
      <c r="O4" s="233"/>
      <c r="P4" s="233"/>
      <c r="Q4" s="233"/>
      <c r="R4" s="233"/>
      <c r="S4" s="233"/>
    </row>
    <row r="5" spans="1:19" ht="15.75">
      <c r="A5" s="880" t="s">
        <v>136</v>
      </c>
      <c r="B5" s="880"/>
      <c r="C5" s="880"/>
      <c r="D5" s="880"/>
      <c r="E5" s="880"/>
      <c r="F5" s="880"/>
      <c r="G5" s="880"/>
      <c r="H5" s="880"/>
      <c r="I5" s="880"/>
      <c r="J5" s="880"/>
      <c r="K5" s="880"/>
      <c r="L5" s="880"/>
      <c r="M5" s="880"/>
      <c r="N5" s="880"/>
      <c r="O5" s="880"/>
      <c r="P5" s="880"/>
      <c r="Q5" s="880"/>
      <c r="R5" s="880"/>
      <c r="S5" s="880"/>
    </row>
    <row r="6" spans="1:19" ht="12.75">
      <c r="A6" s="235" t="s">
        <v>4</v>
      </c>
      <c r="B6" s="233"/>
      <c r="C6" s="233"/>
      <c r="D6" s="233"/>
      <c r="E6" s="233"/>
      <c r="F6" s="233"/>
      <c r="G6" s="233"/>
      <c r="H6" s="233"/>
      <c r="I6" s="233"/>
      <c r="J6" s="233"/>
      <c r="K6" s="233"/>
      <c r="L6" s="233"/>
      <c r="M6" s="233"/>
      <c r="N6" s="233"/>
      <c r="O6" s="233"/>
      <c r="P6" s="233"/>
      <c r="Q6" s="233"/>
      <c r="R6" s="233"/>
      <c r="S6" s="233"/>
    </row>
    <row r="7" spans="1:19" ht="12.75">
      <c r="A7" s="231"/>
      <c r="B7" s="231"/>
      <c r="C7" s="231"/>
      <c r="D7" s="231"/>
      <c r="E7" s="231"/>
      <c r="F7" s="231"/>
      <c r="G7" s="231"/>
      <c r="H7" s="231"/>
      <c r="I7" s="231"/>
      <c r="J7" s="231"/>
      <c r="K7" s="231"/>
      <c r="L7" s="231"/>
      <c r="M7" s="231"/>
      <c r="N7" s="231"/>
      <c r="O7" s="231"/>
      <c r="P7" s="231"/>
      <c r="Q7" s="231"/>
      <c r="R7" s="231"/>
      <c r="S7" s="231"/>
    </row>
    <row r="8" spans="1:19" ht="13.5" thickBot="1">
      <c r="A8" s="231"/>
      <c r="B8" s="231"/>
      <c r="C8" s="231"/>
      <c r="D8" s="231"/>
      <c r="E8" s="231"/>
      <c r="F8" s="231"/>
      <c r="G8" s="231"/>
      <c r="H8" s="231"/>
      <c r="I8" s="231"/>
      <c r="J8" s="231"/>
      <c r="K8" s="231"/>
      <c r="L8" s="231"/>
      <c r="M8" s="231"/>
      <c r="N8" s="231"/>
      <c r="O8" s="231"/>
      <c r="P8" s="231"/>
      <c r="Q8" s="231"/>
      <c r="R8" s="231"/>
      <c r="S8" s="231"/>
    </row>
    <row r="9" spans="1:19" ht="12.75">
      <c r="A9" s="236"/>
      <c r="B9" s="237"/>
      <c r="C9" s="238" t="str">
        <f>+'[4](B) Sum of Req '!H78</f>
        <v>2006  Enacted</v>
      </c>
      <c r="D9" s="239"/>
      <c r="E9" s="240"/>
      <c r="F9" s="238">
        <v>2007</v>
      </c>
      <c r="G9" s="239"/>
      <c r="H9" s="240"/>
      <c r="I9" s="241">
        <f>+'[4](B) Sum of Req '!T78</f>
        <v>2008</v>
      </c>
      <c r="J9" s="239"/>
      <c r="K9" s="242">
        <f>+'[4](B) Sum of Req '!X78</f>
        <v>2008</v>
      </c>
      <c r="L9" s="243"/>
      <c r="M9" s="244"/>
      <c r="N9" s="245"/>
      <c r="O9" s="241">
        <f>+'[4](B) Sum of Req '!AF78</f>
        <v>2008</v>
      </c>
      <c r="P9" s="239"/>
      <c r="Q9" s="246"/>
      <c r="R9" s="247"/>
      <c r="S9" s="248"/>
    </row>
    <row r="10" spans="1:19" ht="12.75">
      <c r="A10" s="237"/>
      <c r="B10" s="237"/>
      <c r="C10" s="249" t="str">
        <f>+'[4](B) Sum of Req '!H79</f>
        <v>w/Rescissions and Supplementals</v>
      </c>
      <c r="D10" s="250"/>
      <c r="E10" s="240"/>
      <c r="F10" s="249" t="s">
        <v>75</v>
      </c>
      <c r="G10" s="250"/>
      <c r="H10" s="240"/>
      <c r="I10" s="251" t="str">
        <f>+'[4](B) Sum of Req '!T79</f>
        <v>Current Services</v>
      </c>
      <c r="J10" s="252"/>
      <c r="K10" s="881" t="s">
        <v>59</v>
      </c>
      <c r="L10" s="870"/>
      <c r="M10" s="253" t="s">
        <v>65</v>
      </c>
      <c r="N10" s="252"/>
      <c r="O10" s="251" t="str">
        <f>+'[4](B) Sum of Req '!AF79</f>
        <v>Request</v>
      </c>
      <c r="P10" s="252"/>
      <c r="Q10" s="246"/>
      <c r="R10" s="248"/>
      <c r="S10" s="248"/>
    </row>
    <row r="11" spans="1:19" ht="0.75" customHeight="1">
      <c r="A11" s="871" t="s">
        <v>137</v>
      </c>
      <c r="B11" s="237"/>
      <c r="C11" s="254"/>
      <c r="D11" s="255"/>
      <c r="E11" s="240"/>
      <c r="F11" s="254"/>
      <c r="G11" s="255"/>
      <c r="H11" s="240"/>
      <c r="I11" s="254"/>
      <c r="J11" s="255"/>
      <c r="K11" s="254"/>
      <c r="L11" s="255"/>
      <c r="M11" s="256"/>
      <c r="N11" s="255"/>
      <c r="O11" s="254"/>
      <c r="P11" s="255"/>
      <c r="Q11" s="246"/>
      <c r="R11" s="256"/>
      <c r="S11" s="256"/>
    </row>
    <row r="12" spans="1:19" ht="39.75" customHeight="1">
      <c r="A12" s="872"/>
      <c r="B12" s="237"/>
      <c r="C12" s="257" t="s">
        <v>138</v>
      </c>
      <c r="D12" s="258" t="s">
        <v>139</v>
      </c>
      <c r="E12" s="240"/>
      <c r="F12" s="257" t="s">
        <v>138</v>
      </c>
      <c r="G12" s="258" t="s">
        <v>139</v>
      </c>
      <c r="H12" s="240"/>
      <c r="I12" s="257" t="s">
        <v>138</v>
      </c>
      <c r="J12" s="258" t="s">
        <v>139</v>
      </c>
      <c r="K12" s="257" t="s">
        <v>138</v>
      </c>
      <c r="L12" s="258" t="s">
        <v>139</v>
      </c>
      <c r="M12" s="257" t="s">
        <v>138</v>
      </c>
      <c r="N12" s="258" t="s">
        <v>139</v>
      </c>
      <c r="O12" s="257" t="s">
        <v>138</v>
      </c>
      <c r="P12" s="258" t="s">
        <v>139</v>
      </c>
      <c r="Q12" s="246"/>
      <c r="R12" s="259"/>
      <c r="S12" s="259"/>
    </row>
    <row r="13" spans="1:19" ht="12.75">
      <c r="A13" s="260"/>
      <c r="B13" s="237"/>
      <c r="C13" s="261"/>
      <c r="D13" s="262"/>
      <c r="E13" s="237"/>
      <c r="F13" s="261"/>
      <c r="G13" s="263"/>
      <c r="H13" s="237"/>
      <c r="I13" s="261"/>
      <c r="J13" s="262"/>
      <c r="K13" s="264"/>
      <c r="L13" s="265"/>
      <c r="M13" s="266"/>
      <c r="N13" s="263"/>
      <c r="O13" s="264"/>
      <c r="P13" s="263"/>
      <c r="Q13" s="231"/>
      <c r="R13" s="267"/>
      <c r="S13" s="267"/>
    </row>
    <row r="14" spans="1:19" ht="12.75">
      <c r="A14" s="268" t="s">
        <v>140</v>
      </c>
      <c r="B14" s="237"/>
      <c r="C14" s="269"/>
      <c r="D14" s="270"/>
      <c r="E14" s="237"/>
      <c r="F14" s="269"/>
      <c r="G14" s="271"/>
      <c r="H14" s="237"/>
      <c r="I14" s="269"/>
      <c r="J14" s="270"/>
      <c r="K14" s="272"/>
      <c r="L14" s="273"/>
      <c r="M14" s="272"/>
      <c r="N14" s="271"/>
      <c r="O14" s="272"/>
      <c r="P14" s="271"/>
      <c r="Q14" s="231"/>
      <c r="R14" s="274"/>
      <c r="S14" s="275"/>
    </row>
    <row r="15" spans="1:19" ht="12.75">
      <c r="A15" s="276" t="s">
        <v>141</v>
      </c>
      <c r="B15" s="237"/>
      <c r="C15" s="269">
        <v>9088</v>
      </c>
      <c r="D15" s="270">
        <v>2214828</v>
      </c>
      <c r="E15" s="237"/>
      <c r="F15" s="269">
        <v>9766</v>
      </c>
      <c r="G15" s="271">
        <v>2178074.3</v>
      </c>
      <c r="H15" s="237"/>
      <c r="I15" s="269">
        <f>O15-K15-M15</f>
        <v>8815.099999999999</v>
      </c>
      <c r="J15" s="271">
        <f>P15-L15-N15</f>
        <v>2237607.8</v>
      </c>
      <c r="K15" s="272">
        <v>226.2</v>
      </c>
      <c r="L15" s="273">
        <v>157569.7</v>
      </c>
      <c r="M15" s="272">
        <v>92</v>
      </c>
      <c r="N15" s="271">
        <v>13740</v>
      </c>
      <c r="O15" s="272">
        <f>9014.3+74+1+32+12</f>
        <v>9133.3</v>
      </c>
      <c r="P15" s="271">
        <v>2408917.5</v>
      </c>
      <c r="Q15" s="246"/>
      <c r="R15" s="277"/>
      <c r="S15" s="275"/>
    </row>
    <row r="16" spans="1:19" ht="12.75">
      <c r="A16" s="278" t="s">
        <v>142</v>
      </c>
      <c r="B16" s="260"/>
      <c r="C16" s="279">
        <v>6946</v>
      </c>
      <c r="D16" s="280">
        <v>1173294</v>
      </c>
      <c r="E16" s="281"/>
      <c r="F16" s="279">
        <v>7234</v>
      </c>
      <c r="G16" s="282">
        <v>1219443.7</v>
      </c>
      <c r="H16" s="283"/>
      <c r="I16" s="279">
        <f>O16-K16-M16</f>
        <v>6776.9</v>
      </c>
      <c r="J16" s="282">
        <f>P16-L16-N16</f>
        <v>1275575.2</v>
      </c>
      <c r="K16" s="284">
        <v>125.8</v>
      </c>
      <c r="L16" s="285">
        <v>71992.3</v>
      </c>
      <c r="M16" s="284">
        <v>0</v>
      </c>
      <c r="N16" s="282">
        <v>0</v>
      </c>
      <c r="O16" s="284">
        <f>6868.7+25+9</f>
        <v>6902.7</v>
      </c>
      <c r="P16" s="282">
        <v>1347567.5</v>
      </c>
      <c r="Q16" s="246"/>
      <c r="R16" s="286"/>
      <c r="S16" s="287"/>
    </row>
    <row r="17" spans="1:19" ht="0.75" customHeight="1">
      <c r="A17" s="276" t="s">
        <v>143</v>
      </c>
      <c r="B17" s="237"/>
      <c r="C17" s="288"/>
      <c r="D17" s="289"/>
      <c r="E17" s="290"/>
      <c r="F17" s="288"/>
      <c r="G17" s="291"/>
      <c r="H17" s="290"/>
      <c r="I17" s="288">
        <f>O17-K17-M17</f>
        <v>0</v>
      </c>
      <c r="J17" s="291">
        <f aca="true" t="shared" si="0" ref="J17:J42">P17-L17-N17</f>
        <v>0</v>
      </c>
      <c r="K17" s="292"/>
      <c r="L17" s="293"/>
      <c r="M17" s="292"/>
      <c r="N17" s="291"/>
      <c r="O17" s="292"/>
      <c r="P17" s="291"/>
      <c r="Q17" s="246"/>
      <c r="R17" s="293"/>
      <c r="S17" s="294"/>
    </row>
    <row r="18" spans="1:19" ht="12.75">
      <c r="A18" s="295" t="s">
        <v>144</v>
      </c>
      <c r="B18" s="268"/>
      <c r="C18" s="296">
        <f>SUM(C15:C17)</f>
        <v>16034</v>
      </c>
      <c r="D18" s="297">
        <f>SUM(D15:D17)</f>
        <v>3388122</v>
      </c>
      <c r="E18" s="298"/>
      <c r="F18" s="296">
        <f>SUM(F15:F17)</f>
        <v>17000</v>
      </c>
      <c r="G18" s="299">
        <f>SUM(G15:G17)</f>
        <v>3397518</v>
      </c>
      <c r="H18" s="300"/>
      <c r="I18" s="296">
        <f>O18-K18-M18</f>
        <v>15592</v>
      </c>
      <c r="J18" s="299">
        <f t="shared" si="0"/>
        <v>3513183</v>
      </c>
      <c r="K18" s="301">
        <f>SUM(K15:K17)</f>
        <v>352</v>
      </c>
      <c r="L18" s="299">
        <f>SUM(L15:L17)</f>
        <v>229562</v>
      </c>
      <c r="M18" s="301">
        <f>SUM(M15:M17)</f>
        <v>92</v>
      </c>
      <c r="N18" s="299">
        <f>SUM(N15:N17)</f>
        <v>13740</v>
      </c>
      <c r="O18" s="301">
        <f>SUM(O15:O16)</f>
        <v>16036</v>
      </c>
      <c r="P18" s="299">
        <f>SUM(P15:P17)</f>
        <v>3756485</v>
      </c>
      <c r="Q18" s="302"/>
      <c r="R18" s="303"/>
      <c r="S18" s="304"/>
    </row>
    <row r="19" spans="1:19" ht="12.75">
      <c r="A19" s="260"/>
      <c r="B19" s="237"/>
      <c r="C19" s="261"/>
      <c r="D19" s="262"/>
      <c r="E19" s="237"/>
      <c r="F19" s="261"/>
      <c r="G19" s="263"/>
      <c r="H19" s="237"/>
      <c r="I19" s="261" t="s">
        <v>60</v>
      </c>
      <c r="J19" s="263" t="s">
        <v>60</v>
      </c>
      <c r="K19" s="264"/>
      <c r="L19" s="265"/>
      <c r="M19" s="264"/>
      <c r="N19" s="263"/>
      <c r="O19" s="264"/>
      <c r="P19" s="263"/>
      <c r="Q19" s="246"/>
      <c r="R19" s="265"/>
      <c r="S19" s="267"/>
    </row>
    <row r="20" spans="1:19" ht="27.75" customHeight="1">
      <c r="A20" s="305" t="s">
        <v>145</v>
      </c>
      <c r="B20" s="237"/>
      <c r="C20" s="261"/>
      <c r="D20" s="262"/>
      <c r="E20" s="237"/>
      <c r="F20" s="261"/>
      <c r="G20" s="263"/>
      <c r="H20" s="237"/>
      <c r="I20" s="261" t="s">
        <v>60</v>
      </c>
      <c r="J20" s="263" t="s">
        <v>60</v>
      </c>
      <c r="K20" s="264"/>
      <c r="L20" s="265"/>
      <c r="M20" s="264"/>
      <c r="N20" s="263"/>
      <c r="O20" s="264"/>
      <c r="P20" s="263"/>
      <c r="Q20" s="246"/>
      <c r="R20" s="265"/>
      <c r="S20" s="267"/>
    </row>
    <row r="21" spans="1:19" ht="12.75">
      <c r="A21" s="276" t="s">
        <v>146</v>
      </c>
      <c r="B21" s="260"/>
      <c r="C21" s="281">
        <v>6972</v>
      </c>
      <c r="D21" s="306">
        <v>1108381</v>
      </c>
      <c r="E21" s="281"/>
      <c r="F21" s="281">
        <v>6583</v>
      </c>
      <c r="G21" s="307">
        <v>1049747.7</v>
      </c>
      <c r="H21" s="283"/>
      <c r="I21" s="281">
        <f aca="true" t="shared" si="1" ref="I21:I27">O21-K21-M21</f>
        <v>5594</v>
      </c>
      <c r="J21" s="307">
        <f t="shared" si="0"/>
        <v>1086937.7000000002</v>
      </c>
      <c r="K21" s="308">
        <v>2.9</v>
      </c>
      <c r="L21" s="286">
        <v>18071.2</v>
      </c>
      <c r="M21" s="308">
        <v>-90.9</v>
      </c>
      <c r="N21" s="307">
        <v>-13548.6</v>
      </c>
      <c r="O21" s="309">
        <f>5361+117+1+20+7</f>
        <v>5506</v>
      </c>
      <c r="P21" s="307">
        <v>1091460.3</v>
      </c>
      <c r="Q21" s="246"/>
      <c r="R21" s="286"/>
      <c r="S21" s="287"/>
    </row>
    <row r="22" spans="1:19" ht="12.75">
      <c r="A22" s="276" t="s">
        <v>147</v>
      </c>
      <c r="B22" s="237"/>
      <c r="C22" s="281">
        <v>1309</v>
      </c>
      <c r="D22" s="306">
        <v>141113</v>
      </c>
      <c r="E22" s="290"/>
      <c r="F22" s="281">
        <v>1266</v>
      </c>
      <c r="G22" s="307">
        <v>135561.7</v>
      </c>
      <c r="H22" s="290"/>
      <c r="I22" s="281">
        <f t="shared" si="1"/>
        <v>1663.8999999999999</v>
      </c>
      <c r="J22" s="307">
        <v>144405</v>
      </c>
      <c r="K22" s="308">
        <v>0</v>
      </c>
      <c r="L22" s="307">
        <v>0</v>
      </c>
      <c r="M22" s="308">
        <v>-9.1</v>
      </c>
      <c r="N22" s="307">
        <v>-1351.4</v>
      </c>
      <c r="O22" s="308">
        <f>719.8+899+5+23+6+2</f>
        <v>1654.8</v>
      </c>
      <c r="P22" s="307">
        <v>143054.1</v>
      </c>
      <c r="Q22" s="246"/>
      <c r="R22" s="286"/>
      <c r="S22" s="287"/>
    </row>
    <row r="23" spans="1:19" ht="12.75">
      <c r="A23" s="276" t="s">
        <v>148</v>
      </c>
      <c r="B23" s="237"/>
      <c r="C23" s="281">
        <v>5620</v>
      </c>
      <c r="D23" s="306">
        <v>790890</v>
      </c>
      <c r="E23" s="290"/>
      <c r="F23" s="281">
        <v>5577</v>
      </c>
      <c r="G23" s="307">
        <v>813033.7</v>
      </c>
      <c r="H23" s="290"/>
      <c r="I23" s="281">
        <f t="shared" si="1"/>
        <v>5153.599999999999</v>
      </c>
      <c r="J23" s="307">
        <v>829089</v>
      </c>
      <c r="K23" s="308">
        <v>7.1</v>
      </c>
      <c r="L23" s="286">
        <v>17738</v>
      </c>
      <c r="M23" s="308">
        <v>0</v>
      </c>
      <c r="N23" s="307"/>
      <c r="O23" s="308">
        <f>4375.7+760+18+7</f>
        <v>5160.7</v>
      </c>
      <c r="P23" s="307">
        <v>846827</v>
      </c>
      <c r="Q23" s="246"/>
      <c r="R23" s="286"/>
      <c r="S23" s="287"/>
    </row>
    <row r="24" spans="1:19" ht="12.75" customHeight="1">
      <c r="A24" s="278" t="s">
        <v>149</v>
      </c>
      <c r="B24" s="237"/>
      <c r="C24" s="281">
        <v>309</v>
      </c>
      <c r="D24" s="306">
        <v>47173</v>
      </c>
      <c r="E24" s="290"/>
      <c r="F24" s="281">
        <v>306</v>
      </c>
      <c r="G24" s="307">
        <v>47517</v>
      </c>
      <c r="H24" s="290"/>
      <c r="I24" s="281">
        <f t="shared" si="1"/>
        <v>272</v>
      </c>
      <c r="J24" s="307">
        <f t="shared" si="0"/>
        <v>49484.4</v>
      </c>
      <c r="K24" s="308">
        <v>0</v>
      </c>
      <c r="L24" s="286">
        <v>0</v>
      </c>
      <c r="M24" s="308">
        <v>0</v>
      </c>
      <c r="N24" s="282"/>
      <c r="O24" s="284">
        <v>272</v>
      </c>
      <c r="P24" s="307">
        <v>49484.4</v>
      </c>
      <c r="Q24" s="246"/>
      <c r="R24" s="286"/>
      <c r="S24" s="287"/>
    </row>
    <row r="25" spans="1:19" ht="12.75" hidden="1">
      <c r="A25" s="276" t="s">
        <v>150</v>
      </c>
      <c r="B25" s="237"/>
      <c r="C25" s="281">
        <f>'[5]CEFC Split'!J7</f>
        <v>0</v>
      </c>
      <c r="D25" s="306">
        <f>'[5]CEFC Split'!I7</f>
        <v>0</v>
      </c>
      <c r="E25" s="290"/>
      <c r="F25" s="281">
        <f>'[5]CEFC Split'!L7</f>
        <v>0</v>
      </c>
      <c r="G25" s="307">
        <f>'[5]CEFC Split'!K7</f>
        <v>0</v>
      </c>
      <c r="H25" s="290"/>
      <c r="I25" s="281">
        <f t="shared" si="1"/>
        <v>0</v>
      </c>
      <c r="J25" s="307">
        <f t="shared" si="0"/>
        <v>0</v>
      </c>
      <c r="K25" s="308"/>
      <c r="L25" s="286"/>
      <c r="M25" s="308"/>
      <c r="N25" s="307"/>
      <c r="O25" s="308"/>
      <c r="P25" s="307"/>
      <c r="Q25" s="246"/>
      <c r="R25" s="286"/>
      <c r="S25" s="287"/>
    </row>
    <row r="26" spans="1:19" ht="12.75" hidden="1">
      <c r="A26" s="276" t="s">
        <v>151</v>
      </c>
      <c r="B26" s="237"/>
      <c r="C26" s="288">
        <f>'[5]CEFC Split'!J8</f>
        <v>0</v>
      </c>
      <c r="D26" s="289">
        <f>'[5]CEFC Split'!I8</f>
        <v>0</v>
      </c>
      <c r="E26" s="290"/>
      <c r="F26" s="288">
        <f>'[5]CEFC Split'!L8</f>
        <v>0</v>
      </c>
      <c r="G26" s="291">
        <f>'[5]CEFC Split'!K8</f>
        <v>0</v>
      </c>
      <c r="H26" s="290"/>
      <c r="I26" s="288">
        <f t="shared" si="1"/>
        <v>0</v>
      </c>
      <c r="J26" s="291">
        <f t="shared" si="0"/>
        <v>0</v>
      </c>
      <c r="K26" s="292"/>
      <c r="L26" s="293"/>
      <c r="M26" s="292"/>
      <c r="N26" s="291"/>
      <c r="O26" s="292"/>
      <c r="P26" s="291"/>
      <c r="Q26" s="246"/>
      <c r="R26" s="293"/>
      <c r="S26" s="294"/>
    </row>
    <row r="27" spans="1:19" ht="12.75">
      <c r="A27" s="295" t="s">
        <v>152</v>
      </c>
      <c r="B27" s="268"/>
      <c r="C27" s="310">
        <f>SUM(C21:C26)</f>
        <v>14210</v>
      </c>
      <c r="D27" s="311">
        <f>SUM(D21:D26)</f>
        <v>2087557</v>
      </c>
      <c r="E27" s="298"/>
      <c r="F27" s="310">
        <f>SUM(F21:F26)</f>
        <v>13732</v>
      </c>
      <c r="G27" s="312">
        <f>SUM(G21:G26)</f>
        <v>2045860.0999999999</v>
      </c>
      <c r="H27" s="300"/>
      <c r="I27" s="310">
        <f t="shared" si="1"/>
        <v>12683.5</v>
      </c>
      <c r="J27" s="312">
        <f t="shared" si="0"/>
        <v>2109915.8</v>
      </c>
      <c r="K27" s="313">
        <f>SUM(K21:K26)</f>
        <v>10</v>
      </c>
      <c r="L27" s="313">
        <f>SUM(L21:L26)</f>
        <v>35809.2</v>
      </c>
      <c r="M27" s="314">
        <f>SUM(M21:M26)</f>
        <v>-100</v>
      </c>
      <c r="N27" s="299">
        <f>SUM(N21:N26)</f>
        <v>-14900</v>
      </c>
      <c r="O27" s="301">
        <f>SUM(O21:O24)</f>
        <v>12593.5</v>
      </c>
      <c r="P27" s="312">
        <v>2130825</v>
      </c>
      <c r="Q27" s="246"/>
      <c r="R27" s="303"/>
      <c r="S27" s="304"/>
    </row>
    <row r="28" spans="1:19" ht="7.5" customHeight="1">
      <c r="A28" s="260"/>
      <c r="B28" s="237"/>
      <c r="C28" s="261"/>
      <c r="D28" s="262"/>
      <c r="E28" s="237"/>
      <c r="F28" s="261"/>
      <c r="G28" s="263"/>
      <c r="H28" s="237"/>
      <c r="I28" s="261" t="s">
        <v>153</v>
      </c>
      <c r="J28" s="263" t="s">
        <v>60</v>
      </c>
      <c r="K28" s="264"/>
      <c r="L28" s="265"/>
      <c r="M28" s="264"/>
      <c r="N28" s="263"/>
      <c r="O28" s="264"/>
      <c r="P28" s="263"/>
      <c r="Q28" s="246"/>
      <c r="R28" s="265"/>
      <c r="S28" s="267"/>
    </row>
    <row r="29" spans="1:19" ht="40.5" customHeight="1">
      <c r="A29" s="305" t="s">
        <v>154</v>
      </c>
      <c r="B29" s="237"/>
      <c r="C29" s="315" t="s">
        <v>60</v>
      </c>
      <c r="D29" s="262"/>
      <c r="E29" s="237"/>
      <c r="F29" s="261"/>
      <c r="G29" s="263"/>
      <c r="H29" s="237"/>
      <c r="I29" s="261" t="s">
        <v>60</v>
      </c>
      <c r="J29" s="263" t="s">
        <v>60</v>
      </c>
      <c r="K29" s="264"/>
      <c r="L29" s="265"/>
      <c r="M29" s="264"/>
      <c r="N29" s="263"/>
      <c r="O29" s="264"/>
      <c r="P29" s="263"/>
      <c r="Q29" s="246"/>
      <c r="R29" s="265"/>
      <c r="S29" s="267"/>
    </row>
    <row r="30" spans="1:19" ht="12.75">
      <c r="A30" s="276" t="s">
        <v>155</v>
      </c>
      <c r="B30" s="260"/>
      <c r="C30" s="281">
        <v>2913</v>
      </c>
      <c r="D30" s="306">
        <v>285591</v>
      </c>
      <c r="E30" s="281"/>
      <c r="F30" s="281">
        <v>3131</v>
      </c>
      <c r="G30" s="307">
        <v>406110</v>
      </c>
      <c r="H30" s="283"/>
      <c r="I30" s="281">
        <f>O30-K30-M30</f>
        <v>2925</v>
      </c>
      <c r="J30" s="307">
        <f t="shared" si="0"/>
        <v>413008</v>
      </c>
      <c r="K30" s="308">
        <v>0</v>
      </c>
      <c r="L30" s="286">
        <v>49632</v>
      </c>
      <c r="M30" s="308">
        <v>0</v>
      </c>
      <c r="N30" s="307">
        <v>0</v>
      </c>
      <c r="O30" s="308">
        <f>2093+692+125+1+10+4</f>
        <v>2925</v>
      </c>
      <c r="P30" s="307">
        <v>462640</v>
      </c>
      <c r="Q30" s="246"/>
      <c r="R30" s="286"/>
      <c r="S30" s="287"/>
    </row>
    <row r="31" spans="1:19" ht="12.75">
      <c r="A31" s="276" t="s">
        <v>156</v>
      </c>
      <c r="B31" s="237"/>
      <c r="C31" s="315" t="s">
        <v>157</v>
      </c>
      <c r="D31" s="306">
        <v>0</v>
      </c>
      <c r="E31" s="290"/>
      <c r="F31" s="281">
        <v>0</v>
      </c>
      <c r="G31" s="307"/>
      <c r="H31" s="290"/>
      <c r="I31" s="281">
        <f>O31-K31-M31</f>
        <v>0</v>
      </c>
      <c r="J31" s="307">
        <f t="shared" si="0"/>
        <v>0</v>
      </c>
      <c r="K31" s="308">
        <v>0</v>
      </c>
      <c r="L31" s="307">
        <v>0</v>
      </c>
      <c r="M31" s="308">
        <v>0</v>
      </c>
      <c r="N31" s="307">
        <v>0</v>
      </c>
      <c r="O31" s="308">
        <v>0</v>
      </c>
      <c r="P31" s="307">
        <v>0</v>
      </c>
      <c r="Q31" s="246"/>
      <c r="R31" s="286"/>
      <c r="S31" s="287"/>
    </row>
    <row r="32" spans="1:19" ht="12.75">
      <c r="A32" s="276" t="s">
        <v>158</v>
      </c>
      <c r="B32" s="237"/>
      <c r="C32" s="315" t="s">
        <v>157</v>
      </c>
      <c r="D32" s="306">
        <v>0</v>
      </c>
      <c r="E32" s="290"/>
      <c r="F32" s="281">
        <v>0</v>
      </c>
      <c r="G32" s="307"/>
      <c r="H32" s="290"/>
      <c r="I32" s="281">
        <f>O32-K32-M32</f>
        <v>0</v>
      </c>
      <c r="J32" s="282">
        <f>P32-L32-N32</f>
        <v>0</v>
      </c>
      <c r="K32" s="308">
        <f>Q32-M32-O32</f>
        <v>0</v>
      </c>
      <c r="L32" s="282">
        <f>R32-N32-P32</f>
        <v>0</v>
      </c>
      <c r="M32" s="308">
        <v>0</v>
      </c>
      <c r="N32" s="307">
        <v>0</v>
      </c>
      <c r="O32" s="308">
        <v>0</v>
      </c>
      <c r="P32" s="282">
        <v>0</v>
      </c>
      <c r="Q32" s="246"/>
      <c r="R32" s="293"/>
      <c r="S32" s="294"/>
    </row>
    <row r="33" spans="1:19" ht="12.75">
      <c r="A33" s="316" t="s">
        <v>159</v>
      </c>
      <c r="B33" s="268"/>
      <c r="C33" s="310">
        <f>SUM(C30:C32)</f>
        <v>2913</v>
      </c>
      <c r="D33" s="311">
        <f>SUM(D30:D32)</f>
        <v>285591</v>
      </c>
      <c r="E33" s="298"/>
      <c r="F33" s="310">
        <f>SUM(F30:F32)</f>
        <v>3131</v>
      </c>
      <c r="G33" s="312">
        <f>SUM(G30:G32)</f>
        <v>406110</v>
      </c>
      <c r="H33" s="300"/>
      <c r="I33" s="310">
        <f>O33-K33-M33</f>
        <v>2925</v>
      </c>
      <c r="J33" s="312">
        <f t="shared" si="0"/>
        <v>413008</v>
      </c>
      <c r="K33" s="314">
        <f>SUM(K30:K32)</f>
        <v>0</v>
      </c>
      <c r="L33" s="312">
        <f>SUM(L30:L32)</f>
        <v>49632</v>
      </c>
      <c r="M33" s="314">
        <f>SUM(M30:M32)</f>
        <v>0</v>
      </c>
      <c r="N33" s="312">
        <f>SUM(N30:N32)</f>
        <v>0</v>
      </c>
      <c r="O33" s="314">
        <f>SUM(O30)</f>
        <v>2925</v>
      </c>
      <c r="P33" s="299">
        <f>SUM(P30:P32)</f>
        <v>462640</v>
      </c>
      <c r="Q33" s="246"/>
      <c r="R33" s="303"/>
      <c r="S33" s="304"/>
    </row>
    <row r="34" spans="1:19" ht="12.75">
      <c r="A34" s="260"/>
      <c r="B34" s="237"/>
      <c r="C34" s="261"/>
      <c r="D34" s="262"/>
      <c r="E34" s="237"/>
      <c r="F34" s="261"/>
      <c r="G34" s="263"/>
      <c r="H34" s="237"/>
      <c r="I34" s="261" t="s">
        <v>60</v>
      </c>
      <c r="J34" s="263" t="s">
        <v>60</v>
      </c>
      <c r="K34" s="264"/>
      <c r="L34" s="265"/>
      <c r="M34" s="264"/>
      <c r="N34" s="263"/>
      <c r="O34" s="264"/>
      <c r="P34" s="263"/>
      <c r="Q34" s="246"/>
      <c r="R34" s="265"/>
      <c r="S34" s="267"/>
    </row>
    <row r="35" spans="1:19" ht="26.25" customHeight="1">
      <c r="A35" s="305" t="s">
        <v>160</v>
      </c>
      <c r="B35" s="237"/>
      <c r="C35" s="261"/>
      <c r="D35" s="262"/>
      <c r="E35" s="237"/>
      <c r="F35" s="261"/>
      <c r="G35" s="263"/>
      <c r="H35" s="237"/>
      <c r="I35" s="261" t="s">
        <v>60</v>
      </c>
      <c r="J35" s="263" t="s">
        <v>60</v>
      </c>
      <c r="K35" s="264"/>
      <c r="L35" s="265"/>
      <c r="M35" s="264"/>
      <c r="N35" s="263"/>
      <c r="O35" s="264"/>
      <c r="P35" s="263"/>
      <c r="Q35" s="246"/>
      <c r="R35" s="265"/>
      <c r="S35" s="267"/>
    </row>
    <row r="36" spans="1:19" ht="12.75">
      <c r="A36" s="276" t="s">
        <v>161</v>
      </c>
      <c r="B36" s="260"/>
      <c r="C36" s="281">
        <v>0</v>
      </c>
      <c r="D36" s="306">
        <v>0</v>
      </c>
      <c r="E36" s="281"/>
      <c r="F36" s="281">
        <v>0</v>
      </c>
      <c r="G36" s="306">
        <v>0</v>
      </c>
      <c r="H36" s="283"/>
      <c r="I36" s="281">
        <f aca="true" t="shared" si="2" ref="I36:I42">O36-K36-M36</f>
        <v>0</v>
      </c>
      <c r="J36" s="307">
        <f t="shared" si="0"/>
        <v>0</v>
      </c>
      <c r="K36" s="308">
        <v>0</v>
      </c>
      <c r="L36" s="286">
        <v>0</v>
      </c>
      <c r="M36" s="308">
        <v>0</v>
      </c>
      <c r="N36" s="307">
        <v>0</v>
      </c>
      <c r="O36" s="308">
        <v>0</v>
      </c>
      <c r="P36" s="307">
        <v>0</v>
      </c>
      <c r="Q36" s="246"/>
      <c r="R36" s="286"/>
      <c r="S36" s="287"/>
    </row>
    <row r="37" spans="1:19" ht="12.75">
      <c r="A37" s="276" t="s">
        <v>162</v>
      </c>
      <c r="B37" s="237"/>
      <c r="C37" s="281">
        <v>0</v>
      </c>
      <c r="D37" s="306">
        <v>0</v>
      </c>
      <c r="E37" s="290"/>
      <c r="F37" s="281">
        <v>0</v>
      </c>
      <c r="G37" s="306">
        <v>0</v>
      </c>
      <c r="H37" s="290"/>
      <c r="I37" s="281">
        <f t="shared" si="2"/>
        <v>0</v>
      </c>
      <c r="J37" s="307">
        <f t="shared" si="0"/>
        <v>0</v>
      </c>
      <c r="K37" s="308">
        <v>0</v>
      </c>
      <c r="L37" s="307">
        <v>0</v>
      </c>
      <c r="M37" s="308">
        <v>0</v>
      </c>
      <c r="N37" s="307">
        <v>0</v>
      </c>
      <c r="O37" s="308">
        <v>0</v>
      </c>
      <c r="P37" s="307">
        <v>0</v>
      </c>
      <c r="Q37" s="246"/>
      <c r="R37" s="286"/>
      <c r="S37" s="287"/>
    </row>
    <row r="38" spans="1:19" ht="12.75">
      <c r="A38" s="276" t="s">
        <v>163</v>
      </c>
      <c r="B38" s="237"/>
      <c r="C38" s="281">
        <v>0</v>
      </c>
      <c r="D38" s="306">
        <v>0</v>
      </c>
      <c r="E38" s="290"/>
      <c r="F38" s="281">
        <v>0</v>
      </c>
      <c r="G38" s="306">
        <v>0</v>
      </c>
      <c r="H38" s="290"/>
      <c r="I38" s="281">
        <f t="shared" si="2"/>
        <v>0</v>
      </c>
      <c r="J38" s="307">
        <f t="shared" si="0"/>
        <v>0</v>
      </c>
      <c r="K38" s="308">
        <v>0</v>
      </c>
      <c r="L38" s="307">
        <v>0</v>
      </c>
      <c r="M38" s="308">
        <v>0</v>
      </c>
      <c r="N38" s="307">
        <v>0</v>
      </c>
      <c r="O38" s="308">
        <v>0</v>
      </c>
      <c r="P38" s="307">
        <v>0</v>
      </c>
      <c r="Q38" s="246"/>
      <c r="R38" s="286"/>
      <c r="S38" s="287"/>
    </row>
    <row r="39" spans="1:19" ht="12.75">
      <c r="A39" s="276" t="s">
        <v>164</v>
      </c>
      <c r="B39" s="237"/>
      <c r="C39" s="281">
        <v>0</v>
      </c>
      <c r="D39" s="306">
        <v>0</v>
      </c>
      <c r="E39" s="290"/>
      <c r="F39" s="281">
        <v>0</v>
      </c>
      <c r="G39" s="306">
        <v>0</v>
      </c>
      <c r="H39" s="290"/>
      <c r="I39" s="281">
        <f t="shared" si="2"/>
        <v>0</v>
      </c>
      <c r="J39" s="307">
        <f t="shared" si="0"/>
        <v>0</v>
      </c>
      <c r="K39" s="308">
        <v>0</v>
      </c>
      <c r="L39" s="307">
        <v>0</v>
      </c>
      <c r="M39" s="308">
        <v>0</v>
      </c>
      <c r="N39" s="307">
        <v>0</v>
      </c>
      <c r="O39" s="308">
        <v>0</v>
      </c>
      <c r="P39" s="307">
        <v>0</v>
      </c>
      <c r="Q39" s="246"/>
      <c r="R39" s="286"/>
      <c r="S39" s="287"/>
    </row>
    <row r="40" spans="1:19" ht="12.75">
      <c r="A40" s="276" t="s">
        <v>165</v>
      </c>
      <c r="B40" s="237"/>
      <c r="C40" s="281">
        <v>0</v>
      </c>
      <c r="D40" s="306">
        <v>0</v>
      </c>
      <c r="E40" s="290"/>
      <c r="F40" s="281">
        <v>0</v>
      </c>
      <c r="G40" s="306">
        <v>0</v>
      </c>
      <c r="H40" s="290"/>
      <c r="I40" s="281">
        <f t="shared" si="2"/>
        <v>0</v>
      </c>
      <c r="J40" s="307">
        <f t="shared" si="0"/>
        <v>0</v>
      </c>
      <c r="K40" s="308">
        <v>0</v>
      </c>
      <c r="L40" s="307">
        <v>0</v>
      </c>
      <c r="M40" s="308">
        <v>0</v>
      </c>
      <c r="N40" s="307">
        <v>0</v>
      </c>
      <c r="O40" s="308">
        <v>0</v>
      </c>
      <c r="P40" s="307">
        <v>0</v>
      </c>
      <c r="Q40" s="246"/>
      <c r="R40" s="286"/>
      <c r="S40" s="287"/>
    </row>
    <row r="41" spans="1:19" ht="12.75">
      <c r="A41" s="276" t="s">
        <v>166</v>
      </c>
      <c r="B41" s="237"/>
      <c r="C41" s="279">
        <v>0</v>
      </c>
      <c r="D41" s="306">
        <v>0</v>
      </c>
      <c r="E41" s="290"/>
      <c r="F41" s="281">
        <v>0</v>
      </c>
      <c r="G41" s="306">
        <v>0</v>
      </c>
      <c r="H41" s="290"/>
      <c r="I41" s="279">
        <f t="shared" si="2"/>
        <v>0</v>
      </c>
      <c r="J41" s="307">
        <f t="shared" si="0"/>
        <v>0</v>
      </c>
      <c r="K41" s="284">
        <v>0</v>
      </c>
      <c r="L41" s="307">
        <v>0</v>
      </c>
      <c r="M41" s="308">
        <v>0</v>
      </c>
      <c r="N41" s="282">
        <v>0</v>
      </c>
      <c r="O41" s="284">
        <v>0</v>
      </c>
      <c r="P41" s="282">
        <v>0</v>
      </c>
      <c r="Q41" s="246"/>
      <c r="R41" s="293"/>
      <c r="S41" s="294"/>
    </row>
    <row r="42" spans="1:19" ht="12.75">
      <c r="A42" s="316" t="s">
        <v>167</v>
      </c>
      <c r="B42" s="268"/>
      <c r="C42" s="296">
        <f>SUM(C36:C41)</f>
        <v>0</v>
      </c>
      <c r="D42" s="311">
        <f>SUM(D36:D41)</f>
        <v>0</v>
      </c>
      <c r="E42" s="317"/>
      <c r="F42" s="310">
        <f>SUM(F36:F41)</f>
        <v>0</v>
      </c>
      <c r="G42" s="311">
        <f>SUM(G36:G41)</f>
        <v>0</v>
      </c>
      <c r="H42" s="300"/>
      <c r="I42" s="296">
        <f t="shared" si="2"/>
        <v>0</v>
      </c>
      <c r="J42" s="312">
        <f t="shared" si="0"/>
        <v>0</v>
      </c>
      <c r="K42" s="301">
        <f>SUM(K36:K41)</f>
        <v>0</v>
      </c>
      <c r="L42" s="312">
        <f>SUM(L36:L41)</f>
        <v>0</v>
      </c>
      <c r="M42" s="314">
        <f>SUM(M36:M41)</f>
        <v>0</v>
      </c>
      <c r="N42" s="299">
        <f>SUM(N36:N41)</f>
        <v>0</v>
      </c>
      <c r="O42" s="301">
        <v>0</v>
      </c>
      <c r="P42" s="299"/>
      <c r="Q42" s="246"/>
      <c r="R42" s="303"/>
      <c r="S42" s="304"/>
    </row>
    <row r="43" spans="1:19" ht="13.5" thickBot="1">
      <c r="A43" s="237"/>
      <c r="B43" s="237"/>
      <c r="C43" s="237"/>
      <c r="D43" s="237"/>
      <c r="E43" s="237"/>
      <c r="F43" s="237"/>
      <c r="G43" s="237"/>
      <c r="H43" s="237"/>
      <c r="I43" s="237"/>
      <c r="J43" s="240"/>
      <c r="K43" s="240"/>
      <c r="L43" s="240"/>
      <c r="M43" s="318"/>
      <c r="N43" s="240"/>
      <c r="O43" s="240"/>
      <c r="P43" s="240"/>
      <c r="Q43" s="246"/>
      <c r="R43" s="265"/>
      <c r="S43" s="267"/>
    </row>
    <row r="44" spans="1:19" ht="13.5" thickBot="1">
      <c r="A44" s="319" t="s">
        <v>168</v>
      </c>
      <c r="B44" s="320"/>
      <c r="C44" s="321">
        <f>C18+C27+C33+C42</f>
        <v>33157</v>
      </c>
      <c r="D44" s="322">
        <f>D18+D27+D33+D42</f>
        <v>5761270</v>
      </c>
      <c r="E44" s="320"/>
      <c r="F44" s="321">
        <f>F18+F27+F33+F42</f>
        <v>33863</v>
      </c>
      <c r="G44" s="322">
        <f>G18+G27+G33+G42</f>
        <v>5849488.1</v>
      </c>
      <c r="H44" s="320"/>
      <c r="I44" s="321">
        <f>O44-K44-M44</f>
        <v>31200.5</v>
      </c>
      <c r="J44" s="323">
        <f>P44-L44-N44</f>
        <v>6036106.8</v>
      </c>
      <c r="K44" s="324">
        <f>K18+K27+K33+K42</f>
        <v>362</v>
      </c>
      <c r="L44" s="323">
        <f>L18+L27+L33+L42</f>
        <v>315003.2</v>
      </c>
      <c r="M44" s="324">
        <f>M18+M27+M33+M42</f>
        <v>-8</v>
      </c>
      <c r="N44" s="323">
        <f>N18+N27+N33+N42</f>
        <v>-1160</v>
      </c>
      <c r="O44" s="324">
        <f>SUM(O18,O27,O33)</f>
        <v>31554.5</v>
      </c>
      <c r="P44" s="323">
        <f>SUM(P18,P27,P33)</f>
        <v>6349950</v>
      </c>
      <c r="Q44" s="325"/>
      <c r="R44" s="326"/>
      <c r="S44" s="327"/>
    </row>
    <row r="45" spans="1:19" ht="12.75">
      <c r="A45" s="328"/>
      <c r="B45" s="328"/>
      <c r="C45" s="329"/>
      <c r="D45" s="327"/>
      <c r="E45" s="328"/>
      <c r="F45" s="329"/>
      <c r="G45" s="327"/>
      <c r="H45" s="328"/>
      <c r="I45" s="329"/>
      <c r="J45" s="330"/>
      <c r="K45" s="325"/>
      <c r="L45" s="325"/>
      <c r="M45" s="325"/>
      <c r="N45" s="325"/>
      <c r="O45" s="325"/>
      <c r="P45" s="325"/>
      <c r="Q45" s="325"/>
      <c r="R45" s="331"/>
      <c r="S45" s="332"/>
    </row>
  </sheetData>
  <mergeCells count="3">
    <mergeCell ref="A5:S5"/>
    <mergeCell ref="K10:L10"/>
    <mergeCell ref="A11:A12"/>
  </mergeCells>
  <printOptions horizontalCentered="1"/>
  <pageMargins left="0.75" right="0.75" top="1" bottom="1" header="0.5" footer="0.5"/>
  <pageSetup fitToHeight="1" fitToWidth="1" horizontalDpi="600" verticalDpi="600" orientation="landscape" scale="50" r:id="rId1"/>
  <colBreaks count="1" manualBreakCount="1">
    <brk id="16"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1:P107"/>
  <sheetViews>
    <sheetView view="pageBreakPreview" zoomScale="60" workbookViewId="0" topLeftCell="A28">
      <selection activeCell="T67" sqref="T67"/>
    </sheetView>
  </sheetViews>
  <sheetFormatPr defaultColWidth="9.140625" defaultRowHeight="12.75"/>
  <cols>
    <col min="9" max="9" width="0.85546875" style="0" customWidth="1"/>
  </cols>
  <sheetData>
    <row r="1" ht="15.75">
      <c r="B1" s="230" t="s">
        <v>169</v>
      </c>
    </row>
    <row r="2" ht="15.75">
      <c r="B2" s="333" t="s">
        <v>60</v>
      </c>
    </row>
    <row r="3" spans="2:16" ht="15.75">
      <c r="B3" s="933" t="s">
        <v>170</v>
      </c>
      <c r="C3" s="934"/>
      <c r="D3" s="934"/>
      <c r="E3" s="934"/>
      <c r="F3" s="934"/>
      <c r="G3" s="934"/>
      <c r="H3" s="934"/>
      <c r="I3" s="934"/>
      <c r="J3" s="934"/>
      <c r="K3" s="934"/>
      <c r="L3" s="934"/>
      <c r="M3" s="934"/>
      <c r="N3" s="934"/>
      <c r="O3" s="334"/>
      <c r="P3" s="334"/>
    </row>
    <row r="4" spans="2:16" ht="15.75">
      <c r="B4" s="880" t="s">
        <v>2</v>
      </c>
      <c r="C4" s="934"/>
      <c r="D4" s="934"/>
      <c r="E4" s="934"/>
      <c r="F4" s="934"/>
      <c r="G4" s="934"/>
      <c r="H4" s="934"/>
      <c r="I4" s="934"/>
      <c r="J4" s="934"/>
      <c r="K4" s="934"/>
      <c r="L4" s="934"/>
      <c r="M4" s="934"/>
      <c r="N4" s="935"/>
      <c r="O4" s="335"/>
      <c r="P4" s="335"/>
    </row>
    <row r="5" spans="2:16" ht="12.75">
      <c r="B5" s="336"/>
      <c r="C5" s="337"/>
      <c r="D5" s="337"/>
      <c r="E5" s="337"/>
      <c r="F5" s="337"/>
      <c r="G5" s="337"/>
      <c r="H5" s="337"/>
      <c r="I5" s="337"/>
      <c r="J5" s="337"/>
      <c r="K5" s="337"/>
      <c r="L5" s="337"/>
      <c r="M5" s="337"/>
      <c r="N5" s="337"/>
      <c r="O5" s="337"/>
      <c r="P5" s="337"/>
    </row>
    <row r="6" spans="2:16" ht="12.75">
      <c r="B6" s="338"/>
      <c r="C6" s="338"/>
      <c r="D6" s="338"/>
      <c r="E6" s="338"/>
      <c r="F6" s="338"/>
      <c r="G6" s="338"/>
      <c r="H6" s="338"/>
      <c r="I6" s="338"/>
      <c r="J6" s="338"/>
      <c r="K6" s="338"/>
      <c r="L6" s="338"/>
      <c r="M6" s="338"/>
      <c r="N6" s="338"/>
      <c r="O6" s="338"/>
      <c r="P6" s="338"/>
    </row>
    <row r="7" spans="2:16" ht="12.75">
      <c r="B7" s="876" t="s">
        <v>171</v>
      </c>
      <c r="C7" s="877"/>
      <c r="D7" s="877"/>
      <c r="E7" s="877"/>
      <c r="F7" s="877"/>
      <c r="G7" s="877"/>
      <c r="H7" s="877"/>
      <c r="I7" s="877"/>
      <c r="J7" s="877"/>
      <c r="K7" s="877"/>
      <c r="L7" s="877"/>
      <c r="M7" s="877"/>
      <c r="N7" s="877"/>
      <c r="O7" s="338"/>
      <c r="P7" s="338"/>
    </row>
    <row r="8" spans="2:16" ht="13.5" customHeight="1">
      <c r="B8" s="338"/>
      <c r="C8" s="338"/>
      <c r="D8" s="338"/>
      <c r="E8" s="338"/>
      <c r="F8" s="338"/>
      <c r="G8" s="338"/>
      <c r="H8" s="338"/>
      <c r="I8" s="338"/>
      <c r="J8" s="338"/>
      <c r="K8" s="338"/>
      <c r="L8" s="338"/>
      <c r="M8" s="338"/>
      <c r="N8" s="338"/>
      <c r="O8" s="338"/>
      <c r="P8" s="338"/>
    </row>
    <row r="9" spans="2:16" ht="45" customHeight="1">
      <c r="B9" s="925" t="s">
        <v>172</v>
      </c>
      <c r="C9" s="936"/>
      <c r="D9" s="936"/>
      <c r="E9" s="936"/>
      <c r="F9" s="936"/>
      <c r="G9" s="936"/>
      <c r="H9" s="936"/>
      <c r="I9" s="936"/>
      <c r="J9" s="936"/>
      <c r="K9" s="936"/>
      <c r="L9" s="936"/>
      <c r="M9" s="936"/>
      <c r="N9" s="936"/>
      <c r="O9" s="338"/>
      <c r="P9" s="338"/>
    </row>
    <row r="10" spans="2:16" ht="12.75">
      <c r="B10" s="338"/>
      <c r="C10" s="338"/>
      <c r="D10" s="338"/>
      <c r="E10" s="338"/>
      <c r="F10" s="338"/>
      <c r="G10" s="338"/>
      <c r="H10" s="338"/>
      <c r="I10" s="338"/>
      <c r="J10" s="338"/>
      <c r="K10" s="338"/>
      <c r="L10" s="338"/>
      <c r="M10" s="338"/>
      <c r="N10" s="338"/>
      <c r="O10" s="338"/>
      <c r="P10" s="338"/>
    </row>
    <row r="11" spans="2:16" ht="12.75">
      <c r="B11" s="876" t="s">
        <v>59</v>
      </c>
      <c r="C11" s="877"/>
      <c r="D11" s="877"/>
      <c r="E11" s="877"/>
      <c r="F11" s="877"/>
      <c r="G11" s="877"/>
      <c r="H11" s="877"/>
      <c r="I11" s="877"/>
      <c r="J11" s="877"/>
      <c r="K11" s="877"/>
      <c r="L11" s="877"/>
      <c r="M11" s="877"/>
      <c r="N11" s="877"/>
      <c r="O11" s="340"/>
      <c r="P11" s="341"/>
    </row>
    <row r="12" spans="2:16" ht="12.75">
      <c r="B12" s="338"/>
      <c r="C12" s="338"/>
      <c r="D12" s="338"/>
      <c r="E12" s="338"/>
      <c r="F12" s="338"/>
      <c r="G12" s="338"/>
      <c r="H12" s="338"/>
      <c r="I12" s="338"/>
      <c r="J12" s="338"/>
      <c r="K12" s="338"/>
      <c r="L12" s="338"/>
      <c r="M12" s="338"/>
      <c r="N12" s="338"/>
      <c r="O12" s="338"/>
      <c r="P12" s="338"/>
    </row>
    <row r="13" spans="2:16" ht="54" customHeight="1">
      <c r="B13" s="925" t="s">
        <v>173</v>
      </c>
      <c r="C13" s="928"/>
      <c r="D13" s="928"/>
      <c r="E13" s="928"/>
      <c r="F13" s="928"/>
      <c r="G13" s="928"/>
      <c r="H13" s="928"/>
      <c r="I13" s="928"/>
      <c r="J13" s="928"/>
      <c r="K13" s="928"/>
      <c r="L13" s="928"/>
      <c r="M13" s="928"/>
      <c r="N13" s="928"/>
      <c r="O13" s="343"/>
      <c r="P13" s="344"/>
    </row>
    <row r="14" spans="2:16" ht="12.75">
      <c r="B14" s="338"/>
      <c r="C14" s="338"/>
      <c r="D14" s="338"/>
      <c r="E14" s="338"/>
      <c r="F14" s="338"/>
      <c r="G14" s="338"/>
      <c r="H14" s="338"/>
      <c r="I14" s="338"/>
      <c r="J14" s="338"/>
      <c r="K14" s="338"/>
      <c r="L14" s="338"/>
      <c r="M14" s="338"/>
      <c r="N14" s="338"/>
      <c r="O14" s="338"/>
      <c r="P14" s="338"/>
    </row>
    <row r="15" spans="2:16" ht="42" customHeight="1">
      <c r="B15" s="925" t="s">
        <v>174</v>
      </c>
      <c r="C15" s="928"/>
      <c r="D15" s="928"/>
      <c r="E15" s="928"/>
      <c r="F15" s="928"/>
      <c r="G15" s="928"/>
      <c r="H15" s="928"/>
      <c r="I15" s="928"/>
      <c r="J15" s="928"/>
      <c r="K15" s="928"/>
      <c r="L15" s="928"/>
      <c r="M15" s="928"/>
      <c r="N15" s="928"/>
      <c r="O15" s="342"/>
      <c r="P15" s="345"/>
    </row>
    <row r="16" spans="2:16" ht="12.75">
      <c r="B16" s="339"/>
      <c r="C16" s="342"/>
      <c r="D16" s="342"/>
      <c r="E16" s="342"/>
      <c r="F16" s="342"/>
      <c r="G16" s="342"/>
      <c r="H16" s="342"/>
      <c r="I16" s="342"/>
      <c r="J16" s="342"/>
      <c r="K16" s="342"/>
      <c r="L16" s="342"/>
      <c r="M16" s="342"/>
      <c r="N16" s="342"/>
      <c r="O16" s="342"/>
      <c r="P16" s="345"/>
    </row>
    <row r="17" spans="2:16" ht="63" customHeight="1">
      <c r="B17" s="925" t="s">
        <v>175</v>
      </c>
      <c r="C17" s="928"/>
      <c r="D17" s="928"/>
      <c r="E17" s="928"/>
      <c r="F17" s="928"/>
      <c r="G17" s="928"/>
      <c r="H17" s="928"/>
      <c r="I17" s="928"/>
      <c r="J17" s="928"/>
      <c r="K17" s="928"/>
      <c r="L17" s="928"/>
      <c r="M17" s="928"/>
      <c r="N17" s="928"/>
      <c r="O17" s="343"/>
      <c r="P17" s="344"/>
    </row>
    <row r="18" spans="2:16" ht="12.75">
      <c r="B18" s="338"/>
      <c r="C18" s="338"/>
      <c r="D18" s="338"/>
      <c r="E18" s="338"/>
      <c r="F18" s="338"/>
      <c r="G18" s="338"/>
      <c r="H18" s="338"/>
      <c r="I18" s="338"/>
      <c r="J18" s="338"/>
      <c r="K18" s="338"/>
      <c r="L18" s="338"/>
      <c r="M18" s="338"/>
      <c r="N18" s="338"/>
      <c r="O18" s="338"/>
      <c r="P18" s="338"/>
    </row>
    <row r="19" spans="3:16" ht="12.75">
      <c r="C19" s="338"/>
      <c r="D19" s="338"/>
      <c r="E19" s="338"/>
      <c r="F19" s="931" t="s">
        <v>176</v>
      </c>
      <c r="G19" s="346"/>
      <c r="H19" s="931" t="s">
        <v>177</v>
      </c>
      <c r="I19" s="347"/>
      <c r="J19" s="931" t="s">
        <v>178</v>
      </c>
      <c r="K19" s="338"/>
      <c r="L19" s="931" t="s">
        <v>177</v>
      </c>
      <c r="M19" s="338"/>
      <c r="N19" s="338"/>
      <c r="O19" s="338"/>
      <c r="P19" s="338"/>
    </row>
    <row r="20" spans="3:16" ht="12.75">
      <c r="C20" s="338"/>
      <c r="D20" s="338"/>
      <c r="E20" s="338"/>
      <c r="F20" s="932"/>
      <c r="G20" s="348"/>
      <c r="H20" s="932"/>
      <c r="I20" s="347"/>
      <c r="J20" s="932"/>
      <c r="K20" s="338"/>
      <c r="L20" s="932"/>
      <c r="M20" s="338"/>
      <c r="N20" s="338"/>
      <c r="O20" s="338"/>
      <c r="P20" s="338"/>
    </row>
    <row r="21" spans="2:16" ht="12.75">
      <c r="B21" s="338" t="s">
        <v>179</v>
      </c>
      <c r="C21" s="338"/>
      <c r="D21" s="338"/>
      <c r="E21" s="338"/>
      <c r="F21" s="349">
        <v>81364</v>
      </c>
      <c r="G21" s="338"/>
      <c r="H21" s="349">
        <v>57872</v>
      </c>
      <c r="I21" s="347"/>
      <c r="J21" s="350" t="s">
        <v>180</v>
      </c>
      <c r="K21" s="338"/>
      <c r="L21" s="351" t="s">
        <v>180</v>
      </c>
      <c r="M21" s="338"/>
      <c r="N21" s="338"/>
      <c r="O21" s="338"/>
      <c r="P21" s="338"/>
    </row>
    <row r="22" spans="2:16" ht="12.75">
      <c r="B22" s="338" t="s">
        <v>181</v>
      </c>
      <c r="C22" s="338"/>
      <c r="D22" s="338"/>
      <c r="E22" s="338"/>
      <c r="F22" s="352" t="s">
        <v>180</v>
      </c>
      <c r="G22" s="338"/>
      <c r="H22" s="353"/>
      <c r="I22" s="347"/>
      <c r="J22" s="354">
        <v>3822</v>
      </c>
      <c r="K22" s="338"/>
      <c r="L22" s="354">
        <v>5456</v>
      </c>
      <c r="M22" s="338"/>
      <c r="N22" s="338"/>
      <c r="O22" s="338"/>
      <c r="P22" s="338"/>
    </row>
    <row r="23" spans="2:16" ht="12.75">
      <c r="B23" s="338" t="s">
        <v>182</v>
      </c>
      <c r="C23" s="338"/>
      <c r="D23" s="338"/>
      <c r="E23" s="338"/>
      <c r="F23" s="355">
        <v>-40682</v>
      </c>
      <c r="G23" s="338"/>
      <c r="H23" s="356" t="s">
        <v>183</v>
      </c>
      <c r="I23" s="347"/>
      <c r="J23" s="356" t="s">
        <v>184</v>
      </c>
      <c r="K23" s="338"/>
      <c r="L23" s="357">
        <v>-2728</v>
      </c>
      <c r="M23" s="338"/>
      <c r="N23" s="338"/>
      <c r="O23" s="338"/>
      <c r="P23" s="338"/>
    </row>
    <row r="24" spans="2:16" ht="12.75">
      <c r="B24" s="338" t="s">
        <v>185</v>
      </c>
      <c r="C24" s="338"/>
      <c r="D24" s="338"/>
      <c r="E24" s="338"/>
      <c r="F24" s="349">
        <f>F21+F23</f>
        <v>40682</v>
      </c>
      <c r="G24" s="358"/>
      <c r="H24" s="349">
        <f>H21+H23</f>
        <v>28936</v>
      </c>
      <c r="I24" s="359"/>
      <c r="J24" s="349">
        <f>J22+J23</f>
        <v>1911</v>
      </c>
      <c r="K24" s="338"/>
      <c r="L24" s="360">
        <f>L22+L23</f>
        <v>2728</v>
      </c>
      <c r="M24" s="338"/>
      <c r="N24" s="338"/>
      <c r="O24" s="338"/>
      <c r="P24" s="338"/>
    </row>
    <row r="25" spans="2:16" ht="12.75">
      <c r="B25" s="338" t="s">
        <v>186</v>
      </c>
      <c r="C25" s="338"/>
      <c r="D25" s="338"/>
      <c r="E25" s="338"/>
      <c r="F25" s="361">
        <v>20243</v>
      </c>
      <c r="G25" s="338"/>
      <c r="H25" s="361">
        <v>9467</v>
      </c>
      <c r="I25" s="347"/>
      <c r="J25" s="361">
        <v>972</v>
      </c>
      <c r="K25" s="338"/>
      <c r="L25" s="362">
        <v>355</v>
      </c>
      <c r="M25" s="338"/>
      <c r="N25" s="338"/>
      <c r="O25" s="338"/>
      <c r="P25" s="338"/>
    </row>
    <row r="26" spans="2:16" ht="12.75">
      <c r="B26" s="338" t="s">
        <v>187</v>
      </c>
      <c r="C26" s="338"/>
      <c r="D26" s="338"/>
      <c r="E26" s="338"/>
      <c r="F26" s="361">
        <v>36103</v>
      </c>
      <c r="G26" s="338"/>
      <c r="H26" s="362" t="s">
        <v>180</v>
      </c>
      <c r="I26" s="347"/>
      <c r="J26" s="361">
        <v>3379</v>
      </c>
      <c r="K26" s="338"/>
      <c r="L26" s="362">
        <v>122</v>
      </c>
      <c r="M26" s="338"/>
      <c r="N26" s="338"/>
      <c r="O26" s="338"/>
      <c r="P26" s="338"/>
    </row>
    <row r="27" spans="2:16" ht="12.75">
      <c r="B27" s="338" t="s">
        <v>188</v>
      </c>
      <c r="C27" s="338"/>
      <c r="D27" s="338"/>
      <c r="E27" s="338"/>
      <c r="F27" s="361">
        <v>5390</v>
      </c>
      <c r="G27" s="338"/>
      <c r="H27" s="362" t="s">
        <v>180</v>
      </c>
      <c r="I27" s="347"/>
      <c r="J27" s="361">
        <v>334</v>
      </c>
      <c r="K27" s="338"/>
      <c r="L27" s="363">
        <v>-298</v>
      </c>
      <c r="M27" s="338"/>
      <c r="N27" s="338"/>
      <c r="O27" s="338"/>
      <c r="P27" s="338"/>
    </row>
    <row r="28" spans="2:16" ht="12.75">
      <c r="B28" s="338" t="s">
        <v>189</v>
      </c>
      <c r="C28" s="338"/>
      <c r="D28" s="338"/>
      <c r="E28" s="338"/>
      <c r="F28" s="364" t="s">
        <v>180</v>
      </c>
      <c r="G28" s="338"/>
      <c r="H28" s="362" t="s">
        <v>180</v>
      </c>
      <c r="I28" s="347"/>
      <c r="J28" s="361">
        <v>411</v>
      </c>
      <c r="K28" s="338"/>
      <c r="L28" s="363">
        <v>-429</v>
      </c>
      <c r="M28" s="338"/>
      <c r="N28" s="338"/>
      <c r="O28" s="338"/>
      <c r="P28" s="338"/>
    </row>
    <row r="29" spans="2:16" ht="12.75">
      <c r="B29" s="338" t="s">
        <v>190</v>
      </c>
      <c r="C29" s="338"/>
      <c r="D29" s="338"/>
      <c r="E29" s="338"/>
      <c r="F29" s="361">
        <v>3401</v>
      </c>
      <c r="G29" s="338"/>
      <c r="H29" s="362" t="s">
        <v>180</v>
      </c>
      <c r="I29" s="347"/>
      <c r="J29" s="361">
        <v>249</v>
      </c>
      <c r="K29" s="338"/>
      <c r="L29" s="362">
        <v>2</v>
      </c>
      <c r="M29" s="338"/>
      <c r="N29" s="338"/>
      <c r="O29" s="338"/>
      <c r="P29" s="338"/>
    </row>
    <row r="30" spans="2:16" ht="12.75">
      <c r="B30" s="338" t="s">
        <v>191</v>
      </c>
      <c r="C30" s="338"/>
      <c r="D30" s="338"/>
      <c r="E30" s="338"/>
      <c r="F30" s="361">
        <v>500</v>
      </c>
      <c r="G30" s="338"/>
      <c r="H30" s="362" t="s">
        <v>180</v>
      </c>
      <c r="I30" s="347"/>
      <c r="J30" s="364" t="s">
        <v>180</v>
      </c>
      <c r="K30" s="338"/>
      <c r="L30" s="362">
        <v>555</v>
      </c>
      <c r="M30" s="338"/>
      <c r="N30" s="338"/>
      <c r="O30" s="338"/>
      <c r="P30" s="338"/>
    </row>
    <row r="31" spans="2:16" ht="12.75">
      <c r="B31" s="338" t="s">
        <v>192</v>
      </c>
      <c r="C31" s="338"/>
      <c r="D31" s="338"/>
      <c r="E31" s="338"/>
      <c r="F31" s="361"/>
      <c r="G31" s="338"/>
      <c r="H31" s="362"/>
      <c r="I31" s="347"/>
      <c r="J31" s="364"/>
      <c r="K31" s="338"/>
      <c r="L31" s="362"/>
      <c r="M31" s="338"/>
      <c r="N31" s="338"/>
      <c r="O31" s="338"/>
      <c r="P31" s="338"/>
    </row>
    <row r="32" spans="2:16" ht="12.75">
      <c r="B32" s="338" t="s">
        <v>193</v>
      </c>
      <c r="C32" s="338"/>
      <c r="D32" s="338"/>
      <c r="E32" s="338"/>
      <c r="F32" s="361">
        <v>4549</v>
      </c>
      <c r="G32" s="338"/>
      <c r="H32" s="362" t="s">
        <v>180</v>
      </c>
      <c r="I32" s="347"/>
      <c r="J32" s="364">
        <v>1000</v>
      </c>
      <c r="K32" s="338"/>
      <c r="L32" s="363">
        <v>-1</v>
      </c>
      <c r="M32" s="338"/>
      <c r="N32" s="338"/>
      <c r="O32" s="338"/>
      <c r="P32" s="338"/>
    </row>
    <row r="33" spans="2:16" ht="12.75">
      <c r="B33" s="338" t="s">
        <v>194</v>
      </c>
      <c r="C33" s="338"/>
      <c r="D33" s="338"/>
      <c r="E33" s="338"/>
      <c r="F33" s="361">
        <v>150937</v>
      </c>
      <c r="G33" s="338"/>
      <c r="H33" s="362" t="s">
        <v>180</v>
      </c>
      <c r="I33" s="347"/>
      <c r="J33" s="364">
        <v>151111</v>
      </c>
      <c r="K33" s="338"/>
      <c r="L33" s="363">
        <v>-1074</v>
      </c>
      <c r="M33" s="338"/>
      <c r="N33" s="338"/>
      <c r="O33" s="338"/>
      <c r="P33" s="338"/>
    </row>
    <row r="34" spans="2:16" ht="12.75">
      <c r="B34" s="338" t="s">
        <v>195</v>
      </c>
      <c r="C34" s="338"/>
      <c r="D34" s="338"/>
      <c r="E34" s="338"/>
      <c r="F34" s="364" t="s">
        <v>180</v>
      </c>
      <c r="G34" s="338"/>
      <c r="H34" s="362" t="s">
        <v>180</v>
      </c>
      <c r="I34" s="347"/>
      <c r="J34" s="364" t="s">
        <v>180</v>
      </c>
      <c r="K34" s="338"/>
      <c r="L34" s="362" t="s">
        <v>180</v>
      </c>
      <c r="M34" s="338"/>
      <c r="N34" s="338"/>
      <c r="O34" s="338"/>
      <c r="P34" s="338"/>
    </row>
    <row r="35" spans="2:16" ht="12.75">
      <c r="B35" s="338" t="s">
        <v>196</v>
      </c>
      <c r="C35" s="338"/>
      <c r="D35" s="338"/>
      <c r="E35" s="338"/>
      <c r="F35" s="364">
        <v>53706</v>
      </c>
      <c r="G35" s="338"/>
      <c r="H35" s="362" t="s">
        <v>180</v>
      </c>
      <c r="I35" s="347"/>
      <c r="J35" s="364">
        <v>22186</v>
      </c>
      <c r="K35" s="338"/>
      <c r="L35" s="362" t="s">
        <v>180</v>
      </c>
      <c r="M35" s="338"/>
      <c r="N35" s="338"/>
      <c r="O35" s="338"/>
      <c r="P35" s="338"/>
    </row>
    <row r="36" spans="2:16" ht="12.75">
      <c r="B36" s="338" t="s">
        <v>197</v>
      </c>
      <c r="C36" s="338"/>
      <c r="D36" s="338"/>
      <c r="E36" s="338"/>
      <c r="F36" s="364" t="s">
        <v>180</v>
      </c>
      <c r="G36" s="338"/>
      <c r="H36" s="362" t="s">
        <v>180</v>
      </c>
      <c r="I36" s="347"/>
      <c r="J36" s="364" t="s">
        <v>180</v>
      </c>
      <c r="K36" s="338"/>
      <c r="L36" s="362" t="s">
        <v>180</v>
      </c>
      <c r="M36" s="338"/>
      <c r="N36" s="338"/>
      <c r="O36" s="338"/>
      <c r="P36" s="338"/>
    </row>
    <row r="37" spans="2:16" ht="12.75">
      <c r="B37" s="338" t="s">
        <v>198</v>
      </c>
      <c r="C37" s="338"/>
      <c r="D37" s="338"/>
      <c r="E37" s="338"/>
      <c r="F37" s="361">
        <v>1251</v>
      </c>
      <c r="G37" s="338"/>
      <c r="H37" s="362" t="s">
        <v>180</v>
      </c>
      <c r="I37" s="347"/>
      <c r="J37" s="364">
        <v>52</v>
      </c>
      <c r="K37" s="338"/>
      <c r="L37" s="363">
        <v>-46</v>
      </c>
      <c r="M37" s="338"/>
      <c r="N37" s="338"/>
      <c r="O37" s="338"/>
      <c r="P37" s="338"/>
    </row>
    <row r="38" spans="2:16" ht="12.75">
      <c r="B38" s="338" t="s">
        <v>199</v>
      </c>
      <c r="C38" s="338"/>
      <c r="D38" s="338"/>
      <c r="E38" s="338"/>
      <c r="F38" s="361">
        <v>8890</v>
      </c>
      <c r="G38" s="338"/>
      <c r="H38" s="362" t="s">
        <v>180</v>
      </c>
      <c r="I38" s="347"/>
      <c r="J38" s="364">
        <v>538</v>
      </c>
      <c r="K38" s="338"/>
      <c r="L38" s="363">
        <v>-14</v>
      </c>
      <c r="M38" s="338"/>
      <c r="N38" s="338"/>
      <c r="O38" s="338"/>
      <c r="P38" s="338"/>
    </row>
    <row r="39" spans="2:16" ht="12.75">
      <c r="B39" s="338" t="s">
        <v>200</v>
      </c>
      <c r="C39" s="338"/>
      <c r="D39" s="338"/>
      <c r="E39" s="338"/>
      <c r="F39" s="361">
        <v>5125</v>
      </c>
      <c r="G39" s="338"/>
      <c r="H39" s="362" t="s">
        <v>180</v>
      </c>
      <c r="I39" s="347"/>
      <c r="J39" s="364" t="s">
        <v>180</v>
      </c>
      <c r="K39" s="338"/>
      <c r="L39" s="362" t="s">
        <v>180</v>
      </c>
      <c r="M39" s="338"/>
      <c r="N39" s="338"/>
      <c r="O39" s="338"/>
      <c r="P39" s="338"/>
    </row>
    <row r="40" spans="2:16" ht="12.75">
      <c r="B40" s="338" t="s">
        <v>201</v>
      </c>
      <c r="C40" s="338"/>
      <c r="D40" s="338"/>
      <c r="E40" s="338"/>
      <c r="F40" s="365">
        <v>129118</v>
      </c>
      <c r="G40" s="338"/>
      <c r="H40" s="366" t="s">
        <v>180</v>
      </c>
      <c r="I40" s="347"/>
      <c r="J40" s="367">
        <v>84991</v>
      </c>
      <c r="K40" s="338"/>
      <c r="L40" s="368">
        <v>-2363</v>
      </c>
      <c r="M40" s="338"/>
      <c r="N40" s="338"/>
      <c r="O40" s="338"/>
      <c r="P40" s="338"/>
    </row>
    <row r="41" spans="2:16" ht="12.75">
      <c r="B41" s="338" t="s">
        <v>202</v>
      </c>
      <c r="C41" s="338"/>
      <c r="D41" s="338"/>
      <c r="E41" s="338"/>
      <c r="F41" s="369">
        <f>SUM(F24:F40)</f>
        <v>459895</v>
      </c>
      <c r="G41" s="338"/>
      <c r="H41" s="349">
        <f>H24+H25</f>
        <v>38403</v>
      </c>
      <c r="I41" s="347"/>
      <c r="J41" s="349">
        <f>SUM(J24:J40)</f>
        <v>267134</v>
      </c>
      <c r="K41" s="338"/>
      <c r="L41" s="349">
        <f>SUM(L24:L40)</f>
        <v>-463</v>
      </c>
      <c r="M41" s="338"/>
      <c r="N41" s="338"/>
      <c r="O41" s="338"/>
      <c r="P41" s="338"/>
    </row>
    <row r="42" spans="2:16" ht="12.75">
      <c r="B42" s="338"/>
      <c r="C42" s="338"/>
      <c r="D42" s="338"/>
      <c r="E42" s="338"/>
      <c r="F42" s="338"/>
      <c r="G42" s="338"/>
      <c r="H42" s="338"/>
      <c r="I42" s="338"/>
      <c r="J42" s="338"/>
      <c r="K42" s="338"/>
      <c r="L42" s="338"/>
      <c r="M42" s="338"/>
      <c r="N42" s="338"/>
      <c r="O42" s="338"/>
      <c r="P42" s="338"/>
    </row>
    <row r="43" spans="2:16" ht="27.75" customHeight="1">
      <c r="B43" s="867" t="s">
        <v>203</v>
      </c>
      <c r="C43" s="868"/>
      <c r="D43" s="868"/>
      <c r="E43" s="868"/>
      <c r="F43" s="868"/>
      <c r="G43" s="868"/>
      <c r="H43" s="868"/>
      <c r="I43" s="868"/>
      <c r="J43" s="868"/>
      <c r="K43" s="868"/>
      <c r="L43" s="868"/>
      <c r="M43" s="869"/>
      <c r="N43" s="338"/>
      <c r="O43" s="338"/>
      <c r="P43" s="338"/>
    </row>
    <row r="44" spans="2:16" ht="12.75">
      <c r="B44" s="908"/>
      <c r="C44" s="909"/>
      <c r="D44" s="909"/>
      <c r="E44" s="909"/>
      <c r="F44" s="909"/>
      <c r="G44" s="909"/>
      <c r="H44" s="909"/>
      <c r="I44" s="909"/>
      <c r="J44" s="909"/>
      <c r="K44" s="909"/>
      <c r="L44" s="909"/>
      <c r="M44" s="910"/>
      <c r="N44" s="338"/>
      <c r="O44" s="338"/>
      <c r="P44" s="338"/>
    </row>
    <row r="45" spans="2:16" ht="12.75">
      <c r="B45" s="338"/>
      <c r="C45" s="338"/>
      <c r="D45" s="338"/>
      <c r="E45" s="338"/>
      <c r="F45" s="338"/>
      <c r="G45" s="338"/>
      <c r="H45" s="338"/>
      <c r="I45" s="338"/>
      <c r="J45" s="338"/>
      <c r="K45" s="338"/>
      <c r="L45" s="338"/>
      <c r="M45" s="338"/>
      <c r="N45" s="338"/>
      <c r="O45" s="338"/>
      <c r="P45" s="338"/>
    </row>
    <row r="46" spans="2:16" ht="41.25" customHeight="1">
      <c r="B46" s="867" t="s">
        <v>204</v>
      </c>
      <c r="C46" s="868"/>
      <c r="D46" s="868"/>
      <c r="E46" s="868"/>
      <c r="F46" s="868"/>
      <c r="G46" s="868"/>
      <c r="H46" s="868"/>
      <c r="I46" s="868"/>
      <c r="J46" s="868"/>
      <c r="K46" s="868"/>
      <c r="L46" s="868"/>
      <c r="M46" s="869"/>
      <c r="N46" s="338"/>
      <c r="O46" s="338"/>
      <c r="P46" s="338"/>
    </row>
    <row r="47" spans="2:16" ht="12.75">
      <c r="B47" s="908"/>
      <c r="C47" s="909"/>
      <c r="D47" s="909"/>
      <c r="E47" s="909"/>
      <c r="F47" s="909"/>
      <c r="G47" s="909"/>
      <c r="H47" s="909"/>
      <c r="I47" s="909"/>
      <c r="J47" s="909"/>
      <c r="K47" s="909"/>
      <c r="L47" s="909"/>
      <c r="M47" s="910"/>
      <c r="N47" s="338"/>
      <c r="O47" s="338"/>
      <c r="P47" s="338"/>
    </row>
    <row r="48" spans="2:16" ht="12.75">
      <c r="B48" s="338"/>
      <c r="C48" s="338"/>
      <c r="D48" s="338"/>
      <c r="E48" s="338"/>
      <c r="F48" s="338"/>
      <c r="G48" s="338"/>
      <c r="H48" s="338"/>
      <c r="I48" s="338"/>
      <c r="J48" s="338"/>
      <c r="K48" s="338"/>
      <c r="L48" s="338"/>
      <c r="M48" s="338"/>
      <c r="N48" s="338"/>
      <c r="O48" s="338"/>
      <c r="P48" s="338"/>
    </row>
    <row r="49" spans="2:16" ht="14.25" customHeight="1">
      <c r="B49" s="867" t="s">
        <v>205</v>
      </c>
      <c r="C49" s="868"/>
      <c r="D49" s="868"/>
      <c r="E49" s="868"/>
      <c r="F49" s="868"/>
      <c r="G49" s="868"/>
      <c r="H49" s="868"/>
      <c r="I49" s="868"/>
      <c r="J49" s="868"/>
      <c r="K49" s="868"/>
      <c r="L49" s="868"/>
      <c r="M49" s="868"/>
      <c r="N49" s="869"/>
      <c r="O49" s="338"/>
      <c r="P49" s="338"/>
    </row>
    <row r="50" spans="2:16" ht="14.25" customHeight="1">
      <c r="B50" s="908"/>
      <c r="C50" s="909"/>
      <c r="D50" s="909"/>
      <c r="E50" s="909"/>
      <c r="F50" s="909"/>
      <c r="G50" s="909"/>
      <c r="H50" s="909"/>
      <c r="I50" s="909"/>
      <c r="J50" s="909"/>
      <c r="K50" s="909"/>
      <c r="L50" s="909"/>
      <c r="M50" s="909"/>
      <c r="N50" s="910"/>
      <c r="O50" s="338"/>
      <c r="P50" s="338"/>
    </row>
    <row r="51" spans="2:16" ht="12.75">
      <c r="B51" s="339"/>
      <c r="C51" s="342"/>
      <c r="D51" s="342"/>
      <c r="E51" s="342"/>
      <c r="F51" s="342"/>
      <c r="G51" s="342"/>
      <c r="H51" s="342"/>
      <c r="I51" s="342"/>
      <c r="J51" s="342"/>
      <c r="K51" s="342"/>
      <c r="L51" s="342"/>
      <c r="M51" s="342"/>
      <c r="N51" s="338"/>
      <c r="O51" s="338"/>
      <c r="P51" s="338"/>
    </row>
    <row r="52" spans="2:16" ht="13.5" customHeight="1">
      <c r="B52" s="867" t="s">
        <v>206</v>
      </c>
      <c r="C52" s="868"/>
      <c r="D52" s="868"/>
      <c r="E52" s="868"/>
      <c r="F52" s="868"/>
      <c r="G52" s="868"/>
      <c r="H52" s="868"/>
      <c r="I52" s="868"/>
      <c r="J52" s="868"/>
      <c r="K52" s="868"/>
      <c r="L52" s="868"/>
      <c r="M52" s="868"/>
      <c r="N52" s="869"/>
      <c r="O52" s="338"/>
      <c r="P52" s="338"/>
    </row>
    <row r="53" spans="2:16" ht="12.75">
      <c r="B53" s="908"/>
      <c r="C53" s="909"/>
      <c r="D53" s="909"/>
      <c r="E53" s="909"/>
      <c r="F53" s="909"/>
      <c r="G53" s="909"/>
      <c r="H53" s="909"/>
      <c r="I53" s="909"/>
      <c r="J53" s="909"/>
      <c r="K53" s="909"/>
      <c r="L53" s="909"/>
      <c r="M53" s="909"/>
      <c r="N53" s="910"/>
      <c r="O53" s="338"/>
      <c r="P53" s="338"/>
    </row>
    <row r="54" spans="2:16" ht="12.75">
      <c r="B54" s="370"/>
      <c r="C54" s="371"/>
      <c r="D54" s="371"/>
      <c r="E54" s="371"/>
      <c r="F54" s="371"/>
      <c r="G54" s="371"/>
      <c r="H54" s="371"/>
      <c r="I54" s="371"/>
      <c r="J54" s="371"/>
      <c r="K54" s="371"/>
      <c r="L54" s="371"/>
      <c r="M54" s="371"/>
      <c r="N54" s="372"/>
      <c r="O54" s="338"/>
      <c r="P54" s="338"/>
    </row>
    <row r="55" spans="2:16" ht="12.75">
      <c r="B55" s="925" t="s">
        <v>207</v>
      </c>
      <c r="C55" s="926"/>
      <c r="D55" s="926"/>
      <c r="E55" s="926"/>
      <c r="F55" s="926"/>
      <c r="G55" s="926"/>
      <c r="H55" s="926"/>
      <c r="I55" s="926"/>
      <c r="J55" s="926"/>
      <c r="K55" s="926"/>
      <c r="L55" s="926"/>
      <c r="M55" s="926"/>
      <c r="N55" s="927"/>
      <c r="O55" s="338"/>
      <c r="P55" s="338"/>
    </row>
    <row r="56" spans="2:16" ht="12.75">
      <c r="B56" s="339"/>
      <c r="C56" s="343"/>
      <c r="D56" s="343"/>
      <c r="E56" s="343"/>
      <c r="F56" s="343"/>
      <c r="G56" s="343"/>
      <c r="H56" s="343"/>
      <c r="I56" s="343"/>
      <c r="J56" s="343"/>
      <c r="K56" s="343"/>
      <c r="L56" s="343"/>
      <c r="M56" s="343"/>
      <c r="N56" s="344"/>
      <c r="O56" s="338"/>
      <c r="P56" s="338"/>
    </row>
    <row r="57" spans="2:16" ht="12.75">
      <c r="B57" s="925" t="s">
        <v>208</v>
      </c>
      <c r="C57" s="926"/>
      <c r="D57" s="926"/>
      <c r="E57" s="926"/>
      <c r="F57" s="926"/>
      <c r="G57" s="926"/>
      <c r="H57" s="926"/>
      <c r="I57" s="926"/>
      <c r="J57" s="926"/>
      <c r="K57" s="926"/>
      <c r="L57" s="926"/>
      <c r="M57" s="926"/>
      <c r="N57" s="927"/>
      <c r="O57" s="338"/>
      <c r="P57" s="338"/>
    </row>
    <row r="58" spans="2:16" ht="12.75">
      <c r="B58" s="339"/>
      <c r="C58" s="343"/>
      <c r="D58" s="343"/>
      <c r="E58" s="343"/>
      <c r="F58" s="343"/>
      <c r="G58" s="343"/>
      <c r="H58" s="343"/>
      <c r="I58" s="343"/>
      <c r="J58" s="343"/>
      <c r="K58" s="343"/>
      <c r="L58" s="343"/>
      <c r="M58" s="343"/>
      <c r="N58" s="344"/>
      <c r="O58" s="338"/>
      <c r="P58" s="338"/>
    </row>
    <row r="59" spans="2:16" ht="12.75">
      <c r="B59" s="925" t="s">
        <v>209</v>
      </c>
      <c r="C59" s="928"/>
      <c r="D59" s="928"/>
      <c r="E59" s="928"/>
      <c r="F59" s="928"/>
      <c r="G59" s="928"/>
      <c r="H59" s="928"/>
      <c r="I59" s="928"/>
      <c r="J59" s="928"/>
      <c r="K59" s="928"/>
      <c r="L59" s="928"/>
      <c r="M59" s="928"/>
      <c r="N59" s="929"/>
      <c r="O59" s="338"/>
      <c r="P59" s="338"/>
    </row>
    <row r="60" spans="2:16" ht="12.75">
      <c r="B60" s="339"/>
      <c r="C60" s="342"/>
      <c r="D60" s="342"/>
      <c r="E60" s="342"/>
      <c r="F60" s="342"/>
      <c r="G60" s="342"/>
      <c r="H60" s="342"/>
      <c r="I60" s="342"/>
      <c r="J60" s="342"/>
      <c r="K60" s="342"/>
      <c r="L60" s="342"/>
      <c r="M60" s="342"/>
      <c r="N60" s="345"/>
      <c r="O60" s="338"/>
      <c r="P60" s="338"/>
    </row>
    <row r="61" spans="2:16" ht="12.75">
      <c r="B61" s="930" t="s">
        <v>210</v>
      </c>
      <c r="C61" s="928"/>
      <c r="D61" s="928"/>
      <c r="E61" s="928"/>
      <c r="F61" s="928"/>
      <c r="G61" s="928"/>
      <c r="H61" s="928"/>
      <c r="I61" s="928"/>
      <c r="J61" s="928"/>
      <c r="K61" s="928"/>
      <c r="L61" s="928"/>
      <c r="M61" s="928"/>
      <c r="N61" s="929"/>
      <c r="O61" s="338"/>
      <c r="P61" s="338"/>
    </row>
    <row r="62" spans="2:16" ht="12.75">
      <c r="B62" s="339"/>
      <c r="C62" s="342"/>
      <c r="D62" s="342"/>
      <c r="E62" s="342"/>
      <c r="F62" s="342"/>
      <c r="G62" s="342"/>
      <c r="H62" s="342"/>
      <c r="I62" s="342"/>
      <c r="J62" s="342"/>
      <c r="K62" s="342"/>
      <c r="L62" s="342"/>
      <c r="M62" s="342"/>
      <c r="N62" s="345"/>
      <c r="O62" s="338"/>
      <c r="P62" s="338"/>
    </row>
    <row r="63" spans="2:16" ht="36" customHeight="1">
      <c r="B63" s="867" t="s">
        <v>211</v>
      </c>
      <c r="C63" s="868"/>
      <c r="D63" s="868"/>
      <c r="E63" s="868"/>
      <c r="F63" s="868"/>
      <c r="G63" s="868"/>
      <c r="H63" s="868"/>
      <c r="I63" s="868"/>
      <c r="J63" s="868"/>
      <c r="K63" s="868"/>
      <c r="L63" s="868"/>
      <c r="M63" s="868"/>
      <c r="N63" s="869"/>
      <c r="O63" s="338"/>
      <c r="P63" s="338"/>
    </row>
    <row r="64" spans="2:16" ht="12.75">
      <c r="B64" s="905"/>
      <c r="C64" s="906"/>
      <c r="D64" s="906"/>
      <c r="E64" s="906"/>
      <c r="F64" s="906"/>
      <c r="G64" s="906"/>
      <c r="H64" s="906"/>
      <c r="I64" s="906"/>
      <c r="J64" s="906"/>
      <c r="K64" s="906"/>
      <c r="L64" s="906"/>
      <c r="M64" s="906"/>
      <c r="N64" s="907"/>
      <c r="O64" s="338"/>
      <c r="P64" s="338"/>
    </row>
    <row r="65" spans="2:14" ht="12.75">
      <c r="B65" s="908"/>
      <c r="C65" s="909"/>
      <c r="D65" s="909"/>
      <c r="E65" s="909"/>
      <c r="F65" s="909"/>
      <c r="G65" s="909"/>
      <c r="H65" s="909"/>
      <c r="I65" s="909"/>
      <c r="J65" s="909"/>
      <c r="K65" s="909"/>
      <c r="L65" s="909"/>
      <c r="M65" s="909"/>
      <c r="N65" s="910"/>
    </row>
    <row r="66" spans="2:16" ht="12.75">
      <c r="B66" s="339"/>
      <c r="C66" s="342"/>
      <c r="D66" s="342"/>
      <c r="E66" s="342"/>
      <c r="F66" s="342"/>
      <c r="G66" s="342"/>
      <c r="H66" s="342"/>
      <c r="I66" s="342"/>
      <c r="J66" s="342"/>
      <c r="K66" s="342"/>
      <c r="L66" s="342"/>
      <c r="M66" s="342"/>
      <c r="N66" s="345"/>
      <c r="O66" s="338"/>
      <c r="P66" s="338"/>
    </row>
    <row r="67" spans="2:16" ht="12.75">
      <c r="B67" s="911" t="s">
        <v>212</v>
      </c>
      <c r="C67" s="912"/>
      <c r="D67" s="912"/>
      <c r="E67" s="912"/>
      <c r="F67" s="912"/>
      <c r="G67" s="912"/>
      <c r="H67" s="912"/>
      <c r="I67" s="912"/>
      <c r="J67" s="912"/>
      <c r="K67" s="912"/>
      <c r="L67" s="912"/>
      <c r="M67" s="912"/>
      <c r="N67" s="913"/>
      <c r="O67" s="338"/>
      <c r="P67" s="338"/>
    </row>
    <row r="68" spans="2:16" ht="6.75" customHeight="1">
      <c r="B68" s="373"/>
      <c r="C68" s="374"/>
      <c r="D68" s="374"/>
      <c r="E68" s="374"/>
      <c r="F68" s="374"/>
      <c r="G68" s="374"/>
      <c r="H68" s="374"/>
      <c r="I68" s="374"/>
      <c r="J68" s="374"/>
      <c r="K68" s="374"/>
      <c r="L68" s="374"/>
      <c r="M68" s="374"/>
      <c r="N68" s="375"/>
      <c r="O68" s="338"/>
      <c r="P68" s="338"/>
    </row>
    <row r="69" spans="2:16" ht="16.5" customHeight="1">
      <c r="B69" s="914" t="s">
        <v>213</v>
      </c>
      <c r="C69" s="915"/>
      <c r="D69" s="915"/>
      <c r="E69" s="915"/>
      <c r="F69" s="915"/>
      <c r="G69" s="915"/>
      <c r="H69" s="915"/>
      <c r="I69" s="915"/>
      <c r="J69" s="915"/>
      <c r="K69" s="915"/>
      <c r="L69" s="915"/>
      <c r="M69" s="915"/>
      <c r="N69" s="916"/>
      <c r="O69" s="338"/>
      <c r="P69" s="338"/>
    </row>
    <row r="70" spans="2:16" ht="12.75">
      <c r="B70" s="917"/>
      <c r="C70" s="918"/>
      <c r="D70" s="918"/>
      <c r="E70" s="918"/>
      <c r="F70" s="918"/>
      <c r="G70" s="918"/>
      <c r="H70" s="918"/>
      <c r="I70" s="918"/>
      <c r="J70" s="918"/>
      <c r="K70" s="918"/>
      <c r="L70" s="918"/>
      <c r="M70" s="918"/>
      <c r="N70" s="919"/>
      <c r="O70" s="338"/>
      <c r="P70" s="338"/>
    </row>
    <row r="71" spans="2:16" ht="12.75">
      <c r="B71" s="920"/>
      <c r="C71" s="921"/>
      <c r="D71" s="921"/>
      <c r="E71" s="921"/>
      <c r="F71" s="921"/>
      <c r="G71" s="921"/>
      <c r="H71" s="921"/>
      <c r="I71" s="921"/>
      <c r="J71" s="921"/>
      <c r="K71" s="921"/>
      <c r="L71" s="921"/>
      <c r="M71" s="921"/>
      <c r="N71" s="922"/>
      <c r="O71" s="338"/>
      <c r="P71" s="338"/>
    </row>
    <row r="72" spans="2:16" ht="12.75">
      <c r="B72" s="376"/>
      <c r="C72" s="377"/>
      <c r="D72" s="377"/>
      <c r="E72" s="377"/>
      <c r="F72" s="377"/>
      <c r="G72" s="377"/>
      <c r="H72" s="377"/>
      <c r="I72" s="377"/>
      <c r="J72" s="377"/>
      <c r="K72" s="377"/>
      <c r="L72" s="377"/>
      <c r="M72" s="377"/>
      <c r="N72" s="378"/>
      <c r="O72" s="338"/>
      <c r="P72" s="338"/>
    </row>
    <row r="73" spans="2:16" ht="12.75">
      <c r="B73" s="923" t="s">
        <v>214</v>
      </c>
      <c r="C73" s="924"/>
      <c r="D73" s="924"/>
      <c r="E73" s="924"/>
      <c r="F73" s="924"/>
      <c r="G73" s="374"/>
      <c r="H73" s="374"/>
      <c r="I73" s="374"/>
      <c r="J73" s="374"/>
      <c r="K73" s="374"/>
      <c r="L73" s="374"/>
      <c r="M73" s="374"/>
      <c r="N73" s="375"/>
      <c r="O73" s="338"/>
      <c r="P73" s="338"/>
    </row>
    <row r="74" spans="2:16" ht="12.75">
      <c r="B74" s="339"/>
      <c r="C74" s="342"/>
      <c r="D74" s="342"/>
      <c r="E74" s="342"/>
      <c r="F74" s="342"/>
      <c r="G74" s="342"/>
      <c r="H74" s="342"/>
      <c r="I74" s="342"/>
      <c r="J74" s="342"/>
      <c r="K74" s="342"/>
      <c r="L74" s="342"/>
      <c r="M74" s="342"/>
      <c r="N74" s="345"/>
      <c r="O74" s="338"/>
      <c r="P74" s="338"/>
    </row>
    <row r="75" spans="2:16" ht="12.75">
      <c r="B75" s="873" t="s">
        <v>215</v>
      </c>
      <c r="C75" s="874"/>
      <c r="D75" s="874"/>
      <c r="E75" s="874"/>
      <c r="F75" s="874"/>
      <c r="G75" s="874"/>
      <c r="H75" s="874"/>
      <c r="I75" s="874"/>
      <c r="J75" s="874"/>
      <c r="K75" s="874"/>
      <c r="L75" s="874"/>
      <c r="M75" s="874"/>
      <c r="N75" s="875"/>
      <c r="O75" s="338"/>
      <c r="P75" s="338"/>
    </row>
    <row r="76" spans="2:16" ht="12.75">
      <c r="B76" s="339"/>
      <c r="C76" s="342"/>
      <c r="D76" s="342"/>
      <c r="E76" s="342"/>
      <c r="F76" s="342"/>
      <c r="G76" s="342"/>
      <c r="H76" s="342"/>
      <c r="I76" s="342"/>
      <c r="J76" s="342"/>
      <c r="K76" s="342"/>
      <c r="L76" s="342"/>
      <c r="M76" s="342"/>
      <c r="N76" s="345"/>
      <c r="O76" s="338"/>
      <c r="P76" s="338"/>
    </row>
    <row r="77" spans="2:16" ht="12.75">
      <c r="B77" s="873" t="s">
        <v>216</v>
      </c>
      <c r="C77" s="874"/>
      <c r="D77" s="874"/>
      <c r="E77" s="874"/>
      <c r="F77" s="874"/>
      <c r="G77" s="874"/>
      <c r="H77" s="874"/>
      <c r="I77" s="874"/>
      <c r="J77" s="874"/>
      <c r="K77" s="874"/>
      <c r="L77" s="874"/>
      <c r="M77" s="874"/>
      <c r="N77" s="875"/>
      <c r="O77" s="338"/>
      <c r="P77" s="338"/>
    </row>
    <row r="78" spans="2:16" ht="12.75">
      <c r="B78" s="339"/>
      <c r="C78" s="342"/>
      <c r="D78" s="342"/>
      <c r="E78" s="342"/>
      <c r="F78" s="342"/>
      <c r="G78" s="342"/>
      <c r="H78" s="342"/>
      <c r="I78" s="342"/>
      <c r="J78" s="342"/>
      <c r="K78" s="342"/>
      <c r="L78" s="342"/>
      <c r="M78" s="342"/>
      <c r="N78" s="345"/>
      <c r="O78" s="338"/>
      <c r="P78" s="338"/>
    </row>
    <row r="79" spans="2:16" ht="12.75">
      <c r="B79" s="873" t="s">
        <v>217</v>
      </c>
      <c r="C79" s="874"/>
      <c r="D79" s="874"/>
      <c r="E79" s="874"/>
      <c r="F79" s="874"/>
      <c r="G79" s="874"/>
      <c r="H79" s="874"/>
      <c r="I79" s="874"/>
      <c r="J79" s="874"/>
      <c r="K79" s="874"/>
      <c r="L79" s="874"/>
      <c r="M79" s="874"/>
      <c r="N79" s="875"/>
      <c r="O79" s="338"/>
      <c r="P79" s="338"/>
    </row>
    <row r="80" spans="2:16" ht="12.75">
      <c r="B80" s="339"/>
      <c r="C80" s="342"/>
      <c r="D80" s="342"/>
      <c r="E80" s="342"/>
      <c r="F80" s="342"/>
      <c r="G80" s="342"/>
      <c r="H80" s="342"/>
      <c r="I80" s="342"/>
      <c r="J80" s="342"/>
      <c r="K80" s="342"/>
      <c r="L80" s="342"/>
      <c r="M80" s="342"/>
      <c r="N80" s="345"/>
      <c r="O80" s="338"/>
      <c r="P80" s="338"/>
    </row>
    <row r="81" spans="2:16" ht="12.75">
      <c r="B81" s="873" t="s">
        <v>218</v>
      </c>
      <c r="C81" s="874"/>
      <c r="D81" s="874"/>
      <c r="E81" s="874"/>
      <c r="F81" s="874"/>
      <c r="G81" s="874"/>
      <c r="H81" s="874"/>
      <c r="I81" s="874"/>
      <c r="J81" s="874"/>
      <c r="K81" s="874"/>
      <c r="L81" s="874"/>
      <c r="M81" s="874"/>
      <c r="N81" s="875"/>
      <c r="O81" s="338"/>
      <c r="P81" s="338"/>
    </row>
    <row r="82" spans="2:15" ht="12.75">
      <c r="B82" s="339"/>
      <c r="C82" s="342"/>
      <c r="D82" s="342"/>
      <c r="E82" s="342"/>
      <c r="F82" s="342"/>
      <c r="G82" s="342"/>
      <c r="H82" s="342"/>
      <c r="I82" s="342"/>
      <c r="J82" s="342"/>
      <c r="K82" s="342"/>
      <c r="L82" s="342"/>
      <c r="M82" s="342"/>
      <c r="N82" s="345"/>
      <c r="O82" s="338"/>
    </row>
    <row r="83" spans="2:16" ht="12.75">
      <c r="B83" s="873" t="s">
        <v>219</v>
      </c>
      <c r="C83" s="874"/>
      <c r="D83" s="874"/>
      <c r="E83" s="874"/>
      <c r="F83" s="874"/>
      <c r="G83" s="874"/>
      <c r="H83" s="874"/>
      <c r="I83" s="874"/>
      <c r="J83" s="874"/>
      <c r="K83" s="874"/>
      <c r="L83" s="874"/>
      <c r="M83" s="874"/>
      <c r="N83" s="875"/>
      <c r="O83" s="338"/>
      <c r="P83" s="338"/>
    </row>
    <row r="84" spans="2:16" ht="12.75">
      <c r="B84" s="339"/>
      <c r="C84" s="342"/>
      <c r="D84" s="342"/>
      <c r="E84" s="342"/>
      <c r="F84" s="342"/>
      <c r="G84" s="342"/>
      <c r="H84" s="342"/>
      <c r="I84" s="342"/>
      <c r="J84" s="342"/>
      <c r="K84" s="342"/>
      <c r="L84" s="342"/>
      <c r="M84" s="342"/>
      <c r="N84" s="345"/>
      <c r="O84" s="338"/>
      <c r="P84" s="338"/>
    </row>
    <row r="85" spans="2:16" ht="12.75">
      <c r="B85" s="873" t="s">
        <v>220</v>
      </c>
      <c r="C85" s="874"/>
      <c r="D85" s="874"/>
      <c r="E85" s="874"/>
      <c r="F85" s="874"/>
      <c r="G85" s="874"/>
      <c r="H85" s="874"/>
      <c r="I85" s="874"/>
      <c r="J85" s="874"/>
      <c r="K85" s="874"/>
      <c r="L85" s="874"/>
      <c r="M85" s="874"/>
      <c r="N85" s="875"/>
      <c r="O85" s="338"/>
      <c r="P85" s="338"/>
    </row>
    <row r="86" spans="2:16" ht="12.75">
      <c r="B86" s="339"/>
      <c r="C86" s="342"/>
      <c r="D86" s="342"/>
      <c r="E86" s="342"/>
      <c r="F86" s="342"/>
      <c r="G86" s="342"/>
      <c r="H86" s="342"/>
      <c r="I86" s="342"/>
      <c r="J86" s="342"/>
      <c r="K86" s="342"/>
      <c r="L86" s="342"/>
      <c r="M86" s="342"/>
      <c r="N86" s="345"/>
      <c r="O86" s="338"/>
      <c r="P86" s="338"/>
    </row>
    <row r="87" spans="2:16" ht="12.75">
      <c r="B87" s="873" t="s">
        <v>221</v>
      </c>
      <c r="C87" s="874"/>
      <c r="D87" s="874"/>
      <c r="E87" s="874"/>
      <c r="F87" s="874"/>
      <c r="G87" s="874"/>
      <c r="H87" s="874"/>
      <c r="I87" s="874"/>
      <c r="J87" s="874"/>
      <c r="K87" s="874"/>
      <c r="L87" s="874"/>
      <c r="M87" s="874"/>
      <c r="N87" s="875"/>
      <c r="O87" s="338"/>
      <c r="P87" s="338"/>
    </row>
    <row r="88" spans="2:16" ht="12.75">
      <c r="B88" s="339"/>
      <c r="C88" s="342"/>
      <c r="D88" s="342"/>
      <c r="E88" s="342"/>
      <c r="F88" s="342"/>
      <c r="G88" s="342"/>
      <c r="H88" s="342"/>
      <c r="I88" s="342"/>
      <c r="J88" s="342"/>
      <c r="K88" s="342"/>
      <c r="L88" s="342"/>
      <c r="M88" s="342"/>
      <c r="N88" s="345"/>
      <c r="O88" s="338"/>
      <c r="P88" s="338"/>
    </row>
    <row r="89" spans="2:16" ht="12.75">
      <c r="B89" s="873" t="s">
        <v>222</v>
      </c>
      <c r="C89" s="874"/>
      <c r="D89" s="874"/>
      <c r="E89" s="874"/>
      <c r="F89" s="874"/>
      <c r="G89" s="874"/>
      <c r="H89" s="874"/>
      <c r="I89" s="874"/>
      <c r="J89" s="874"/>
      <c r="K89" s="874"/>
      <c r="L89" s="874"/>
      <c r="M89" s="874"/>
      <c r="N89" s="875"/>
      <c r="O89" s="338"/>
      <c r="P89" s="338"/>
    </row>
    <row r="90" spans="2:16" ht="12.75">
      <c r="B90" s="873"/>
      <c r="C90" s="874"/>
      <c r="D90" s="874"/>
      <c r="E90" s="874"/>
      <c r="F90" s="874"/>
      <c r="G90" s="874"/>
      <c r="H90" s="874"/>
      <c r="I90" s="874"/>
      <c r="J90" s="874"/>
      <c r="K90" s="874"/>
      <c r="L90" s="874"/>
      <c r="M90" s="874"/>
      <c r="N90" s="875"/>
      <c r="O90" s="338"/>
      <c r="P90" s="338"/>
    </row>
    <row r="91" spans="2:16" ht="12.75">
      <c r="B91" s="339"/>
      <c r="C91" s="343"/>
      <c r="D91" s="343"/>
      <c r="E91" s="343"/>
      <c r="F91" s="343"/>
      <c r="G91" s="343"/>
      <c r="H91" s="343"/>
      <c r="I91" s="343"/>
      <c r="J91" s="343"/>
      <c r="K91" s="343"/>
      <c r="L91" s="343"/>
      <c r="M91" s="343"/>
      <c r="N91" s="344"/>
      <c r="O91" s="338"/>
      <c r="P91" s="338"/>
    </row>
    <row r="92" spans="2:16" ht="12.75">
      <c r="B92" s="339"/>
      <c r="C92" s="343"/>
      <c r="D92" s="343"/>
      <c r="E92" s="343"/>
      <c r="F92" s="343"/>
      <c r="G92" s="343"/>
      <c r="H92" s="343"/>
      <c r="I92" s="343"/>
      <c r="J92" s="343"/>
      <c r="K92" s="343"/>
      <c r="L92" s="343"/>
      <c r="M92" s="343"/>
      <c r="N92" s="344"/>
      <c r="O92" s="338"/>
      <c r="P92" s="338"/>
    </row>
    <row r="93" spans="2:16" ht="12.75">
      <c r="B93" s="339"/>
      <c r="C93" s="343"/>
      <c r="D93" s="343"/>
      <c r="E93" s="343"/>
      <c r="F93" s="343"/>
      <c r="G93" s="343"/>
      <c r="H93" s="343"/>
      <c r="I93" s="343"/>
      <c r="J93" s="343"/>
      <c r="K93" s="343"/>
      <c r="L93" s="343"/>
      <c r="M93" s="343"/>
      <c r="N93" s="344"/>
      <c r="O93" s="338"/>
      <c r="P93" s="338"/>
    </row>
    <row r="94" spans="2:16" ht="12.75">
      <c r="B94" s="339"/>
      <c r="C94" s="343"/>
      <c r="D94" s="343"/>
      <c r="E94" s="343"/>
      <c r="F94" s="343"/>
      <c r="G94" s="343"/>
      <c r="H94" s="343"/>
      <c r="I94" s="343"/>
      <c r="J94" s="343"/>
      <c r="K94" s="343"/>
      <c r="L94" s="343"/>
      <c r="M94" s="343"/>
      <c r="N94" s="344"/>
      <c r="O94" s="338"/>
      <c r="P94" s="338"/>
    </row>
    <row r="95" spans="2:16" ht="12.75">
      <c r="B95" s="339"/>
      <c r="C95" s="343"/>
      <c r="D95" s="343"/>
      <c r="E95" s="343"/>
      <c r="F95" s="343"/>
      <c r="G95" s="343"/>
      <c r="H95" s="343"/>
      <c r="I95" s="343"/>
      <c r="J95" s="343"/>
      <c r="K95" s="343"/>
      <c r="L95" s="343"/>
      <c r="M95" s="343"/>
      <c r="N95" s="344"/>
      <c r="O95" s="338"/>
      <c r="P95" s="338"/>
    </row>
    <row r="96" spans="2:16" ht="12.75">
      <c r="B96" s="339"/>
      <c r="C96" s="343"/>
      <c r="D96" s="343"/>
      <c r="E96" s="343"/>
      <c r="F96" s="343"/>
      <c r="G96" s="343"/>
      <c r="H96" s="343"/>
      <c r="I96" s="343"/>
      <c r="J96" s="343"/>
      <c r="K96" s="343"/>
      <c r="L96" s="343"/>
      <c r="M96" s="343"/>
      <c r="N96" s="344"/>
      <c r="O96" s="338"/>
      <c r="P96" s="338"/>
    </row>
    <row r="97" spans="2:16" ht="12.75">
      <c r="B97" s="339"/>
      <c r="C97" s="343"/>
      <c r="D97" s="343"/>
      <c r="E97" s="343"/>
      <c r="F97" s="343"/>
      <c r="G97" s="343"/>
      <c r="H97" s="343"/>
      <c r="I97" s="343"/>
      <c r="J97" s="343"/>
      <c r="K97" s="343"/>
      <c r="L97" s="343"/>
      <c r="M97" s="343"/>
      <c r="N97" s="344"/>
      <c r="O97" s="338"/>
      <c r="P97" s="338"/>
    </row>
    <row r="98" spans="2:16" ht="12.75">
      <c r="B98" s="339"/>
      <c r="C98" s="343"/>
      <c r="D98" s="343"/>
      <c r="E98" s="343"/>
      <c r="F98" s="343"/>
      <c r="G98" s="343"/>
      <c r="H98" s="343"/>
      <c r="I98" s="343"/>
      <c r="J98" s="343"/>
      <c r="K98" s="343"/>
      <c r="L98" s="343"/>
      <c r="M98" s="343"/>
      <c r="N98" s="344"/>
      <c r="O98" s="338"/>
      <c r="P98" s="338"/>
    </row>
    <row r="99" spans="2:16" ht="12.75">
      <c r="B99" s="339"/>
      <c r="C99" s="343"/>
      <c r="D99" s="343"/>
      <c r="E99" s="343"/>
      <c r="F99" s="343"/>
      <c r="G99" s="343"/>
      <c r="H99" s="343"/>
      <c r="I99" s="343"/>
      <c r="J99" s="343"/>
      <c r="K99" s="343"/>
      <c r="L99" s="343"/>
      <c r="M99" s="343"/>
      <c r="N99" s="344"/>
      <c r="O99" s="338"/>
      <c r="P99" s="338"/>
    </row>
    <row r="100" spans="2:16" ht="12.75">
      <c r="B100" s="339"/>
      <c r="C100" s="343"/>
      <c r="D100" s="343"/>
      <c r="E100" s="343"/>
      <c r="F100" s="343"/>
      <c r="G100" s="343"/>
      <c r="H100" s="343"/>
      <c r="I100" s="343"/>
      <c r="J100" s="343"/>
      <c r="K100" s="343"/>
      <c r="L100" s="343"/>
      <c r="M100" s="343"/>
      <c r="N100" s="344"/>
      <c r="O100" s="338"/>
      <c r="P100" s="338"/>
    </row>
    <row r="101" spans="2:16" ht="12.75">
      <c r="B101" s="339"/>
      <c r="C101" s="343"/>
      <c r="D101" s="343"/>
      <c r="E101" s="343"/>
      <c r="F101" s="343"/>
      <c r="G101" s="343"/>
      <c r="H101" s="343"/>
      <c r="I101" s="343"/>
      <c r="J101" s="343"/>
      <c r="K101" s="343"/>
      <c r="L101" s="343"/>
      <c r="M101" s="343"/>
      <c r="N101" s="344"/>
      <c r="O101" s="338"/>
      <c r="P101" s="338"/>
    </row>
    <row r="102" spans="2:16" ht="12.75">
      <c r="B102" s="339"/>
      <c r="C102" s="343"/>
      <c r="D102" s="343"/>
      <c r="E102" s="343"/>
      <c r="F102" s="343"/>
      <c r="G102" s="343"/>
      <c r="H102" s="343"/>
      <c r="I102" s="343"/>
      <c r="J102" s="343"/>
      <c r="K102" s="343"/>
      <c r="L102" s="343"/>
      <c r="M102" s="343"/>
      <c r="N102" s="344"/>
      <c r="O102" s="338"/>
      <c r="P102" s="338"/>
    </row>
    <row r="103" spans="2:16" ht="12.75">
      <c r="B103" s="339"/>
      <c r="C103" s="343"/>
      <c r="D103" s="343"/>
      <c r="E103" s="343"/>
      <c r="F103" s="343"/>
      <c r="G103" s="343"/>
      <c r="H103" s="343"/>
      <c r="I103" s="343"/>
      <c r="J103" s="343"/>
      <c r="K103" s="343"/>
      <c r="L103" s="343"/>
      <c r="M103" s="343"/>
      <c r="N103" s="344"/>
      <c r="O103" s="338"/>
      <c r="P103" s="338"/>
    </row>
    <row r="104" spans="2:16" ht="12.75">
      <c r="B104" s="339"/>
      <c r="C104" s="343"/>
      <c r="D104" s="343"/>
      <c r="E104" s="343"/>
      <c r="F104" s="343"/>
      <c r="G104" s="343"/>
      <c r="H104" s="343"/>
      <c r="I104" s="343"/>
      <c r="J104" s="343"/>
      <c r="K104" s="343"/>
      <c r="L104" s="343"/>
      <c r="M104" s="343"/>
      <c r="N104" s="344"/>
      <c r="O104" s="338"/>
      <c r="P104" s="338"/>
    </row>
    <row r="105" spans="2:16" ht="12.75">
      <c r="B105" s="339"/>
      <c r="C105" s="342"/>
      <c r="D105" s="342"/>
      <c r="E105" s="342"/>
      <c r="F105" s="342"/>
      <c r="G105" s="342"/>
      <c r="H105" s="342"/>
      <c r="I105" s="342"/>
      <c r="J105" s="342"/>
      <c r="K105" s="342"/>
      <c r="L105" s="342"/>
      <c r="M105" s="342"/>
      <c r="N105" s="345"/>
      <c r="O105" s="338"/>
      <c r="P105" s="338"/>
    </row>
    <row r="106" spans="2:16" ht="12.75">
      <c r="B106" s="876"/>
      <c r="C106" s="877"/>
      <c r="D106" s="877"/>
      <c r="E106" s="877"/>
      <c r="F106" s="877"/>
      <c r="G106" s="877"/>
      <c r="H106" s="877"/>
      <c r="I106" s="877"/>
      <c r="J106" s="877"/>
      <c r="K106" s="877"/>
      <c r="L106" s="877"/>
      <c r="M106" s="877"/>
      <c r="N106" s="878"/>
      <c r="O106" s="338"/>
      <c r="P106" s="338"/>
    </row>
    <row r="107" spans="2:16" ht="12.75">
      <c r="B107" s="338"/>
      <c r="C107" s="338"/>
      <c r="D107" s="338"/>
      <c r="E107" s="338"/>
      <c r="F107" s="338"/>
      <c r="G107" s="338"/>
      <c r="H107" s="338"/>
      <c r="I107" s="338"/>
      <c r="J107" s="338"/>
      <c r="K107" s="338"/>
      <c r="L107" s="338"/>
      <c r="M107" s="338"/>
      <c r="N107" s="338"/>
      <c r="O107" s="338"/>
      <c r="P107" s="338"/>
    </row>
  </sheetData>
  <mergeCells count="34">
    <mergeCell ref="B3:N3"/>
    <mergeCell ref="B4:N4"/>
    <mergeCell ref="B7:N7"/>
    <mergeCell ref="B9:N9"/>
    <mergeCell ref="B11:N11"/>
    <mergeCell ref="B13:N13"/>
    <mergeCell ref="B15:N15"/>
    <mergeCell ref="B17:N17"/>
    <mergeCell ref="F19:F20"/>
    <mergeCell ref="H19:H20"/>
    <mergeCell ref="J19:J20"/>
    <mergeCell ref="L19:L20"/>
    <mergeCell ref="B43:M44"/>
    <mergeCell ref="B46:M47"/>
    <mergeCell ref="B49:N50"/>
    <mergeCell ref="B52:N53"/>
    <mergeCell ref="B55:N55"/>
    <mergeCell ref="B57:N57"/>
    <mergeCell ref="B59:N59"/>
    <mergeCell ref="B61:N61"/>
    <mergeCell ref="B63:N65"/>
    <mergeCell ref="B67:N67"/>
    <mergeCell ref="B69:N71"/>
    <mergeCell ref="B73:F73"/>
    <mergeCell ref="B75:N75"/>
    <mergeCell ref="B77:N77"/>
    <mergeCell ref="B79:N79"/>
    <mergeCell ref="B81:N81"/>
    <mergeCell ref="B90:N90"/>
    <mergeCell ref="B106:N106"/>
    <mergeCell ref="B83:N83"/>
    <mergeCell ref="B85:N85"/>
    <mergeCell ref="B87:N87"/>
    <mergeCell ref="B89:N89"/>
  </mergeCells>
  <printOptions/>
  <pageMargins left="0.75" right="0.75" top="1" bottom="1" header="0.5" footer="0.5"/>
  <pageSetup fitToHeight="0" fitToWidth="1" horizontalDpi="600" verticalDpi="600" orientation="landscape" scale="95" r:id="rId2"/>
  <rowBreaks count="3" manualBreakCount="3">
    <brk id="16" max="14" man="1"/>
    <brk id="48" max="14" man="1"/>
    <brk id="66" max="14" man="1"/>
  </rowBreaks>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Y32"/>
  <sheetViews>
    <sheetView view="pageBreakPreview" zoomScale="60" workbookViewId="0" topLeftCell="A1">
      <selection activeCell="E3" sqref="E3"/>
    </sheetView>
  </sheetViews>
  <sheetFormatPr defaultColWidth="9.140625" defaultRowHeight="12.75"/>
  <cols>
    <col min="2" max="2" width="20.140625" style="0" customWidth="1"/>
    <col min="3" max="4" width="9.28125" style="0" bestFit="1" customWidth="1"/>
    <col min="5" max="5" width="11.57421875" style="0" bestFit="1" customWidth="1"/>
    <col min="6" max="6" width="9.140625" style="0" hidden="1" customWidth="1"/>
    <col min="7" max="8" width="9.28125" style="0" bestFit="1" customWidth="1"/>
    <col min="9" max="9" width="9.00390625" style="0" customWidth="1"/>
    <col min="10" max="10" width="9.140625" style="0" hidden="1" customWidth="1"/>
    <col min="11" max="12" width="9.28125" style="0" bestFit="1" customWidth="1"/>
    <col min="13" max="13" width="9.8515625" style="0" bestFit="1" customWidth="1"/>
    <col min="14" max="14" width="0.13671875" style="0" customWidth="1"/>
    <col min="15" max="16" width="9.28125" style="0" bestFit="1" customWidth="1"/>
    <col min="17" max="17" width="9.00390625" style="0" customWidth="1"/>
    <col min="18" max="18" width="9.140625" style="0" hidden="1" customWidth="1"/>
    <col min="19" max="19" width="9.28125" style="0" bestFit="1" customWidth="1"/>
    <col min="22" max="22" width="9.140625" style="0" hidden="1" customWidth="1"/>
  </cols>
  <sheetData>
    <row r="1" spans="1:25" ht="12.75">
      <c r="A1" s="379" t="s">
        <v>223</v>
      </c>
      <c r="B1" s="380"/>
      <c r="C1" s="380"/>
      <c r="D1" s="380"/>
      <c r="E1" s="380"/>
      <c r="F1" s="380"/>
      <c r="G1" s="380"/>
      <c r="H1" s="380"/>
      <c r="I1" s="380"/>
      <c r="J1" s="381"/>
      <c r="K1" s="380"/>
      <c r="L1" s="380"/>
      <c r="M1" s="380"/>
      <c r="N1" s="380"/>
      <c r="O1" s="380"/>
      <c r="P1" s="380"/>
      <c r="Q1" s="380"/>
      <c r="R1" s="380"/>
      <c r="S1" s="380"/>
      <c r="T1" s="380"/>
      <c r="U1" s="380"/>
      <c r="V1" s="380"/>
      <c r="W1" s="380"/>
      <c r="X1" s="380"/>
      <c r="Y1" s="380"/>
    </row>
    <row r="2" spans="1:25" ht="12.75">
      <c r="A2" s="380"/>
      <c r="B2" s="380"/>
      <c r="C2" s="380"/>
      <c r="D2" s="380"/>
      <c r="E2" s="380"/>
      <c r="F2" s="380"/>
      <c r="G2" s="380"/>
      <c r="H2" s="380"/>
      <c r="I2" s="380"/>
      <c r="J2" s="381"/>
      <c r="K2" s="380"/>
      <c r="L2" s="380"/>
      <c r="M2" s="380"/>
      <c r="N2" s="380"/>
      <c r="O2" s="380"/>
      <c r="P2" s="380"/>
      <c r="Q2" s="380"/>
      <c r="R2" s="380"/>
      <c r="S2" s="380"/>
      <c r="T2" s="380"/>
      <c r="U2" s="380"/>
      <c r="V2" s="380"/>
      <c r="W2" s="380"/>
      <c r="X2" s="380"/>
      <c r="Y2" s="380"/>
    </row>
    <row r="3" spans="1:25" ht="12.75">
      <c r="A3" s="382" t="s">
        <v>224</v>
      </c>
      <c r="B3" s="383"/>
      <c r="C3" s="383"/>
      <c r="D3" s="383"/>
      <c r="E3" s="383"/>
      <c r="F3" s="383"/>
      <c r="G3" s="383"/>
      <c r="H3" s="383"/>
      <c r="I3" s="383"/>
      <c r="J3" s="384"/>
      <c r="K3" s="383"/>
      <c r="L3" s="383"/>
      <c r="M3" s="383"/>
      <c r="N3" s="383"/>
      <c r="O3" s="383"/>
      <c r="P3" s="383"/>
      <c r="Q3" s="383"/>
      <c r="R3" s="383"/>
      <c r="S3" s="383"/>
      <c r="T3" s="383"/>
      <c r="U3" s="383"/>
      <c r="V3" s="383"/>
      <c r="W3" s="383"/>
      <c r="X3" s="383"/>
      <c r="Y3" s="383"/>
    </row>
    <row r="4" spans="1:25" ht="12.75">
      <c r="A4" s="383" t="s">
        <v>2</v>
      </c>
      <c r="B4" s="383"/>
      <c r="C4" s="383"/>
      <c r="D4" s="383"/>
      <c r="E4" s="383"/>
      <c r="F4" s="383"/>
      <c r="G4" s="383"/>
      <c r="H4" s="383"/>
      <c r="I4" s="383"/>
      <c r="J4" s="384"/>
      <c r="K4" s="383"/>
      <c r="L4" s="383"/>
      <c r="M4" s="383"/>
      <c r="N4" s="383"/>
      <c r="O4" s="383"/>
      <c r="P4" s="383"/>
      <c r="Q4" s="383"/>
      <c r="R4" s="383"/>
      <c r="S4" s="383"/>
      <c r="T4" s="383"/>
      <c r="U4" s="383"/>
      <c r="V4" s="383"/>
      <c r="W4" s="383"/>
      <c r="X4" s="383"/>
      <c r="Y4" s="383"/>
    </row>
    <row r="5" spans="1:25" ht="12.75">
      <c r="A5" s="383" t="str">
        <f>+'[4](B) Sum of Req '!A5</f>
        <v>Salaries and Expenses</v>
      </c>
      <c r="B5" s="383"/>
      <c r="C5" s="383"/>
      <c r="D5" s="383"/>
      <c r="E5" s="383"/>
      <c r="F5" s="383"/>
      <c r="G5" s="383"/>
      <c r="H5" s="383"/>
      <c r="I5" s="383"/>
      <c r="J5" s="384"/>
      <c r="K5" s="383"/>
      <c r="L5" s="383"/>
      <c r="M5" s="383"/>
      <c r="N5" s="383"/>
      <c r="O5" s="383"/>
      <c r="P5" s="383"/>
      <c r="Q5" s="383"/>
      <c r="R5" s="383"/>
      <c r="S5" s="383"/>
      <c r="T5" s="383"/>
      <c r="U5" s="383"/>
      <c r="V5" s="383"/>
      <c r="W5" s="383"/>
      <c r="X5" s="383"/>
      <c r="Y5" s="383"/>
    </row>
    <row r="6" spans="1:25" ht="12.75">
      <c r="A6" s="383" t="s">
        <v>4</v>
      </c>
      <c r="B6" s="383"/>
      <c r="C6" s="383"/>
      <c r="D6" s="383"/>
      <c r="E6" s="383"/>
      <c r="F6" s="383"/>
      <c r="G6" s="383"/>
      <c r="H6" s="383"/>
      <c r="I6" s="383"/>
      <c r="J6" s="384"/>
      <c r="K6" s="383"/>
      <c r="L6" s="383"/>
      <c r="M6" s="383"/>
      <c r="N6" s="383"/>
      <c r="O6" s="383"/>
      <c r="P6" s="383"/>
      <c r="Q6" s="383"/>
      <c r="R6" s="383"/>
      <c r="S6" s="383"/>
      <c r="T6" s="383"/>
      <c r="U6" s="383"/>
      <c r="V6" s="383"/>
      <c r="W6" s="383"/>
      <c r="X6" s="383"/>
      <c r="Y6" s="383"/>
    </row>
    <row r="7" spans="1:25" ht="12.75">
      <c r="A7" s="380"/>
      <c r="B7" s="380"/>
      <c r="C7" s="380"/>
      <c r="D7" s="380"/>
      <c r="E7" s="380"/>
      <c r="F7" s="380"/>
      <c r="G7" s="383"/>
      <c r="H7" s="383"/>
      <c r="I7" s="383"/>
      <c r="J7" s="384"/>
      <c r="K7" s="383"/>
      <c r="L7" s="383"/>
      <c r="M7" s="383"/>
      <c r="N7" s="383"/>
      <c r="O7" s="383"/>
      <c r="P7" s="383"/>
      <c r="Q7" s="383"/>
      <c r="R7" s="380"/>
      <c r="S7" s="380"/>
      <c r="T7" s="380"/>
      <c r="U7" s="380"/>
      <c r="V7" s="380"/>
      <c r="W7" s="380"/>
      <c r="X7" s="380"/>
      <c r="Y7" s="380"/>
    </row>
    <row r="8" spans="1:25" ht="12.75">
      <c r="A8" s="380"/>
      <c r="B8" s="380"/>
      <c r="C8" s="383"/>
      <c r="D8" s="383"/>
      <c r="E8" s="383"/>
      <c r="F8" s="383"/>
      <c r="G8" s="383"/>
      <c r="H8" s="383"/>
      <c r="I8" s="383"/>
      <c r="J8" s="384"/>
      <c r="K8" s="383"/>
      <c r="L8" s="383"/>
      <c r="M8" s="383"/>
      <c r="N8" s="383"/>
      <c r="O8" s="383"/>
      <c r="P8" s="383"/>
      <c r="Q8" s="383"/>
      <c r="R8" s="383" t="s">
        <v>60</v>
      </c>
      <c r="S8" s="380"/>
      <c r="T8" s="380"/>
      <c r="U8" s="380"/>
      <c r="V8" s="380"/>
      <c r="W8" s="385"/>
      <c r="X8" s="383"/>
      <c r="Y8" s="383"/>
    </row>
    <row r="9" spans="1:25" ht="12.75">
      <c r="A9" s="386"/>
      <c r="B9" s="387"/>
      <c r="C9" s="388" t="s">
        <v>225</v>
      </c>
      <c r="D9" s="389"/>
      <c r="E9" s="389"/>
      <c r="F9" s="390" t="s">
        <v>60</v>
      </c>
      <c r="G9" s="391" t="s">
        <v>60</v>
      </c>
      <c r="H9" s="390"/>
      <c r="I9" s="390"/>
      <c r="J9" s="392"/>
      <c r="K9" s="393"/>
      <c r="L9" s="390"/>
      <c r="M9" s="390"/>
      <c r="N9" s="390" t="s">
        <v>60</v>
      </c>
      <c r="O9" s="391" t="s">
        <v>226</v>
      </c>
      <c r="P9" s="390"/>
      <c r="Q9" s="390"/>
      <c r="R9" s="390" t="s">
        <v>60</v>
      </c>
      <c r="S9" s="391" t="s">
        <v>227</v>
      </c>
      <c r="T9" s="390"/>
      <c r="U9" s="390"/>
      <c r="V9" s="394"/>
      <c r="W9" s="391"/>
      <c r="X9" s="390"/>
      <c r="Y9" s="395"/>
    </row>
    <row r="10" spans="1:25" ht="12.75">
      <c r="A10" s="396"/>
      <c r="B10" s="381"/>
      <c r="C10" s="397" t="s">
        <v>228</v>
      </c>
      <c r="D10" s="398"/>
      <c r="E10" s="398"/>
      <c r="F10" s="399" t="s">
        <v>60</v>
      </c>
      <c r="G10" s="400" t="s">
        <v>229</v>
      </c>
      <c r="H10" s="399"/>
      <c r="I10" s="399"/>
      <c r="J10" s="399" t="s">
        <v>60</v>
      </c>
      <c r="K10" s="400" t="s">
        <v>230</v>
      </c>
      <c r="L10" s="399"/>
      <c r="M10" s="399"/>
      <c r="N10" s="399" t="s">
        <v>60</v>
      </c>
      <c r="O10" s="400" t="s">
        <v>171</v>
      </c>
      <c r="P10" s="399"/>
      <c r="Q10" s="399"/>
      <c r="R10" s="399" t="s">
        <v>60</v>
      </c>
      <c r="S10" s="400" t="s">
        <v>231</v>
      </c>
      <c r="T10" s="399"/>
      <c r="U10" s="399"/>
      <c r="V10" s="401" t="s">
        <v>60</v>
      </c>
      <c r="W10" s="400" t="s">
        <v>232</v>
      </c>
      <c r="X10" s="399"/>
      <c r="Y10" s="402"/>
    </row>
    <row r="11" spans="1:25" ht="12.75">
      <c r="A11" s="396"/>
      <c r="B11" s="380"/>
      <c r="C11" s="403"/>
      <c r="D11" s="404"/>
      <c r="E11" s="404"/>
      <c r="F11" s="380"/>
      <c r="G11" s="396"/>
      <c r="H11" s="380"/>
      <c r="I11" s="380"/>
      <c r="J11" s="381"/>
      <c r="K11" s="396"/>
      <c r="L11" s="380"/>
      <c r="M11" s="380"/>
      <c r="N11" s="380"/>
      <c r="O11" s="396"/>
      <c r="P11" s="380"/>
      <c r="Q11" s="380"/>
      <c r="R11" s="380"/>
      <c r="S11" s="396"/>
      <c r="T11" s="380"/>
      <c r="U11" s="380"/>
      <c r="V11" s="380"/>
      <c r="W11" s="396"/>
      <c r="X11" s="380"/>
      <c r="Y11" s="405"/>
    </row>
    <row r="12" spans="1:25" ht="13.5" thickBot="1">
      <c r="A12" s="406" t="s">
        <v>233</v>
      </c>
      <c r="B12" s="407"/>
      <c r="C12" s="408" t="s">
        <v>7</v>
      </c>
      <c r="D12" s="409" t="s">
        <v>8</v>
      </c>
      <c r="E12" s="409" t="s">
        <v>9</v>
      </c>
      <c r="F12" s="410"/>
      <c r="G12" s="408" t="s">
        <v>7</v>
      </c>
      <c r="H12" s="409" t="s">
        <v>8</v>
      </c>
      <c r="I12" s="409" t="s">
        <v>9</v>
      </c>
      <c r="J12" s="409"/>
      <c r="K12" s="408" t="s">
        <v>7</v>
      </c>
      <c r="L12" s="409" t="s">
        <v>8</v>
      </c>
      <c r="M12" s="409" t="s">
        <v>9</v>
      </c>
      <c r="N12" s="409"/>
      <c r="O12" s="408" t="s">
        <v>7</v>
      </c>
      <c r="P12" s="409" t="s">
        <v>8</v>
      </c>
      <c r="Q12" s="409" t="s">
        <v>9</v>
      </c>
      <c r="R12" s="409"/>
      <c r="S12" s="408" t="s">
        <v>7</v>
      </c>
      <c r="T12" s="409" t="s">
        <v>8</v>
      </c>
      <c r="U12" s="409" t="s">
        <v>9</v>
      </c>
      <c r="V12" s="409"/>
      <c r="W12" s="408" t="s">
        <v>7</v>
      </c>
      <c r="X12" s="409" t="s">
        <v>8</v>
      </c>
      <c r="Y12" s="411" t="s">
        <v>9</v>
      </c>
    </row>
    <row r="13" spans="1:25" ht="12.75">
      <c r="A13" s="403"/>
      <c r="B13" s="412"/>
      <c r="C13" s="413"/>
      <c r="D13" s="414"/>
      <c r="E13" s="414"/>
      <c r="F13" s="414"/>
      <c r="G13" s="413"/>
      <c r="H13" s="414"/>
      <c r="I13" s="414"/>
      <c r="J13" s="415"/>
      <c r="K13" s="413"/>
      <c r="L13" s="414"/>
      <c r="M13" s="414"/>
      <c r="N13" s="414"/>
      <c r="O13" s="413"/>
      <c r="P13" s="414"/>
      <c r="Q13" s="414"/>
      <c r="R13" s="414"/>
      <c r="S13" s="413"/>
      <c r="T13" s="414"/>
      <c r="U13" s="414"/>
      <c r="V13" s="414"/>
      <c r="W13" s="403"/>
      <c r="X13" s="404"/>
      <c r="Y13" s="416"/>
    </row>
    <row r="14" spans="1:25" ht="12.75">
      <c r="A14" s="417" t="s">
        <v>95</v>
      </c>
      <c r="B14" s="418"/>
      <c r="C14" s="419">
        <v>5530</v>
      </c>
      <c r="D14" s="420">
        <v>5130</v>
      </c>
      <c r="E14" s="420">
        <v>1143463</v>
      </c>
      <c r="F14" s="420"/>
      <c r="G14" s="419"/>
      <c r="H14" s="420"/>
      <c r="I14" s="420">
        <v>-19395.70166145446</v>
      </c>
      <c r="J14" s="420"/>
      <c r="K14" s="419"/>
      <c r="L14" s="420"/>
      <c r="M14" s="420">
        <v>20955</v>
      </c>
      <c r="N14" s="420"/>
      <c r="O14" s="419"/>
      <c r="P14" s="420"/>
      <c r="Q14" s="420"/>
      <c r="R14" s="420">
        <v>0</v>
      </c>
      <c r="S14" s="419"/>
      <c r="T14" s="420"/>
      <c r="U14" s="420">
        <v>17581</v>
      </c>
      <c r="V14" s="420"/>
      <c r="W14" s="421">
        <f>C14+G14+K14+O14+S14</f>
        <v>5530</v>
      </c>
      <c r="X14" s="422">
        <f>D14+H14+L14+P14+T14</f>
        <v>5130</v>
      </c>
      <c r="Y14" s="423">
        <f>E13+I14+M14+Q14+U14</f>
        <v>19140.29833854554</v>
      </c>
    </row>
    <row r="15" spans="1:25" ht="12.75">
      <c r="A15" s="417" t="s">
        <v>234</v>
      </c>
      <c r="B15" s="418"/>
      <c r="C15" s="419">
        <v>11149</v>
      </c>
      <c r="D15" s="420">
        <v>10769</v>
      </c>
      <c r="E15" s="420">
        <v>2189796</v>
      </c>
      <c r="F15" s="420"/>
      <c r="G15" s="419"/>
      <c r="H15" s="420"/>
      <c r="I15" s="420">
        <v>-37135.297340246725</v>
      </c>
      <c r="J15" s="420"/>
      <c r="K15" s="419"/>
      <c r="L15" s="420"/>
      <c r="M15" s="420">
        <v>90845</v>
      </c>
      <c r="N15" s="420"/>
      <c r="O15" s="419"/>
      <c r="P15" s="420">
        <v>929</v>
      </c>
      <c r="Q15" s="420">
        <v>114000</v>
      </c>
      <c r="R15" s="420"/>
      <c r="S15" s="419"/>
      <c r="T15" s="420"/>
      <c r="U15" s="420">
        <v>35269</v>
      </c>
      <c r="V15" s="420"/>
      <c r="W15" s="421">
        <f>C15+G15+K15+O15+S15</f>
        <v>11149</v>
      </c>
      <c r="X15" s="422">
        <f>D15+H15+L15+P15+T15</f>
        <v>11698</v>
      </c>
      <c r="Y15" s="423">
        <f>E14+I15+M15+Q15+U15</f>
        <v>1346441.7026597534</v>
      </c>
    </row>
    <row r="16" spans="1:25" ht="12.75">
      <c r="A16" s="417" t="s">
        <v>235</v>
      </c>
      <c r="B16" s="418"/>
      <c r="C16" s="419">
        <v>12595</v>
      </c>
      <c r="D16" s="420">
        <v>12377</v>
      </c>
      <c r="E16" s="420">
        <v>2107229</v>
      </c>
      <c r="F16" s="420"/>
      <c r="G16" s="419"/>
      <c r="H16" s="420"/>
      <c r="I16" s="420">
        <v>-36062.998502551774</v>
      </c>
      <c r="J16" s="420"/>
      <c r="K16" s="419"/>
      <c r="L16" s="420"/>
      <c r="M16" s="420">
        <v>16650</v>
      </c>
      <c r="N16" s="420"/>
      <c r="O16" s="419"/>
      <c r="P16" s="420">
        <v>-929</v>
      </c>
      <c r="Q16" s="420">
        <v>-114000</v>
      </c>
      <c r="R16" s="420"/>
      <c r="S16" s="419"/>
      <c r="T16" s="420"/>
      <c r="U16" s="420">
        <v>33316</v>
      </c>
      <c r="V16" s="420"/>
      <c r="W16" s="421">
        <f>C16+G16+K16+O16+S16</f>
        <v>12595</v>
      </c>
      <c r="X16" s="422">
        <f>H16+L16+P16+T16</f>
        <v>-929</v>
      </c>
      <c r="Y16" s="423">
        <f>E15+I16+M16+Q16+U16</f>
        <v>2089699.0014974484</v>
      </c>
    </row>
    <row r="17" spans="1:25" ht="12.75">
      <c r="A17" s="424" t="s">
        <v>236</v>
      </c>
      <c r="B17" s="425"/>
      <c r="C17" s="426">
        <v>2082</v>
      </c>
      <c r="D17" s="427">
        <v>2093</v>
      </c>
      <c r="E17" s="427">
        <v>288249</v>
      </c>
      <c r="F17" s="427"/>
      <c r="G17" s="426"/>
      <c r="H17" s="427"/>
      <c r="I17" s="427">
        <v>-4873.002495747043</v>
      </c>
      <c r="J17" s="427"/>
      <c r="K17" s="426"/>
      <c r="L17" s="427"/>
      <c r="M17" s="427">
        <v>2250</v>
      </c>
      <c r="N17" s="427"/>
      <c r="O17" s="426"/>
      <c r="P17" s="427"/>
      <c r="Q17" s="427"/>
      <c r="R17" s="427"/>
      <c r="S17" s="426"/>
      <c r="T17" s="427"/>
      <c r="U17" s="427">
        <v>5573</v>
      </c>
      <c r="V17" s="427"/>
      <c r="W17" s="428">
        <f>G17+K17+O17+S17</f>
        <v>0</v>
      </c>
      <c r="X17" s="429">
        <f>D16+H17+L17+P17+T17</f>
        <v>12377</v>
      </c>
      <c r="Y17" s="430">
        <f>E16+I17+M17+Q17+U17</f>
        <v>2110178.997504253</v>
      </c>
    </row>
    <row r="18" spans="1:25" ht="12.75" hidden="1">
      <c r="A18" s="403"/>
      <c r="B18" s="404" t="s">
        <v>60</v>
      </c>
      <c r="C18" s="413"/>
      <c r="D18" s="415"/>
      <c r="E18" s="415"/>
      <c r="F18" s="414"/>
      <c r="G18" s="413"/>
      <c r="H18" s="415"/>
      <c r="I18" s="415"/>
      <c r="J18" s="415"/>
      <c r="K18" s="413"/>
      <c r="L18" s="415"/>
      <c r="M18" s="415"/>
      <c r="N18" s="415"/>
      <c r="O18" s="413"/>
      <c r="P18" s="415"/>
      <c r="Q18" s="415"/>
      <c r="R18" s="414"/>
      <c r="S18" s="413"/>
      <c r="T18" s="415"/>
      <c r="U18" s="415"/>
      <c r="V18" s="414"/>
      <c r="W18" s="403"/>
      <c r="X18" s="431"/>
      <c r="Y18" s="416"/>
    </row>
    <row r="19" spans="1:25" ht="12.75">
      <c r="A19" s="432" t="s">
        <v>237</v>
      </c>
      <c r="B19" s="433"/>
      <c r="C19" s="434">
        <v>31356</v>
      </c>
      <c r="D19" s="435">
        <v>30369</v>
      </c>
      <c r="E19" s="436">
        <v>5728737</v>
      </c>
      <c r="F19" s="435"/>
      <c r="G19" s="434">
        <v>0</v>
      </c>
      <c r="H19" s="435">
        <v>0</v>
      </c>
      <c r="I19" s="435">
        <f>SUM(I14:I17)</f>
        <v>-97467.00000000001</v>
      </c>
      <c r="J19" s="435"/>
      <c r="K19" s="434">
        <v>0</v>
      </c>
      <c r="L19" s="435">
        <v>0</v>
      </c>
      <c r="M19" s="436">
        <v>130700</v>
      </c>
      <c r="N19" s="435"/>
      <c r="O19" s="434">
        <v>0</v>
      </c>
      <c r="P19" s="435">
        <v>0</v>
      </c>
      <c r="Q19" s="436">
        <v>0</v>
      </c>
      <c r="R19" s="435"/>
      <c r="S19" s="434">
        <v>0</v>
      </c>
      <c r="T19" s="435">
        <v>0</v>
      </c>
      <c r="U19" s="436">
        <v>91739</v>
      </c>
      <c r="V19" s="435"/>
      <c r="W19" s="437">
        <f>SUM(W14:W17)</f>
        <v>29274</v>
      </c>
      <c r="X19" s="433">
        <f>SUM(X14:X17)</f>
        <v>28276</v>
      </c>
      <c r="Y19" s="438">
        <f>SUM(Y14:Y17)</f>
        <v>5565460</v>
      </c>
    </row>
    <row r="20" spans="1:25" ht="12.75">
      <c r="A20" s="439"/>
      <c r="B20" s="404"/>
      <c r="C20" s="413"/>
      <c r="D20" s="414"/>
      <c r="E20" s="414"/>
      <c r="F20" s="414"/>
      <c r="G20" s="413"/>
      <c r="H20" s="414"/>
      <c r="I20" s="414"/>
      <c r="J20" s="415"/>
      <c r="K20" s="413"/>
      <c r="L20" s="414"/>
      <c r="M20" s="414"/>
      <c r="N20" s="414"/>
      <c r="O20" s="413"/>
      <c r="P20" s="414"/>
      <c r="Q20" s="414"/>
      <c r="R20" s="414"/>
      <c r="S20" s="413"/>
      <c r="T20" s="414"/>
      <c r="U20" s="414"/>
      <c r="V20" s="414"/>
      <c r="W20" s="403"/>
      <c r="X20" s="404"/>
      <c r="Y20" s="440"/>
    </row>
    <row r="21" spans="1:25" ht="12.75">
      <c r="A21" s="428" t="s">
        <v>238</v>
      </c>
      <c r="B21" s="441"/>
      <c r="C21" s="426"/>
      <c r="D21" s="427">
        <v>2788</v>
      </c>
      <c r="E21" s="427"/>
      <c r="F21" s="427"/>
      <c r="G21" s="426"/>
      <c r="H21" s="427"/>
      <c r="I21" s="427"/>
      <c r="J21" s="427"/>
      <c r="K21" s="426"/>
      <c r="L21" s="427"/>
      <c r="M21" s="427"/>
      <c r="N21" s="427"/>
      <c r="O21" s="426"/>
      <c r="P21" s="427"/>
      <c r="Q21" s="427"/>
      <c r="R21" s="427"/>
      <c r="S21" s="426"/>
      <c r="T21" s="427"/>
      <c r="U21" s="427"/>
      <c r="V21" s="427"/>
      <c r="W21" s="428"/>
      <c r="X21" s="427">
        <v>2788</v>
      </c>
      <c r="Y21" s="430"/>
    </row>
    <row r="22" spans="1:25" ht="12.75">
      <c r="A22" s="442"/>
      <c r="B22" s="443" t="s">
        <v>86</v>
      </c>
      <c r="C22" s="444"/>
      <c r="D22" s="445">
        <v>33157</v>
      </c>
      <c r="E22" s="445"/>
      <c r="F22" s="445"/>
      <c r="G22" s="444"/>
      <c r="H22" s="445">
        <v>0</v>
      </c>
      <c r="I22" s="445"/>
      <c r="J22" s="445"/>
      <c r="K22" s="444"/>
      <c r="L22" s="445">
        <v>0</v>
      </c>
      <c r="M22" s="445"/>
      <c r="N22" s="445"/>
      <c r="O22" s="444"/>
      <c r="P22" s="445">
        <v>0</v>
      </c>
      <c r="Q22" s="445"/>
      <c r="R22" s="445"/>
      <c r="S22" s="444"/>
      <c r="T22" s="445">
        <v>0</v>
      </c>
      <c r="U22" s="445"/>
      <c r="V22" s="445"/>
      <c r="W22" s="446"/>
      <c r="X22" s="445">
        <v>33157</v>
      </c>
      <c r="Y22" s="447"/>
    </row>
    <row r="23" spans="1:25" ht="12.75">
      <c r="A23" s="448" t="s">
        <v>239</v>
      </c>
      <c r="B23" s="422"/>
      <c r="C23" s="419"/>
      <c r="D23" s="420"/>
      <c r="E23" s="420"/>
      <c r="F23" s="420"/>
      <c r="G23" s="419"/>
      <c r="H23" s="420"/>
      <c r="I23" s="420"/>
      <c r="J23" s="420"/>
      <c r="K23" s="419"/>
      <c r="L23" s="420"/>
      <c r="M23" s="420"/>
      <c r="N23" s="420"/>
      <c r="O23" s="419"/>
      <c r="P23" s="420"/>
      <c r="Q23" s="420"/>
      <c r="R23" s="420"/>
      <c r="S23" s="419"/>
      <c r="T23" s="420"/>
      <c r="U23" s="420"/>
      <c r="V23" s="420"/>
      <c r="W23" s="421"/>
      <c r="X23" s="420"/>
      <c r="Y23" s="423"/>
    </row>
    <row r="24" spans="1:25" ht="12.75">
      <c r="A24" s="448"/>
      <c r="B24" s="422" t="s">
        <v>88</v>
      </c>
      <c r="C24" s="419"/>
      <c r="D24" s="420">
        <v>2993</v>
      </c>
      <c r="E24" s="420"/>
      <c r="F24" s="420"/>
      <c r="G24" s="419"/>
      <c r="H24" s="420"/>
      <c r="I24" s="420"/>
      <c r="J24" s="420"/>
      <c r="K24" s="419"/>
      <c r="L24" s="420"/>
      <c r="M24" s="420"/>
      <c r="N24" s="420"/>
      <c r="O24" s="419"/>
      <c r="P24" s="420"/>
      <c r="Q24" s="420"/>
      <c r="R24" s="420"/>
      <c r="S24" s="419"/>
      <c r="T24" s="420"/>
      <c r="U24" s="420"/>
      <c r="V24" s="420"/>
      <c r="W24" s="421"/>
      <c r="X24" s="420">
        <v>2993</v>
      </c>
      <c r="Y24" s="423"/>
    </row>
    <row r="25" spans="1:25" ht="12.75">
      <c r="A25" s="449"/>
      <c r="B25" s="429" t="s">
        <v>89</v>
      </c>
      <c r="C25" s="426"/>
      <c r="D25" s="427">
        <v>486</v>
      </c>
      <c r="E25" s="427"/>
      <c r="F25" s="427"/>
      <c r="G25" s="426"/>
      <c r="H25" s="427"/>
      <c r="I25" s="427"/>
      <c r="J25" s="427"/>
      <c r="K25" s="426"/>
      <c r="L25" s="427"/>
      <c r="M25" s="427"/>
      <c r="N25" s="427"/>
      <c r="O25" s="426"/>
      <c r="P25" s="427"/>
      <c r="Q25" s="427"/>
      <c r="R25" s="427"/>
      <c r="S25" s="426"/>
      <c r="T25" s="427"/>
      <c r="U25" s="427"/>
      <c r="V25" s="427"/>
      <c r="W25" s="428"/>
      <c r="X25" s="427">
        <v>486</v>
      </c>
      <c r="Y25" s="430"/>
    </row>
    <row r="26" spans="1:25" ht="12.75">
      <c r="A26" s="449" t="s">
        <v>240</v>
      </c>
      <c r="B26" s="429"/>
      <c r="C26" s="426"/>
      <c r="D26" s="450">
        <f>D22+D24+D25</f>
        <v>36636</v>
      </c>
      <c r="E26" s="427"/>
      <c r="F26" s="427"/>
      <c r="G26" s="426"/>
      <c r="H26" s="427">
        <v>0</v>
      </c>
      <c r="I26" s="427"/>
      <c r="J26" s="427"/>
      <c r="K26" s="426"/>
      <c r="L26" s="427">
        <v>0</v>
      </c>
      <c r="M26" s="427"/>
      <c r="N26" s="427"/>
      <c r="O26" s="426"/>
      <c r="P26" s="427">
        <v>0</v>
      </c>
      <c r="Q26" s="427"/>
      <c r="R26" s="427"/>
      <c r="S26" s="426"/>
      <c r="T26" s="427">
        <v>0</v>
      </c>
      <c r="U26" s="427"/>
      <c r="V26" s="427"/>
      <c r="W26" s="428"/>
      <c r="X26" s="450">
        <f>X22+X24+X25</f>
        <v>36636</v>
      </c>
      <c r="Y26" s="430"/>
    </row>
    <row r="27" spans="1:25" ht="12.75">
      <c r="A27" s="451"/>
      <c r="B27" s="380"/>
      <c r="C27" s="380" t="s">
        <v>60</v>
      </c>
      <c r="D27" s="451"/>
      <c r="E27" s="380" t="s">
        <v>60</v>
      </c>
      <c r="F27" s="380"/>
      <c r="G27" s="380"/>
      <c r="H27" s="380"/>
      <c r="I27" s="380"/>
      <c r="J27" s="381"/>
      <c r="K27" s="380"/>
      <c r="L27" s="380"/>
      <c r="M27" s="380"/>
      <c r="N27" s="380"/>
      <c r="O27" s="380"/>
      <c r="P27" s="380"/>
      <c r="Q27" s="380"/>
      <c r="R27" s="380"/>
      <c r="S27" s="380"/>
      <c r="T27" s="380"/>
      <c r="U27" s="380"/>
      <c r="V27" s="380"/>
      <c r="W27" s="380"/>
      <c r="X27" s="380"/>
      <c r="Y27" s="380"/>
    </row>
    <row r="28" spans="1:25" ht="12.75">
      <c r="A28" s="380"/>
      <c r="B28" s="380"/>
      <c r="C28" s="380"/>
      <c r="D28" s="380"/>
      <c r="E28" s="380"/>
      <c r="F28" s="380"/>
      <c r="G28" s="380"/>
      <c r="H28" s="380"/>
      <c r="I28" s="380"/>
      <c r="J28" s="381"/>
      <c r="K28" s="380"/>
      <c r="L28" s="380"/>
      <c r="M28" s="380"/>
      <c r="N28" s="380"/>
      <c r="O28" s="380"/>
      <c r="P28" s="380"/>
      <c r="Q28" s="380"/>
      <c r="R28" s="380"/>
      <c r="S28" s="380"/>
      <c r="T28" s="380"/>
      <c r="U28" s="380"/>
      <c r="V28" s="380"/>
      <c r="W28" s="380"/>
      <c r="X28" s="380"/>
      <c r="Y28" s="380"/>
    </row>
    <row r="29" spans="1:25" ht="12.75">
      <c r="A29" s="380" t="s">
        <v>241</v>
      </c>
      <c r="B29" s="451"/>
      <c r="C29" s="380"/>
      <c r="D29" s="380"/>
      <c r="E29" s="380"/>
      <c r="F29" s="380"/>
      <c r="G29" s="380"/>
      <c r="H29" s="380"/>
      <c r="I29" s="380"/>
      <c r="J29" s="381"/>
      <c r="K29" s="380"/>
      <c r="L29" s="380"/>
      <c r="M29" s="380"/>
      <c r="N29" s="380"/>
      <c r="O29" s="380"/>
      <c r="P29" s="380"/>
      <c r="Q29" s="380"/>
      <c r="R29" s="380"/>
      <c r="S29" s="380"/>
      <c r="T29" s="380"/>
      <c r="U29" s="380"/>
      <c r="V29" s="380"/>
      <c r="W29" s="380"/>
      <c r="X29" s="380"/>
      <c r="Y29" s="380"/>
    </row>
    <row r="30" spans="1:25" ht="12.75">
      <c r="A30" s="380"/>
      <c r="B30" s="451"/>
      <c r="C30" s="380"/>
      <c r="D30" s="380"/>
      <c r="E30" s="380"/>
      <c r="F30" s="380"/>
      <c r="G30" s="380"/>
      <c r="H30" s="380"/>
      <c r="I30" s="380"/>
      <c r="J30" s="381"/>
      <c r="K30" s="380"/>
      <c r="L30" s="380"/>
      <c r="M30" s="380"/>
      <c r="N30" s="380"/>
      <c r="O30" s="380"/>
      <c r="P30" s="380"/>
      <c r="Q30" s="380"/>
      <c r="R30" s="380"/>
      <c r="S30" s="380"/>
      <c r="T30" s="380"/>
      <c r="U30" s="380"/>
      <c r="V30" s="380"/>
      <c r="W30" s="380"/>
      <c r="X30" s="380"/>
      <c r="Y30" s="380"/>
    </row>
    <row r="31" spans="1:25" ht="12.75">
      <c r="A31" s="380" t="s">
        <v>242</v>
      </c>
      <c r="B31" s="380"/>
      <c r="C31" s="380"/>
      <c r="D31" s="380"/>
      <c r="E31" s="380"/>
      <c r="F31" s="380"/>
      <c r="G31" s="380"/>
      <c r="H31" s="380"/>
      <c r="I31" s="380"/>
      <c r="J31" s="381"/>
      <c r="K31" s="380"/>
      <c r="L31" s="380"/>
      <c r="M31" s="380"/>
      <c r="N31" s="380"/>
      <c r="O31" s="380"/>
      <c r="P31" s="380"/>
      <c r="Q31" s="380"/>
      <c r="R31" s="380"/>
      <c r="S31" s="380"/>
      <c r="T31" s="380"/>
      <c r="U31" s="380"/>
      <c r="V31" s="380"/>
      <c r="W31" s="380"/>
      <c r="X31" s="380"/>
      <c r="Y31" s="380"/>
    </row>
    <row r="32" spans="1:25" ht="12.75">
      <c r="A32" s="380"/>
      <c r="B32" s="380"/>
      <c r="C32" s="452"/>
      <c r="D32" s="452"/>
      <c r="E32" s="452"/>
      <c r="F32" s="452"/>
      <c r="G32" s="380"/>
      <c r="H32" s="380"/>
      <c r="I32" s="380"/>
      <c r="J32" s="381"/>
      <c r="K32" s="380"/>
      <c r="L32" s="380"/>
      <c r="M32" s="380"/>
      <c r="N32" s="380"/>
      <c r="O32" s="380"/>
      <c r="P32" s="380"/>
      <c r="Q32" s="380"/>
      <c r="R32" s="380"/>
      <c r="S32" s="380"/>
      <c r="T32" s="380"/>
      <c r="U32" s="380"/>
      <c r="V32" s="380"/>
      <c r="W32" s="380"/>
      <c r="X32" s="380"/>
      <c r="Y32" s="380"/>
    </row>
  </sheetData>
  <printOptions horizontalCentered="1"/>
  <pageMargins left="0.75" right="0.75" top="1" bottom="1" header="0.5" footer="0.5"/>
  <pageSetup fitToHeight="1" fitToWidth="1" horizontalDpi="600" verticalDpi="600" orientation="landscape" scale="62" r:id="rId1"/>
</worksheet>
</file>

<file path=xl/worksheets/sheet7.xml><?xml version="1.0" encoding="utf-8"?>
<worksheet xmlns="http://schemas.openxmlformats.org/spreadsheetml/2006/main" xmlns:r="http://schemas.openxmlformats.org/officeDocument/2006/relationships">
  <sheetPr>
    <pageSetUpPr fitToPage="1"/>
  </sheetPr>
  <dimension ref="A1:U31"/>
  <sheetViews>
    <sheetView view="pageBreakPreview" zoomScale="60" workbookViewId="0" topLeftCell="A1">
      <selection activeCell="C34" sqref="C34"/>
    </sheetView>
  </sheetViews>
  <sheetFormatPr defaultColWidth="9.140625" defaultRowHeight="12.75"/>
  <cols>
    <col min="1" max="1" width="3.140625" style="0" customWidth="1"/>
    <col min="2" max="2" width="21.140625" style="0" customWidth="1"/>
    <col min="3" max="4" width="9.28125" style="0" bestFit="1" customWidth="1"/>
    <col min="5" max="5" width="11.140625" style="0" bestFit="1" customWidth="1"/>
    <col min="6" max="6" width="0.2890625" style="0" customWidth="1"/>
    <col min="7" max="9" width="9.28125" style="0" bestFit="1" customWidth="1"/>
    <col min="10" max="10" width="0.13671875" style="0" customWidth="1"/>
    <col min="11" max="13" width="9.28125" style="0" bestFit="1" customWidth="1"/>
    <col min="14" max="14" width="0.13671875" style="0" customWidth="1"/>
    <col min="15" max="16" width="9.28125" style="0" bestFit="1" customWidth="1"/>
    <col min="17" max="17" width="9.8515625" style="0" bestFit="1" customWidth="1"/>
    <col min="18" max="18" width="0.2890625" style="0" customWidth="1"/>
    <col min="19" max="19" width="9.28125" style="0" bestFit="1" customWidth="1"/>
    <col min="21" max="21" width="11.140625" style="0" bestFit="1" customWidth="1"/>
  </cols>
  <sheetData>
    <row r="1" spans="1:21" ht="12.75">
      <c r="A1" s="379" t="s">
        <v>243</v>
      </c>
      <c r="B1" s="380"/>
      <c r="C1" s="380"/>
      <c r="D1" s="380"/>
      <c r="E1" s="380"/>
      <c r="F1" s="380"/>
      <c r="G1" s="380"/>
      <c r="H1" s="380"/>
      <c r="I1" s="380"/>
      <c r="J1" s="381"/>
      <c r="K1" s="380"/>
      <c r="L1" s="380"/>
      <c r="M1" s="380"/>
      <c r="N1" s="380"/>
      <c r="O1" s="380"/>
      <c r="P1" s="380"/>
      <c r="Q1" s="380"/>
      <c r="R1" s="380"/>
      <c r="S1" s="380"/>
      <c r="T1" s="380"/>
      <c r="U1" s="380"/>
    </row>
    <row r="2" spans="1:21" ht="12.75">
      <c r="A2" s="380"/>
      <c r="B2" s="380"/>
      <c r="C2" s="380"/>
      <c r="D2" s="380"/>
      <c r="E2" s="380"/>
      <c r="F2" s="380"/>
      <c r="G2" s="380"/>
      <c r="H2" s="380"/>
      <c r="I2" s="380"/>
      <c r="J2" s="381"/>
      <c r="K2" s="380"/>
      <c r="L2" s="380"/>
      <c r="M2" s="380"/>
      <c r="N2" s="380"/>
      <c r="O2" s="380"/>
      <c r="P2" s="380"/>
      <c r="Q2" s="380"/>
      <c r="R2" s="380"/>
      <c r="S2" s="380"/>
      <c r="T2" s="380"/>
      <c r="U2" s="380"/>
    </row>
    <row r="3" spans="1:21" ht="12.75">
      <c r="A3" s="382" t="s">
        <v>244</v>
      </c>
      <c r="B3" s="383"/>
      <c r="C3" s="383"/>
      <c r="D3" s="383"/>
      <c r="E3" s="383"/>
      <c r="F3" s="383"/>
      <c r="G3" s="383"/>
      <c r="H3" s="383"/>
      <c r="I3" s="383"/>
      <c r="J3" s="384"/>
      <c r="K3" s="383"/>
      <c r="L3" s="383"/>
      <c r="M3" s="383"/>
      <c r="N3" s="383"/>
      <c r="O3" s="383"/>
      <c r="P3" s="383"/>
      <c r="Q3" s="383"/>
      <c r="R3" s="383"/>
      <c r="S3" s="383"/>
      <c r="T3" s="383"/>
      <c r="U3" s="383"/>
    </row>
    <row r="4" spans="1:21" ht="12.75">
      <c r="A4" s="383" t="s">
        <v>2</v>
      </c>
      <c r="B4" s="383"/>
      <c r="C4" s="383"/>
      <c r="D4" s="383"/>
      <c r="E4" s="383"/>
      <c r="F4" s="383"/>
      <c r="G4" s="383"/>
      <c r="H4" s="383"/>
      <c r="I4" s="383"/>
      <c r="J4" s="384"/>
      <c r="K4" s="383"/>
      <c r="L4" s="383"/>
      <c r="M4" s="383"/>
      <c r="N4" s="383"/>
      <c r="O4" s="383"/>
      <c r="P4" s="383"/>
      <c r="Q4" s="383"/>
      <c r="R4" s="383"/>
      <c r="S4" s="383"/>
      <c r="T4" s="383"/>
      <c r="U4" s="383"/>
    </row>
    <row r="5" spans="1:21" ht="12.75">
      <c r="A5" s="383" t="str">
        <f>+'[6]Sum of Req'!A6</f>
        <v>Salaries and Expenses</v>
      </c>
      <c r="B5" s="383"/>
      <c r="C5" s="383"/>
      <c r="D5" s="383"/>
      <c r="E5" s="383"/>
      <c r="F5" s="383"/>
      <c r="G5" s="383"/>
      <c r="H5" s="383"/>
      <c r="I5" s="383"/>
      <c r="J5" s="384"/>
      <c r="K5" s="383"/>
      <c r="L5" s="383"/>
      <c r="M5" s="383"/>
      <c r="N5" s="383"/>
      <c r="O5" s="383"/>
      <c r="P5" s="383"/>
      <c r="Q5" s="383"/>
      <c r="R5" s="383"/>
      <c r="S5" s="383"/>
      <c r="T5" s="383"/>
      <c r="U5" s="383"/>
    </row>
    <row r="6" spans="1:21" ht="12.75">
      <c r="A6" s="383" t="s">
        <v>4</v>
      </c>
      <c r="B6" s="383"/>
      <c r="C6" s="383"/>
      <c r="D6" s="383"/>
      <c r="E6" s="383"/>
      <c r="F6" s="383"/>
      <c r="G6" s="383"/>
      <c r="H6" s="383"/>
      <c r="I6" s="383"/>
      <c r="J6" s="384"/>
      <c r="K6" s="383"/>
      <c r="L6" s="383"/>
      <c r="M6" s="383"/>
      <c r="N6" s="383"/>
      <c r="O6" s="383"/>
      <c r="P6" s="383"/>
      <c r="Q6" s="383"/>
      <c r="R6" s="383"/>
      <c r="S6" s="383"/>
      <c r="T6" s="383"/>
      <c r="U6" s="383"/>
    </row>
    <row r="7" spans="1:21" ht="12.75">
      <c r="A7" s="380"/>
      <c r="B7" s="380"/>
      <c r="C7" s="380"/>
      <c r="D7" s="380"/>
      <c r="E7" s="380"/>
      <c r="F7" s="380"/>
      <c r="G7" s="383"/>
      <c r="H7" s="383"/>
      <c r="I7" s="383"/>
      <c r="J7" s="384"/>
      <c r="K7" s="383"/>
      <c r="L7" s="383"/>
      <c r="M7" s="383"/>
      <c r="N7" s="380"/>
      <c r="O7" s="380"/>
      <c r="P7" s="380"/>
      <c r="Q7" s="380"/>
      <c r="R7" s="380"/>
      <c r="S7" s="380"/>
      <c r="T7" s="380"/>
      <c r="U7" s="380"/>
    </row>
    <row r="8" spans="1:21" ht="12.75">
      <c r="A8" s="380"/>
      <c r="B8" s="380"/>
      <c r="C8" s="383"/>
      <c r="D8" s="383"/>
      <c r="E8" s="383"/>
      <c r="F8" s="383"/>
      <c r="G8" s="383"/>
      <c r="H8" s="383"/>
      <c r="I8" s="383"/>
      <c r="J8" s="384"/>
      <c r="K8" s="383"/>
      <c r="L8" s="383"/>
      <c r="M8" s="383"/>
      <c r="N8" s="383" t="s">
        <v>60</v>
      </c>
      <c r="O8" s="380"/>
      <c r="P8" s="380"/>
      <c r="Q8" s="380"/>
      <c r="R8" s="380"/>
      <c r="S8" s="385"/>
      <c r="T8" s="383"/>
      <c r="U8" s="383"/>
    </row>
    <row r="9" spans="1:21" ht="21.75">
      <c r="A9" s="386"/>
      <c r="B9" s="387"/>
      <c r="C9" s="453">
        <v>2007</v>
      </c>
      <c r="D9" s="454"/>
      <c r="E9" s="454"/>
      <c r="F9" s="390" t="s">
        <v>60</v>
      </c>
      <c r="G9" s="391" t="s">
        <v>60</v>
      </c>
      <c r="H9" s="390"/>
      <c r="I9" s="390"/>
      <c r="J9" s="392"/>
      <c r="K9" s="391" t="s">
        <v>226</v>
      </c>
      <c r="L9" s="390"/>
      <c r="M9" s="390"/>
      <c r="N9" s="390" t="s">
        <v>60</v>
      </c>
      <c r="O9" s="455" t="s">
        <v>245</v>
      </c>
      <c r="P9" s="390"/>
      <c r="Q9" s="390"/>
      <c r="R9" s="394"/>
      <c r="S9" s="391"/>
      <c r="T9" s="390"/>
      <c r="U9" s="395"/>
    </row>
    <row r="10" spans="1:21" ht="12.75">
      <c r="A10" s="396"/>
      <c r="B10" s="381"/>
      <c r="C10" s="400" t="s">
        <v>246</v>
      </c>
      <c r="D10" s="399"/>
      <c r="E10" s="399"/>
      <c r="F10" s="399" t="s">
        <v>60</v>
      </c>
      <c r="G10" s="400" t="s">
        <v>229</v>
      </c>
      <c r="H10" s="399"/>
      <c r="I10" s="399"/>
      <c r="J10" s="399" t="s">
        <v>60</v>
      </c>
      <c r="K10" s="400" t="s">
        <v>171</v>
      </c>
      <c r="L10" s="399"/>
      <c r="M10" s="399"/>
      <c r="N10" s="399" t="s">
        <v>60</v>
      </c>
      <c r="O10" s="400" t="s">
        <v>247</v>
      </c>
      <c r="P10" s="399"/>
      <c r="Q10" s="399"/>
      <c r="R10" s="401" t="s">
        <v>60</v>
      </c>
      <c r="S10" s="400" t="s">
        <v>248</v>
      </c>
      <c r="T10" s="399"/>
      <c r="U10" s="402"/>
    </row>
    <row r="11" spans="1:21" ht="12.75">
      <c r="A11" s="396"/>
      <c r="B11" s="380"/>
      <c r="C11" s="396"/>
      <c r="D11" s="380"/>
      <c r="E11" s="380"/>
      <c r="F11" s="380"/>
      <c r="G11" s="396"/>
      <c r="H11" s="380"/>
      <c r="I11" s="380"/>
      <c r="J11" s="381"/>
      <c r="K11" s="396"/>
      <c r="L11" s="380"/>
      <c r="M11" s="380"/>
      <c r="N11" s="380"/>
      <c r="O11" s="396"/>
      <c r="P11" s="380"/>
      <c r="Q11" s="380"/>
      <c r="R11" s="380"/>
      <c r="S11" s="396"/>
      <c r="T11" s="380"/>
      <c r="U11" s="405"/>
    </row>
    <row r="12" spans="1:21" ht="13.5" thickBot="1">
      <c r="A12" s="406" t="s">
        <v>233</v>
      </c>
      <c r="B12" s="407"/>
      <c r="C12" s="408" t="s">
        <v>7</v>
      </c>
      <c r="D12" s="409" t="s">
        <v>8</v>
      </c>
      <c r="E12" s="409" t="s">
        <v>9</v>
      </c>
      <c r="F12" s="410"/>
      <c r="G12" s="408" t="s">
        <v>7</v>
      </c>
      <c r="H12" s="409" t="s">
        <v>8</v>
      </c>
      <c r="I12" s="409" t="s">
        <v>9</v>
      </c>
      <c r="J12" s="409"/>
      <c r="K12" s="408" t="s">
        <v>7</v>
      </c>
      <c r="L12" s="409" t="s">
        <v>8</v>
      </c>
      <c r="M12" s="409" t="s">
        <v>9</v>
      </c>
      <c r="N12" s="409"/>
      <c r="O12" s="408" t="s">
        <v>7</v>
      </c>
      <c r="P12" s="409" t="s">
        <v>8</v>
      </c>
      <c r="Q12" s="409" t="s">
        <v>9</v>
      </c>
      <c r="R12" s="409"/>
      <c r="S12" s="408" t="s">
        <v>7</v>
      </c>
      <c r="T12" s="409" t="s">
        <v>8</v>
      </c>
      <c r="U12" s="411" t="s">
        <v>9</v>
      </c>
    </row>
    <row r="13" spans="1:21" ht="12.75">
      <c r="A13" s="396"/>
      <c r="B13" s="380"/>
      <c r="C13" s="396"/>
      <c r="D13" s="380"/>
      <c r="E13" s="380"/>
      <c r="F13" s="380"/>
      <c r="G13" s="396"/>
      <c r="H13" s="380"/>
      <c r="I13" s="380"/>
      <c r="J13" s="381"/>
      <c r="K13" s="396"/>
      <c r="L13" s="380"/>
      <c r="M13" s="380"/>
      <c r="N13" s="380"/>
      <c r="O13" s="396"/>
      <c r="P13" s="380"/>
      <c r="Q13" s="380"/>
      <c r="R13" s="380"/>
      <c r="S13" s="396"/>
      <c r="T13" s="380"/>
      <c r="U13" s="405"/>
    </row>
    <row r="14" spans="1:21" ht="12.75">
      <c r="A14" s="417" t="s">
        <v>95</v>
      </c>
      <c r="B14" s="418"/>
      <c r="C14" s="456">
        <v>5601</v>
      </c>
      <c r="D14" s="457">
        <v>5420</v>
      </c>
      <c r="E14" s="457">
        <v>1124714</v>
      </c>
      <c r="F14" s="457"/>
      <c r="G14" s="456">
        <v>0</v>
      </c>
      <c r="H14" s="457">
        <v>0</v>
      </c>
      <c r="I14" s="457">
        <v>0</v>
      </c>
      <c r="J14" s="457"/>
      <c r="K14" s="456">
        <v>0</v>
      </c>
      <c r="L14" s="457">
        <v>0</v>
      </c>
      <c r="M14" s="457">
        <v>0</v>
      </c>
      <c r="N14" s="457">
        <v>0</v>
      </c>
      <c r="O14" s="456"/>
      <c r="P14" s="457"/>
      <c r="Q14" s="457">
        <v>19118</v>
      </c>
      <c r="R14" s="457"/>
      <c r="S14" s="456">
        <f aca="true" t="shared" si="0" ref="S14:U19">C14+G14+K14+O14</f>
        <v>5601</v>
      </c>
      <c r="T14" s="457">
        <f t="shared" si="0"/>
        <v>5420</v>
      </c>
      <c r="U14" s="458">
        <f t="shared" si="0"/>
        <v>1143832</v>
      </c>
    </row>
    <row r="15" spans="1:21" ht="12.75">
      <c r="A15" s="417" t="s">
        <v>234</v>
      </c>
      <c r="B15" s="418"/>
      <c r="C15" s="456">
        <v>11404</v>
      </c>
      <c r="D15" s="457">
        <v>11312</v>
      </c>
      <c r="E15" s="457">
        <v>2272804</v>
      </c>
      <c r="F15" s="457"/>
      <c r="G15" s="456">
        <v>0</v>
      </c>
      <c r="H15" s="457">
        <v>0</v>
      </c>
      <c r="I15" s="457">
        <v>0</v>
      </c>
      <c r="J15" s="457"/>
      <c r="K15" s="456">
        <v>0</v>
      </c>
      <c r="L15" s="457">
        <v>0</v>
      </c>
      <c r="M15" s="457">
        <v>0</v>
      </c>
      <c r="N15" s="457"/>
      <c r="O15" s="456"/>
      <c r="P15" s="457"/>
      <c r="Q15" s="457">
        <v>40816</v>
      </c>
      <c r="R15" s="457"/>
      <c r="S15" s="456">
        <f t="shared" si="0"/>
        <v>11404</v>
      </c>
      <c r="T15" s="457">
        <f t="shared" si="0"/>
        <v>11312</v>
      </c>
      <c r="U15" s="458">
        <f t="shared" si="0"/>
        <v>2313620</v>
      </c>
    </row>
    <row r="16" spans="1:21" ht="12.75">
      <c r="A16" s="417" t="s">
        <v>235</v>
      </c>
      <c r="B16" s="418"/>
      <c r="C16" s="456">
        <v>12049</v>
      </c>
      <c r="D16" s="457">
        <v>11970</v>
      </c>
      <c r="E16" s="457">
        <v>2045860</v>
      </c>
      <c r="F16" s="457"/>
      <c r="G16" s="456">
        <v>0</v>
      </c>
      <c r="H16" s="457">
        <v>0</v>
      </c>
      <c r="I16" s="457">
        <v>0</v>
      </c>
      <c r="J16" s="457"/>
      <c r="K16" s="456">
        <v>0</v>
      </c>
      <c r="L16" s="457">
        <v>0</v>
      </c>
      <c r="M16" s="457">
        <v>0</v>
      </c>
      <c r="N16" s="457"/>
      <c r="O16" s="456"/>
      <c r="P16" s="457"/>
      <c r="Q16" s="457">
        <v>33997</v>
      </c>
      <c r="R16" s="457"/>
      <c r="S16" s="456">
        <f t="shared" si="0"/>
        <v>12049</v>
      </c>
      <c r="T16" s="457">
        <f t="shared" si="0"/>
        <v>11970</v>
      </c>
      <c r="U16" s="458">
        <f t="shared" si="0"/>
        <v>2079857</v>
      </c>
    </row>
    <row r="17" spans="1:21" ht="12.75">
      <c r="A17" s="424" t="s">
        <v>236</v>
      </c>
      <c r="B17" s="425"/>
      <c r="C17" s="421">
        <v>2305</v>
      </c>
      <c r="D17" s="422">
        <v>2310</v>
      </c>
      <c r="E17" s="422">
        <v>406110</v>
      </c>
      <c r="F17" s="422"/>
      <c r="G17" s="456">
        <v>0</v>
      </c>
      <c r="H17" s="457">
        <v>0</v>
      </c>
      <c r="I17" s="457">
        <v>0</v>
      </c>
      <c r="J17" s="422"/>
      <c r="K17" s="456">
        <v>0</v>
      </c>
      <c r="L17" s="457">
        <v>0</v>
      </c>
      <c r="M17" s="457">
        <v>0</v>
      </c>
      <c r="N17" s="422"/>
      <c r="O17" s="421"/>
      <c r="P17" s="422"/>
      <c r="Q17" s="422">
        <v>7381</v>
      </c>
      <c r="R17" s="422"/>
      <c r="S17" s="456">
        <f t="shared" si="0"/>
        <v>2305</v>
      </c>
      <c r="T17" s="457">
        <f t="shared" si="0"/>
        <v>2310</v>
      </c>
      <c r="U17" s="458">
        <f t="shared" si="0"/>
        <v>413491</v>
      </c>
    </row>
    <row r="18" spans="1:21" ht="12.75">
      <c r="A18" s="396"/>
      <c r="B18" s="380" t="s">
        <v>60</v>
      </c>
      <c r="C18" s="396"/>
      <c r="D18" s="381"/>
      <c r="E18" s="381"/>
      <c r="F18" s="380"/>
      <c r="G18" s="396"/>
      <c r="H18" s="381"/>
      <c r="I18" s="381"/>
      <c r="J18" s="381"/>
      <c r="K18" s="396"/>
      <c r="L18" s="381"/>
      <c r="M18" s="381"/>
      <c r="N18" s="380"/>
      <c r="O18" s="396"/>
      <c r="P18" s="381"/>
      <c r="Q18" s="381"/>
      <c r="R18" s="380"/>
      <c r="S18" s="456">
        <f t="shared" si="0"/>
        <v>0</v>
      </c>
      <c r="T18" s="457">
        <f t="shared" si="0"/>
        <v>0</v>
      </c>
      <c r="U18" s="458">
        <f t="shared" si="0"/>
        <v>0</v>
      </c>
    </row>
    <row r="19" spans="1:21" ht="12.75">
      <c r="A19" s="459" t="s">
        <v>249</v>
      </c>
      <c r="B19" s="460"/>
      <c r="C19" s="428"/>
      <c r="D19" s="429"/>
      <c r="E19" s="429"/>
      <c r="F19" s="429"/>
      <c r="G19" s="428"/>
      <c r="H19" s="429"/>
      <c r="I19" s="429"/>
      <c r="J19" s="429"/>
      <c r="K19" s="428"/>
      <c r="L19" s="429"/>
      <c r="M19" s="429"/>
      <c r="N19" s="429"/>
      <c r="O19" s="428"/>
      <c r="P19" s="429"/>
      <c r="Q19" s="429"/>
      <c r="R19" s="429"/>
      <c r="S19" s="456">
        <f t="shared" si="0"/>
        <v>0</v>
      </c>
      <c r="T19" s="457">
        <f t="shared" si="0"/>
        <v>0</v>
      </c>
      <c r="U19" s="458">
        <f t="shared" si="0"/>
        <v>0</v>
      </c>
    </row>
    <row r="20" spans="1:21" ht="12.75">
      <c r="A20" s="461" t="s">
        <v>237</v>
      </c>
      <c r="B20" s="462" t="s">
        <v>250</v>
      </c>
      <c r="C20" s="463">
        <f>SUM(C14:C17)</f>
        <v>31359</v>
      </c>
      <c r="D20" s="462">
        <f>SUM(D14:D17)</f>
        <v>31012</v>
      </c>
      <c r="E20" s="462">
        <f>SUM(E14:E17)</f>
        <v>5849488</v>
      </c>
      <c r="F20" s="462"/>
      <c r="G20" s="463">
        <f>SUM(G14:G17)</f>
        <v>0</v>
      </c>
      <c r="H20" s="462">
        <f>SUM(H14:H17)</f>
        <v>0</v>
      </c>
      <c r="I20" s="464">
        <f>SUM(I14:I17)</f>
        <v>0</v>
      </c>
      <c r="J20" s="462"/>
      <c r="K20" s="463">
        <f>SUM(K14:K17)</f>
        <v>0</v>
      </c>
      <c r="L20" s="462">
        <f>SUM(L14:L17)</f>
        <v>0</v>
      </c>
      <c r="M20" s="464">
        <f>SUM(M14:M17)</f>
        <v>0</v>
      </c>
      <c r="N20" s="462"/>
      <c r="O20" s="463">
        <f>SUM(O14:O17)</f>
        <v>0</v>
      </c>
      <c r="P20" s="462">
        <f>SUM(P14:P17)</f>
        <v>0</v>
      </c>
      <c r="Q20" s="464">
        <f>SUM(Q14:Q17)</f>
        <v>101312</v>
      </c>
      <c r="R20" s="462"/>
      <c r="S20" s="463">
        <f>SUM(S14:S19)</f>
        <v>31359</v>
      </c>
      <c r="T20" s="462">
        <f>SUM(T14:T19)</f>
        <v>31012</v>
      </c>
      <c r="U20" s="465">
        <f>SUM(U14:U19)</f>
        <v>5950800</v>
      </c>
    </row>
    <row r="21" spans="1:21" ht="12.75">
      <c r="A21" s="466"/>
      <c r="B21" s="380"/>
      <c r="C21" s="396"/>
      <c r="D21" s="380"/>
      <c r="E21" s="380"/>
      <c r="F21" s="380"/>
      <c r="G21" s="396"/>
      <c r="H21" s="380"/>
      <c r="I21" s="380"/>
      <c r="J21" s="381"/>
      <c r="K21" s="396"/>
      <c r="L21" s="380"/>
      <c r="M21" s="380"/>
      <c r="N21" s="380"/>
      <c r="O21" s="396"/>
      <c r="P21" s="380"/>
      <c r="Q21" s="380"/>
      <c r="R21" s="380"/>
      <c r="S21" s="396"/>
      <c r="T21" s="380"/>
      <c r="U21" s="467"/>
    </row>
    <row r="22" spans="1:21" ht="12.75">
      <c r="A22" s="459" t="s">
        <v>238</v>
      </c>
      <c r="B22" s="468"/>
      <c r="C22" s="459"/>
      <c r="D22" s="460">
        <v>2851</v>
      </c>
      <c r="E22" s="460"/>
      <c r="F22" s="460"/>
      <c r="G22" s="459"/>
      <c r="H22" s="460"/>
      <c r="I22" s="460"/>
      <c r="J22" s="460"/>
      <c r="K22" s="459"/>
      <c r="L22" s="460"/>
      <c r="M22" s="460"/>
      <c r="N22" s="460"/>
      <c r="O22" s="459"/>
      <c r="P22" s="460"/>
      <c r="Q22" s="460"/>
      <c r="R22" s="460"/>
      <c r="S22" s="459"/>
      <c r="T22" s="460">
        <f>D22+H22++L22+P22</f>
        <v>2851</v>
      </c>
      <c r="U22" s="469"/>
    </row>
    <row r="23" spans="1:21" ht="12.75">
      <c r="A23" s="470"/>
      <c r="B23" s="471" t="s">
        <v>86</v>
      </c>
      <c r="C23" s="472"/>
      <c r="D23" s="471">
        <f>SUM(D20:D22)</f>
        <v>33863</v>
      </c>
      <c r="E23" s="471"/>
      <c r="F23" s="471"/>
      <c r="G23" s="472"/>
      <c r="H23" s="471">
        <f>+H20+H22</f>
        <v>0</v>
      </c>
      <c r="I23" s="471"/>
      <c r="J23" s="471"/>
      <c r="K23" s="472"/>
      <c r="L23" s="471">
        <f>+L20+L22</f>
        <v>0</v>
      </c>
      <c r="M23" s="471"/>
      <c r="N23" s="471"/>
      <c r="O23" s="472"/>
      <c r="P23" s="471">
        <f>+P20+P22</f>
        <v>0</v>
      </c>
      <c r="Q23" s="471"/>
      <c r="R23" s="471"/>
      <c r="S23" s="472"/>
      <c r="T23" s="471">
        <f>SUM(T20:T22)</f>
        <v>33863</v>
      </c>
      <c r="U23" s="473"/>
    </row>
    <row r="24" spans="1:21" ht="12.75">
      <c r="A24" s="474" t="s">
        <v>239</v>
      </c>
      <c r="B24" s="457"/>
      <c r="C24" s="456"/>
      <c r="D24" s="457"/>
      <c r="E24" s="457"/>
      <c r="F24" s="457"/>
      <c r="G24" s="456"/>
      <c r="H24" s="457"/>
      <c r="I24" s="457"/>
      <c r="J24" s="457"/>
      <c r="K24" s="456"/>
      <c r="L24" s="457"/>
      <c r="M24" s="457"/>
      <c r="N24" s="457"/>
      <c r="O24" s="456"/>
      <c r="P24" s="457"/>
      <c r="Q24" s="457"/>
      <c r="R24" s="457"/>
      <c r="S24" s="456"/>
      <c r="T24" s="457"/>
      <c r="U24" s="458"/>
    </row>
    <row r="25" spans="1:21" ht="12.75">
      <c r="A25" s="474"/>
      <c r="B25" s="457" t="s">
        <v>88</v>
      </c>
      <c r="C25" s="456"/>
      <c r="D25" s="457">
        <v>3033</v>
      </c>
      <c r="E25" s="457"/>
      <c r="F25" s="457"/>
      <c r="G25" s="456"/>
      <c r="H25" s="457"/>
      <c r="I25" s="457"/>
      <c r="J25" s="457"/>
      <c r="K25" s="456"/>
      <c r="L25" s="457"/>
      <c r="M25" s="457"/>
      <c r="N25" s="457"/>
      <c r="O25" s="456"/>
      <c r="P25" s="457"/>
      <c r="Q25" s="457"/>
      <c r="R25" s="457"/>
      <c r="S25" s="456"/>
      <c r="T25" s="457">
        <f>D25+H25+L25+P25</f>
        <v>3033</v>
      </c>
      <c r="U25" s="458"/>
    </row>
    <row r="26" spans="1:21" ht="12.75">
      <c r="A26" s="475"/>
      <c r="B26" s="460" t="s">
        <v>89</v>
      </c>
      <c r="C26" s="459"/>
      <c r="D26" s="460">
        <v>496</v>
      </c>
      <c r="E26" s="460"/>
      <c r="F26" s="460"/>
      <c r="G26" s="459"/>
      <c r="H26" s="460"/>
      <c r="I26" s="460"/>
      <c r="J26" s="460"/>
      <c r="K26" s="459"/>
      <c r="L26" s="460"/>
      <c r="M26" s="460"/>
      <c r="N26" s="460"/>
      <c r="O26" s="459"/>
      <c r="P26" s="460"/>
      <c r="Q26" s="460"/>
      <c r="R26" s="460"/>
      <c r="S26" s="459"/>
      <c r="T26" s="460">
        <f>D26+H26++L26+P26</f>
        <v>496</v>
      </c>
      <c r="U26" s="469"/>
    </row>
    <row r="27" spans="1:21" ht="12.75">
      <c r="A27" s="475" t="s">
        <v>240</v>
      </c>
      <c r="B27" s="460"/>
      <c r="C27" s="459"/>
      <c r="D27" s="460">
        <f>D26+D25+D23</f>
        <v>37392</v>
      </c>
      <c r="E27" s="460"/>
      <c r="F27" s="460"/>
      <c r="G27" s="459"/>
      <c r="H27" s="460">
        <f>H26+H25+H23</f>
        <v>0</v>
      </c>
      <c r="I27" s="460"/>
      <c r="J27" s="460"/>
      <c r="K27" s="459"/>
      <c r="L27" s="460">
        <f>L26+L25+L23</f>
        <v>0</v>
      </c>
      <c r="M27" s="460"/>
      <c r="N27" s="460"/>
      <c r="O27" s="459"/>
      <c r="P27" s="460">
        <f>P26+P25+P23</f>
        <v>0</v>
      </c>
      <c r="Q27" s="460"/>
      <c r="R27" s="460"/>
      <c r="S27" s="459"/>
      <c r="T27" s="460">
        <f>T26+T25+T23</f>
        <v>37392</v>
      </c>
      <c r="U27" s="469"/>
    </row>
    <row r="28" spans="1:21" ht="12.75">
      <c r="A28" s="451"/>
      <c r="B28" s="380"/>
      <c r="C28" s="380"/>
      <c r="D28" s="380"/>
      <c r="E28" s="380"/>
      <c r="F28" s="380"/>
      <c r="G28" s="380"/>
      <c r="H28" s="380"/>
      <c r="I28" s="380"/>
      <c r="J28" s="381"/>
      <c r="K28" s="380"/>
      <c r="L28" s="380"/>
      <c r="M28" s="380"/>
      <c r="N28" s="380"/>
      <c r="O28" s="380"/>
      <c r="P28" s="380"/>
      <c r="Q28" s="380"/>
      <c r="R28" s="380"/>
      <c r="S28" s="380"/>
      <c r="T28" s="380"/>
      <c r="U28" s="380"/>
    </row>
    <row r="29" spans="1:21" ht="12.75">
      <c r="A29" s="476"/>
      <c r="B29" s="477"/>
      <c r="C29" s="477"/>
      <c r="D29" s="477"/>
      <c r="E29" s="477"/>
      <c r="F29" s="477"/>
      <c r="G29" s="477"/>
      <c r="H29" s="477"/>
      <c r="I29" s="477"/>
      <c r="J29" s="477"/>
      <c r="K29" s="477"/>
      <c r="L29" s="477"/>
      <c r="M29" s="477"/>
      <c r="N29" s="477"/>
      <c r="O29" s="477"/>
      <c r="P29" s="477"/>
      <c r="Q29" s="477"/>
      <c r="R29" s="380"/>
      <c r="S29" s="380"/>
      <c r="T29" s="380"/>
      <c r="U29" s="380"/>
    </row>
    <row r="30" spans="1:21" ht="12.75">
      <c r="A30" s="937" t="s">
        <v>251</v>
      </c>
      <c r="B30" s="938"/>
      <c r="C30" s="938"/>
      <c r="D30" s="938"/>
      <c r="E30" s="938"/>
      <c r="F30" s="938"/>
      <c r="G30" s="938"/>
      <c r="H30" s="938"/>
      <c r="I30" s="938"/>
      <c r="J30" s="938"/>
      <c r="K30" s="938"/>
      <c r="L30" s="938"/>
      <c r="M30" s="938"/>
      <c r="N30" s="938"/>
      <c r="O30" s="938"/>
      <c r="P30" s="938"/>
      <c r="Q30" s="938"/>
      <c r="R30" s="938"/>
      <c r="S30" s="938"/>
      <c r="T30" s="938"/>
      <c r="U30" s="938"/>
    </row>
    <row r="31" spans="1:21" ht="12.75">
      <c r="A31" s="938"/>
      <c r="B31" s="938"/>
      <c r="C31" s="938"/>
      <c r="D31" s="938"/>
      <c r="E31" s="938"/>
      <c r="F31" s="938"/>
      <c r="G31" s="938"/>
      <c r="H31" s="938"/>
      <c r="I31" s="938"/>
      <c r="J31" s="938"/>
      <c r="K31" s="938"/>
      <c r="L31" s="938"/>
      <c r="M31" s="938"/>
      <c r="N31" s="938"/>
      <c r="O31" s="938"/>
      <c r="P31" s="938"/>
      <c r="Q31" s="938"/>
      <c r="R31" s="938"/>
      <c r="S31" s="938"/>
      <c r="T31" s="938"/>
      <c r="U31" s="938"/>
    </row>
  </sheetData>
  <mergeCells count="1">
    <mergeCell ref="A30:U31"/>
  </mergeCells>
  <printOptions horizontalCentered="1"/>
  <pageMargins left="0.75" right="0.75" top="1" bottom="1" header="0.5" footer="0.5"/>
  <pageSetup fitToHeight="1" fitToWidth="1"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pageSetUpPr fitToPage="1"/>
  </sheetPr>
  <dimension ref="A1:S52"/>
  <sheetViews>
    <sheetView view="pageBreakPreview" zoomScale="60" workbookViewId="0" topLeftCell="A28">
      <selection activeCell="H59" sqref="H59"/>
    </sheetView>
  </sheetViews>
  <sheetFormatPr defaultColWidth="9.140625" defaultRowHeight="12.75"/>
  <cols>
    <col min="4" max="4" width="24.28125" style="0" customWidth="1"/>
    <col min="5" max="5" width="9.8515625" style="0" bestFit="1" customWidth="1"/>
    <col min="6" max="6" width="10.421875" style="0" bestFit="1" customWidth="1"/>
    <col min="7" max="7" width="14.00390625" style="0" bestFit="1" customWidth="1"/>
    <col min="9" max="9" width="10.421875" style="0" bestFit="1" customWidth="1"/>
    <col min="10" max="10" width="9.8515625" style="0" bestFit="1" customWidth="1"/>
    <col min="11" max="11" width="13.421875" style="0" bestFit="1" customWidth="1"/>
    <col min="13" max="13" width="10.421875" style="0" bestFit="1" customWidth="1"/>
    <col min="14" max="14" width="9.8515625" style="0" bestFit="1" customWidth="1"/>
    <col min="15" max="15" width="14.00390625" style="0" bestFit="1" customWidth="1"/>
    <col min="18" max="18" width="9.00390625" style="0" bestFit="1" customWidth="1"/>
    <col min="19" max="19" width="13.421875" style="0" bestFit="1" customWidth="1"/>
  </cols>
  <sheetData>
    <row r="1" spans="1:19" ht="22.5">
      <c r="A1" s="478"/>
      <c r="B1" s="479" t="s">
        <v>252</v>
      </c>
      <c r="C1" s="478"/>
      <c r="D1" s="478"/>
      <c r="E1" s="478"/>
      <c r="F1" s="478"/>
      <c r="G1" s="478"/>
      <c r="H1" s="478"/>
      <c r="I1" s="478"/>
      <c r="J1" s="478"/>
      <c r="K1" s="478"/>
      <c r="L1" s="478"/>
      <c r="M1" s="478"/>
      <c r="N1" s="478"/>
      <c r="O1" s="478"/>
      <c r="P1" s="478"/>
      <c r="Q1" s="478"/>
      <c r="R1" s="478"/>
      <c r="S1" s="478"/>
    </row>
    <row r="2" spans="1:19" ht="20.25">
      <c r="A2" s="478"/>
      <c r="B2" s="480"/>
      <c r="C2" s="478"/>
      <c r="D2" s="478"/>
      <c r="E2" s="478"/>
      <c r="F2" s="478"/>
      <c r="G2" s="478"/>
      <c r="H2" s="478"/>
      <c r="I2" s="478"/>
      <c r="J2" s="478"/>
      <c r="K2" s="478"/>
      <c r="L2" s="478"/>
      <c r="M2" s="478"/>
      <c r="N2" s="478"/>
      <c r="O2" s="478"/>
      <c r="P2" s="478"/>
      <c r="Q2" s="478"/>
      <c r="R2" s="478"/>
      <c r="S2" s="478"/>
    </row>
    <row r="3" spans="1:19" ht="25.5">
      <c r="A3" s="478"/>
      <c r="B3" s="481" t="s">
        <v>253</v>
      </c>
      <c r="C3" s="482"/>
      <c r="D3" s="482"/>
      <c r="E3" s="482"/>
      <c r="F3" s="482"/>
      <c r="G3" s="482"/>
      <c r="H3" s="482"/>
      <c r="I3" s="482"/>
      <c r="J3" s="482"/>
      <c r="K3" s="482"/>
      <c r="L3" s="482"/>
      <c r="M3" s="482"/>
      <c r="N3" s="482"/>
      <c r="O3" s="482"/>
      <c r="P3" s="482"/>
      <c r="Q3" s="482"/>
      <c r="R3" s="482"/>
      <c r="S3" s="482"/>
    </row>
    <row r="4" spans="1:19" ht="26.25">
      <c r="A4" s="478"/>
      <c r="B4" s="483" t="str">
        <f>+'[7]Sum of Req'!A5</f>
        <v>Federal Bureau of Investigation</v>
      </c>
      <c r="C4" s="482"/>
      <c r="D4" s="482"/>
      <c r="E4" s="482"/>
      <c r="F4" s="482"/>
      <c r="G4" s="482"/>
      <c r="H4" s="482"/>
      <c r="I4" s="482"/>
      <c r="J4" s="482"/>
      <c r="K4" s="482"/>
      <c r="L4" s="482"/>
      <c r="M4" s="482"/>
      <c r="N4" s="482"/>
      <c r="O4" s="482"/>
      <c r="P4" s="482"/>
      <c r="Q4" s="482"/>
      <c r="R4" s="482"/>
      <c r="S4" s="482"/>
    </row>
    <row r="5" spans="1:19" ht="26.25">
      <c r="A5" s="478"/>
      <c r="B5" s="483" t="str">
        <f>+'[7]Sum of Req'!A6</f>
        <v>Salaries and Expenses</v>
      </c>
      <c r="C5" s="482"/>
      <c r="D5" s="482"/>
      <c r="E5" s="482"/>
      <c r="F5" s="482"/>
      <c r="G5" s="482"/>
      <c r="H5" s="482"/>
      <c r="I5" s="482"/>
      <c r="J5" s="482"/>
      <c r="K5" s="482"/>
      <c r="L5" s="482"/>
      <c r="M5" s="482"/>
      <c r="N5" s="482"/>
      <c r="O5" s="482"/>
      <c r="P5" s="482"/>
      <c r="Q5" s="482"/>
      <c r="R5" s="482"/>
      <c r="S5" s="482"/>
    </row>
    <row r="6" spans="1:19" ht="23.25">
      <c r="A6" s="478"/>
      <c r="B6" s="484" t="s">
        <v>4</v>
      </c>
      <c r="C6" s="482"/>
      <c r="D6" s="482"/>
      <c r="E6" s="482"/>
      <c r="F6" s="482"/>
      <c r="G6" s="482"/>
      <c r="H6" s="482"/>
      <c r="I6" s="482"/>
      <c r="J6" s="482"/>
      <c r="K6" s="482"/>
      <c r="L6" s="482"/>
      <c r="M6" s="482"/>
      <c r="N6" s="482"/>
      <c r="O6" s="482"/>
      <c r="P6" s="482"/>
      <c r="Q6" s="482"/>
      <c r="R6" s="482"/>
      <c r="S6" s="482"/>
    </row>
    <row r="7" spans="1:19" ht="15.75">
      <c r="A7" s="478"/>
      <c r="B7" s="485"/>
      <c r="C7" s="482"/>
      <c r="D7" s="482"/>
      <c r="E7" s="482"/>
      <c r="F7" s="482"/>
      <c r="G7" s="482"/>
      <c r="H7" s="482"/>
      <c r="I7" s="482"/>
      <c r="J7" s="482"/>
      <c r="K7" s="482"/>
      <c r="L7" s="482"/>
      <c r="M7" s="482"/>
      <c r="N7" s="482"/>
      <c r="O7" s="482"/>
      <c r="P7" s="482"/>
      <c r="Q7" s="482"/>
      <c r="R7" s="482"/>
      <c r="S7" s="482"/>
    </row>
    <row r="8" spans="1:19" ht="15.75">
      <c r="A8" s="478"/>
      <c r="B8" s="478"/>
      <c r="C8" s="478"/>
      <c r="D8" s="478"/>
      <c r="E8" s="478"/>
      <c r="F8" s="478"/>
      <c r="G8" s="478"/>
      <c r="H8" s="478"/>
      <c r="I8" s="482"/>
      <c r="J8" s="482"/>
      <c r="K8" s="482"/>
      <c r="L8" s="478"/>
      <c r="M8" s="478"/>
      <c r="N8" s="478"/>
      <c r="O8" s="478"/>
      <c r="P8" s="478"/>
      <c r="Q8" s="478"/>
      <c r="R8" s="478"/>
      <c r="S8" s="478"/>
    </row>
    <row r="9" spans="1:19" ht="15.75">
      <c r="A9" s="478"/>
      <c r="B9" s="486"/>
      <c r="C9" s="487"/>
      <c r="D9" s="487"/>
      <c r="E9" s="488" t="s">
        <v>254</v>
      </c>
      <c r="F9" s="489"/>
      <c r="G9" s="489"/>
      <c r="H9" s="490"/>
      <c r="I9" s="489" t="s">
        <v>255</v>
      </c>
      <c r="J9" s="489"/>
      <c r="K9" s="489"/>
      <c r="L9" s="489"/>
      <c r="M9" s="488" t="s">
        <v>256</v>
      </c>
      <c r="N9" s="489"/>
      <c r="O9" s="489"/>
      <c r="P9" s="490"/>
      <c r="Q9" s="489" t="s">
        <v>257</v>
      </c>
      <c r="R9" s="489"/>
      <c r="S9" s="490"/>
    </row>
    <row r="10" spans="1:19" ht="16.5" thickBot="1">
      <c r="A10" s="478"/>
      <c r="B10" s="491" t="s">
        <v>258</v>
      </c>
      <c r="C10" s="492"/>
      <c r="D10" s="492"/>
      <c r="E10" s="493" t="s">
        <v>7</v>
      </c>
      <c r="F10" s="494" t="s">
        <v>8</v>
      </c>
      <c r="G10" s="494" t="s">
        <v>9</v>
      </c>
      <c r="H10" s="495"/>
      <c r="I10" s="494" t="s">
        <v>7</v>
      </c>
      <c r="J10" s="494" t="s">
        <v>8</v>
      </c>
      <c r="K10" s="494" t="s">
        <v>9</v>
      </c>
      <c r="L10" s="494"/>
      <c r="M10" s="493" t="s">
        <v>7</v>
      </c>
      <c r="N10" s="494" t="s">
        <v>8</v>
      </c>
      <c r="O10" s="494" t="s">
        <v>9</v>
      </c>
      <c r="P10" s="495"/>
      <c r="Q10" s="494" t="s">
        <v>7</v>
      </c>
      <c r="R10" s="494" t="s">
        <v>8</v>
      </c>
      <c r="S10" s="495" t="s">
        <v>9</v>
      </c>
    </row>
    <row r="11" spans="1:19" ht="15.75">
      <c r="A11" s="496"/>
      <c r="B11" s="497" t="s">
        <v>259</v>
      </c>
      <c r="C11" s="498"/>
      <c r="D11" s="499"/>
      <c r="E11" s="497">
        <f>'[8]2006 Reimb Pers'!D38</f>
        <v>899</v>
      </c>
      <c r="F11" s="499">
        <f>'[8]2006 Reimb Pers'!D54</f>
        <v>895</v>
      </c>
      <c r="G11" s="500">
        <f>'[8]FY06 Reimb Financial Plan'!P3</f>
        <v>128933</v>
      </c>
      <c r="H11" s="501"/>
      <c r="I11" s="498">
        <f>'[8]2007 Reimb Pers'!D39</f>
        <v>899</v>
      </c>
      <c r="J11" s="498">
        <f>'[8]2007 Reimb Pers'!D56</f>
        <v>899</v>
      </c>
      <c r="K11" s="500">
        <f>'[8]FY07 Reimb Financial Plan'!P3</f>
        <v>136945</v>
      </c>
      <c r="L11" s="498"/>
      <c r="M11" s="502">
        <f>'[8]2007 Reimb Pers'!D39</f>
        <v>899</v>
      </c>
      <c r="N11" s="500">
        <f>'[8]2007 Reimb Pers'!D56</f>
        <v>899</v>
      </c>
      <c r="O11" s="500">
        <v>140232</v>
      </c>
      <c r="P11" s="503"/>
      <c r="Q11" s="504">
        <f aca="true" t="shared" si="0" ref="Q11:S32">M11-I11</f>
        <v>0</v>
      </c>
      <c r="R11" s="505">
        <f t="shared" si="0"/>
        <v>0</v>
      </c>
      <c r="S11" s="506">
        <f t="shared" si="0"/>
        <v>3287</v>
      </c>
    </row>
    <row r="12" spans="1:19" ht="15.75">
      <c r="A12" s="478"/>
      <c r="B12" s="507" t="s">
        <v>260</v>
      </c>
      <c r="C12" s="508"/>
      <c r="D12" s="509"/>
      <c r="E12" s="507">
        <v>0</v>
      </c>
      <c r="F12" s="508">
        <v>0</v>
      </c>
      <c r="G12" s="509">
        <f>'[8]FY06 Reimb Financial Plan'!P4</f>
        <v>39339</v>
      </c>
      <c r="H12" s="510"/>
      <c r="I12" s="508">
        <v>0</v>
      </c>
      <c r="J12" s="508">
        <v>0</v>
      </c>
      <c r="K12" s="509">
        <f>'[8]FY07 Reimb Financial Plan'!P4</f>
        <v>40165</v>
      </c>
      <c r="L12" s="508"/>
      <c r="M12" s="507">
        <v>0</v>
      </c>
      <c r="N12" s="508">
        <v>0</v>
      </c>
      <c r="O12" s="509">
        <f>'[8]FY 2008 Inflate One and No Year'!E6</f>
        <v>41128.96</v>
      </c>
      <c r="P12" s="511"/>
      <c r="Q12" s="512">
        <f t="shared" si="0"/>
        <v>0</v>
      </c>
      <c r="R12" s="513">
        <f t="shared" si="0"/>
        <v>0</v>
      </c>
      <c r="S12" s="511">
        <f t="shared" si="0"/>
        <v>963.9599999999991</v>
      </c>
    </row>
    <row r="13" spans="1:19" ht="15.75">
      <c r="A13" s="478"/>
      <c r="B13" s="507" t="s">
        <v>261</v>
      </c>
      <c r="C13" s="508"/>
      <c r="D13" s="509"/>
      <c r="E13" s="507">
        <f>'[8]2006 Reimb Pers'!D39</f>
        <v>801</v>
      </c>
      <c r="F13" s="509">
        <f>'[8]2006 Reimb Pers'!D55</f>
        <v>692</v>
      </c>
      <c r="G13" s="508">
        <f>'[8]FY06 Reimb Financial Plan'!P8+'[8]FY06 Reimb Financial Plan'!P9</f>
        <v>183646</v>
      </c>
      <c r="H13" s="510"/>
      <c r="I13" s="509">
        <f>'[8]2007 Reimb Pers'!D40</f>
        <v>801</v>
      </c>
      <c r="J13" s="509">
        <f>'[8]2007 Reimb Pers'!D57</f>
        <v>692</v>
      </c>
      <c r="K13" s="508">
        <f>'[8]FY07 Reimb Financial Plan'!P8+'[8]FY07 Reimb Financial Plan'!P9</f>
        <v>187505</v>
      </c>
      <c r="L13" s="508"/>
      <c r="M13" s="514">
        <f>'[8]2007 Reimb Pers'!D40</f>
        <v>801</v>
      </c>
      <c r="N13" s="509">
        <f>'[8]2007 Reimb Pers'!D57</f>
        <v>692</v>
      </c>
      <c r="O13" s="508">
        <f>'[8]FY 2008 Inflate One and No Year'!E7</f>
        <v>192005.12</v>
      </c>
      <c r="P13" s="511"/>
      <c r="Q13" s="512">
        <f t="shared" si="0"/>
        <v>0</v>
      </c>
      <c r="R13" s="513">
        <f t="shared" si="0"/>
        <v>0</v>
      </c>
      <c r="S13" s="511">
        <f t="shared" si="0"/>
        <v>4500.119999999995</v>
      </c>
    </row>
    <row r="14" spans="1:19" ht="15.75">
      <c r="A14" s="478"/>
      <c r="B14" s="515" t="s">
        <v>262</v>
      </c>
      <c r="C14" s="508"/>
      <c r="D14" s="509"/>
      <c r="E14" s="507">
        <f>'[8]2006 Reimb Pers'!D40</f>
        <v>5</v>
      </c>
      <c r="F14" s="509">
        <f>'[8]2006 Reimb Pers'!D56</f>
        <v>5</v>
      </c>
      <c r="G14" s="509">
        <f>'[8]FY06 Reimb Financial Plan'!P5</f>
        <v>291</v>
      </c>
      <c r="H14" s="510"/>
      <c r="I14" s="509">
        <f>'[8]2007 Reimb Pers'!D41</f>
        <v>5</v>
      </c>
      <c r="J14" s="509">
        <f>'[8]2007 Reimb Pers'!D58</f>
        <v>5</v>
      </c>
      <c r="K14" s="509">
        <f>'[8]FY07 Reimb Financial Plan'!P5</f>
        <v>297</v>
      </c>
      <c r="L14" s="508"/>
      <c r="M14" s="514">
        <f>'[8]2007 Reimb Pers'!D41</f>
        <v>5</v>
      </c>
      <c r="N14" s="509">
        <f>'[8]2007 Reimb Pers'!D58</f>
        <v>5</v>
      </c>
      <c r="O14" s="508">
        <f>'[8]FY 2008 Inflate One and No Year'!E8</f>
        <v>304.128</v>
      </c>
      <c r="P14" s="511"/>
      <c r="Q14" s="512">
        <f t="shared" si="0"/>
        <v>0</v>
      </c>
      <c r="R14" s="513">
        <f t="shared" si="0"/>
        <v>0</v>
      </c>
      <c r="S14" s="511">
        <f t="shared" si="0"/>
        <v>7.127999999999986</v>
      </c>
    </row>
    <row r="15" spans="1:19" ht="15.75">
      <c r="A15" s="478"/>
      <c r="B15" s="515" t="s">
        <v>263</v>
      </c>
      <c r="C15" s="508"/>
      <c r="D15" s="509"/>
      <c r="E15" s="507">
        <f>'[8]2006 Reimb Pers'!D41</f>
        <v>125</v>
      </c>
      <c r="F15" s="509">
        <f>'[8]2006 Reimb Pers'!D57</f>
        <v>125</v>
      </c>
      <c r="G15" s="509">
        <f>'[8]FY06 Reimb Financial Plan'!P10</f>
        <v>12421</v>
      </c>
      <c r="H15" s="510"/>
      <c r="I15" s="509">
        <f>'[8]2007 Reimb Pers'!D42</f>
        <v>125</v>
      </c>
      <c r="J15" s="509">
        <f>'[8]2007 Reimb Pers'!D59</f>
        <v>125</v>
      </c>
      <c r="K15" s="509">
        <f>'[8]FY07 Reimb Financial Plan'!P10</f>
        <v>12681</v>
      </c>
      <c r="L15" s="508"/>
      <c r="M15" s="514">
        <f>'[8]2007 Reimb Pers'!D42</f>
        <v>125</v>
      </c>
      <c r="N15" s="509">
        <f>'[8]2007 Reimb Pers'!D59</f>
        <v>125</v>
      </c>
      <c r="O15" s="508">
        <f>'[8]FY 2008 Inflate One and No Year'!E9</f>
        <v>12985.344000000001</v>
      </c>
      <c r="P15" s="511"/>
      <c r="Q15" s="512">
        <f t="shared" si="0"/>
        <v>0</v>
      </c>
      <c r="R15" s="513">
        <f t="shared" si="0"/>
        <v>0</v>
      </c>
      <c r="S15" s="511">
        <f t="shared" si="0"/>
        <v>304.34400000000096</v>
      </c>
    </row>
    <row r="16" spans="1:19" ht="15.75">
      <c r="A16" s="478"/>
      <c r="B16" s="515" t="s">
        <v>264</v>
      </c>
      <c r="C16" s="508"/>
      <c r="D16" s="509"/>
      <c r="E16" s="507">
        <f>'[8]2006 Reimb Pers'!D42</f>
        <v>112</v>
      </c>
      <c r="F16" s="509">
        <f>'[8]2006 Reimb Pers'!D58</f>
        <v>112</v>
      </c>
      <c r="G16" s="509">
        <f>'[8]FY06 Reimb Financial Plan'!P12</f>
        <v>6199</v>
      </c>
      <c r="H16" s="510"/>
      <c r="I16" s="509">
        <f>'[8]2007 Reimb Pers'!D43</f>
        <v>112</v>
      </c>
      <c r="J16" s="509">
        <f>'[8]2007 Reimb Pers'!D60</f>
        <v>112</v>
      </c>
      <c r="K16" s="509">
        <f>'[8]FY07 Reimb Financial Plan'!P12</f>
        <v>6330</v>
      </c>
      <c r="L16" s="508"/>
      <c r="M16" s="514">
        <f>'[8]2007 Reimb Pers'!D43</f>
        <v>112</v>
      </c>
      <c r="N16" s="509">
        <f>'[8]2007 Reimb Pers'!D60</f>
        <v>112</v>
      </c>
      <c r="O16" s="508">
        <f>'[8]FY 2008 Inflate One and No Year'!E10</f>
        <v>6481.92</v>
      </c>
      <c r="P16" s="511"/>
      <c r="Q16" s="512">
        <f t="shared" si="0"/>
        <v>0</v>
      </c>
      <c r="R16" s="513">
        <f t="shared" si="0"/>
        <v>0</v>
      </c>
      <c r="S16" s="511">
        <f t="shared" si="0"/>
        <v>151.92000000000007</v>
      </c>
    </row>
    <row r="17" spans="1:19" ht="15.75">
      <c r="A17" s="478"/>
      <c r="B17" s="515" t="s">
        <v>265</v>
      </c>
      <c r="C17" s="508"/>
      <c r="D17" s="509"/>
      <c r="E17" s="507">
        <f>'[8]2006 Reimb Pers'!D43</f>
        <v>775</v>
      </c>
      <c r="F17" s="509">
        <f>'[8]2006 Reimb Pers'!D59</f>
        <v>775</v>
      </c>
      <c r="G17" s="509">
        <f>'[8]FY06 Reimb Financial Plan'!P6</f>
        <v>114000</v>
      </c>
      <c r="H17" s="510"/>
      <c r="I17" s="509">
        <f>'[8]2007 Reimb Pers'!D44</f>
        <v>760</v>
      </c>
      <c r="J17" s="509">
        <f>'[8]2007 Reimb Pers'!D61</f>
        <v>760</v>
      </c>
      <c r="K17" s="509">
        <f>'[8]FY07 Reimb Financial Plan'!P6</f>
        <v>114000</v>
      </c>
      <c r="L17" s="508"/>
      <c r="M17" s="514">
        <f>'[8]2007 Reimb Pers'!D44</f>
        <v>760</v>
      </c>
      <c r="N17" s="509">
        <f>'[8]2007 Reimb Pers'!D61</f>
        <v>760</v>
      </c>
      <c r="O17" s="508">
        <f>'[8]FY 2008 Inflate One and No Year'!F11</f>
        <v>114000</v>
      </c>
      <c r="P17" s="511"/>
      <c r="Q17" s="512">
        <f t="shared" si="0"/>
        <v>0</v>
      </c>
      <c r="R17" s="513">
        <f t="shared" si="0"/>
        <v>0</v>
      </c>
      <c r="S17" s="511">
        <f t="shared" si="0"/>
        <v>0</v>
      </c>
    </row>
    <row r="18" spans="1:19" ht="15.75">
      <c r="A18" s="478"/>
      <c r="B18" s="515" t="s">
        <v>266</v>
      </c>
      <c r="C18" s="508"/>
      <c r="D18" s="509"/>
      <c r="E18" s="507">
        <f>'[8]2006 Reimb Pers'!D44</f>
        <v>41</v>
      </c>
      <c r="F18" s="509">
        <f>'[8]2006 Reimb Pers'!D60</f>
        <v>41</v>
      </c>
      <c r="G18" s="509">
        <f>'[8]FY06 Reimb Financial Plan'!P11</f>
        <v>279</v>
      </c>
      <c r="H18" s="510"/>
      <c r="I18" s="509">
        <f>'[8]2007 Reimb Pers'!D45</f>
        <v>41</v>
      </c>
      <c r="J18" s="509">
        <f>'[8]2007 Reimb Pers'!D62</f>
        <v>41</v>
      </c>
      <c r="K18" s="509">
        <f>'[8]FY07 Reimb Financial Plan'!P11</f>
        <v>285</v>
      </c>
      <c r="L18" s="508"/>
      <c r="M18" s="514">
        <f>'[8]2007 Reimb Pers'!D45</f>
        <v>41</v>
      </c>
      <c r="N18" s="509">
        <f>'[8]2007 Reimb Pers'!D62</f>
        <v>41</v>
      </c>
      <c r="O18" s="508">
        <f>'[8]FY 2008 Inflate One and No Year'!E12</f>
        <v>291.84000000000003</v>
      </c>
      <c r="P18" s="511"/>
      <c r="Q18" s="512">
        <f t="shared" si="0"/>
        <v>0</v>
      </c>
      <c r="R18" s="513">
        <f t="shared" si="0"/>
        <v>0</v>
      </c>
      <c r="S18" s="511">
        <f t="shared" si="0"/>
        <v>6.840000000000032</v>
      </c>
    </row>
    <row r="19" spans="1:19" ht="15.75">
      <c r="A19" s="478"/>
      <c r="B19" s="515" t="s">
        <v>267</v>
      </c>
      <c r="C19" s="508"/>
      <c r="D19" s="509"/>
      <c r="E19" s="507">
        <f>'[8]2006 Reimb Pers'!D45</f>
        <v>23</v>
      </c>
      <c r="F19" s="509">
        <f>'[8]2006 Reimb Pers'!D61</f>
        <v>23</v>
      </c>
      <c r="G19" s="509">
        <f>'[8]FY06 Reimb Financial Plan'!P7</f>
        <v>4709</v>
      </c>
      <c r="H19" s="510"/>
      <c r="I19" s="509">
        <f>'[8]2007 Reimb Pers'!D46</f>
        <v>23</v>
      </c>
      <c r="J19" s="509">
        <f>'[8]2007 Reimb Pers'!D63</f>
        <v>23</v>
      </c>
      <c r="K19" s="509">
        <f>'[8]FY07 Reimb Financial Plan'!P7</f>
        <v>4808</v>
      </c>
      <c r="L19" s="508"/>
      <c r="M19" s="514">
        <f>'[8]2007 Reimb Pers'!D46</f>
        <v>23</v>
      </c>
      <c r="N19" s="509">
        <f>'[8]2007 Reimb Pers'!D63</f>
        <v>23</v>
      </c>
      <c r="O19" s="508">
        <f>'[8]FY 2008 Inflate One and No Year'!E13</f>
        <v>4923.392</v>
      </c>
      <c r="P19" s="511"/>
      <c r="Q19" s="512">
        <f t="shared" si="0"/>
        <v>0</v>
      </c>
      <c r="R19" s="513">
        <f t="shared" si="0"/>
        <v>0</v>
      </c>
      <c r="S19" s="511">
        <f t="shared" si="0"/>
        <v>115.39199999999983</v>
      </c>
    </row>
    <row r="20" spans="1:19" ht="15.75">
      <c r="A20" s="478"/>
      <c r="B20" s="515" t="s">
        <v>268</v>
      </c>
      <c r="C20" s="508"/>
      <c r="D20" s="509"/>
      <c r="E20" s="507">
        <v>0</v>
      </c>
      <c r="F20" s="508">
        <v>0</v>
      </c>
      <c r="G20" s="509">
        <f>'[8]FY06 Reimb Financial Plan'!P16</f>
        <v>7177</v>
      </c>
      <c r="H20" s="510"/>
      <c r="I20" s="508">
        <v>0</v>
      </c>
      <c r="J20" s="508">
        <v>0</v>
      </c>
      <c r="K20" s="509">
        <f>'[8]FY07 Reimb Financial Plan'!P16</f>
        <v>7328</v>
      </c>
      <c r="L20" s="508"/>
      <c r="M20" s="507">
        <v>0</v>
      </c>
      <c r="N20" s="508">
        <v>0</v>
      </c>
      <c r="O20" s="508">
        <f>'[8]FY 2008 Inflate One and No Year'!E14</f>
        <v>7503.872</v>
      </c>
      <c r="P20" s="511"/>
      <c r="Q20" s="512">
        <f t="shared" si="0"/>
        <v>0</v>
      </c>
      <c r="R20" s="513">
        <f t="shared" si="0"/>
        <v>0</v>
      </c>
      <c r="S20" s="511">
        <f t="shared" si="0"/>
        <v>175.8720000000003</v>
      </c>
    </row>
    <row r="21" spans="1:19" ht="15.75">
      <c r="A21" s="478"/>
      <c r="B21" s="515" t="s">
        <v>269</v>
      </c>
      <c r="C21" s="508"/>
      <c r="D21" s="509"/>
      <c r="E21" s="507">
        <v>0</v>
      </c>
      <c r="F21" s="508">
        <v>0</v>
      </c>
      <c r="G21" s="509">
        <f>'[8]FY06 Reimb Financial Plan'!P13+'[8]FY06 Reimb Financial Plan'!P14</f>
        <v>57406</v>
      </c>
      <c r="H21" s="510"/>
      <c r="I21" s="508">
        <v>0</v>
      </c>
      <c r="J21" s="508">
        <v>0</v>
      </c>
      <c r="K21" s="509">
        <f>'[8]FY07 Reimb Financial Plan'!P13+'[8]FY07 Reimb Financial Plan'!P14</f>
        <v>58611</v>
      </c>
      <c r="L21" s="508"/>
      <c r="M21" s="507">
        <v>0</v>
      </c>
      <c r="N21" s="508">
        <v>0</v>
      </c>
      <c r="O21" s="508">
        <f>'[8]FY 2008 Inflate One and No Year'!E15</f>
        <v>60017.664000000004</v>
      </c>
      <c r="P21" s="511"/>
      <c r="Q21" s="512">
        <f t="shared" si="0"/>
        <v>0</v>
      </c>
      <c r="R21" s="513">
        <f t="shared" si="0"/>
        <v>0</v>
      </c>
      <c r="S21" s="511">
        <f t="shared" si="0"/>
        <v>1406.6640000000043</v>
      </c>
    </row>
    <row r="22" spans="1:19" ht="15.75">
      <c r="A22" s="478"/>
      <c r="B22" s="515" t="s">
        <v>270</v>
      </c>
      <c r="C22" s="508"/>
      <c r="D22" s="509"/>
      <c r="E22" s="507">
        <f>'[8]2006 Reimb Pers'!D46</f>
        <v>117</v>
      </c>
      <c r="F22" s="509">
        <f>'[8]2006 Reimb Pers'!D62</f>
        <v>117</v>
      </c>
      <c r="G22" s="509">
        <f>'[8]FY06 Reimb Financial Plan'!P18</f>
        <v>8918</v>
      </c>
      <c r="H22" s="510"/>
      <c r="I22" s="509">
        <f>'[8]2007 Reimb Pers'!D47</f>
        <v>117</v>
      </c>
      <c r="J22" s="509">
        <f>'[8]2007 Reimb Pers'!D64</f>
        <v>117</v>
      </c>
      <c r="K22" s="509">
        <f>'[8]FY07 Reimb Financial Plan'!P19</f>
        <v>9105</v>
      </c>
      <c r="L22" s="508"/>
      <c r="M22" s="514">
        <f>'[8]2007 Reimb Pers'!D47</f>
        <v>117</v>
      </c>
      <c r="N22" s="509">
        <f>'[8]2007 Reimb Pers'!D64</f>
        <v>117</v>
      </c>
      <c r="O22" s="508">
        <f>'[8]FY 2008 Inflate One and No Year'!E16</f>
        <v>9323.52</v>
      </c>
      <c r="P22" s="511"/>
      <c r="Q22" s="512">
        <f t="shared" si="0"/>
        <v>0</v>
      </c>
      <c r="R22" s="513">
        <f t="shared" si="0"/>
        <v>0</v>
      </c>
      <c r="S22" s="511">
        <f t="shared" si="0"/>
        <v>218.52000000000044</v>
      </c>
    </row>
    <row r="23" spans="1:19" ht="15.75">
      <c r="A23" s="478"/>
      <c r="B23" s="515" t="s">
        <v>271</v>
      </c>
      <c r="C23" s="508"/>
      <c r="D23" s="508"/>
      <c r="E23" s="507">
        <v>0</v>
      </c>
      <c r="F23" s="508">
        <v>0</v>
      </c>
      <c r="G23" s="509">
        <f>'[8]FY06 Reimb Financial Plan'!P17</f>
        <v>32660</v>
      </c>
      <c r="H23" s="510"/>
      <c r="I23" s="508">
        <v>0</v>
      </c>
      <c r="J23" s="508">
        <v>0</v>
      </c>
      <c r="K23" s="509">
        <f>'[8]FY07 Reimb Financial Plan'!P17</f>
        <v>33345</v>
      </c>
      <c r="L23" s="508"/>
      <c r="M23" s="507">
        <v>0</v>
      </c>
      <c r="N23" s="508">
        <v>0</v>
      </c>
      <c r="O23" s="508">
        <f>'[8]FY 2008 Inflate One and No Year'!E17</f>
        <v>34145.28</v>
      </c>
      <c r="P23" s="511"/>
      <c r="Q23" s="512">
        <f t="shared" si="0"/>
        <v>0</v>
      </c>
      <c r="R23" s="513">
        <f t="shared" si="0"/>
        <v>0</v>
      </c>
      <c r="S23" s="511">
        <f t="shared" si="0"/>
        <v>800.2799999999988</v>
      </c>
    </row>
    <row r="24" spans="1:19" ht="15.75">
      <c r="A24" s="478"/>
      <c r="B24" s="515" t="s">
        <v>272</v>
      </c>
      <c r="C24" s="508"/>
      <c r="D24" s="508"/>
      <c r="E24" s="507">
        <v>0</v>
      </c>
      <c r="F24" s="508">
        <v>0</v>
      </c>
      <c r="G24" s="509">
        <v>0</v>
      </c>
      <c r="H24" s="510"/>
      <c r="I24" s="508">
        <f>'[8]2007 Reimb Pers'!D48</f>
        <v>74</v>
      </c>
      <c r="J24" s="508">
        <f>'[8]2007 Reimb Pers'!D65</f>
        <v>74</v>
      </c>
      <c r="K24" s="509">
        <f>'[8]FY07 Reimb Financial Plan'!P18</f>
        <v>6660</v>
      </c>
      <c r="L24" s="508"/>
      <c r="M24" s="514">
        <f>'[8]2007 Reimb Pers'!D48</f>
        <v>74</v>
      </c>
      <c r="N24" s="509">
        <f>'[8]2007 Reimb Pers'!D65</f>
        <v>74</v>
      </c>
      <c r="O24" s="508">
        <f>'[8]FY 2008 Inflate One and No Year'!E18</f>
        <v>6819.84</v>
      </c>
      <c r="P24" s="511"/>
      <c r="Q24" s="512">
        <f t="shared" si="0"/>
        <v>0</v>
      </c>
      <c r="R24" s="513">
        <f t="shared" si="0"/>
        <v>0</v>
      </c>
      <c r="S24" s="516">
        <f t="shared" si="0"/>
        <v>159.84000000000015</v>
      </c>
    </row>
    <row r="25" spans="1:19" ht="15.75">
      <c r="A25" s="478"/>
      <c r="B25" s="515" t="s">
        <v>273</v>
      </c>
      <c r="C25" s="508"/>
      <c r="D25" s="509"/>
      <c r="E25" s="507">
        <f>'[8]2006 Reimb Pers'!D47</f>
        <v>3</v>
      </c>
      <c r="F25" s="509">
        <f>'[8]2006 Reimb Pers'!D63</f>
        <v>3</v>
      </c>
      <c r="G25" s="508">
        <f>'[8]FY06 Reimb Financial Plan'!P2+'[8]FY06 Reimb Financial Plan'!P15</f>
        <v>178700</v>
      </c>
      <c r="H25" s="510"/>
      <c r="I25" s="509">
        <f>'[8]2007 Reimb Pers'!D49</f>
        <v>3</v>
      </c>
      <c r="J25" s="508">
        <f>'[8]2007 Reimb Pers'!D66</f>
        <v>3</v>
      </c>
      <c r="K25" s="508">
        <f>'[8]FY07 Reimb Financial Plan'!P2+'[8]FY07 Reimb Financial Plan'!P15</f>
        <v>182450</v>
      </c>
      <c r="L25" s="508"/>
      <c r="M25" s="514">
        <f>'[8]2007 Reimb Pers'!D49</f>
        <v>3</v>
      </c>
      <c r="N25" s="509">
        <f>'[8]2007 Reimb Pers'!D66</f>
        <v>3</v>
      </c>
      <c r="O25" s="508">
        <f>'[8]FY 2008 Inflate One and No Year'!E19</f>
        <v>186828.80000000002</v>
      </c>
      <c r="P25" s="511"/>
      <c r="Q25" s="512">
        <f t="shared" si="0"/>
        <v>0</v>
      </c>
      <c r="R25" s="513">
        <f t="shared" si="0"/>
        <v>0</v>
      </c>
      <c r="S25" s="511">
        <f t="shared" si="0"/>
        <v>4378.8000000000175</v>
      </c>
    </row>
    <row r="26" spans="1:19" ht="15.75">
      <c r="A26" s="478"/>
      <c r="B26" s="515" t="s">
        <v>274</v>
      </c>
      <c r="C26" s="508"/>
      <c r="D26" s="509"/>
      <c r="E26" s="507">
        <v>0</v>
      </c>
      <c r="F26" s="508">
        <v>0</v>
      </c>
      <c r="G26" s="509">
        <f>'[8]FY06 No-Yr Reimb By Prog'!I57</f>
        <v>143</v>
      </c>
      <c r="H26" s="510"/>
      <c r="I26" s="508">
        <v>0</v>
      </c>
      <c r="J26" s="508">
        <v>0</v>
      </c>
      <c r="K26" s="509">
        <f>'[8]FY07 No-Yr Reimb By Prog'!I54</f>
        <v>145</v>
      </c>
      <c r="L26" s="508"/>
      <c r="M26" s="507">
        <v>0</v>
      </c>
      <c r="N26" s="508">
        <v>0</v>
      </c>
      <c r="O26" s="508">
        <f>'[8]FY 2008 Inflate One and No Year'!E20</f>
        <v>148.48</v>
      </c>
      <c r="P26" s="511"/>
      <c r="Q26" s="512">
        <f t="shared" si="0"/>
        <v>0</v>
      </c>
      <c r="R26" s="513">
        <f t="shared" si="0"/>
        <v>0</v>
      </c>
      <c r="S26" s="511">
        <f t="shared" si="0"/>
        <v>3.4799999999999898</v>
      </c>
    </row>
    <row r="27" spans="1:19" ht="15.75">
      <c r="A27" s="478"/>
      <c r="B27" s="515" t="s">
        <v>275</v>
      </c>
      <c r="C27" s="508"/>
      <c r="D27" s="509"/>
      <c r="E27" s="507">
        <v>0</v>
      </c>
      <c r="F27" s="508">
        <v>0</v>
      </c>
      <c r="G27" s="508">
        <f>'[8]FY06 No-Yr Reimb By Prog'!I60</f>
        <v>365</v>
      </c>
      <c r="H27" s="510"/>
      <c r="I27" s="508">
        <v>0</v>
      </c>
      <c r="J27" s="508">
        <v>0</v>
      </c>
      <c r="K27" s="509">
        <f>'[8]FY07 No-Yr Reimb By Prog'!I57</f>
        <v>371</v>
      </c>
      <c r="L27" s="508"/>
      <c r="M27" s="507">
        <v>0</v>
      </c>
      <c r="N27" s="508">
        <v>0</v>
      </c>
      <c r="O27" s="508">
        <f>'[8]FY 2008 Inflate One and No Year'!E21</f>
        <v>379.904</v>
      </c>
      <c r="P27" s="511"/>
      <c r="Q27" s="512">
        <f t="shared" si="0"/>
        <v>0</v>
      </c>
      <c r="R27" s="513">
        <f t="shared" si="0"/>
        <v>0</v>
      </c>
      <c r="S27" s="511">
        <f t="shared" si="0"/>
        <v>8.903999999999996</v>
      </c>
    </row>
    <row r="28" spans="1:19" ht="15.75">
      <c r="A28" s="478"/>
      <c r="B28" s="515" t="s">
        <v>276</v>
      </c>
      <c r="C28" s="508"/>
      <c r="D28" s="509"/>
      <c r="E28" s="507">
        <v>0</v>
      </c>
      <c r="F28" s="508">
        <v>0</v>
      </c>
      <c r="G28" s="509">
        <f>'[8]FY06 No-Yr Reimb By Prog'!I58</f>
        <v>0</v>
      </c>
      <c r="H28" s="510"/>
      <c r="I28" s="508">
        <v>0</v>
      </c>
      <c r="J28" s="508">
        <v>0</v>
      </c>
      <c r="K28" s="509">
        <f>'[8]FY07 No-Yr Reimb By Prog'!I55</f>
        <v>0</v>
      </c>
      <c r="L28" s="508"/>
      <c r="M28" s="507">
        <v>0</v>
      </c>
      <c r="N28" s="508">
        <v>0</v>
      </c>
      <c r="O28" s="508">
        <f>'[8]FY 2008 Inflate One and No Year'!E22</f>
        <v>0</v>
      </c>
      <c r="P28" s="511"/>
      <c r="Q28" s="512">
        <f t="shared" si="0"/>
        <v>0</v>
      </c>
      <c r="R28" s="513">
        <f t="shared" si="0"/>
        <v>0</v>
      </c>
      <c r="S28" s="511">
        <f t="shared" si="0"/>
        <v>0</v>
      </c>
    </row>
    <row r="29" spans="1:19" ht="15.75">
      <c r="A29" s="478"/>
      <c r="B29" s="515" t="s">
        <v>277</v>
      </c>
      <c r="C29" s="508"/>
      <c r="D29" s="509"/>
      <c r="E29" s="507">
        <v>0</v>
      </c>
      <c r="F29" s="508">
        <v>0</v>
      </c>
      <c r="G29" s="508">
        <f>'[8]FY06 No-Yr Reimb By Prog'!I61</f>
        <v>16</v>
      </c>
      <c r="H29" s="510"/>
      <c r="I29" s="508">
        <v>0</v>
      </c>
      <c r="J29" s="508">
        <v>0</v>
      </c>
      <c r="K29" s="509">
        <f>'[8]FY07 No-Yr Reimb By Prog'!I58</f>
        <v>16</v>
      </c>
      <c r="L29" s="508"/>
      <c r="M29" s="507">
        <v>0</v>
      </c>
      <c r="N29" s="508">
        <v>0</v>
      </c>
      <c r="O29" s="508">
        <f>'[8]FY 2008 Inflate One and No Year'!E23</f>
        <v>16.384</v>
      </c>
      <c r="P29" s="511"/>
      <c r="Q29" s="512">
        <f t="shared" si="0"/>
        <v>0</v>
      </c>
      <c r="R29" s="512">
        <f t="shared" si="0"/>
        <v>0</v>
      </c>
      <c r="S29" s="511">
        <f t="shared" si="0"/>
        <v>0.38400000000000034</v>
      </c>
    </row>
    <row r="30" spans="1:19" ht="15.75">
      <c r="A30" s="478"/>
      <c r="B30" s="515" t="s">
        <v>278</v>
      </c>
      <c r="C30" s="508"/>
      <c r="D30" s="509"/>
      <c r="E30" s="507">
        <v>0</v>
      </c>
      <c r="F30" s="508">
        <v>0</v>
      </c>
      <c r="G30" s="508">
        <f>'[8]FY06 No-Yr Reimb By Prog'!I59</f>
        <v>550</v>
      </c>
      <c r="H30" s="510"/>
      <c r="I30" s="508">
        <v>0</v>
      </c>
      <c r="J30" s="508">
        <v>0</v>
      </c>
      <c r="K30" s="509">
        <f>'[8]FY07 No-Yr Reimb By Prog'!I56</f>
        <v>562</v>
      </c>
      <c r="L30" s="508"/>
      <c r="M30" s="507">
        <v>0</v>
      </c>
      <c r="N30" s="508">
        <v>0</v>
      </c>
      <c r="O30" s="508">
        <f>'[8]FY 2008 Inflate One and No Year'!E24</f>
        <v>575.488</v>
      </c>
      <c r="P30" s="511"/>
      <c r="Q30" s="512">
        <f t="shared" si="0"/>
        <v>0</v>
      </c>
      <c r="R30" s="512">
        <f t="shared" si="0"/>
        <v>0</v>
      </c>
      <c r="S30" s="511">
        <f t="shared" si="0"/>
        <v>13.488000000000056</v>
      </c>
    </row>
    <row r="31" spans="1:19" ht="15.75">
      <c r="A31" s="478"/>
      <c r="B31" s="515" t="s">
        <v>279</v>
      </c>
      <c r="C31" s="508"/>
      <c r="D31" s="509"/>
      <c r="E31" s="507">
        <v>0</v>
      </c>
      <c r="F31" s="508">
        <v>0</v>
      </c>
      <c r="G31" s="508">
        <f>'[8]FY06 No-Yr Reimb By Prog'!I63</f>
        <v>9710</v>
      </c>
      <c r="H31" s="510"/>
      <c r="I31" s="508">
        <v>0</v>
      </c>
      <c r="J31" s="508">
        <v>0</v>
      </c>
      <c r="K31" s="509">
        <f>'[8]FY07 No-Yr Reimb By Prog'!I60</f>
        <v>9911</v>
      </c>
      <c r="L31" s="508"/>
      <c r="M31" s="507">
        <v>0</v>
      </c>
      <c r="N31" s="508">
        <v>0</v>
      </c>
      <c r="O31" s="508">
        <f>'[8]FY 2008 Inflate One and No Year'!E25</f>
        <v>10148.864</v>
      </c>
      <c r="P31" s="511"/>
      <c r="Q31" s="512">
        <f t="shared" si="0"/>
        <v>0</v>
      </c>
      <c r="R31" s="512">
        <f t="shared" si="0"/>
        <v>0</v>
      </c>
      <c r="S31" s="511">
        <f t="shared" si="0"/>
        <v>237.86399999999958</v>
      </c>
    </row>
    <row r="32" spans="1:19" ht="15.75">
      <c r="A32" s="478"/>
      <c r="B32" s="515" t="s">
        <v>280</v>
      </c>
      <c r="C32" s="508"/>
      <c r="D32" s="509"/>
      <c r="E32" s="507">
        <v>0</v>
      </c>
      <c r="F32" s="508">
        <v>0</v>
      </c>
      <c r="G32" s="508">
        <f>'[8]FY06 No-Yr Reimb By Prog'!I64</f>
        <v>153</v>
      </c>
      <c r="H32" s="510"/>
      <c r="I32" s="508">
        <v>0</v>
      </c>
      <c r="J32" s="508">
        <v>0</v>
      </c>
      <c r="K32" s="509">
        <f>'[8]FY07 No-Yr Reimb By Prog'!I61</f>
        <v>157</v>
      </c>
      <c r="L32" s="508"/>
      <c r="M32" s="507">
        <v>0</v>
      </c>
      <c r="N32" s="508">
        <v>0</v>
      </c>
      <c r="O32" s="508">
        <f>'[8]FY 2008 Inflate One and No Year'!E26</f>
        <v>160.768</v>
      </c>
      <c r="P32" s="511"/>
      <c r="Q32" s="512">
        <f t="shared" si="0"/>
        <v>0</v>
      </c>
      <c r="R32" s="512">
        <f>N32-J32</f>
        <v>0</v>
      </c>
      <c r="S32" s="511">
        <f>O32-K32</f>
        <v>3.7680000000000007</v>
      </c>
    </row>
    <row r="33" spans="1:19" ht="15.75">
      <c r="A33" s="478"/>
      <c r="B33" s="515" t="s">
        <v>281</v>
      </c>
      <c r="C33" s="508"/>
      <c r="D33" s="509"/>
      <c r="E33" s="507">
        <v>0</v>
      </c>
      <c r="F33" s="508">
        <v>0</v>
      </c>
      <c r="G33" s="508">
        <f>'[8]FY06 No-Yr Reimb By Prog'!I65</f>
        <v>0</v>
      </c>
      <c r="H33" s="510"/>
      <c r="I33" s="508">
        <v>0</v>
      </c>
      <c r="J33" s="508">
        <v>0</v>
      </c>
      <c r="K33" s="509">
        <f>'[8]FY07 No-Yr Reimb By Prog'!I62</f>
        <v>0</v>
      </c>
      <c r="L33" s="508"/>
      <c r="M33" s="507">
        <v>0</v>
      </c>
      <c r="N33" s="508">
        <v>0</v>
      </c>
      <c r="O33" s="508">
        <f>'[8]FY 2008 Inflate One and No Year'!E27</f>
        <v>0</v>
      </c>
      <c r="P33" s="511"/>
      <c r="Q33" s="512">
        <f aca="true" t="shared" si="1" ref="Q33:S36">M33-I33</f>
        <v>0</v>
      </c>
      <c r="R33" s="512">
        <f t="shared" si="1"/>
        <v>0</v>
      </c>
      <c r="S33" s="511">
        <f t="shared" si="1"/>
        <v>0</v>
      </c>
    </row>
    <row r="34" spans="1:19" ht="15.75">
      <c r="A34" s="478"/>
      <c r="B34" s="515" t="s">
        <v>282</v>
      </c>
      <c r="C34" s="508"/>
      <c r="D34" s="509"/>
      <c r="E34" s="507">
        <v>0</v>
      </c>
      <c r="F34" s="508">
        <v>0</v>
      </c>
      <c r="G34" s="508">
        <f>'[8]FY06 No-Yr Reimb By Prog'!I62</f>
        <v>0</v>
      </c>
      <c r="H34" s="510"/>
      <c r="I34" s="508">
        <v>0</v>
      </c>
      <c r="J34" s="508">
        <v>0</v>
      </c>
      <c r="K34" s="509">
        <f>'[8]FY07 No-Yr Reimb By Prog'!I59</f>
        <v>0</v>
      </c>
      <c r="L34" s="508"/>
      <c r="M34" s="507">
        <v>0</v>
      </c>
      <c r="N34" s="508">
        <v>0</v>
      </c>
      <c r="O34" s="508">
        <f>'[8]FY 2008 Inflate One and No Year'!E28</f>
        <v>0</v>
      </c>
      <c r="P34" s="511"/>
      <c r="Q34" s="512">
        <f>M34-I34</f>
        <v>0</v>
      </c>
      <c r="R34" s="512">
        <f>N34-J34</f>
        <v>0</v>
      </c>
      <c r="S34" s="511">
        <f t="shared" si="1"/>
        <v>0</v>
      </c>
    </row>
    <row r="35" spans="1:19" ht="15.75">
      <c r="A35" s="478"/>
      <c r="B35" s="515" t="s">
        <v>283</v>
      </c>
      <c r="C35" s="508"/>
      <c r="D35" s="509"/>
      <c r="E35" s="507">
        <v>0</v>
      </c>
      <c r="F35" s="508">
        <v>0</v>
      </c>
      <c r="G35" s="508">
        <f>'[8]FY06 No-Yr Reimb By Prog'!I66</f>
        <v>219</v>
      </c>
      <c r="H35" s="510"/>
      <c r="I35" s="508">
        <v>0</v>
      </c>
      <c r="J35" s="508">
        <v>0</v>
      </c>
      <c r="K35" s="509">
        <f>'[8]FY07 No-Yr Reimb By Prog'!I63</f>
        <v>221</v>
      </c>
      <c r="L35" s="508"/>
      <c r="M35" s="507">
        <v>0</v>
      </c>
      <c r="N35" s="508">
        <v>0</v>
      </c>
      <c r="O35" s="508">
        <f>'[8]FY 2008 Inflate One and No Year'!E29</f>
        <v>226.304</v>
      </c>
      <c r="P35" s="511"/>
      <c r="Q35" s="512">
        <f t="shared" si="1"/>
        <v>0</v>
      </c>
      <c r="R35" s="512">
        <f t="shared" si="1"/>
        <v>0</v>
      </c>
      <c r="S35" s="511">
        <f t="shared" si="1"/>
        <v>5.304000000000002</v>
      </c>
    </row>
    <row r="36" spans="1:19" ht="15.75">
      <c r="A36" s="478"/>
      <c r="B36" s="514"/>
      <c r="C36" s="517" t="s">
        <v>284</v>
      </c>
      <c r="D36" s="518"/>
      <c r="E36" s="519">
        <f>SUM(E11:E35)</f>
        <v>2901</v>
      </c>
      <c r="F36" s="518">
        <f>SUM(F11:F35)</f>
        <v>2788</v>
      </c>
      <c r="G36" s="520">
        <f>SUM(G11:G35)</f>
        <v>785834</v>
      </c>
      <c r="H36" s="521"/>
      <c r="I36" s="518">
        <f>SUM(I11:I35)</f>
        <v>2960</v>
      </c>
      <c r="J36" s="518">
        <f>SUM(J11:J35)</f>
        <v>2851</v>
      </c>
      <c r="K36" s="522">
        <f>SUM(K11:K35)</f>
        <v>811898</v>
      </c>
      <c r="L36" s="518"/>
      <c r="M36" s="519">
        <f>SUM(M11:M35)</f>
        <v>2960</v>
      </c>
      <c r="N36" s="518">
        <f>SUM(N11:N35)</f>
        <v>2851</v>
      </c>
      <c r="O36" s="522">
        <f>SUM(O11:O35)</f>
        <v>828647.872</v>
      </c>
      <c r="P36" s="521"/>
      <c r="Q36" s="518">
        <f>SUM(Q11:Q35)</f>
        <v>0</v>
      </c>
      <c r="R36" s="518">
        <f>SUM(R11:R35)</f>
        <v>0</v>
      </c>
      <c r="S36" s="523">
        <f t="shared" si="1"/>
        <v>16749.871999999974</v>
      </c>
    </row>
    <row r="37" spans="1:19" ht="18">
      <c r="A37" s="478"/>
      <c r="B37" s="524" t="s">
        <v>285</v>
      </c>
      <c r="C37" s="524"/>
      <c r="D37" s="524"/>
      <c r="E37" s="524"/>
      <c r="F37" s="524"/>
      <c r="G37" s="524"/>
      <c r="H37" s="524"/>
      <c r="I37" s="524"/>
      <c r="J37" s="524"/>
      <c r="K37" s="524"/>
      <c r="L37" s="478"/>
      <c r="M37" s="478"/>
      <c r="N37" s="478"/>
      <c r="O37" s="478"/>
      <c r="P37" s="478"/>
      <c r="Q37" s="478"/>
      <c r="R37" s="478"/>
      <c r="S37" s="478"/>
    </row>
    <row r="38" spans="1:19" ht="15">
      <c r="A38" s="478"/>
      <c r="B38" s="478"/>
      <c r="C38" s="478"/>
      <c r="D38" s="478"/>
      <c r="E38" s="478"/>
      <c r="F38" s="478"/>
      <c r="G38" s="478"/>
      <c r="H38" s="478"/>
      <c r="I38" s="478"/>
      <c r="J38" s="478"/>
      <c r="K38" s="478"/>
      <c r="L38" s="478"/>
      <c r="M38" s="478"/>
      <c r="N38" s="478"/>
      <c r="O38" s="478"/>
      <c r="P38" s="478"/>
      <c r="Q38" s="478"/>
      <c r="R38" s="478"/>
      <c r="S38" s="478"/>
    </row>
    <row r="39" spans="1:19" ht="15">
      <c r="A39" s="478"/>
      <c r="B39" s="478"/>
      <c r="C39" s="478"/>
      <c r="D39" s="478"/>
      <c r="E39" s="478"/>
      <c r="F39" s="478"/>
      <c r="G39" s="478"/>
      <c r="H39" s="478"/>
      <c r="I39" s="478"/>
      <c r="J39" s="478"/>
      <c r="K39" s="478"/>
      <c r="L39" s="478"/>
      <c r="M39" s="478"/>
      <c r="N39" s="478"/>
      <c r="O39" s="478"/>
      <c r="P39" s="478"/>
      <c r="Q39" s="478"/>
      <c r="R39" s="478"/>
      <c r="S39" s="478"/>
    </row>
    <row r="40" spans="1:19" ht="15">
      <c r="A40" s="478"/>
      <c r="B40" s="478"/>
      <c r="C40" s="478"/>
      <c r="D40" s="478"/>
      <c r="E40" s="478"/>
      <c r="F40" s="478"/>
      <c r="G40" s="478"/>
      <c r="H40" s="478"/>
      <c r="I40" s="478"/>
      <c r="J40" s="478"/>
      <c r="K40" s="478"/>
      <c r="L40" s="478"/>
      <c r="M40" s="478"/>
      <c r="N40" s="478"/>
      <c r="O40" s="478"/>
      <c r="P40" s="478"/>
      <c r="Q40" s="478"/>
      <c r="R40" s="478"/>
      <c r="S40" s="478"/>
    </row>
    <row r="41" spans="1:19" ht="15.75">
      <c r="A41" s="478"/>
      <c r="B41" s="486"/>
      <c r="C41" s="487"/>
      <c r="D41" s="525"/>
      <c r="E41" s="488" t="s">
        <v>254</v>
      </c>
      <c r="F41" s="489"/>
      <c r="G41" s="489"/>
      <c r="H41" s="489"/>
      <c r="I41" s="488" t="s">
        <v>255</v>
      </c>
      <c r="J41" s="489"/>
      <c r="K41" s="489"/>
      <c r="L41" s="489"/>
      <c r="M41" s="488" t="s">
        <v>256</v>
      </c>
      <c r="N41" s="489"/>
      <c r="O41" s="489"/>
      <c r="P41" s="489"/>
      <c r="Q41" s="488" t="s">
        <v>257</v>
      </c>
      <c r="R41" s="489"/>
      <c r="S41" s="490"/>
    </row>
    <row r="42" spans="1:19" ht="16.5" thickBot="1">
      <c r="A42" s="478"/>
      <c r="B42" s="491" t="s">
        <v>286</v>
      </c>
      <c r="C42" s="492"/>
      <c r="D42" s="526"/>
      <c r="E42" s="494" t="s">
        <v>7</v>
      </c>
      <c r="F42" s="494" t="s">
        <v>8</v>
      </c>
      <c r="G42" s="494" t="s">
        <v>9</v>
      </c>
      <c r="H42" s="494"/>
      <c r="I42" s="493" t="s">
        <v>7</v>
      </c>
      <c r="J42" s="494" t="s">
        <v>8</v>
      </c>
      <c r="K42" s="494" t="s">
        <v>9</v>
      </c>
      <c r="L42" s="494"/>
      <c r="M42" s="493" t="s">
        <v>7</v>
      </c>
      <c r="N42" s="494" t="s">
        <v>8</v>
      </c>
      <c r="O42" s="494" t="s">
        <v>9</v>
      </c>
      <c r="P42" s="494"/>
      <c r="Q42" s="493" t="s">
        <v>7</v>
      </c>
      <c r="R42" s="494" t="s">
        <v>8</v>
      </c>
      <c r="S42" s="495" t="s">
        <v>9</v>
      </c>
    </row>
    <row r="43" spans="1:19" ht="15">
      <c r="A43" s="478"/>
      <c r="B43" s="527"/>
      <c r="C43" s="528"/>
      <c r="D43" s="529"/>
      <c r="E43" s="528"/>
      <c r="F43" s="528"/>
      <c r="G43" s="528"/>
      <c r="H43" s="528"/>
      <c r="I43" s="530"/>
      <c r="J43" s="528"/>
      <c r="K43" s="528"/>
      <c r="L43" s="528"/>
      <c r="M43" s="530"/>
      <c r="N43" s="528"/>
      <c r="O43" s="528"/>
      <c r="P43" s="528"/>
      <c r="Q43" s="530"/>
      <c r="R43" s="528"/>
      <c r="S43" s="529"/>
    </row>
    <row r="44" spans="1:19" ht="15">
      <c r="A44" s="478"/>
      <c r="B44" s="530" t="s">
        <v>95</v>
      </c>
      <c r="C44" s="528"/>
      <c r="D44" s="529"/>
      <c r="E44" s="531">
        <f>'[8]2006 Reimb Pers'!M48+'[8]2005 Reimb Pers'!Z48</f>
        <v>49</v>
      </c>
      <c r="F44" s="531">
        <f>'[8]2006 Reimb Pers'!M64+'[8]2006 Reimb Pers'!Z64</f>
        <v>49</v>
      </c>
      <c r="G44" s="532">
        <f>'[8]FY06 Reimb Financial Plan'!L19+'[8]FY06 No-Yr Reimb By Prog'!E67</f>
        <v>107998</v>
      </c>
      <c r="H44" s="531"/>
      <c r="I44" s="533">
        <f>'[8]2007 Reimb Pers'!M48+'[8]2007 Reimb Pers'!Z50</f>
        <v>49</v>
      </c>
      <c r="J44" s="531">
        <f>'[8]2007 Reimb Pers'!M67+'[8]2007 Reimb Pers'!Z67</f>
        <v>49</v>
      </c>
      <c r="K44" s="532">
        <f>'[8]FY07 Reimb Financial Plan'!L20+'[8]FY07 No-Yr Reimb By Prog'!E64</f>
        <v>110265</v>
      </c>
      <c r="L44" s="531"/>
      <c r="M44" s="533">
        <f>'[8]2007 Reimb Pers'!M50+'[8]2007 Reimb Pers'!Z50</f>
        <v>49</v>
      </c>
      <c r="N44" s="531">
        <f>'[8]2007 Reimb Pers'!M67+'[8]2007 Reimb Pers'!Z67</f>
        <v>49</v>
      </c>
      <c r="O44" s="532">
        <f>'[8]FY 2008 Inflate One and No Year'!E36</f>
        <v>112911.36</v>
      </c>
      <c r="P44" s="528"/>
      <c r="Q44" s="530">
        <f aca="true" t="shared" si="2" ref="Q44:S47">M44-I44</f>
        <v>0</v>
      </c>
      <c r="R44" s="528">
        <f t="shared" si="2"/>
        <v>0</v>
      </c>
      <c r="S44" s="534">
        <f t="shared" si="2"/>
        <v>2646.3600000000006</v>
      </c>
    </row>
    <row r="45" spans="1:19" ht="15">
      <c r="A45" s="478"/>
      <c r="B45" s="535" t="s">
        <v>96</v>
      </c>
      <c r="C45" s="512"/>
      <c r="D45" s="511"/>
      <c r="E45" s="508">
        <f>'[8]2006 Reimb Pers'!N48+'[8]2006 Reimb Pers'!AA48</f>
        <v>218</v>
      </c>
      <c r="F45" s="508">
        <f>'[8]2006 Reimb Pers'!N64+'[8]2006 Reimb Pers'!AA64</f>
        <v>215</v>
      </c>
      <c r="G45" s="508">
        <f>'[8]FY06 Reimb Financial Plan'!M19+'[8]FY06 No-Yr Reimb By Prog'!F67</f>
        <v>147381</v>
      </c>
      <c r="H45" s="508"/>
      <c r="I45" s="507">
        <f>'[8]2007 Reimb Pers'!N50+'[8]2007 Reimb Pers'!AA50</f>
        <v>292</v>
      </c>
      <c r="J45" s="508">
        <f>'[8]2007 Reimb Pers'!N67+'[8]2007 Reimb Pers'!AA67</f>
        <v>289</v>
      </c>
      <c r="K45" s="508">
        <f>'[8]FY07 Reimb Financial Plan'!M20+'[8]FY07 No-Yr Reimb By Prog'!F64</f>
        <v>157128</v>
      </c>
      <c r="L45" s="508"/>
      <c r="M45" s="507">
        <f>'[8]2007 Reimb Pers'!N50+'[8]2007 Reimb Pers'!AA50</f>
        <v>292</v>
      </c>
      <c r="N45" s="508">
        <f>'[8]2007 Reimb Pers'!N67+'[8]2007 Reimb Pers'!AA67</f>
        <v>289</v>
      </c>
      <c r="O45" s="508">
        <f>'[8]FY 2008 Inflate One and No Year'!E37</f>
        <v>160899.07200000001</v>
      </c>
      <c r="P45" s="512"/>
      <c r="Q45" s="535">
        <f t="shared" si="2"/>
        <v>0</v>
      </c>
      <c r="R45" s="512">
        <f t="shared" si="2"/>
        <v>0</v>
      </c>
      <c r="S45" s="511">
        <f t="shared" si="2"/>
        <v>3771.0720000000147</v>
      </c>
    </row>
    <row r="46" spans="1:19" ht="15">
      <c r="A46" s="496"/>
      <c r="B46" s="536" t="s">
        <v>287</v>
      </c>
      <c r="C46" s="513"/>
      <c r="D46" s="516"/>
      <c r="E46" s="537">
        <f>'[8]2006 Reimb Pers'!O48+'[8]2006 Reimb Pers'!AB48</f>
        <v>1845</v>
      </c>
      <c r="F46" s="537">
        <f>'[8]2006 Reimb Pers'!O64+'[8]2006 Reimb Pers'!AB64</f>
        <v>1840</v>
      </c>
      <c r="G46" s="537">
        <f>'[8]FY06 Reimb Financial Plan'!N19+'[8]FY06 No-Yr Reimb By Prog'!G67</f>
        <v>344289</v>
      </c>
      <c r="H46" s="537"/>
      <c r="I46" s="515">
        <f>'[8]2007 Reimb Pers'!O50+'[8]2007 Reimb Pers'!AB50</f>
        <v>1830</v>
      </c>
      <c r="J46" s="537">
        <f>'[8]2007 Reimb Pers'!O67+'[8]2007 Reimb Pers'!AB67</f>
        <v>1829</v>
      </c>
      <c r="K46" s="537">
        <f>'[8]FY07 Reimb Financial Plan'!N20+'[8]FY07 No-Yr Reimb By Prog'!G64</f>
        <v>354427</v>
      </c>
      <c r="L46" s="537"/>
      <c r="M46" s="515">
        <f>'[8]2007 Reimb Pers'!O50+'[8]2007 Reimb Pers'!AB50</f>
        <v>1830</v>
      </c>
      <c r="N46" s="537">
        <f>'[8]2007 Reimb Pers'!O67+'[8]2007 Reimb Pers'!AB67</f>
        <v>1829</v>
      </c>
      <c r="O46" s="508">
        <f>'[8]FY 2008 Inflate One and No Year'!E38</f>
        <v>360197.248</v>
      </c>
      <c r="P46" s="513"/>
      <c r="Q46" s="536">
        <f t="shared" si="2"/>
        <v>0</v>
      </c>
      <c r="R46" s="513">
        <f t="shared" si="2"/>
        <v>0</v>
      </c>
      <c r="S46" s="516">
        <f t="shared" si="2"/>
        <v>5770.248000000021</v>
      </c>
    </row>
    <row r="47" spans="1:19" ht="15">
      <c r="A47" s="478"/>
      <c r="B47" s="538" t="s">
        <v>236</v>
      </c>
      <c r="C47" s="505"/>
      <c r="D47" s="503"/>
      <c r="E47" s="498">
        <f>'[8]2006 Reimb Pers'!P48+'[8]2006 Reimb Pers'!AC48</f>
        <v>789</v>
      </c>
      <c r="F47" s="498">
        <f>'[8]2006 Reimb Pers'!P64+'[8]2006 Reimb Pers'!AC64</f>
        <v>684</v>
      </c>
      <c r="G47" s="498">
        <f>'[8]FY06 Reimb Financial Plan'!O19+'[8]FY06 No-Yr Reimb By Prog'!H67</f>
        <v>186166</v>
      </c>
      <c r="H47" s="498"/>
      <c r="I47" s="497">
        <f>'[8]2007 Reimb Pers'!P50+'[8]2007 Reimb Pers'!AC50</f>
        <v>789</v>
      </c>
      <c r="J47" s="498">
        <f>'[8]2007 Reimb Pers'!P67+'[8]2007 Reimb Pers'!AC67</f>
        <v>684</v>
      </c>
      <c r="K47" s="498">
        <f>'[8]FY07 Reimb Financial Plan'!O20+'[8]FY07 No-Yr Reimb By Prog'!H64</f>
        <v>190078</v>
      </c>
      <c r="L47" s="498"/>
      <c r="M47" s="497">
        <f>'[8]2007 Reimb Pers'!P50+'[8]2007 Reimb Pers'!AC50</f>
        <v>789</v>
      </c>
      <c r="N47" s="498">
        <f>'[8]2007 Reimb Pers'!P67+'[8]2007 Reimb Pers'!AC67</f>
        <v>684</v>
      </c>
      <c r="O47" s="498">
        <f>'[8]FY 2008 Inflate One and No Year'!E39</f>
        <v>194639.872</v>
      </c>
      <c r="P47" s="505"/>
      <c r="Q47" s="538">
        <f t="shared" si="2"/>
        <v>0</v>
      </c>
      <c r="R47" s="505">
        <f t="shared" si="2"/>
        <v>0</v>
      </c>
      <c r="S47" s="503">
        <f t="shared" si="2"/>
        <v>4561.872000000003</v>
      </c>
    </row>
    <row r="48" spans="1:19" ht="15.75">
      <c r="A48" s="478"/>
      <c r="B48" s="539"/>
      <c r="C48" s="540" t="s">
        <v>284</v>
      </c>
      <c r="D48" s="541"/>
      <c r="E48" s="542">
        <f>SUM(E44:E47)</f>
        <v>2901</v>
      </c>
      <c r="F48" s="542">
        <f>SUM(F44:F47)</f>
        <v>2788</v>
      </c>
      <c r="G48" s="543">
        <f>SUM(G44:G47)</f>
        <v>785834</v>
      </c>
      <c r="H48" s="542"/>
      <c r="I48" s="544">
        <f>SUM(I44:I47)</f>
        <v>2960</v>
      </c>
      <c r="J48" s="542">
        <f>SUM(J44:J47)</f>
        <v>2851</v>
      </c>
      <c r="K48" s="543">
        <f>SUM(K44:K47)</f>
        <v>811898</v>
      </c>
      <c r="L48" s="542"/>
      <c r="M48" s="544">
        <f>SUM(M44:M47)</f>
        <v>2960</v>
      </c>
      <c r="N48" s="542">
        <f>SUM(N44:N47)</f>
        <v>2851</v>
      </c>
      <c r="O48" s="543">
        <f>SUM(O44:O47)</f>
        <v>828647.552</v>
      </c>
      <c r="P48" s="542"/>
      <c r="Q48" s="544">
        <f>SUM(Q44:Q47)</f>
        <v>0</v>
      </c>
      <c r="R48" s="542">
        <f>SUM(R44:R47)</f>
        <v>0</v>
      </c>
      <c r="S48" s="545">
        <f>SUM(S44:S47)</f>
        <v>16749.55200000004</v>
      </c>
    </row>
    <row r="49" spans="1:19" ht="15.75">
      <c r="A49" s="478"/>
      <c r="B49" s="546"/>
      <c r="C49" s="478"/>
      <c r="D49" s="528"/>
      <c r="E49" s="528"/>
      <c r="F49" s="528"/>
      <c r="G49" s="528"/>
      <c r="H49" s="528"/>
      <c r="I49" s="528"/>
      <c r="J49" s="528"/>
      <c r="K49" s="528"/>
      <c r="L49" s="528"/>
      <c r="M49" s="528"/>
      <c r="N49" s="528"/>
      <c r="O49" s="528"/>
      <c r="P49" s="528"/>
      <c r="Q49" s="528"/>
      <c r="R49" s="528"/>
      <c r="S49" s="528"/>
    </row>
    <row r="50" spans="1:19" ht="20.25">
      <c r="A50" s="478"/>
      <c r="B50" s="547" t="s">
        <v>288</v>
      </c>
      <c r="C50" s="478"/>
      <c r="D50" s="528"/>
      <c r="E50" s="528"/>
      <c r="F50" s="528"/>
      <c r="G50" s="528"/>
      <c r="H50" s="528"/>
      <c r="I50" s="528"/>
      <c r="J50" s="528"/>
      <c r="K50" s="528"/>
      <c r="L50" s="528"/>
      <c r="M50" s="528"/>
      <c r="N50" s="528"/>
      <c r="O50" s="528"/>
      <c r="P50" s="528"/>
      <c r="Q50" s="528"/>
      <c r="R50" s="528"/>
      <c r="S50" s="528"/>
    </row>
    <row r="51" spans="1:19" ht="15">
      <c r="A51" s="478"/>
      <c r="B51" s="939" t="s">
        <v>289</v>
      </c>
      <c r="C51" s="939"/>
      <c r="D51" s="939"/>
      <c r="E51" s="939"/>
      <c r="F51" s="939"/>
      <c r="G51" s="939"/>
      <c r="H51" s="939"/>
      <c r="I51" s="939"/>
      <c r="J51" s="939"/>
      <c r="K51" s="939"/>
      <c r="L51" s="939"/>
      <c r="M51" s="939"/>
      <c r="N51" s="939"/>
      <c r="O51" s="939"/>
      <c r="P51" s="939"/>
      <c r="Q51" s="939"/>
      <c r="R51" s="939"/>
      <c r="S51" s="939"/>
    </row>
    <row r="52" spans="1:19" ht="15">
      <c r="A52" s="478"/>
      <c r="B52" s="940"/>
      <c r="C52" s="940"/>
      <c r="D52" s="940"/>
      <c r="E52" s="940"/>
      <c r="F52" s="940"/>
      <c r="G52" s="940"/>
      <c r="H52" s="940"/>
      <c r="I52" s="940"/>
      <c r="J52" s="940"/>
      <c r="K52" s="940"/>
      <c r="L52" s="940"/>
      <c r="M52" s="940"/>
      <c r="N52" s="940"/>
      <c r="O52" s="940"/>
      <c r="P52" s="940"/>
      <c r="Q52" s="940"/>
      <c r="R52" s="940"/>
      <c r="S52" s="940"/>
    </row>
  </sheetData>
  <mergeCells count="1">
    <mergeCell ref="B51:S52"/>
  </mergeCells>
  <printOptions horizontalCentered="1"/>
  <pageMargins left="0.75" right="0.75" top="1" bottom="1" header="0.5" footer="0.5"/>
  <pageSetup fitToHeight="1" fitToWidth="1" horizontalDpi="600" verticalDpi="600" orientation="landscape" scale="5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50"/>
  <sheetViews>
    <sheetView view="pageBreakPreview" zoomScale="60" workbookViewId="0" topLeftCell="C1">
      <selection activeCell="H59" sqref="H59"/>
    </sheetView>
  </sheetViews>
  <sheetFormatPr defaultColWidth="9.140625" defaultRowHeight="12.75"/>
  <cols>
    <col min="2" max="2" width="35.421875" style="0" customWidth="1"/>
    <col min="3" max="3" width="15.8515625" style="0" bestFit="1" customWidth="1"/>
    <col min="4" max="4" width="18.7109375" style="0" bestFit="1" customWidth="1"/>
    <col min="5" max="5" width="15.8515625" style="0" bestFit="1" customWidth="1"/>
    <col min="6" max="6" width="18.7109375" style="0" bestFit="1" customWidth="1"/>
    <col min="7" max="8" width="17.7109375" style="0" bestFit="1" customWidth="1"/>
    <col min="9" max="9" width="15.140625" style="0" bestFit="1" customWidth="1"/>
    <col min="10" max="10" width="14.00390625" style="0" bestFit="1" customWidth="1"/>
    <col min="11" max="11" width="13.00390625" style="0" bestFit="1" customWidth="1"/>
    <col min="12" max="12" width="14.8515625" style="0" bestFit="1" customWidth="1"/>
    <col min="13" max="13" width="17.00390625" style="0" bestFit="1" customWidth="1"/>
    <col min="14" max="14" width="15.8515625" style="0" bestFit="1" customWidth="1"/>
    <col min="15" max="15" width="18.7109375" style="0" bestFit="1" customWidth="1"/>
  </cols>
  <sheetData>
    <row r="1" spans="1:15" ht="20.25">
      <c r="A1" s="480" t="s">
        <v>290</v>
      </c>
      <c r="B1" s="548"/>
      <c r="C1" s="548"/>
      <c r="D1" s="548"/>
      <c r="E1" s="548"/>
      <c r="F1" s="548"/>
      <c r="G1" s="548"/>
      <c r="H1" s="548"/>
      <c r="I1" s="548"/>
      <c r="J1" s="548"/>
      <c r="K1" s="548"/>
      <c r="L1" s="548"/>
      <c r="M1" s="548"/>
      <c r="N1" s="548"/>
      <c r="O1" s="548"/>
    </row>
    <row r="2" spans="1:15" ht="20.25">
      <c r="A2" s="480"/>
      <c r="B2" s="548"/>
      <c r="C2" s="548"/>
      <c r="D2" s="548"/>
      <c r="E2" s="548"/>
      <c r="F2" s="548"/>
      <c r="G2" s="548"/>
      <c r="H2" s="548"/>
      <c r="I2" s="548"/>
      <c r="J2" s="548"/>
      <c r="K2" s="548"/>
      <c r="L2" s="548"/>
      <c r="M2" s="548"/>
      <c r="N2" s="548"/>
      <c r="O2" s="548"/>
    </row>
    <row r="3" spans="1:15" ht="20.25">
      <c r="A3" s="480"/>
      <c r="B3" s="548"/>
      <c r="C3" s="548"/>
      <c r="D3" s="548"/>
      <c r="E3" s="548"/>
      <c r="F3" s="548"/>
      <c r="G3" s="548"/>
      <c r="H3" s="548"/>
      <c r="I3" s="548"/>
      <c r="J3" s="548"/>
      <c r="K3" s="548"/>
      <c r="L3" s="548"/>
      <c r="M3" s="548"/>
      <c r="N3" s="548"/>
      <c r="O3" s="548"/>
    </row>
    <row r="4" spans="1:15" ht="18.75">
      <c r="A4" s="549" t="s">
        <v>291</v>
      </c>
      <c r="B4" s="550"/>
      <c r="C4" s="550"/>
      <c r="D4" s="550"/>
      <c r="E4" s="550"/>
      <c r="F4" s="550"/>
      <c r="G4" s="550"/>
      <c r="H4" s="550"/>
      <c r="I4" s="550"/>
      <c r="J4" s="550"/>
      <c r="K4" s="550"/>
      <c r="L4" s="550"/>
      <c r="M4" s="550"/>
      <c r="N4" s="550"/>
      <c r="O4" s="550"/>
    </row>
    <row r="5" spans="1:15" ht="16.5">
      <c r="A5" s="950" t="s">
        <v>2</v>
      </c>
      <c r="B5" s="934"/>
      <c r="C5" s="934"/>
      <c r="D5" s="934"/>
      <c r="E5" s="934"/>
      <c r="F5" s="934"/>
      <c r="G5" s="934"/>
      <c r="H5" s="934"/>
      <c r="I5" s="934"/>
      <c r="J5" s="934"/>
      <c r="K5" s="934"/>
      <c r="L5" s="934"/>
      <c r="M5" s="934"/>
      <c r="N5" s="934"/>
      <c r="O5" s="935"/>
    </row>
    <row r="6" spans="1:15" ht="16.5">
      <c r="A6" s="551" t="str">
        <f>+'[9](B) Sum of Req '!A5</f>
        <v>Salaries and Expenses</v>
      </c>
      <c r="B6" s="550"/>
      <c r="C6" s="550"/>
      <c r="D6" s="550"/>
      <c r="E6" s="550"/>
      <c r="F6" s="550"/>
      <c r="G6" s="550"/>
      <c r="H6" s="550"/>
      <c r="I6" s="550"/>
      <c r="J6" s="550"/>
      <c r="K6" s="550"/>
      <c r="L6" s="550"/>
      <c r="M6" s="550"/>
      <c r="N6" s="550"/>
      <c r="O6" s="550"/>
    </row>
    <row r="7" spans="1:15" ht="12.75">
      <c r="A7" s="548"/>
      <c r="B7" s="548"/>
      <c r="C7" s="548"/>
      <c r="D7" s="548"/>
      <c r="E7" s="548"/>
      <c r="F7" s="548"/>
      <c r="G7" s="548"/>
      <c r="H7" s="548"/>
      <c r="I7" s="548"/>
      <c r="J7" s="548"/>
      <c r="K7" s="548"/>
      <c r="L7" s="548"/>
      <c r="M7" s="548"/>
      <c r="N7" s="548"/>
      <c r="O7" s="548"/>
    </row>
    <row r="8" spans="1:15" ht="12.75">
      <c r="A8" s="552"/>
      <c r="B8" s="552"/>
      <c r="C8" s="552"/>
      <c r="D8" s="552"/>
      <c r="E8" s="552"/>
      <c r="F8" s="552"/>
      <c r="G8" s="552"/>
      <c r="H8" s="552"/>
      <c r="I8" s="552"/>
      <c r="J8" s="552"/>
      <c r="K8" s="552"/>
      <c r="L8" s="552"/>
      <c r="M8" s="552"/>
      <c r="N8" s="552"/>
      <c r="O8" s="552"/>
    </row>
    <row r="9" spans="1:15" ht="12.75">
      <c r="A9" s="553"/>
      <c r="B9" s="554"/>
      <c r="C9" s="555" t="s">
        <v>292</v>
      </c>
      <c r="D9" s="556"/>
      <c r="E9" s="555" t="s">
        <v>293</v>
      </c>
      <c r="F9" s="556"/>
      <c r="G9" s="557"/>
      <c r="H9" s="558"/>
      <c r="I9" s="559"/>
      <c r="J9" s="951" t="s">
        <v>294</v>
      </c>
      <c r="K9" s="951"/>
      <c r="L9" s="951"/>
      <c r="M9" s="951"/>
      <c r="N9" s="951"/>
      <c r="O9" s="952"/>
    </row>
    <row r="10" spans="1:15" ht="12.75">
      <c r="A10" s="560"/>
      <c r="B10" s="561"/>
      <c r="C10" s="562" t="s">
        <v>84</v>
      </c>
      <c r="D10" s="563" t="s">
        <v>84</v>
      </c>
      <c r="E10" s="562" t="s">
        <v>84</v>
      </c>
      <c r="F10" s="563" t="s">
        <v>84</v>
      </c>
      <c r="G10" s="564" t="s">
        <v>295</v>
      </c>
      <c r="H10" s="564" t="s">
        <v>295</v>
      </c>
      <c r="I10" s="564"/>
      <c r="J10" s="565" t="s">
        <v>296</v>
      </c>
      <c r="K10" s="565" t="s">
        <v>296</v>
      </c>
      <c r="L10" s="565" t="s">
        <v>296</v>
      </c>
      <c r="M10" s="565" t="s">
        <v>297</v>
      </c>
      <c r="N10" s="566" t="s">
        <v>84</v>
      </c>
      <c r="O10" s="567" t="s">
        <v>84</v>
      </c>
    </row>
    <row r="11" spans="1:15" ht="12.75">
      <c r="A11" s="568" t="s">
        <v>298</v>
      </c>
      <c r="B11" s="561"/>
      <c r="C11" s="562" t="s">
        <v>299</v>
      </c>
      <c r="D11" s="563" t="s">
        <v>300</v>
      </c>
      <c r="E11" s="562" t="s">
        <v>299</v>
      </c>
      <c r="F11" s="563" t="s">
        <v>300</v>
      </c>
      <c r="G11" s="569" t="s">
        <v>59</v>
      </c>
      <c r="H11" s="570" t="s">
        <v>301</v>
      </c>
      <c r="I11" s="571" t="s">
        <v>302</v>
      </c>
      <c r="J11" s="572" t="s">
        <v>59</v>
      </c>
      <c r="K11" s="572" t="s">
        <v>65</v>
      </c>
      <c r="L11" s="572" t="s">
        <v>212</v>
      </c>
      <c r="M11" s="572" t="s">
        <v>303</v>
      </c>
      <c r="N11" s="573" t="s">
        <v>299</v>
      </c>
      <c r="O11" s="574" t="s">
        <v>300</v>
      </c>
    </row>
    <row r="12" spans="1:15" ht="12.75">
      <c r="A12" s="953"/>
      <c r="B12" s="953"/>
      <c r="C12" s="575"/>
      <c r="D12" s="575"/>
      <c r="E12" s="575"/>
      <c r="F12" s="575"/>
      <c r="G12" s="575"/>
      <c r="H12" s="575"/>
      <c r="I12" s="575"/>
      <c r="J12" s="575"/>
      <c r="K12" s="575"/>
      <c r="L12" s="575"/>
      <c r="M12" s="575"/>
      <c r="N12" s="575"/>
      <c r="O12" s="575"/>
    </row>
    <row r="13" spans="1:15" ht="12.75">
      <c r="A13" s="576" t="s">
        <v>304</v>
      </c>
      <c r="B13" s="575"/>
      <c r="C13" s="577">
        <v>12212</v>
      </c>
      <c r="D13" s="577">
        <v>1076</v>
      </c>
      <c r="E13" s="577">
        <v>12213</v>
      </c>
      <c r="F13" s="577">
        <v>1076</v>
      </c>
      <c r="G13" s="575">
        <v>0</v>
      </c>
      <c r="H13" s="575">
        <v>-576</v>
      </c>
      <c r="I13" s="575">
        <f>SUM(G13:H13)</f>
        <v>-576</v>
      </c>
      <c r="J13" s="575">
        <v>231</v>
      </c>
      <c r="K13" s="575"/>
      <c r="L13" s="575">
        <v>0</v>
      </c>
      <c r="M13" s="575">
        <f aca="true" t="shared" si="0" ref="M13:M35">J13+L13</f>
        <v>231</v>
      </c>
      <c r="N13" s="575">
        <f>E13+G13+I13+M13</f>
        <v>11868</v>
      </c>
      <c r="O13" s="575">
        <f>F13</f>
        <v>1076</v>
      </c>
    </row>
    <row r="14" spans="1:15" ht="12.75">
      <c r="A14" s="953" t="s">
        <v>305</v>
      </c>
      <c r="B14" s="953"/>
      <c r="C14" s="577">
        <v>2452</v>
      </c>
      <c r="D14" s="577">
        <v>122</v>
      </c>
      <c r="E14" s="577">
        <v>2402</v>
      </c>
      <c r="F14" s="577">
        <v>122</v>
      </c>
      <c r="G14" s="575">
        <v>0</v>
      </c>
      <c r="H14" s="575">
        <v>-220</v>
      </c>
      <c r="I14" s="575">
        <f aca="true" t="shared" si="1" ref="I14:I42">SUM(G14:H14)</f>
        <v>-220</v>
      </c>
      <c r="J14" s="575">
        <v>121</v>
      </c>
      <c r="K14" s="575"/>
      <c r="L14" s="575">
        <v>0</v>
      </c>
      <c r="M14" s="575">
        <f t="shared" si="0"/>
        <v>121</v>
      </c>
      <c r="N14" s="575">
        <f aca="true" t="shared" si="2" ref="N14:N41">E14+G14+I14+M14</f>
        <v>2303</v>
      </c>
      <c r="O14" s="575">
        <f aca="true" t="shared" si="3" ref="O14:O41">F14</f>
        <v>122</v>
      </c>
    </row>
    <row r="15" spans="1:15" ht="12.75">
      <c r="A15" s="948" t="s">
        <v>306</v>
      </c>
      <c r="B15" s="949"/>
      <c r="C15" s="577">
        <v>426</v>
      </c>
      <c r="D15" s="577">
        <v>317</v>
      </c>
      <c r="E15" s="577">
        <v>426</v>
      </c>
      <c r="F15" s="577">
        <v>317</v>
      </c>
      <c r="G15" s="575">
        <v>0</v>
      </c>
      <c r="H15" s="575">
        <f>-C15/16692*1904</f>
        <v>-48.59237958303379</v>
      </c>
      <c r="I15" s="575">
        <f t="shared" si="1"/>
        <v>-48.59237958303379</v>
      </c>
      <c r="J15" s="575">
        <v>0</v>
      </c>
      <c r="K15" s="575"/>
      <c r="L15" s="575">
        <v>0</v>
      </c>
      <c r="M15" s="575">
        <f t="shared" si="0"/>
        <v>0</v>
      </c>
      <c r="N15" s="575">
        <f t="shared" si="2"/>
        <v>377.4076204169662</v>
      </c>
      <c r="O15" s="575">
        <f t="shared" si="3"/>
        <v>317</v>
      </c>
    </row>
    <row r="16" spans="1:15" ht="12.75">
      <c r="A16" s="946" t="s">
        <v>307</v>
      </c>
      <c r="B16" s="942"/>
      <c r="C16" s="577">
        <v>557</v>
      </c>
      <c r="D16" s="577">
        <v>62</v>
      </c>
      <c r="E16" s="577">
        <v>557</v>
      </c>
      <c r="F16" s="577">
        <v>62</v>
      </c>
      <c r="G16" s="575">
        <v>0</v>
      </c>
      <c r="H16" s="575">
        <f aca="true" t="shared" si="4" ref="H16:H41">-C16/16692*1904</f>
        <v>-63.53510663791038</v>
      </c>
      <c r="I16" s="575">
        <f t="shared" si="1"/>
        <v>-63.53510663791038</v>
      </c>
      <c r="J16" s="575">
        <v>7</v>
      </c>
      <c r="K16" s="575"/>
      <c r="L16" s="575">
        <v>0</v>
      </c>
      <c r="M16" s="575">
        <f t="shared" si="0"/>
        <v>7</v>
      </c>
      <c r="N16" s="575">
        <f t="shared" si="2"/>
        <v>500.46489336208964</v>
      </c>
      <c r="O16" s="575">
        <f t="shared" si="3"/>
        <v>62</v>
      </c>
    </row>
    <row r="17" spans="1:15" ht="12.75">
      <c r="A17" s="576" t="s">
        <v>308</v>
      </c>
      <c r="B17" s="575"/>
      <c r="C17" s="577">
        <v>692</v>
      </c>
      <c r="D17" s="577">
        <v>77</v>
      </c>
      <c r="E17" s="577">
        <v>692</v>
      </c>
      <c r="F17" s="577">
        <v>77</v>
      </c>
      <c r="G17" s="575">
        <v>0</v>
      </c>
      <c r="H17" s="575">
        <f t="shared" si="4"/>
        <v>-78.93410016774503</v>
      </c>
      <c r="I17" s="575">
        <f t="shared" si="1"/>
        <v>-78.93410016774503</v>
      </c>
      <c r="J17" s="575">
        <v>0</v>
      </c>
      <c r="K17" s="575"/>
      <c r="L17" s="575">
        <v>0</v>
      </c>
      <c r="M17" s="575">
        <f t="shared" si="0"/>
        <v>0</v>
      </c>
      <c r="N17" s="575">
        <f t="shared" si="2"/>
        <v>613.065899832255</v>
      </c>
      <c r="O17" s="575">
        <f t="shared" si="3"/>
        <v>77</v>
      </c>
    </row>
    <row r="18" spans="1:15" ht="12.75">
      <c r="A18" s="576" t="s">
        <v>309</v>
      </c>
      <c r="B18" s="575"/>
      <c r="C18" s="577">
        <v>91</v>
      </c>
      <c r="D18" s="577">
        <v>0</v>
      </c>
      <c r="E18" s="577">
        <v>91</v>
      </c>
      <c r="F18" s="577">
        <v>63</v>
      </c>
      <c r="G18" s="575">
        <v>0</v>
      </c>
      <c r="H18" s="575">
        <f t="shared" si="4"/>
        <v>-10.380062305295949</v>
      </c>
      <c r="I18" s="575">
        <f t="shared" si="1"/>
        <v>-10.380062305295949</v>
      </c>
      <c r="J18" s="575">
        <v>0</v>
      </c>
      <c r="K18" s="575"/>
      <c r="L18" s="575">
        <v>0</v>
      </c>
      <c r="M18" s="575">
        <f t="shared" si="0"/>
        <v>0</v>
      </c>
      <c r="N18" s="575">
        <f t="shared" si="2"/>
        <v>80.61993769470405</v>
      </c>
      <c r="O18" s="575">
        <f t="shared" si="3"/>
        <v>63</v>
      </c>
    </row>
    <row r="19" spans="1:15" ht="12.75">
      <c r="A19" s="576" t="s">
        <v>310</v>
      </c>
      <c r="B19" s="575"/>
      <c r="C19" s="577">
        <v>351</v>
      </c>
      <c r="D19" s="577">
        <v>9</v>
      </c>
      <c r="E19" s="577">
        <v>351</v>
      </c>
      <c r="F19" s="577">
        <v>9</v>
      </c>
      <c r="G19" s="575">
        <v>0</v>
      </c>
      <c r="H19" s="575">
        <f t="shared" si="4"/>
        <v>-40.03738317757009</v>
      </c>
      <c r="I19" s="575">
        <f t="shared" si="1"/>
        <v>-40.03738317757009</v>
      </c>
      <c r="J19" s="575">
        <v>0</v>
      </c>
      <c r="K19" s="575"/>
      <c r="L19" s="575">
        <v>0</v>
      </c>
      <c r="M19" s="575">
        <f t="shared" si="0"/>
        <v>0</v>
      </c>
      <c r="N19" s="575">
        <f t="shared" si="2"/>
        <v>310.96261682242994</v>
      </c>
      <c r="O19" s="575">
        <f t="shared" si="3"/>
        <v>9</v>
      </c>
    </row>
    <row r="20" spans="1:15" ht="12.75">
      <c r="A20" s="576" t="s">
        <v>311</v>
      </c>
      <c r="B20" s="575"/>
      <c r="C20" s="577">
        <v>6091</v>
      </c>
      <c r="D20" s="577">
        <v>623</v>
      </c>
      <c r="E20" s="577">
        <v>6105</v>
      </c>
      <c r="F20" s="577">
        <v>631</v>
      </c>
      <c r="G20" s="575">
        <v>0</v>
      </c>
      <c r="H20" s="575">
        <f t="shared" si="4"/>
        <v>-694.7797747423916</v>
      </c>
      <c r="I20" s="575">
        <f t="shared" si="1"/>
        <v>-694.7797747423916</v>
      </c>
      <c r="J20" s="575">
        <v>168</v>
      </c>
      <c r="K20" s="575"/>
      <c r="L20" s="575">
        <v>-8</v>
      </c>
      <c r="M20" s="575">
        <f t="shared" si="0"/>
        <v>160</v>
      </c>
      <c r="N20" s="575">
        <f t="shared" si="2"/>
        <v>5570.220225257608</v>
      </c>
      <c r="O20" s="575">
        <f t="shared" si="3"/>
        <v>631</v>
      </c>
    </row>
    <row r="21" spans="1:15" ht="12.75">
      <c r="A21" s="946" t="s">
        <v>312</v>
      </c>
      <c r="B21" s="942"/>
      <c r="C21" s="577">
        <v>91</v>
      </c>
      <c r="D21" s="577">
        <v>6</v>
      </c>
      <c r="E21" s="577">
        <v>91</v>
      </c>
      <c r="F21" s="577">
        <v>6</v>
      </c>
      <c r="G21" s="575">
        <v>0</v>
      </c>
      <c r="H21" s="575">
        <f t="shared" si="4"/>
        <v>-10.380062305295949</v>
      </c>
      <c r="I21" s="575">
        <f t="shared" si="1"/>
        <v>-10.380062305295949</v>
      </c>
      <c r="J21" s="575">
        <v>3</v>
      </c>
      <c r="K21" s="575"/>
      <c r="L21" s="575">
        <v>0</v>
      </c>
      <c r="M21" s="575">
        <f t="shared" si="0"/>
        <v>3</v>
      </c>
      <c r="N21" s="575">
        <f t="shared" si="2"/>
        <v>83.61993769470405</v>
      </c>
      <c r="O21" s="575">
        <f t="shared" si="3"/>
        <v>6</v>
      </c>
    </row>
    <row r="22" spans="1:15" ht="12.75">
      <c r="A22" s="576" t="s">
        <v>313</v>
      </c>
      <c r="B22" s="575"/>
      <c r="C22" s="577">
        <v>472</v>
      </c>
      <c r="D22" s="577">
        <v>0</v>
      </c>
      <c r="E22" s="577">
        <v>472</v>
      </c>
      <c r="F22" s="577">
        <v>0</v>
      </c>
      <c r="G22" s="575">
        <v>0</v>
      </c>
      <c r="H22" s="575">
        <f t="shared" si="4"/>
        <v>-53.83944404505152</v>
      </c>
      <c r="I22" s="575">
        <f t="shared" si="1"/>
        <v>-53.83944404505152</v>
      </c>
      <c r="J22" s="575">
        <v>0</v>
      </c>
      <c r="K22" s="575"/>
      <c r="L22" s="575">
        <v>0</v>
      </c>
      <c r="M22" s="575">
        <f t="shared" si="0"/>
        <v>0</v>
      </c>
      <c r="N22" s="575">
        <f t="shared" si="2"/>
        <v>418.16055595494845</v>
      </c>
      <c r="O22" s="575">
        <f t="shared" si="3"/>
        <v>0</v>
      </c>
    </row>
    <row r="23" spans="1:15" ht="12.75">
      <c r="A23" s="946" t="s">
        <v>314</v>
      </c>
      <c r="B23" s="942"/>
      <c r="C23" s="577">
        <v>47.941834743005856</v>
      </c>
      <c r="D23" s="577">
        <v>4</v>
      </c>
      <c r="E23" s="577">
        <v>47.941834743005856</v>
      </c>
      <c r="F23" s="577">
        <v>4</v>
      </c>
      <c r="G23" s="575">
        <v>0</v>
      </c>
      <c r="H23" s="575">
        <f t="shared" si="4"/>
        <v>-5.468562985303328</v>
      </c>
      <c r="I23" s="575">
        <f t="shared" si="1"/>
        <v>-5.468562985303328</v>
      </c>
      <c r="J23" s="575">
        <v>0</v>
      </c>
      <c r="K23" s="575"/>
      <c r="L23" s="575">
        <v>0</v>
      </c>
      <c r="M23" s="575">
        <f t="shared" si="0"/>
        <v>0</v>
      </c>
      <c r="N23" s="575">
        <f t="shared" si="2"/>
        <v>42.47327175770253</v>
      </c>
      <c r="O23" s="575">
        <f t="shared" si="3"/>
        <v>4</v>
      </c>
    </row>
    <row r="24" spans="1:15" ht="12.75">
      <c r="A24" s="576" t="s">
        <v>315</v>
      </c>
      <c r="B24" s="575"/>
      <c r="C24" s="577">
        <v>696</v>
      </c>
      <c r="D24" s="577">
        <v>63</v>
      </c>
      <c r="E24" s="577">
        <v>697</v>
      </c>
      <c r="F24" s="577">
        <v>63</v>
      </c>
      <c r="G24" s="575">
        <v>0</v>
      </c>
      <c r="H24" s="575">
        <f t="shared" si="4"/>
        <v>-79.3903666427031</v>
      </c>
      <c r="I24" s="575">
        <f t="shared" si="1"/>
        <v>-79.3903666427031</v>
      </c>
      <c r="J24" s="575">
        <v>54</v>
      </c>
      <c r="K24" s="575"/>
      <c r="L24" s="575">
        <v>0</v>
      </c>
      <c r="M24" s="575">
        <f t="shared" si="0"/>
        <v>54</v>
      </c>
      <c r="N24" s="575">
        <f t="shared" si="2"/>
        <v>671.6096333572968</v>
      </c>
      <c r="O24" s="575">
        <f>F24</f>
        <v>63</v>
      </c>
    </row>
    <row r="25" spans="1:15" ht="12.75">
      <c r="A25" s="946" t="s">
        <v>316</v>
      </c>
      <c r="B25" s="942"/>
      <c r="C25" s="577">
        <v>152</v>
      </c>
      <c r="D25" s="577">
        <v>0</v>
      </c>
      <c r="E25" s="577">
        <v>152</v>
      </c>
      <c r="F25" s="577">
        <v>0</v>
      </c>
      <c r="G25" s="575">
        <v>0</v>
      </c>
      <c r="H25" s="575">
        <f t="shared" si="4"/>
        <v>-17.338126048406423</v>
      </c>
      <c r="I25" s="575">
        <f t="shared" si="1"/>
        <v>-17.338126048406423</v>
      </c>
      <c r="J25" s="575">
        <v>0</v>
      </c>
      <c r="K25" s="575"/>
      <c r="L25" s="575">
        <v>0</v>
      </c>
      <c r="M25" s="575">
        <f t="shared" si="0"/>
        <v>0</v>
      </c>
      <c r="N25" s="575">
        <f t="shared" si="2"/>
        <v>134.66187395159358</v>
      </c>
      <c r="O25" s="575">
        <f t="shared" si="3"/>
        <v>0</v>
      </c>
    </row>
    <row r="26" spans="1:15" ht="12.75">
      <c r="A26" s="947" t="s">
        <v>317</v>
      </c>
      <c r="B26" s="942"/>
      <c r="C26" s="577">
        <v>1000</v>
      </c>
      <c r="D26" s="577">
        <v>3</v>
      </c>
      <c r="E26" s="577">
        <v>1000</v>
      </c>
      <c r="F26" s="577">
        <v>3</v>
      </c>
      <c r="G26" s="575">
        <v>0</v>
      </c>
      <c r="H26" s="575">
        <f t="shared" si="4"/>
        <v>-114.06661873951595</v>
      </c>
      <c r="I26" s="575">
        <f t="shared" si="1"/>
        <v>-114.06661873951595</v>
      </c>
      <c r="J26" s="575">
        <v>0</v>
      </c>
      <c r="K26" s="575"/>
      <c r="L26" s="575">
        <v>0</v>
      </c>
      <c r="M26" s="575">
        <f t="shared" si="0"/>
        <v>0</v>
      </c>
      <c r="N26" s="575">
        <f t="shared" si="2"/>
        <v>885.9333812604841</v>
      </c>
      <c r="O26" s="575">
        <f t="shared" si="3"/>
        <v>3</v>
      </c>
    </row>
    <row r="27" spans="1:15" ht="12.75">
      <c r="A27" s="946" t="s">
        <v>318</v>
      </c>
      <c r="B27" s="942"/>
      <c r="C27" s="577">
        <v>704</v>
      </c>
      <c r="D27" s="577">
        <v>19</v>
      </c>
      <c r="E27" s="577">
        <v>704</v>
      </c>
      <c r="F27" s="577">
        <v>19</v>
      </c>
      <c r="G27" s="575">
        <v>0</v>
      </c>
      <c r="H27" s="575">
        <f t="shared" si="4"/>
        <v>-80.30289959261921</v>
      </c>
      <c r="I27" s="575">
        <f>SUM(G27:H27)</f>
        <v>-80.30289959261921</v>
      </c>
      <c r="J27" s="575">
        <v>2</v>
      </c>
      <c r="K27" s="575"/>
      <c r="L27" s="575">
        <v>0</v>
      </c>
      <c r="M27" s="575">
        <f t="shared" si="0"/>
        <v>2</v>
      </c>
      <c r="N27" s="575">
        <f t="shared" si="2"/>
        <v>625.6971004073807</v>
      </c>
      <c r="O27" s="575">
        <f>F27</f>
        <v>19</v>
      </c>
    </row>
    <row r="28" spans="1:15" ht="12.75">
      <c r="A28" s="946" t="s">
        <v>319</v>
      </c>
      <c r="B28" s="942"/>
      <c r="C28" s="577">
        <v>422</v>
      </c>
      <c r="D28" s="577">
        <v>11</v>
      </c>
      <c r="E28" s="577">
        <v>422</v>
      </c>
      <c r="F28" s="577">
        <v>11</v>
      </c>
      <c r="G28" s="575">
        <v>0</v>
      </c>
      <c r="H28" s="575">
        <f t="shared" si="4"/>
        <v>-48.136113108075726</v>
      </c>
      <c r="I28" s="575">
        <f t="shared" si="1"/>
        <v>-48.136113108075726</v>
      </c>
      <c r="J28" s="575">
        <v>0</v>
      </c>
      <c r="K28" s="575"/>
      <c r="L28" s="575">
        <v>0</v>
      </c>
      <c r="M28" s="575">
        <f t="shared" si="0"/>
        <v>0</v>
      </c>
      <c r="N28" s="575">
        <f t="shared" si="2"/>
        <v>373.86388689192427</v>
      </c>
      <c r="O28" s="575">
        <f t="shared" si="3"/>
        <v>11</v>
      </c>
    </row>
    <row r="29" spans="1:15" ht="12.75">
      <c r="A29" s="576" t="s">
        <v>320</v>
      </c>
      <c r="B29" s="575"/>
      <c r="C29" s="577">
        <v>164</v>
      </c>
      <c r="D29" s="577">
        <v>7</v>
      </c>
      <c r="E29" s="577">
        <v>159</v>
      </c>
      <c r="F29" s="577">
        <v>7</v>
      </c>
      <c r="G29" s="575">
        <v>0</v>
      </c>
      <c r="H29" s="575">
        <f t="shared" si="4"/>
        <v>-18.706925473280613</v>
      </c>
      <c r="I29" s="575">
        <f t="shared" si="1"/>
        <v>-18.706925473280613</v>
      </c>
      <c r="J29" s="575">
        <v>19</v>
      </c>
      <c r="K29" s="575"/>
      <c r="L29" s="575">
        <v>0</v>
      </c>
      <c r="M29" s="575">
        <f t="shared" si="0"/>
        <v>19</v>
      </c>
      <c r="N29" s="575">
        <f t="shared" si="2"/>
        <v>159.29307452671938</v>
      </c>
      <c r="O29" s="575">
        <f t="shared" si="3"/>
        <v>7</v>
      </c>
    </row>
    <row r="30" spans="1:15" ht="12.75">
      <c r="A30" s="946" t="s">
        <v>321</v>
      </c>
      <c r="B30" s="942"/>
      <c r="C30" s="577">
        <v>309</v>
      </c>
      <c r="D30" s="577">
        <v>13</v>
      </c>
      <c r="E30" s="577">
        <v>301</v>
      </c>
      <c r="F30" s="577">
        <v>13</v>
      </c>
      <c r="G30" s="575">
        <v>0</v>
      </c>
      <c r="H30" s="575">
        <f t="shared" si="4"/>
        <v>-35.24658519051042</v>
      </c>
      <c r="I30" s="575">
        <f t="shared" si="1"/>
        <v>-35.24658519051042</v>
      </c>
      <c r="J30" s="575">
        <v>0</v>
      </c>
      <c r="K30" s="575"/>
      <c r="L30" s="575">
        <v>0</v>
      </c>
      <c r="M30" s="575">
        <f t="shared" si="0"/>
        <v>0</v>
      </c>
      <c r="N30" s="575">
        <f t="shared" si="2"/>
        <v>265.7534148094896</v>
      </c>
      <c r="O30" s="575">
        <f t="shared" si="3"/>
        <v>13</v>
      </c>
    </row>
    <row r="31" spans="1:15" ht="12.75">
      <c r="A31" s="576" t="s">
        <v>322</v>
      </c>
      <c r="B31" s="575"/>
      <c r="C31" s="577">
        <v>100</v>
      </c>
      <c r="D31" s="577">
        <v>1</v>
      </c>
      <c r="E31" s="577">
        <v>100</v>
      </c>
      <c r="F31" s="577">
        <v>1</v>
      </c>
      <c r="G31" s="575">
        <v>0</v>
      </c>
      <c r="H31" s="575">
        <f t="shared" si="4"/>
        <v>-11.406661873951593</v>
      </c>
      <c r="I31" s="575">
        <f t="shared" si="1"/>
        <v>-11.406661873951593</v>
      </c>
      <c r="J31" s="575">
        <v>4</v>
      </c>
      <c r="K31" s="575"/>
      <c r="L31" s="575">
        <v>0</v>
      </c>
      <c r="M31" s="575">
        <f t="shared" si="0"/>
        <v>4</v>
      </c>
      <c r="N31" s="575">
        <f t="shared" si="2"/>
        <v>92.59333812604841</v>
      </c>
      <c r="O31" s="575">
        <f t="shared" si="3"/>
        <v>1</v>
      </c>
    </row>
    <row r="32" spans="1:15" ht="12.75">
      <c r="A32" s="576" t="s">
        <v>323</v>
      </c>
      <c r="B32" s="575"/>
      <c r="C32" s="577">
        <v>28</v>
      </c>
      <c r="D32" s="577">
        <v>1</v>
      </c>
      <c r="E32" s="577">
        <v>28</v>
      </c>
      <c r="F32" s="577">
        <v>1</v>
      </c>
      <c r="G32" s="575">
        <v>0</v>
      </c>
      <c r="H32" s="575">
        <f t="shared" si="4"/>
        <v>-3.1938653247064464</v>
      </c>
      <c r="I32" s="575">
        <f t="shared" si="1"/>
        <v>-3.1938653247064464</v>
      </c>
      <c r="J32" s="575">
        <v>0</v>
      </c>
      <c r="K32" s="575"/>
      <c r="L32" s="575">
        <v>0</v>
      </c>
      <c r="M32" s="575">
        <f>J32+L32</f>
        <v>0</v>
      </c>
      <c r="N32" s="575">
        <f t="shared" si="2"/>
        <v>24.806134675293553</v>
      </c>
      <c r="O32" s="575">
        <f t="shared" si="3"/>
        <v>1</v>
      </c>
    </row>
    <row r="33" spans="1:15" ht="12.75">
      <c r="A33" s="578" t="s">
        <v>324</v>
      </c>
      <c r="B33" s="575"/>
      <c r="C33" s="577">
        <v>571</v>
      </c>
      <c r="D33" s="577">
        <v>0</v>
      </c>
      <c r="E33" s="577">
        <v>571</v>
      </c>
      <c r="F33" s="577">
        <v>0</v>
      </c>
      <c r="G33" s="575">
        <v>0</v>
      </c>
      <c r="H33" s="575">
        <f t="shared" si="4"/>
        <v>-65.1320393002636</v>
      </c>
      <c r="I33" s="575">
        <f t="shared" si="1"/>
        <v>-65.1320393002636</v>
      </c>
      <c r="J33" s="575">
        <v>0</v>
      </c>
      <c r="K33" s="575"/>
      <c r="L33" s="575">
        <v>0</v>
      </c>
      <c r="M33" s="575">
        <f t="shared" si="0"/>
        <v>0</v>
      </c>
      <c r="N33" s="575">
        <f t="shared" si="2"/>
        <v>505.8679606997364</v>
      </c>
      <c r="O33" s="575">
        <f t="shared" si="3"/>
        <v>0</v>
      </c>
    </row>
    <row r="34" spans="1:15" ht="12.75">
      <c r="A34" s="946" t="s">
        <v>325</v>
      </c>
      <c r="B34" s="942"/>
      <c r="C34" s="577">
        <v>151</v>
      </c>
      <c r="D34" s="577">
        <v>1</v>
      </c>
      <c r="E34" s="577">
        <v>151</v>
      </c>
      <c r="F34" s="577">
        <v>1</v>
      </c>
      <c r="G34" s="575">
        <v>0</v>
      </c>
      <c r="H34" s="575">
        <f t="shared" si="4"/>
        <v>-17.224059429666905</v>
      </c>
      <c r="I34" s="575">
        <f t="shared" si="1"/>
        <v>-17.224059429666905</v>
      </c>
      <c r="J34" s="575">
        <v>0</v>
      </c>
      <c r="K34" s="575"/>
      <c r="L34" s="575">
        <v>0</v>
      </c>
      <c r="M34" s="575">
        <f>J34+L34</f>
        <v>0</v>
      </c>
      <c r="N34" s="575">
        <f t="shared" si="2"/>
        <v>133.7759405703331</v>
      </c>
      <c r="O34" s="575">
        <f t="shared" si="3"/>
        <v>1</v>
      </c>
    </row>
    <row r="35" spans="1:15" ht="12.75">
      <c r="A35" s="576" t="s">
        <v>326</v>
      </c>
      <c r="B35" s="575"/>
      <c r="C35" s="577">
        <v>1172</v>
      </c>
      <c r="D35" s="577">
        <v>0</v>
      </c>
      <c r="E35" s="577">
        <v>1171</v>
      </c>
      <c r="F35" s="577">
        <v>14</v>
      </c>
      <c r="G35" s="575">
        <v>0</v>
      </c>
      <c r="H35" s="575">
        <f t="shared" si="4"/>
        <v>-133.68607716271268</v>
      </c>
      <c r="I35" s="575">
        <f t="shared" si="1"/>
        <v>-133.68607716271268</v>
      </c>
      <c r="J35" s="575">
        <v>15</v>
      </c>
      <c r="K35" s="575"/>
      <c r="L35" s="575">
        <v>0</v>
      </c>
      <c r="M35" s="575">
        <f t="shared" si="0"/>
        <v>15</v>
      </c>
      <c r="N35" s="575">
        <f t="shared" si="2"/>
        <v>1052.3139228372872</v>
      </c>
      <c r="O35" s="575">
        <f t="shared" si="3"/>
        <v>14</v>
      </c>
    </row>
    <row r="36" spans="1:15" ht="12.75">
      <c r="A36" s="946" t="s">
        <v>327</v>
      </c>
      <c r="B36" s="942"/>
      <c r="C36" s="577">
        <v>0</v>
      </c>
      <c r="D36" s="577">
        <v>0</v>
      </c>
      <c r="E36" s="577">
        <v>0</v>
      </c>
      <c r="F36" s="577">
        <v>0</v>
      </c>
      <c r="G36" s="575">
        <v>0</v>
      </c>
      <c r="H36" s="575">
        <f t="shared" si="4"/>
        <v>0</v>
      </c>
      <c r="I36" s="575">
        <f t="shared" si="1"/>
        <v>0</v>
      </c>
      <c r="J36" s="575">
        <v>0</v>
      </c>
      <c r="K36" s="575"/>
      <c r="L36" s="575">
        <v>0</v>
      </c>
      <c r="M36" s="575">
        <f aca="true" t="shared" si="5" ref="M36:M41">SUM(J36:L36)</f>
        <v>0</v>
      </c>
      <c r="N36" s="575">
        <f t="shared" si="2"/>
        <v>0</v>
      </c>
      <c r="O36" s="575">
        <f t="shared" si="3"/>
        <v>0</v>
      </c>
    </row>
    <row r="37" spans="1:15" ht="12.75">
      <c r="A37" s="946" t="s">
        <v>328</v>
      </c>
      <c r="B37" s="942"/>
      <c r="C37" s="577">
        <v>1848</v>
      </c>
      <c r="D37" s="577">
        <v>446</v>
      </c>
      <c r="E37" s="577">
        <v>1899</v>
      </c>
      <c r="F37" s="577">
        <v>420</v>
      </c>
      <c r="G37" s="575">
        <v>0</v>
      </c>
      <c r="H37" s="575">
        <f t="shared" si="4"/>
        <v>-210.79511143062547</v>
      </c>
      <c r="I37" s="575">
        <f t="shared" si="1"/>
        <v>-210.79511143062547</v>
      </c>
      <c r="J37" s="575">
        <v>98</v>
      </c>
      <c r="K37" s="575"/>
      <c r="L37" s="575">
        <v>0</v>
      </c>
      <c r="M37" s="575">
        <f t="shared" si="5"/>
        <v>98</v>
      </c>
      <c r="N37" s="575">
        <f t="shared" si="2"/>
        <v>1786.2048885693746</v>
      </c>
      <c r="O37" s="575">
        <f t="shared" si="3"/>
        <v>420</v>
      </c>
    </row>
    <row r="38" spans="1:15" ht="12.75">
      <c r="A38" s="946" t="s">
        <v>329</v>
      </c>
      <c r="B38" s="942"/>
      <c r="C38" s="577">
        <v>28</v>
      </c>
      <c r="D38" s="577">
        <v>4</v>
      </c>
      <c r="E38" s="577">
        <v>28</v>
      </c>
      <c r="F38" s="577">
        <v>4</v>
      </c>
      <c r="G38" s="575">
        <v>0</v>
      </c>
      <c r="H38" s="575">
        <f t="shared" si="4"/>
        <v>-3.1938653247064464</v>
      </c>
      <c r="I38" s="575">
        <f t="shared" si="1"/>
        <v>-3.1938653247064464</v>
      </c>
      <c r="J38" s="575">
        <v>0</v>
      </c>
      <c r="K38" s="575"/>
      <c r="L38" s="575">
        <v>0</v>
      </c>
      <c r="M38" s="575">
        <f t="shared" si="5"/>
        <v>0</v>
      </c>
      <c r="N38" s="575">
        <f t="shared" si="2"/>
        <v>24.806134675293553</v>
      </c>
      <c r="O38" s="575">
        <f t="shared" si="3"/>
        <v>4</v>
      </c>
    </row>
    <row r="39" spans="1:15" ht="12.75">
      <c r="A39" s="946" t="s">
        <v>330</v>
      </c>
      <c r="B39" s="942"/>
      <c r="C39" s="577">
        <v>13</v>
      </c>
      <c r="D39" s="577">
        <v>1</v>
      </c>
      <c r="E39" s="577">
        <v>13</v>
      </c>
      <c r="F39" s="577">
        <v>1</v>
      </c>
      <c r="G39" s="575">
        <v>0</v>
      </c>
      <c r="H39" s="575">
        <f t="shared" si="4"/>
        <v>-1.482866043613707</v>
      </c>
      <c r="I39" s="575">
        <f t="shared" si="1"/>
        <v>-1.482866043613707</v>
      </c>
      <c r="J39" s="575">
        <v>0</v>
      </c>
      <c r="K39" s="575"/>
      <c r="L39" s="575">
        <v>0</v>
      </c>
      <c r="M39" s="575">
        <f t="shared" si="5"/>
        <v>0</v>
      </c>
      <c r="N39" s="575">
        <f t="shared" si="2"/>
        <v>11.517133956386292</v>
      </c>
      <c r="O39" s="575">
        <f t="shared" si="3"/>
        <v>1</v>
      </c>
    </row>
    <row r="40" spans="1:15" ht="12.75">
      <c r="A40" s="946" t="s">
        <v>331</v>
      </c>
      <c r="B40" s="942"/>
      <c r="C40" s="575">
        <v>25.500975927130774</v>
      </c>
      <c r="D40" s="575">
        <v>0</v>
      </c>
      <c r="E40" s="575">
        <v>25.500975927130774</v>
      </c>
      <c r="F40" s="575">
        <v>0</v>
      </c>
      <c r="G40" s="575">
        <v>0</v>
      </c>
      <c r="H40" s="575">
        <f t="shared" si="4"/>
        <v>-2.9088100985656</v>
      </c>
      <c r="I40" s="575">
        <f t="shared" si="1"/>
        <v>-2.9088100985656</v>
      </c>
      <c r="J40" s="575">
        <v>0</v>
      </c>
      <c r="K40" s="575"/>
      <c r="L40" s="575">
        <v>0</v>
      </c>
      <c r="M40" s="575">
        <f t="shared" si="5"/>
        <v>0</v>
      </c>
      <c r="N40" s="575">
        <f t="shared" si="2"/>
        <v>22.592165828565175</v>
      </c>
      <c r="O40" s="575">
        <f t="shared" si="3"/>
        <v>0</v>
      </c>
    </row>
    <row r="41" spans="1:15" ht="12.75">
      <c r="A41" s="946" t="s">
        <v>332</v>
      </c>
      <c r="B41" s="942"/>
      <c r="C41" s="575">
        <v>490</v>
      </c>
      <c r="D41" s="575">
        <v>35</v>
      </c>
      <c r="E41" s="575">
        <v>490</v>
      </c>
      <c r="F41" s="575">
        <v>35</v>
      </c>
      <c r="G41" s="575">
        <v>0</v>
      </c>
      <c r="H41" s="575">
        <f t="shared" si="4"/>
        <v>-55.892643182362804</v>
      </c>
      <c r="I41" s="575">
        <f t="shared" si="1"/>
        <v>-55.892643182362804</v>
      </c>
      <c r="J41" s="575">
        <v>0</v>
      </c>
      <c r="K41" s="575"/>
      <c r="L41" s="575">
        <v>0</v>
      </c>
      <c r="M41" s="575">
        <f t="shared" si="5"/>
        <v>0</v>
      </c>
      <c r="N41" s="575">
        <f t="shared" si="2"/>
        <v>434.1073568176372</v>
      </c>
      <c r="O41" s="575">
        <f t="shared" si="3"/>
        <v>35</v>
      </c>
    </row>
    <row r="42" spans="1:15" ht="14.25">
      <c r="A42" s="943" t="s">
        <v>333</v>
      </c>
      <c r="B42" s="942"/>
      <c r="C42" s="579">
        <f>SUM(C13:C41)</f>
        <v>31356.442810670138</v>
      </c>
      <c r="D42" s="579">
        <f>SUM(D13:D41)</f>
        <v>2901</v>
      </c>
      <c r="E42" s="579">
        <f>SUM(E13:E41)</f>
        <v>31359.442810670138</v>
      </c>
      <c r="F42" s="579">
        <f>SUM(F13:F41)</f>
        <v>2960</v>
      </c>
      <c r="G42" s="579">
        <f>SUM(G14:G35)</f>
        <v>0</v>
      </c>
      <c r="H42" s="579">
        <f>SUM(H13:H41)</f>
        <v>-2700.0505099158845</v>
      </c>
      <c r="I42" s="580">
        <f t="shared" si="1"/>
        <v>-2700.0505099158845</v>
      </c>
      <c r="J42" s="579">
        <f>SUM(J13:J41)</f>
        <v>722</v>
      </c>
      <c r="K42" s="579">
        <f>SUM(K35:K35)</f>
        <v>0</v>
      </c>
      <c r="L42" s="579">
        <f>SUM(L14:L35)</f>
        <v>-8</v>
      </c>
      <c r="M42" s="579">
        <f>SUM(M13:M41)</f>
        <v>714</v>
      </c>
      <c r="N42" s="579">
        <f>SUM(N13:N41)</f>
        <v>29373.39230075425</v>
      </c>
      <c r="O42" s="579">
        <f>SUM(O13:O41)</f>
        <v>2960</v>
      </c>
    </row>
    <row r="43" spans="1:15" ht="14.25">
      <c r="A43" s="944"/>
      <c r="B43" s="945"/>
      <c r="C43" s="581"/>
      <c r="D43" s="581"/>
      <c r="E43" s="581"/>
      <c r="F43" s="581"/>
      <c r="G43" s="581"/>
      <c r="H43" s="581"/>
      <c r="I43" s="581"/>
      <c r="J43" s="581"/>
      <c r="K43" s="581"/>
      <c r="L43" s="581"/>
      <c r="M43" s="581"/>
      <c r="N43" s="581"/>
      <c r="O43" s="582"/>
    </row>
    <row r="44" spans="1:15" ht="15.75">
      <c r="A44" s="943" t="s">
        <v>334</v>
      </c>
      <c r="B44" s="942"/>
      <c r="C44" s="583"/>
      <c r="D44" s="583"/>
      <c r="E44" s="583"/>
      <c r="F44" s="583"/>
      <c r="G44" s="583"/>
      <c r="H44" s="583"/>
      <c r="I44" s="583"/>
      <c r="J44" s="583"/>
      <c r="K44" s="583"/>
      <c r="L44" s="583"/>
      <c r="M44" s="583"/>
      <c r="N44" s="583"/>
      <c r="O44" s="583"/>
    </row>
    <row r="45" spans="1:15" ht="12.75">
      <c r="A45" s="941" t="s">
        <v>335</v>
      </c>
      <c r="B45" s="942"/>
      <c r="C45" s="584">
        <v>9868</v>
      </c>
      <c r="D45" s="584">
        <v>1027</v>
      </c>
      <c r="E45" s="584">
        <v>9820</v>
      </c>
      <c r="F45" s="584">
        <v>1101</v>
      </c>
      <c r="G45" s="584">
        <v>0</v>
      </c>
      <c r="H45" s="584">
        <v>-845</v>
      </c>
      <c r="I45" s="584">
        <v>-845</v>
      </c>
      <c r="J45" s="584">
        <v>418</v>
      </c>
      <c r="K45" s="584"/>
      <c r="L45" s="584">
        <v>-8</v>
      </c>
      <c r="M45" s="575">
        <f>J45+L45</f>
        <v>410</v>
      </c>
      <c r="N45" s="575">
        <f>E45+I45+M45</f>
        <v>9385</v>
      </c>
      <c r="O45" s="575">
        <v>1101</v>
      </c>
    </row>
    <row r="46" spans="1:15" ht="12.75">
      <c r="A46" s="941" t="s">
        <v>336</v>
      </c>
      <c r="B46" s="942"/>
      <c r="C46" s="584">
        <v>21233</v>
      </c>
      <c r="D46" s="584">
        <v>1874</v>
      </c>
      <c r="E46" s="584">
        <v>21284</v>
      </c>
      <c r="F46" s="584">
        <v>1859</v>
      </c>
      <c r="G46" s="584">
        <v>0</v>
      </c>
      <c r="H46" s="584">
        <v>-1833</v>
      </c>
      <c r="I46" s="584">
        <v>-1833</v>
      </c>
      <c r="J46" s="584">
        <v>304</v>
      </c>
      <c r="K46" s="584"/>
      <c r="L46" s="584">
        <v>0</v>
      </c>
      <c r="M46" s="575">
        <f>J46+L46</f>
        <v>304</v>
      </c>
      <c r="N46" s="575">
        <f>E46+I46+M46</f>
        <v>19755</v>
      </c>
      <c r="O46" s="575">
        <v>1859</v>
      </c>
    </row>
    <row r="47" spans="1:15" ht="12.75">
      <c r="A47" s="941" t="s">
        <v>337</v>
      </c>
      <c r="B47" s="942"/>
      <c r="C47" s="584">
        <v>255</v>
      </c>
      <c r="D47" s="584">
        <v>0</v>
      </c>
      <c r="E47" s="584">
        <v>255</v>
      </c>
      <c r="F47" s="584">
        <v>0</v>
      </c>
      <c r="G47" s="584">
        <v>0</v>
      </c>
      <c r="H47" s="584">
        <v>-22</v>
      </c>
      <c r="I47" s="584">
        <v>-22</v>
      </c>
      <c r="J47" s="584">
        <v>0</v>
      </c>
      <c r="K47" s="584"/>
      <c r="L47" s="584">
        <v>0</v>
      </c>
      <c r="M47" s="575">
        <f>J47+L47</f>
        <v>0</v>
      </c>
      <c r="N47" s="575">
        <f>E47+I47+M47</f>
        <v>233</v>
      </c>
      <c r="O47" s="575">
        <v>0</v>
      </c>
    </row>
    <row r="48" spans="1:15" ht="14.25">
      <c r="A48" s="943" t="s">
        <v>333</v>
      </c>
      <c r="B48" s="942"/>
      <c r="C48" s="585">
        <f aca="true" t="shared" si="6" ref="C48:O48">SUM(C45:C47)</f>
        <v>31356</v>
      </c>
      <c r="D48" s="585">
        <f t="shared" si="6"/>
        <v>2901</v>
      </c>
      <c r="E48" s="585">
        <f t="shared" si="6"/>
        <v>31359</v>
      </c>
      <c r="F48" s="585">
        <f t="shared" si="6"/>
        <v>2960</v>
      </c>
      <c r="G48" s="585">
        <f t="shared" si="6"/>
        <v>0</v>
      </c>
      <c r="H48" s="585">
        <f t="shared" si="6"/>
        <v>-2700</v>
      </c>
      <c r="I48" s="585">
        <f t="shared" si="6"/>
        <v>-2700</v>
      </c>
      <c r="J48" s="585">
        <f t="shared" si="6"/>
        <v>722</v>
      </c>
      <c r="K48" s="585">
        <f t="shared" si="6"/>
        <v>0</v>
      </c>
      <c r="L48" s="585">
        <v>-8</v>
      </c>
      <c r="M48" s="585">
        <f t="shared" si="6"/>
        <v>714</v>
      </c>
      <c r="N48" s="585">
        <f t="shared" si="6"/>
        <v>29373</v>
      </c>
      <c r="O48" s="585">
        <f t="shared" si="6"/>
        <v>2960</v>
      </c>
    </row>
    <row r="49" spans="1:15" ht="12.75">
      <c r="A49" s="586"/>
      <c r="B49" s="586"/>
      <c r="C49" s="586"/>
      <c r="D49" s="586"/>
      <c r="E49" s="586"/>
      <c r="F49" s="586"/>
      <c r="G49" s="586"/>
      <c r="H49" s="586"/>
      <c r="I49" s="586"/>
      <c r="J49" s="586"/>
      <c r="K49" s="586"/>
      <c r="L49" s="586"/>
      <c r="M49" s="586"/>
      <c r="N49" s="586"/>
      <c r="O49" s="586"/>
    </row>
    <row r="50" spans="1:15" ht="12.75">
      <c r="A50" s="586" t="s">
        <v>338</v>
      </c>
      <c r="B50" s="586"/>
      <c r="C50" s="586"/>
      <c r="D50" s="586"/>
      <c r="E50" s="586"/>
      <c r="F50" s="586"/>
      <c r="G50" s="586"/>
      <c r="H50" s="586"/>
      <c r="I50" s="586"/>
      <c r="J50" s="586"/>
      <c r="K50" s="586"/>
      <c r="L50" s="586"/>
      <c r="M50" s="586"/>
      <c r="N50" s="586"/>
      <c r="O50" s="586"/>
    </row>
  </sheetData>
  <mergeCells count="27">
    <mergeCell ref="A5:O5"/>
    <mergeCell ref="J9:O9"/>
    <mergeCell ref="A12:B12"/>
    <mergeCell ref="A14:B14"/>
    <mergeCell ref="A15:B15"/>
    <mergeCell ref="A16:B16"/>
    <mergeCell ref="A21:B21"/>
    <mergeCell ref="A23:B23"/>
    <mergeCell ref="A25:B25"/>
    <mergeCell ref="A26:B26"/>
    <mergeCell ref="A27:B27"/>
    <mergeCell ref="A28:B28"/>
    <mergeCell ref="A30:B30"/>
    <mergeCell ref="A34:B34"/>
    <mergeCell ref="A36:B36"/>
    <mergeCell ref="A37:B37"/>
    <mergeCell ref="A38:B38"/>
    <mergeCell ref="A39:B39"/>
    <mergeCell ref="A40:B40"/>
    <mergeCell ref="A41:B41"/>
    <mergeCell ref="A46:B46"/>
    <mergeCell ref="A47:B47"/>
    <mergeCell ref="A48:B48"/>
    <mergeCell ref="A42:B42"/>
    <mergeCell ref="A43:B43"/>
    <mergeCell ref="A44:B44"/>
    <mergeCell ref="A45:B45"/>
  </mergeCells>
  <printOptions horizontalCentered="1"/>
  <pageMargins left="0.75" right="0.75" top="1" bottom="1" header="0.5" footer="0.5"/>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Seth Pease</dc:creator>
  <cp:keywords/>
  <dc:description/>
  <cp:lastModifiedBy>alazor</cp:lastModifiedBy>
  <cp:lastPrinted>2007-02-02T14:48:50Z</cp:lastPrinted>
  <dcterms:created xsi:type="dcterms:W3CDTF">2007-01-31T18:59:34Z</dcterms:created>
  <dcterms:modified xsi:type="dcterms:W3CDTF">2007-02-02T14:48:55Z</dcterms:modified>
  <cp:category/>
  <cp:version/>
  <cp:contentType/>
  <cp:contentStatus/>
</cp:coreProperties>
</file>