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1820" windowHeight="7128" activeTab="0"/>
  </bookViews>
  <sheets>
    <sheet name="cppeall" sheetId="1" r:id="rId1"/>
  </sheets>
  <definedNames>
    <definedName name="_xlnm.Print_Area" localSheetId="0">'cppeall'!$A$1:$N$31</definedName>
  </definedNames>
  <calcPr fullCalcOnLoad="1"/>
</workbook>
</file>

<file path=xl/sharedStrings.xml><?xml version="1.0" encoding="utf-8"?>
<sst xmlns="http://schemas.openxmlformats.org/spreadsheetml/2006/main" count="2735" uniqueCount="920">
  <si>
    <t>Disposing of surplus excavated materials.</t>
  </si>
  <si>
    <t>Altering the surface of the land to meet requirements of recreation facilities.</t>
  </si>
  <si>
    <t>Reshaping the surface of land to planned grades.</t>
  </si>
  <si>
    <t>To recover and re-use surface irrigation water.</t>
  </si>
  <si>
    <t>An irrigation water storage reservoir made with dam.</t>
  </si>
  <si>
    <t>Grading the land for uniform &amp; efficient application of irrigation water.</t>
  </si>
  <si>
    <t>A channel that has a supporting ridge on lower side constructed across slope.</t>
  </si>
  <si>
    <t>A permanent irrigation canal  to convey water from source to farm.</t>
  </si>
  <si>
    <t>A permanent irrigation ditch to convey water from field to field.</t>
  </si>
  <si>
    <t>A small open pit excavated below ground to store water for irrigation.</t>
  </si>
  <si>
    <t>A small reservoir constructed to regulate/store water for irrigation.</t>
  </si>
  <si>
    <t>Conversion of existing irrigation system to trickle system.</t>
  </si>
  <si>
    <t>Water is distributed by sprinklers efficiently and effectively.</t>
  </si>
  <si>
    <t>Prevent erosion from concentrated flow in water delivery system</t>
  </si>
  <si>
    <t>To effectively minimize water loss, reduce erosion and protect water quality.</t>
  </si>
  <si>
    <t>Removal of trees, stumps, and other vegetation from wooded areas.</t>
  </si>
  <si>
    <t>Controlling or extinguishing fires in coal refuse.</t>
  </si>
  <si>
    <t>Closing vertical and horizontal underground mine openings.</t>
  </si>
  <si>
    <t>Treating subsidence area to reduce harmful effects and provide beneficial use.</t>
  </si>
  <si>
    <t>Control of acid or toxic aqueous discharges from abandoned mines.</t>
  </si>
  <si>
    <t>Reduce slopes to satisfactory levels to eliminate hazards, control erosion and water quality.</t>
  </si>
  <si>
    <t>Restoring land areas that are adversely affected by mining activities.</t>
  </si>
  <si>
    <t>Restoring currently mined land to an acceptable form for planned use.</t>
  </si>
  <si>
    <t>N/A if no change in crops irrigated, significant if water use changes.</t>
  </si>
  <si>
    <t>Establishing and maintaining adequate plants to stabilize channel banks</t>
  </si>
  <si>
    <t>Slight to moderate increase for performing tillage operations.</t>
  </si>
  <si>
    <t>Slight increase due to more conductive growing conditions.</t>
  </si>
  <si>
    <t xml:space="preserve"> </t>
  </si>
  <si>
    <t>Acre</t>
  </si>
  <si>
    <t>Feet</t>
  </si>
  <si>
    <t>Number</t>
  </si>
  <si>
    <t>Change in</t>
  </si>
  <si>
    <t>Land Use</t>
  </si>
  <si>
    <t>Eligibility</t>
  </si>
  <si>
    <t>CAPITOL</t>
  </si>
  <si>
    <t>ESTIMATED COSTS</t>
  </si>
  <si>
    <t xml:space="preserve">  Change in Land Use:</t>
  </si>
  <si>
    <t xml:space="preserve">  Land in Production:</t>
  </si>
  <si>
    <t xml:space="preserve">  Labor:</t>
  </si>
  <si>
    <t xml:space="preserve">  Total Investment Cost:</t>
  </si>
  <si>
    <t xml:space="preserve">  Annual Cost:</t>
  </si>
  <si>
    <t xml:space="preserve">  Yield:</t>
  </si>
  <si>
    <t xml:space="preserve">  Timing:</t>
  </si>
  <si>
    <t xml:space="preserve">  Cash Flow:</t>
  </si>
  <si>
    <t xml:space="preserve">  Operation/Maintenance Factor:</t>
  </si>
  <si>
    <t xml:space="preserve">  Practice Life (Years):</t>
  </si>
  <si>
    <t xml:space="preserve">  Estimated Installation Cost:</t>
  </si>
  <si>
    <t>Average</t>
  </si>
  <si>
    <t xml:space="preserve">Negligible.                                                                                                                                     </t>
  </si>
  <si>
    <t xml:space="preserve">Negligible. </t>
  </si>
  <si>
    <t>Enter NHCP Code in Small Box, Press Return Key.</t>
  </si>
  <si>
    <t>Application to restore or preserve existing windbreak. Widening, partial replanting trees and shrubs.</t>
  </si>
  <si>
    <t>Stabilizing the channel of a stream with suitable structures.</t>
  </si>
  <si>
    <t>To stabilize soil eroding areas, reduce runoff &amp; improve wildlife habitat.</t>
  </si>
  <si>
    <t>Significant increase in adjacent eroding areas.</t>
  </si>
  <si>
    <t>Moderate increase due to control of eroding areas.</t>
  </si>
  <si>
    <t>Slight increase due to reduction of wind blown sediment.</t>
  </si>
  <si>
    <t>Slight to moderate due to following designed row pattern.</t>
  </si>
  <si>
    <t>Growing crops in strips established across the prevailing wind direction.</t>
  </si>
  <si>
    <t>Slight increase due to reduction in wind-borne sediment.</t>
  </si>
  <si>
    <t>Slight to moderate due to following designed cropping pattern.</t>
  </si>
  <si>
    <t>Slight decrease due to incorporating strips into cropping system.</t>
  </si>
  <si>
    <t>A structure built to divert water from one waterway to another.</t>
  </si>
  <si>
    <t>Slight increase due to more efficient and safe use of water.</t>
  </si>
  <si>
    <t>A single-purpose dam designed for temporary storage of floodwater and for its controlled release.</t>
  </si>
  <si>
    <t>Slight decrease due to conversion of land to floodpool area.</t>
  </si>
  <si>
    <t>A dam constructed across a watercourse, designed for flood protection, water supply or recreation.</t>
  </si>
  <si>
    <t>Alley Cropping</t>
  </si>
  <si>
    <t>Contour Buffer Strips</t>
  </si>
  <si>
    <t>Dry Hydrant</t>
  </si>
  <si>
    <t>Early Successional Habitat Development</t>
  </si>
  <si>
    <t>Forage Harvest Management</t>
  </si>
  <si>
    <t>Land Reconstruction (abandoned mined land)</t>
  </si>
  <si>
    <t>Manure Transfer</t>
  </si>
  <si>
    <t>Mine Shaft &amp; Adit Closing</t>
  </si>
  <si>
    <t>Riparian Herbaceous Cover</t>
  </si>
  <si>
    <t>Shallow Water Management for Wildlife</t>
  </si>
  <si>
    <t>Soil Salinity Mgmt-Nonirrigated</t>
  </si>
  <si>
    <t>Upland Wildlife Management</t>
  </si>
  <si>
    <t>Waterspreading</t>
  </si>
  <si>
    <t>Well Decommissioning</t>
  </si>
  <si>
    <t>Wetland Creation</t>
  </si>
  <si>
    <t>Wetland Enhancement</t>
  </si>
  <si>
    <t>Wetland Restoration</t>
  </si>
  <si>
    <t>Wetland Wildlife Habitat Management</t>
  </si>
  <si>
    <t>Unit</t>
  </si>
  <si>
    <t>Chiseling and subsoiling of cropland.</t>
  </si>
  <si>
    <t>(Rewriting standard &amp; specifications)</t>
  </si>
  <si>
    <t>The proper treatment of pasture, hayland, cropland where forage is harvested to be feed.</t>
  </si>
  <si>
    <t>Moderate to significant.</t>
  </si>
  <si>
    <t>Slight to moderate.</t>
  </si>
  <si>
    <t>Moderate.</t>
  </si>
  <si>
    <t>Slight.</t>
  </si>
  <si>
    <t xml:space="preserve">Negligible.                          </t>
  </si>
  <si>
    <t>Significant.</t>
  </si>
  <si>
    <t>Negligible to slight.</t>
  </si>
  <si>
    <t xml:space="preserve"> Significant.</t>
  </si>
  <si>
    <t>RISK</t>
  </si>
  <si>
    <t>LAND</t>
  </si>
  <si>
    <t>LABOR</t>
  </si>
  <si>
    <t>Code</t>
  </si>
  <si>
    <t>Description</t>
  </si>
  <si>
    <t>Yield</t>
  </si>
  <si>
    <t>Flexibility</t>
  </si>
  <si>
    <t>Timing</t>
  </si>
  <si>
    <t>Cash Flow</t>
  </si>
  <si>
    <t>Access Road</t>
  </si>
  <si>
    <t>Not applicable.</t>
  </si>
  <si>
    <t>Bedding</t>
  </si>
  <si>
    <t>314b</t>
  </si>
  <si>
    <t>Not Applicable.</t>
  </si>
  <si>
    <t>314c</t>
  </si>
  <si>
    <t>314f</t>
  </si>
  <si>
    <t>314m</t>
  </si>
  <si>
    <t>Conservation</t>
  </si>
  <si>
    <t>Negligible.</t>
  </si>
  <si>
    <t>589A</t>
  </si>
  <si>
    <t>589B</t>
  </si>
  <si>
    <t>589C</t>
  </si>
  <si>
    <t>Diversion</t>
  </si>
  <si>
    <t>Animal Trails &amp; Walkways</t>
  </si>
  <si>
    <t>Brush Management (biological)</t>
  </si>
  <si>
    <t>Brush Management (chemical)</t>
  </si>
  <si>
    <t>Brush Management (burning)</t>
  </si>
  <si>
    <t>Brush Management (mechanical)</t>
  </si>
  <si>
    <t>Channel Vegetation</t>
  </si>
  <si>
    <t>Chiseling &amp; Subsoiling</t>
  </si>
  <si>
    <t>Clearing &amp; Snagging</t>
  </si>
  <si>
    <t>Commercial Fishponds</t>
  </si>
  <si>
    <t>Composting Facility</t>
  </si>
  <si>
    <t>Conservation Cover</t>
  </si>
  <si>
    <t>Conservation Crop Rotation</t>
  </si>
  <si>
    <t>Contour Farming</t>
  </si>
  <si>
    <t>Contour Orchard &amp; Other Fruit Area</t>
  </si>
  <si>
    <t>Controlled Drainage</t>
  </si>
  <si>
    <t>Cover and Green manure Crop</t>
  </si>
  <si>
    <t>Critical Area Planting</t>
  </si>
  <si>
    <t>Cross Wind Ridges</t>
  </si>
  <si>
    <t>Cross Wind Stripcropping</t>
  </si>
  <si>
    <t>Cross Wind Trap Strips</t>
  </si>
  <si>
    <t>Dam, Diversion</t>
  </si>
  <si>
    <t>Dam, Floodwater Retarding</t>
  </si>
  <si>
    <t>Dam, Multiple Purpose</t>
  </si>
  <si>
    <t>Dike (Earth Structure)</t>
  </si>
  <si>
    <t>Farm Program Eligibility - Can the farmer participate in USDA programs.</t>
  </si>
  <si>
    <t>Total Investment Cost -  Costs associated with implementing or beginning the practice.</t>
  </si>
  <si>
    <t xml:space="preserve">       Economic Effects for NRCS Conservation Practices - Oregon</t>
  </si>
  <si>
    <t>Growing alternate strips of crops.</t>
  </si>
  <si>
    <t>Fish Raceway or Tank</t>
  </si>
  <si>
    <t>Fish Stream Improvement</t>
  </si>
  <si>
    <t>Fishpond Management</t>
  </si>
  <si>
    <t>Floodwater Diversion</t>
  </si>
  <si>
    <t>Forest Harvest Trails &amp; Landings</t>
  </si>
  <si>
    <t>Forest Land Erosion Control System</t>
  </si>
  <si>
    <t>Forest Land Management</t>
  </si>
  <si>
    <t>Forest Site Preparation</t>
  </si>
  <si>
    <t>Forest Stand Improvement</t>
  </si>
  <si>
    <t>Grade Stabilization Structure</t>
  </si>
  <si>
    <t>Grassed Waterway</t>
  </si>
  <si>
    <t>Grazing Land Mechanical Treatment</t>
  </si>
  <si>
    <t>Heavy Use Area Protection</t>
  </si>
  <si>
    <t>Hedgerow Planting</t>
  </si>
  <si>
    <t>Herbaceous Wind Barriers</t>
  </si>
  <si>
    <t>Hillside Ditch</t>
  </si>
  <si>
    <t>Irrigation Canal or Lateral</t>
  </si>
  <si>
    <t>Irrigation Field Ditch</t>
  </si>
  <si>
    <t>Irrigation land Leveling</t>
  </si>
  <si>
    <t>Irrigation Pit</t>
  </si>
  <si>
    <t>Irrigation Regulating Reservoir</t>
  </si>
  <si>
    <t>Irrigation Storage Reservoir</t>
  </si>
  <si>
    <t>Irrigation System (trickle)</t>
  </si>
  <si>
    <t>Irrigation System (sprinkler)</t>
  </si>
  <si>
    <t>Irrigation System (surface, subsurface)</t>
  </si>
  <si>
    <t>Irrigation System (tailwater recovery)</t>
  </si>
  <si>
    <t>Credit &amp;Farm</t>
  </si>
  <si>
    <t>MGT LEVEL</t>
  </si>
  <si>
    <t>PROFTIABILITY</t>
  </si>
  <si>
    <t xml:space="preserve">  Credit/Program Eligibility:</t>
  </si>
  <si>
    <t>MANAGEMENT LEVEL</t>
  </si>
  <si>
    <t xml:space="preserve">  Change in Management</t>
  </si>
  <si>
    <t>PROFITABILITY</t>
  </si>
  <si>
    <t>Interest Rate:</t>
  </si>
  <si>
    <t>Situational</t>
  </si>
  <si>
    <t>Irrigation Water Conveyance (ditch)</t>
  </si>
  <si>
    <t>Irrigation Water Conveyance (pipeline)</t>
  </si>
  <si>
    <t>Irrigation Water Management</t>
  </si>
  <si>
    <t>Land Clearing (woodland)</t>
  </si>
  <si>
    <t>Land Reclamation (fire control)</t>
  </si>
  <si>
    <t>Land Reclamation (subsidence treatment)</t>
  </si>
  <si>
    <t>Land Reclamation (toxic discharge control)</t>
  </si>
  <si>
    <t>Land Reclamation (highwall treatment)</t>
  </si>
  <si>
    <t>Land Reconstruction (currently mined land)</t>
  </si>
  <si>
    <t>Land Smoothing</t>
  </si>
  <si>
    <t>Lined Waterway or Outlet</t>
  </si>
  <si>
    <t>Nutrient Management</t>
  </si>
  <si>
    <t>Obstruction Removal</t>
  </si>
  <si>
    <t>Open Channel</t>
  </si>
  <si>
    <t>Pasture &amp; Hay Planting</t>
  </si>
  <si>
    <t>Pest Management</t>
  </si>
  <si>
    <t>Pond Sealing or Lining</t>
  </si>
  <si>
    <t>Precision Land Forming</t>
  </si>
  <si>
    <t>Prescribed Burning</t>
  </si>
  <si>
    <t>Prescribed Grazing</t>
  </si>
  <si>
    <t>Pumped Well Drain</t>
  </si>
  <si>
    <t>Pumping Plant for Water Control</t>
  </si>
  <si>
    <t>Range Planting</t>
  </si>
  <si>
    <t>Recreation Land Grading &amp; Shaping</t>
  </si>
  <si>
    <t>Recreation Trail &amp; Walkway</t>
  </si>
  <si>
    <t>Regulating Water in Drainage Systems</t>
  </si>
  <si>
    <t>Timing - The importance of meeting schedules and timing the practice relative to other farm operations.</t>
  </si>
  <si>
    <t>Residue Mgmt, No Till &amp; Strip Till</t>
  </si>
  <si>
    <t>Residue Mgmt, Mulch Till</t>
  </si>
  <si>
    <t>Residue Mgmt, Ridge Till</t>
  </si>
  <si>
    <t>Residue Mgmt, Seasonal</t>
  </si>
  <si>
    <t>Riparian Forest Buffer</t>
  </si>
  <si>
    <t>Rock Barrier</t>
  </si>
  <si>
    <t>Roof Runoff Mgmt</t>
  </si>
  <si>
    <t>Row Arrangement</t>
  </si>
  <si>
    <t>Runoff Mgmt System</t>
  </si>
  <si>
    <t>Sediment Basin</t>
  </si>
  <si>
    <t>Spoil Spreading</t>
  </si>
  <si>
    <t>Spring Development</t>
  </si>
  <si>
    <t>Streambank &amp; Shoreline Protection</t>
  </si>
  <si>
    <t>Stream Channel Stabilization</t>
  </si>
  <si>
    <t>Strip-Cropping (contour)</t>
  </si>
  <si>
    <t>Strip-Cropping (field)</t>
  </si>
  <si>
    <t>Structure for Water Control</t>
  </si>
  <si>
    <t>Subsurface Drains</t>
  </si>
  <si>
    <t>Surface Drainage Field Ditch</t>
  </si>
  <si>
    <t>Surface Drainage Main or Lateral</t>
  </si>
  <si>
    <t>Surface Roughening</t>
  </si>
  <si>
    <t>Terraces (gradient)</t>
  </si>
  <si>
    <t>Terraces (storage)</t>
  </si>
  <si>
    <t>Toxic Salt Reduction</t>
  </si>
  <si>
    <t>Tree/Shrub Establishment</t>
  </si>
  <si>
    <t>Shrub Pruning</t>
  </si>
  <si>
    <t>Trough or Tank</t>
  </si>
  <si>
    <t>Underground Outlets</t>
  </si>
  <si>
    <t>Use Exclusion</t>
  </si>
  <si>
    <t>Vertical Drain</t>
  </si>
  <si>
    <t>Waste Mgmt System</t>
  </si>
  <si>
    <t>Waste Storage Facility</t>
  </si>
  <si>
    <t>Waste Storage Lagoon</t>
  </si>
  <si>
    <t>Waste Utilization</t>
  </si>
  <si>
    <t>Water Harvesting Catchment</t>
  </si>
  <si>
    <t>Water &amp; Sediment Control Basin</t>
  </si>
  <si>
    <t>Water Table Control</t>
  </si>
  <si>
    <t>Well (irrigation)</t>
  </si>
  <si>
    <t>Well (livestock &amp; wildlife)</t>
  </si>
  <si>
    <t>Wildlife Water Facility</t>
  </si>
  <si>
    <t>Windbreak/Shelterbelt Establishment</t>
  </si>
  <si>
    <t>Windbreak/Shelterbelt Renovation</t>
  </si>
  <si>
    <t>Not Applicable</t>
  </si>
  <si>
    <t>Slight to moderate decrease, more efficient movement around farm</t>
  </si>
  <si>
    <t>Slight decrease due to land conversion</t>
  </si>
  <si>
    <t>Designated area within a field for traffic movement &amp; timely waste distribution.</t>
  </si>
  <si>
    <t>Fence</t>
  </si>
  <si>
    <t>Field Border</t>
  </si>
  <si>
    <t>Filter Strip</t>
  </si>
  <si>
    <t>Firebreak</t>
  </si>
  <si>
    <t>Management</t>
  </si>
  <si>
    <t>Floodway</t>
  </si>
  <si>
    <t>422A</t>
  </si>
  <si>
    <t>Row patterns are arranged &amp; field operations are aligned perpendicular to slope of the land.</t>
  </si>
  <si>
    <t>Negligible to slight decrease due to construction needs.</t>
  </si>
  <si>
    <t>Slight to moderate decrease if additional livestock are purchased.</t>
  </si>
  <si>
    <t>Moderate decrease due to cost of herbicides.</t>
  </si>
  <si>
    <t>Slight decrease due to preparation and deferment costs.</t>
  </si>
  <si>
    <t>Significant decrease due to application costs.</t>
  </si>
  <si>
    <t>Moderate decrease due to establishment costs.</t>
  </si>
  <si>
    <t>Significant decrease due to construction costs.</t>
  </si>
  <si>
    <t>Significant decrease due to purchase and maintenance of equipment.</t>
  </si>
  <si>
    <t>Slight decrease due to establishment costs.</t>
  </si>
  <si>
    <t>Slight decrease due to installation costs.</t>
  </si>
  <si>
    <t>Slight decrease due to production of extra crop without benefit of harvest.</t>
  </si>
  <si>
    <t>Significant decrease due to implementation and establishment costs.</t>
  </si>
  <si>
    <t>Slight decrease due to fuel and labor requirements.</t>
  </si>
  <si>
    <t>Significant decrease due to  construction costs.</t>
  </si>
  <si>
    <t>Negligible decrease because of implementation costs.</t>
  </si>
  <si>
    <t>Moderate to significant decrease due to installation costs.</t>
  </si>
  <si>
    <t>Moderate decrease due to installation costs.</t>
  </si>
  <si>
    <t>Negligible to slight decrease due to installation costs.</t>
  </si>
  <si>
    <t>Significant decrease due to installation costs.</t>
  </si>
  <si>
    <t>Slight to moderate decrease due to construction costs.</t>
  </si>
  <si>
    <t>Moderate to significant decrease due to implementation costs.</t>
  </si>
  <si>
    <t>Significant decrease due to construction cost.</t>
  </si>
  <si>
    <t>Slight to moderate decrease because of treatment cost.</t>
  </si>
  <si>
    <t>Moderate to significant decrease due to construction cost.</t>
  </si>
  <si>
    <t>Slight to moderate decrease due to construction cost.</t>
  </si>
  <si>
    <t>Slight to moderate decrease due to application cost.</t>
  </si>
  <si>
    <t>Slight decrease due to conversion cost.</t>
  </si>
  <si>
    <t>Significant decrease due investment cost.</t>
  </si>
  <si>
    <t>Significant decrease due to investment cost.</t>
  </si>
  <si>
    <t>Moderate decrease due to construction cost.</t>
  </si>
  <si>
    <t>Significant decrease due to cost of operation.</t>
  </si>
  <si>
    <t>Moderate to significant decrease due to items associated with this practice.</t>
  </si>
  <si>
    <t>Moderate to significant decrease due to design considerations.</t>
  </si>
  <si>
    <t>Significant decrease due to design considerations.</t>
  </si>
  <si>
    <t>Slight to moderate decrease because of implementation cost.</t>
  </si>
  <si>
    <t>Slight decrease because of practice application.</t>
  </si>
  <si>
    <t>Negligible to slight decrease because of application cost.</t>
  </si>
  <si>
    <t>Slight to moderate decrease because of application cost.</t>
  </si>
  <si>
    <t>Slight decrease because of implementation cost.</t>
  </si>
  <si>
    <t>Slight to moderate decrease due to application costs.</t>
  </si>
  <si>
    <t>Slight to moderate decrease because of construction costs.</t>
  </si>
  <si>
    <t>Slight to moderate decrease because of implementation costs.</t>
  </si>
  <si>
    <t>Slight decrease because of implementation costs.</t>
  </si>
  <si>
    <t>Slight to moderate decrease due to construction costs,</t>
  </si>
  <si>
    <t>Slight decrease because of construction costs.</t>
  </si>
  <si>
    <t>Slight to moderate decrease due to establishment cost.</t>
  </si>
  <si>
    <t>Moderate to significant decrease because of construction cost.</t>
  </si>
  <si>
    <t>Slight decrease due to construction cost.</t>
  </si>
  <si>
    <t>Slight decrease due to implementation cost.</t>
  </si>
  <si>
    <t>Slight to moderate decrease because of construction and/or establishment costs.</t>
  </si>
  <si>
    <t>Moderate decrease due to construction costs.</t>
  </si>
  <si>
    <t>Moderate decrease due to construction or establishment costs.</t>
  </si>
  <si>
    <t>Significant decrease due to construction or establishment costs.</t>
  </si>
  <si>
    <t>Moderate to significant decrease due to construction costs.</t>
  </si>
  <si>
    <t>Slight to moderate decrease because of installation costs.</t>
  </si>
  <si>
    <t xml:space="preserve"> Significant decrease because of installation costs.</t>
  </si>
  <si>
    <t>Negligible to slight decrease due to fuel and labor requirements.</t>
  </si>
  <si>
    <t>Slight to moderate decrease because of establishment costs.</t>
  </si>
  <si>
    <t>Slight to moderate decrease due to loss of grazing.</t>
  </si>
  <si>
    <t>Significant decrease decrease due to implementation cost,</t>
  </si>
  <si>
    <t>Significant decrease due to implementation costs.</t>
  </si>
  <si>
    <t>Slight decrease due to application costs.</t>
  </si>
  <si>
    <t>Slight decrease due to construction costs.</t>
  </si>
  <si>
    <t>Slight to moderate decrease due to establishment costs.</t>
  </si>
  <si>
    <t>Slight to moderate decrease due to implementation costs.</t>
  </si>
  <si>
    <t>Slight, cropland converted to border.</t>
  </si>
  <si>
    <t>Slight, cropland converted to strips.</t>
  </si>
  <si>
    <t>Slight, convert to structure.</t>
  </si>
  <si>
    <t>Significant, agricultural land converted to non-use or wildlife.</t>
  </si>
  <si>
    <t>Slight, convert to terrace and water/sediment storage.</t>
  </si>
  <si>
    <t>Significant, cropland changed to roadway.</t>
  </si>
  <si>
    <t>Moderate, crops grown may change.</t>
  </si>
  <si>
    <t>Significant if large areas are planted, otherwise N/A.</t>
  </si>
  <si>
    <t>Moderate, conservation crop added to the crop rotation.</t>
  </si>
  <si>
    <t>Significant, convert to wetland.</t>
  </si>
  <si>
    <t>Slight, convert cropland to vegetated strips.</t>
  </si>
  <si>
    <t>Negligible to moderate increase, offset by improved soil quality &amp; water holding capacity.</t>
  </si>
  <si>
    <t>Slight increase, offset by efficient use of irrigation water.</t>
  </si>
  <si>
    <t>Slight increase, offset by effective and efficient use of irrigation water.</t>
  </si>
  <si>
    <t>Slight increase, offset by improvements in crop production.</t>
  </si>
  <si>
    <t>Significant if large areas are planted, N/A if small areas planted or tilled in.</t>
  </si>
  <si>
    <t>Significant, if large areas are planted, N/A if small areas planted.</t>
  </si>
  <si>
    <t>Significant, convert to water storage and spillway.</t>
  </si>
  <si>
    <t>Significant, to convert to  water &amp; sediment storage.</t>
  </si>
  <si>
    <t>Significant, to convert to dike and water &amp; sediment storage.</t>
  </si>
  <si>
    <t>N/A if no change in irrigation, significant if in irrigation system.</t>
  </si>
  <si>
    <t>Slight, cropland converted to firebreak.</t>
  </si>
  <si>
    <t>Moderate if large areas planted, N/A if small areas planted.</t>
  </si>
  <si>
    <t>Significant if land is brought into production.</t>
  </si>
  <si>
    <t>N/A, if currently farmed, significant if change from non-use to crop.</t>
  </si>
  <si>
    <t>N/A, if currently grazed, significant if change from crop, non-use or wildlife.</t>
  </si>
  <si>
    <t>Significant, land use changes to water storage.</t>
  </si>
  <si>
    <t>N/A, if currently recreation use, significant if converted from cropland.</t>
  </si>
  <si>
    <t>Significant, cropland converted to walkway.</t>
  </si>
  <si>
    <t>Significant, convert to water &amp; sediment storage.</t>
  </si>
  <si>
    <t>N/A, if currently grazed or wildlife, significant it change from cropland.</t>
  </si>
  <si>
    <t>Significant if land use changes.</t>
  </si>
  <si>
    <t>Significant, if converting to woodland.</t>
  </si>
  <si>
    <t>Significant, convert to water and sediment storage.</t>
  </si>
  <si>
    <t>Significant, cropland converted to woodland.</t>
  </si>
  <si>
    <t xml:space="preserve">Slight to moderate increase. </t>
  </si>
  <si>
    <t xml:space="preserve">Slight increase. </t>
  </si>
  <si>
    <t xml:space="preserve">Slight to moderate increase.  </t>
  </si>
  <si>
    <t xml:space="preserve">Moderate increase. </t>
  </si>
  <si>
    <t xml:space="preserve"> Slight increase.</t>
  </si>
  <si>
    <t>Slight increase must consider the availability of desired species.</t>
  </si>
  <si>
    <t>Cash Flow - The projected affect of practice implementation on short-term cash flow (income).</t>
  </si>
  <si>
    <t>Land Available for Production - Land  available for the original farm enterprise.</t>
  </si>
  <si>
    <t>Annual Cost - Costs that are expected to be incurred on an annual basis (operation &amp;  maintenance).</t>
  </si>
  <si>
    <t>Significant - A major outlay of funds. Cost-sharing is critical.</t>
  </si>
  <si>
    <t>Moderate - Less than significant funding outlay.  Cost sharing could be used as an incentative.</t>
  </si>
  <si>
    <t>Slight - A minor funding outlay.  Cost sharing may not be needed.</t>
  </si>
  <si>
    <t>Negligible - Little or no funding outlay.</t>
  </si>
  <si>
    <t>Yield - The projected affect of practice implementation on crop/livestock yield.</t>
  </si>
  <si>
    <t>Flexibility - The adaptability of the practice to the overall farm/ranch operation.</t>
  </si>
  <si>
    <t>Slight decrease in short term, long-term moderate increase.</t>
  </si>
  <si>
    <t>Slight to moderate decrease, longer field season.</t>
  </si>
  <si>
    <t>Slight decrease due to  fuel and labor requirements.</t>
  </si>
  <si>
    <t>Negligible to slight decrease due to  trips over the field.</t>
  </si>
  <si>
    <t>Moderate decrease due to implementation costs.</t>
  </si>
  <si>
    <t>Slight decrease due to higher fuel and labor requirements.</t>
  </si>
  <si>
    <t>Slight to moderate increase from higher yields and reduced costs.</t>
  </si>
  <si>
    <t>Slight increase because of higher yields and reduced costs.</t>
  </si>
  <si>
    <t>Slight increase due to higher yields and reduced costs.</t>
  </si>
  <si>
    <t>Slight increase  because of higher yields and reduced costs.</t>
  </si>
  <si>
    <t>Moderate to significant decrease due to high construction cost.</t>
  </si>
  <si>
    <t>Slight increase due to higher yield.</t>
  </si>
  <si>
    <t>Slight to moderate increase due to higher yields and reduced costs.</t>
  </si>
  <si>
    <t>Slight increase due to reduced costs.</t>
  </si>
  <si>
    <t>Moderate to significant decrease to construction costs.</t>
  </si>
  <si>
    <t>Slight decrease due to high fuel and labor requirements.</t>
  </si>
  <si>
    <t>Significant  decrease due to implementation costs.</t>
  </si>
  <si>
    <t>Moderate to significant decrease  due to construction costs.</t>
  </si>
  <si>
    <t>Slight to moderate increase, more time required for tillage operations.</t>
  </si>
  <si>
    <t>Slight to moderate decrease due to following designed row pattern.</t>
  </si>
  <si>
    <t>Control of surface and subsurface water through drainage facilities and water control structures.</t>
  </si>
  <si>
    <t>Moderate increase due to increased drainage.</t>
  </si>
  <si>
    <t>Slight increase due to improved growing conditions.</t>
  </si>
  <si>
    <t>To reduce erosion when major crops do not provide adequate cover.</t>
  </si>
  <si>
    <t>Slight increase due to improved soil quality.</t>
  </si>
  <si>
    <t>Flexibility - Moderate decrease due to incorporating additional cropping system.</t>
  </si>
  <si>
    <t>552A</t>
  </si>
  <si>
    <t>552B</t>
  </si>
  <si>
    <t>Mole Drain</t>
  </si>
  <si>
    <t>Mulching</t>
  </si>
  <si>
    <t>Not applicable</t>
  </si>
  <si>
    <t>Pipeline</t>
  </si>
  <si>
    <t>Moderate decrease, lost cropland.</t>
  </si>
  <si>
    <t>Significant decrease, lost cropland.</t>
  </si>
  <si>
    <t>Slight decrease, lose cropland as structure is installed.</t>
  </si>
  <si>
    <t>Significant increase must allow for vegetative establishment.</t>
  </si>
  <si>
    <t>Significant decrease, land converted to permanent cover.</t>
  </si>
  <si>
    <t>Significant decrease, land no longer farmed of grazed.</t>
  </si>
  <si>
    <t>Slight short-term decrease in cropland as pipeline is installed</t>
  </si>
  <si>
    <t>Slight decrease, lose cropland as ditch is installed.</t>
  </si>
  <si>
    <t>Significant increase, land brought into production.</t>
  </si>
  <si>
    <t>Slight increase, some land brought into production.</t>
  </si>
  <si>
    <t>Slight decrease, channel banks taken out of production.</t>
  </si>
  <si>
    <t>Significant increase if land brought into production.</t>
  </si>
  <si>
    <t>Slight short-term decrease, lose cropland as pipeline is installed.</t>
  </si>
  <si>
    <t>Significant decrease, water storage takes land out of production.</t>
  </si>
  <si>
    <t>Moderate increase,  more land is reclaimed for production.</t>
  </si>
  <si>
    <t>Significant increase if land is brought into production.</t>
  </si>
  <si>
    <t>N/A, if currently recreation. Significant decrease is land taken out of production.</t>
  </si>
  <si>
    <t>Slight decrease, if land taken out of production.</t>
  </si>
  <si>
    <t>Significant decrease, land converted to water &amp; sediment storage.</t>
  </si>
  <si>
    <t>Slight decrease, channel banks out of crop production.</t>
  </si>
  <si>
    <t>Slight decrease, land taken out of production.</t>
  </si>
  <si>
    <t>Slight decrease, corners and end rows taken out of production.</t>
  </si>
  <si>
    <t>N/A, or slight decrease, corners and end rows taken out of production.</t>
  </si>
  <si>
    <t>Significant decrease.</t>
  </si>
  <si>
    <t>Slight decrease, structure built on cropland.</t>
  </si>
  <si>
    <t>Significant increase, if land brought into production.</t>
  </si>
  <si>
    <t>Moderate decrease, lose cropland as terrace is installed.</t>
  </si>
  <si>
    <t>Moderate is livestock can access additional land.</t>
  </si>
  <si>
    <t>Slight decrease, structure build on cropland.</t>
  </si>
  <si>
    <t>Significant decrease, change cropland to water &amp; sediment storage.</t>
  </si>
  <si>
    <t>Significant decrease, convert from cropland to wetland.</t>
  </si>
  <si>
    <t>Significant decrease, cropland taken out of production.</t>
  </si>
  <si>
    <t>Significant increase in preserving the capacity of waterways.</t>
  </si>
  <si>
    <t>Slight increase by permitting use of land occupied by spoil.</t>
  </si>
  <si>
    <t>Slight increase due dependable water supply.</t>
  </si>
  <si>
    <t>Slight to moderate decrease due to following designed cropping pattern.</t>
  </si>
  <si>
    <t>Slight decrease due to incorporating practice into cropping system.</t>
  </si>
  <si>
    <t>Slight decrease due to incorporating terrace into cropping system.</t>
  </si>
  <si>
    <t>Slight decrease based on methods used to reduce concentrations.</t>
  </si>
  <si>
    <t xml:space="preserve">  Flexibility:</t>
  </si>
  <si>
    <t>Slight increase due to more efficient accessibility.</t>
  </si>
  <si>
    <t>Negligible increase for spraying operation.</t>
  </si>
  <si>
    <t>Slight to moderate increase during burning season.</t>
  </si>
  <si>
    <t>Moderate decrease due to deferment of affected area until plant establishment.</t>
  </si>
  <si>
    <t>Slight increase due to improved infiltration and root penetration.</t>
  </si>
  <si>
    <t>The removal of obstruction from channel to increase water carrying capacity.</t>
  </si>
  <si>
    <t>Significant increase due to providing favorable environment for aquaculture.</t>
  </si>
  <si>
    <t>Moderate increase due to improved soil quality, fertility and moisture holding capacity.</t>
  </si>
  <si>
    <t>Constructed Wetland</t>
  </si>
  <si>
    <t>Slight to moderate increase to plant crop.</t>
  </si>
  <si>
    <t>Ridges formed by tillage or planting and aligned across the prevailing wind direction.</t>
  </si>
  <si>
    <t>Slight decrease due to conversion of land to water storage area.</t>
  </si>
  <si>
    <t>Significant increase during installation, moderate decrease in long-term to manage livestock.</t>
  </si>
  <si>
    <t>To divert floodwater from lowlands, the construction of a graded channel with embankment.</t>
  </si>
  <si>
    <t>Slight to moderate increase due to more conductive growing conditions.</t>
  </si>
  <si>
    <t>Slight increase due to the encouragement of natural or artificial regeneration of trees.</t>
  </si>
  <si>
    <t>Significant increase using cable or hose toe, moderate increase if center pivot or solid set.</t>
  </si>
  <si>
    <t>To effectively convey &amp; apply water by subsurface means.</t>
  </si>
  <si>
    <t>Slight increase due to more efficient distribution of water.</t>
  </si>
  <si>
    <t>Slight to moderate increase to monitor soil moisture and crop condition.</t>
  </si>
  <si>
    <t>Significant increase in ability to implement the proposed conservation system.</t>
  </si>
  <si>
    <t>Land Reclamation (landslide treatment)</t>
  </si>
  <si>
    <t>Treating in place material, mine spoil, waste to minimize downslope movement.</t>
  </si>
  <si>
    <t>Slight increase due to conserved moisture and reduced erosion.</t>
  </si>
  <si>
    <t>Slight to moderate increase to scout crops.</t>
  </si>
  <si>
    <t>Slight increase due to improved forage production quality and quantity.</t>
  </si>
  <si>
    <t>Moderate decrease due to preparation of area prior to burn.</t>
  </si>
  <si>
    <t>Establishment of adapted perennial vegetation.</t>
  </si>
  <si>
    <t>Recreation Area Improvement</t>
  </si>
  <si>
    <t>Slight increase due to improved drainage or holding capacity.</t>
  </si>
  <si>
    <t>Slight to moderate decrease because of adoption of new technology.</t>
  </si>
  <si>
    <t>Restoration and Management of Declining Habitats</t>
  </si>
  <si>
    <t>Removing branches from trees to improve wood products of the appearance of trees.</t>
  </si>
  <si>
    <t>Moderate increase to perform tillage/roughening operations.</t>
  </si>
  <si>
    <t>An earth embankment/channel constructed across the slope.</t>
  </si>
  <si>
    <t>Slight to moderate increase to maintain terraces annually.</t>
  </si>
  <si>
    <t>An earth embankment.  Underground outlets or infiltration into soil.</t>
  </si>
  <si>
    <t>Reducing or redistributing the harmful concentrations of salt in the soil.</t>
  </si>
  <si>
    <t>Slight to moderate increase increase due to reduced salt levels.</t>
  </si>
  <si>
    <t>A planned system to manage liquid/solid waste as to not degrade air, soil &amp; water resources.</t>
  </si>
  <si>
    <t>Fabricated structure for temporary storage of liquid/solid wastes.</t>
  </si>
  <si>
    <t>Moderate decrease or increase.</t>
  </si>
  <si>
    <t>Significant decerase or increase.</t>
  </si>
  <si>
    <t>Slight decrease to slight increase.</t>
  </si>
  <si>
    <t>Slight decrease or increase.</t>
  </si>
  <si>
    <t>Slight increase to significant decrease.</t>
  </si>
  <si>
    <t>Slight increase to moderate decrease.</t>
  </si>
  <si>
    <t>Sight decrease to moderate increase.</t>
  </si>
  <si>
    <t>Slight increase or decrease.</t>
  </si>
  <si>
    <t>Slight decrease to significant increase.</t>
  </si>
  <si>
    <t>Slight increase of decrease.</t>
  </si>
  <si>
    <t>*</t>
  </si>
  <si>
    <t>Profitability - The dollar benefits exceeding the dollar costs.</t>
  </si>
  <si>
    <t>Creating, maintaining, or enhancing wetland habitats for desired wildlife species.</t>
  </si>
  <si>
    <t>Slight increase due to opportunity for improved grazing distribution.</t>
  </si>
  <si>
    <t>Slight to moderate decrease depending on design criteria.</t>
  </si>
  <si>
    <t>Significant increase if allowed according to state law and will not pollute underground waters.</t>
  </si>
  <si>
    <t>Moderate to significant decrease because of design criteria.</t>
  </si>
  <si>
    <t>Moderate decrease because of runoff and pollution potential.</t>
  </si>
  <si>
    <t>Slight decrease due to design criteria.</t>
  </si>
  <si>
    <t>Slight increase due to improved farmability of sloping land.</t>
  </si>
  <si>
    <t>Moderate decrease due to design criteria.</t>
  </si>
  <si>
    <t>Significant increase due to provision of water.</t>
  </si>
  <si>
    <t>Significant increase in habitat capabilities.</t>
  </si>
  <si>
    <t>Significant to moderate increase in habitat capabilities.</t>
  </si>
  <si>
    <t>Negligible to slight due to reduction of erosion.</t>
  </si>
  <si>
    <t>Slight decrease due to land use conversion.</t>
  </si>
  <si>
    <t>Slight to moderate increase due to favorable habitat.</t>
  </si>
  <si>
    <t>Slight to moderate increase due to reduced flooding.</t>
  </si>
  <si>
    <t xml:space="preserve">               Hal Gordon, State Economist, Portland, Oregon, 1/00</t>
  </si>
  <si>
    <t>Slight increase due to improved soil permeability, infiltration and plant vigor.</t>
  </si>
  <si>
    <t>Slight to moderate increase due to effective management of soil moisture.</t>
  </si>
  <si>
    <t>Significant increase due to restoration of previously unproductive areas.</t>
  </si>
  <si>
    <t>Slight increase due to improved drainage.</t>
  </si>
  <si>
    <t>Slight increase due to more effective use of nutrients.</t>
  </si>
  <si>
    <t>Slight to moderate increase due to healthier environment for crop production.</t>
  </si>
  <si>
    <t>Slight increase due to adequate drainage and erosion control.</t>
  </si>
  <si>
    <t>Slight increase due to reduction of salts.</t>
  </si>
  <si>
    <t>Slight increase due to reduction of water erosion.</t>
  </si>
  <si>
    <t>Slight decrease due to displacement of topsoil, especially within the channel area.</t>
  </si>
  <si>
    <t>Negligible to slight increase due to improved water conservation.</t>
  </si>
  <si>
    <t>Negligible to slight increase due to improved drainage.</t>
  </si>
  <si>
    <t>Moderate decrease due to unavailability of deferred area.</t>
  </si>
  <si>
    <t>Negligible to slight increase due to proper utilization of waste material.</t>
  </si>
  <si>
    <t>Slight to moderate increase due to water distribution.</t>
  </si>
  <si>
    <t>Slight increase due to a more conducive habitat.</t>
  </si>
  <si>
    <t>Slight to moderate increase due to improved habitat.</t>
  </si>
  <si>
    <t>Source: Oregon Conservation Practices Physical Effects - Human</t>
  </si>
  <si>
    <t>Land use conversion or reestablishing an existing pasture.</t>
  </si>
  <si>
    <t>Slight decrease due to efficient equipment turns at ends of fields.</t>
  </si>
  <si>
    <t>Slight to moderate increase to maintain annually.</t>
  </si>
  <si>
    <t>Slight to moderate decrease with smoother field operations.</t>
  </si>
  <si>
    <t>Significant increase during installation, then slight to moderate increase to maintain system.</t>
  </si>
  <si>
    <t>Moderate increase to maintain channels and monitor water flow.</t>
  </si>
  <si>
    <t>Moderate to significant increase during application.</t>
  </si>
  <si>
    <t>Slight increase to move livestock to other pastures.</t>
  </si>
  <si>
    <t>Moderate to significant increase in seedbed preparation and planting.</t>
  </si>
  <si>
    <t>Slight to moderate increase to move livestock between pastures.</t>
  </si>
  <si>
    <t>Slight to moderate increase depending on period of burning.</t>
  </si>
  <si>
    <t>Slight to moderate decrease with fewer tillage operations.</t>
  </si>
  <si>
    <t>Significant increase to build fences, then negligible.</t>
  </si>
  <si>
    <t>Slight increase where short rows exist, and time to move between strips.</t>
  </si>
  <si>
    <t>Slight increase when moving between strips.</t>
  </si>
  <si>
    <t>Slight to moderate decrease due to reduced soil wetness, better traction and reduced drag.</t>
  </si>
  <si>
    <t>Moderate to significant increase during planting, otherwise negligible.</t>
  </si>
  <si>
    <t>Slight increase to maintain risers.</t>
  </si>
  <si>
    <t>Slight to significant increase depending on type of storage structure.</t>
  </si>
  <si>
    <t>Slight to moderate increase due to bi-annual pumpouts.</t>
  </si>
  <si>
    <t>Slight to significant increase depending on type of waste and method of distribution.</t>
  </si>
  <si>
    <t>Slight to moderate depending on size, species and intensity of wildlife management.</t>
  </si>
  <si>
    <t>Slight to significant depending on fluctuation of water levels for management purposes.</t>
  </si>
  <si>
    <t>Negligible to significant increase depending if water level is natural or artificial maintained.</t>
  </si>
  <si>
    <t>Moderate decrease due to incorporating deferred area into grazing plan.</t>
  </si>
  <si>
    <t>Embankment to protect land in downstream area from flooding or for water storage.</t>
  </si>
  <si>
    <t>Removing irregularities on the land, improve drainage, conserve water, improve farmability.</t>
  </si>
  <si>
    <t>A waterway or outlet having an erosion resistant lining.</t>
  </si>
  <si>
    <t>Go to Ammort File</t>
  </si>
  <si>
    <t>Go to CPPE</t>
  </si>
  <si>
    <t>Hgtechnology/cppe/cppebypract1/560orcppeun.doc</t>
  </si>
  <si>
    <t>An underground conduit constructed by pulling a cylinder through the soil to remove water.</t>
  </si>
  <si>
    <t>Applying plant residue or other material, not produced on-site, to soil surface.</t>
  </si>
  <si>
    <t>The removal and disposal of unwanted materials.</t>
  </si>
  <si>
    <t>Constructing or improving a channel in which water flows with a free surface.</t>
  </si>
  <si>
    <t>Pipelines with inside diameter &gt;4" installed to convey water for livestock or recreation.</t>
  </si>
  <si>
    <t>Provide water for livestock, fish, wildlife, recreation, fire control &amp; water quality.</t>
  </si>
  <si>
    <t>Installing an impervious material to prevent excessive water loss.</t>
  </si>
  <si>
    <t>A controlled fire to reduce competition &amp; disease,  improve habitat, improve accessibility, etc.</t>
  </si>
  <si>
    <t>The controlled harvest of vegetation with grazing or browsing animals.</t>
  </si>
  <si>
    <t>A well sunk into an aquifer from which water is pumped to lower water table.</t>
  </si>
  <si>
    <t>A pumping facility installed to transfer water for a conservation need.</t>
  </si>
  <si>
    <t>Management of natural resources with vegetation to enhance recreation area.</t>
  </si>
  <si>
    <t>Pedestrian, equestrian, and cycle travel for recreation land use.</t>
  </si>
  <si>
    <t>Controlling the removal of runoff, primarily through water-control structures.</t>
  </si>
  <si>
    <t>Managing the amount, orientation &amp; distribution of crop residue on the soil surface, year around.</t>
  </si>
  <si>
    <t>Managing the amount, orientation &amp; distribution of crop residue on the soil surface, when tilled.</t>
  </si>
  <si>
    <t>Managing the amount, orientation &amp; distribution of crop residue on the soil surface, on ridges.</t>
  </si>
  <si>
    <t>An area of trees and/or shrubs located adjacent to water bodies.</t>
  </si>
  <si>
    <t>A rock retaining wall constructed across the slope to support bench terrace and control water.</t>
  </si>
  <si>
    <t>A facility for collecting, controlling and disposing runoff water from roofs.</t>
  </si>
  <si>
    <t>Establishing a system of crop rows on planned grades for erosion and water management.</t>
  </si>
  <si>
    <t>A system for controlling excess runoff from land disturbances.</t>
  </si>
  <si>
    <t>Basin for deposition and storage of sediment &amp; agricultural waste to improve water quality.</t>
  </si>
  <si>
    <t>Management of land, water, and plants to control accumulations of salt on nonirrigated areas.</t>
  </si>
  <si>
    <t>Improving springs and seeps by excavating, capping and providing collection facilities.</t>
  </si>
  <si>
    <t>Utilizing varying types of structures/vegetation to stabilize streambanks &amp; shorelines.</t>
  </si>
  <si>
    <t>Growing alternate strips of close growing crops on the contour.</t>
  </si>
  <si>
    <t>Growing alternate strips of close growing crops across the slope but not on the contour.</t>
  </si>
  <si>
    <t>A structure in a water management system to control the direction, rate and flow of water.</t>
  </si>
  <si>
    <t>Collect and convey drainage water.</t>
  </si>
  <si>
    <t>An open drainage ditch used to dispose of water collected from ditches and drains.</t>
  </si>
  <si>
    <t>Roughening the soil surface by ridge or clod forming tillage to reduce wind erosion.</t>
  </si>
  <si>
    <t>A trough or tank &amp; devices to control water and provide water for livestock.</t>
  </si>
  <si>
    <t>A conduit installed beneath the surface to collect water and convey it to an outlet.</t>
  </si>
  <si>
    <t>Excluding all types of livestock, people or vehicles from an area.</t>
  </si>
  <si>
    <t>A well, pipe, pit, or bore in porous strata where drainage water can be discharged.</t>
  </si>
  <si>
    <t>Impoundment made for biological treatment of agricultural wastes.</t>
  </si>
  <si>
    <t>Using agricultural waste on land in an environmentally acceptable manner.</t>
  </si>
  <si>
    <t>A facility for collecting and storing precipitation.</t>
  </si>
  <si>
    <t>An earth embankment constructed across slope to trap sediment and water.</t>
  </si>
  <si>
    <t>Diverting or collecting runoff and spreading it over relatively flat areas.</t>
  </si>
  <si>
    <t>The proper use of water control structures to remove/distribute drainage water.</t>
  </si>
  <si>
    <t>Constructed to provide water for irrigation on land not preciously irrigated.</t>
  </si>
  <si>
    <t>Constructed to improve grazing distribution and distributed with pipelines and troughs.</t>
  </si>
  <si>
    <t>The construction or restoration of wetland facility to provide wetland benefits.</t>
  </si>
  <si>
    <t>Creating, maintaining, or enhancing upland habitat for desired species.</t>
  </si>
  <si>
    <t>A seep or spring development to provide water for desired wildlife species.</t>
  </si>
  <si>
    <t>Establishing trees next to farmsteads, feedlots or unsightly ares.</t>
  </si>
  <si>
    <t>Negligible to slight increase due to protection from flooding.</t>
  </si>
  <si>
    <t>An embankment/channel constructed across slope to divert water.</t>
  </si>
  <si>
    <t>Preparing sites for natural seeding or planting.</t>
  </si>
  <si>
    <t>Slight to moderate increase due to reduction of competitive vegetation.</t>
  </si>
  <si>
    <t>Establishing a living fence of trees or shrubs in, across or around a field.</t>
  </si>
  <si>
    <t>A graded ditch for collecting excess water in a field.</t>
  </si>
  <si>
    <t xml:space="preserve">  Estimated Average Annual Cost:</t>
  </si>
  <si>
    <t>Moderate to significant due to high level of technology to develop and maintain.</t>
  </si>
  <si>
    <t>Moderate increase, timing and maintenance require above average management skills.</t>
  </si>
  <si>
    <t>The construction of wetland facility to provide wetland benefits.</t>
  </si>
  <si>
    <t>Slight to moderate decrease with land taken out of production.</t>
  </si>
  <si>
    <t>An area of plants located adjacent to water bodies.</t>
  </si>
  <si>
    <t>Creating, maintaining, or enhancing shallow water habitats for desired wildlife species.</t>
  </si>
  <si>
    <t>The improvement of a wetland facility to provide wetland benefits.</t>
  </si>
  <si>
    <t>Significant -A potential major impact on the success or failure of the practice meeting its designed intent.</t>
  </si>
  <si>
    <t>Moderate - A less than significant potential impact.</t>
  </si>
  <si>
    <t>Slight - A minor potential impact.</t>
  </si>
  <si>
    <t>Negligible - Little or no impact.</t>
  </si>
  <si>
    <t>Negligible, if contracted.</t>
  </si>
  <si>
    <t>Slight increase to take soil test, calibrate equipment, apply accurate rates, keep records.</t>
  </si>
  <si>
    <t>Significant decrease, land taken out of production</t>
  </si>
  <si>
    <t>Slight decrease, channel banks out of production.</t>
  </si>
  <si>
    <t>Slight short-term decrease, debris placed on farmland.</t>
  </si>
  <si>
    <t>Moderate decrease, lose one year or more of original crop production.</t>
  </si>
  <si>
    <t>Slight decrease, corners and end pieces taken out of production.</t>
  </si>
  <si>
    <t>Significant decrease, land converted to permanant cover.</t>
  </si>
  <si>
    <t>Significant decrease, convert to water storage and spillway.</t>
  </si>
  <si>
    <t>Significant decrease, lose cropland as dike is installed.</t>
  </si>
  <si>
    <t>Slight decrease, lose cropland as diversion is installed.</t>
  </si>
  <si>
    <t>Moderate increase, more land reclaimed for production.</t>
  </si>
  <si>
    <t>Significant increase,</t>
  </si>
  <si>
    <t>Significant without practice effective aquaculture would be limited.</t>
  </si>
  <si>
    <t>Slight decrease Treated areas need to be relatively free of undesirable plants that increase with soil disturbance.</t>
  </si>
  <si>
    <t>Significant increase practice must be implemented prior to rainy season.</t>
  </si>
  <si>
    <t>Significant increase must follow label instructions.</t>
  </si>
  <si>
    <t>Significant increase based on climatic factors and fuel conditions.</t>
  </si>
  <si>
    <t>Significant increase control target species and protect desired species.</t>
  </si>
  <si>
    <t>Moderate increase establishment of plants dependent on climate and season.</t>
  </si>
  <si>
    <t>Moderate increase practice should be implemented prior to planting.</t>
  </si>
  <si>
    <t>Moderate increase establishment of plants dependant on climate and season.</t>
  </si>
  <si>
    <t>Significant increase crops should be grown in a planned, recurring sequence.</t>
  </si>
  <si>
    <t>Significant increase crop must not interfere with major crop production.</t>
  </si>
  <si>
    <t>Moderate increase must apply the practice when plants can be established.</t>
  </si>
  <si>
    <t>Significant increase strips must be established prior to critical  erosion period.</t>
  </si>
  <si>
    <t>Moderate increase practice should be installed prior to rainy season.</t>
  </si>
  <si>
    <t>Slight increase practice needs to be established during growing season.</t>
  </si>
  <si>
    <t>Significant increase must be installed prior to burning.</t>
  </si>
  <si>
    <t>Significant increase practice should installed prior to rainy season.</t>
  </si>
  <si>
    <t>Significant increase practice must be applied following a planned, recurring sequence.</t>
  </si>
  <si>
    <t>Significant increase must be utilized prior to harvest.</t>
  </si>
  <si>
    <t>Significant increase practice should implemented prior to planting.</t>
  </si>
  <si>
    <t>Moderate increase practice should be applied prior to growing season.</t>
  </si>
  <si>
    <t>Slight increase, practice should be applied during growing season.</t>
  </si>
  <si>
    <t>Slight increase practice should be established prior to critical erosion period.</t>
  </si>
  <si>
    <t>Significant increase practice must be applied prior to planting crop.</t>
  </si>
  <si>
    <t>Significant increase practice must be applied prior to need for irrigation.</t>
  </si>
  <si>
    <t>Significant increase practice must be implemented in a planned and efficient manner.</t>
  </si>
  <si>
    <t>Significant increase practice must be applied to eliminate harmful fumes.</t>
  </si>
  <si>
    <t>Significant increase, practice must be applied to eliminate hazards.</t>
  </si>
  <si>
    <t>Significant increase practice must be implemented during growing season.</t>
  </si>
  <si>
    <t>Significant increase practice must be implemented prior to planting.</t>
  </si>
  <si>
    <t>Significant increase , practice must be applied to eliminate hazards.</t>
  </si>
  <si>
    <t>Significant increase practice must applied prior to planting.</t>
  </si>
  <si>
    <t>Significant increase practice must be applied in an effective manner.</t>
  </si>
  <si>
    <t>Significant increase practice must be applied when needed.</t>
  </si>
  <si>
    <t>Moderate increase practice should be applied prior to excessive seepage losses.</t>
  </si>
  <si>
    <t>Significant increase practice must be applied prior to planting.</t>
  </si>
  <si>
    <t>Significant increase practice must be applied according to climatic and fuel conditions.</t>
  </si>
  <si>
    <t>Significant increase practice must be applied according to forage needs.</t>
  </si>
  <si>
    <t>Significant increase practice must be implemented during climatic and establishment period.</t>
  </si>
  <si>
    <t>Significant increase practice must be completed to permit installation of recreation facilities.</t>
  </si>
  <si>
    <t>Significant increase, practice must be in place prior to construction start.</t>
  </si>
  <si>
    <t>Significant increase, practice must be installed prior to planting.</t>
  </si>
  <si>
    <t>Significant increase,  practice must be installed before drainage benefits can be realized.</t>
  </si>
  <si>
    <t>Significant increase, practice must be installed before drainage benefits can be realized.</t>
  </si>
  <si>
    <t>Slight to moderate increase, depending on the presence and effect of ephemeral gullies.</t>
  </si>
  <si>
    <t>Moderate to significant increase, depending on level of concentration.</t>
  </si>
  <si>
    <t>Significant increase, species should be suitable for the planned purpose.</t>
  </si>
  <si>
    <t>Moderate increase, based on degree of excess surface water.</t>
  </si>
  <si>
    <t>Significant increase, forage must be available for livestock while target area is deferred.</t>
  </si>
  <si>
    <t>Cropland</t>
  </si>
  <si>
    <t>Forest, Range</t>
  </si>
  <si>
    <t>Forest</t>
  </si>
  <si>
    <t>Cropland, Forest, Pasture, Range</t>
  </si>
  <si>
    <t>Cropland, Pasture, Range</t>
  </si>
  <si>
    <t>Cropland, Pasture</t>
  </si>
  <si>
    <t>Pasture</t>
  </si>
  <si>
    <t>Range</t>
  </si>
  <si>
    <t>Forest, Pasture, Range</t>
  </si>
  <si>
    <t>Landuse</t>
  </si>
  <si>
    <t/>
  </si>
  <si>
    <t>Pasture, Range</t>
  </si>
  <si>
    <t>Typical Landuse:</t>
  </si>
  <si>
    <t>Units:</t>
  </si>
  <si>
    <t>:Enter Code</t>
  </si>
  <si>
    <t>Change in Land Use - The original farm enterprise will no longer be maintained.</t>
  </si>
  <si>
    <t>Typical</t>
  </si>
  <si>
    <t>Source: Draft, Oregon Conservation Practices Physical Effects - Human</t>
  </si>
  <si>
    <t>Significant increase, depending on state and/or federal laws.</t>
  </si>
  <si>
    <t>Significant increase, only apply when plant resources can utilize nutrients.</t>
  </si>
  <si>
    <t>Significant increase, species should be suitable for planned purpose.</t>
  </si>
  <si>
    <t>Slight increase determining time to move animals and proper forage management.</t>
  </si>
  <si>
    <t>Slight to moderate increase depending on use of pond.</t>
  </si>
  <si>
    <t>Slight increase determining safe time and management logistics or burning.</t>
  </si>
  <si>
    <t>Slight increase to determine when to move livestock and manage forage.</t>
  </si>
  <si>
    <t>Slight to moderate increase to control weeds and other unique problems in residue.</t>
  </si>
  <si>
    <t>Slight to moderate increase to manage new mix of enterprises.</t>
  </si>
  <si>
    <t>Moderate to significant increase for timing and management of waste.</t>
  </si>
  <si>
    <t>Slight to moderate increase based on management objectives</t>
  </si>
  <si>
    <t>Significant increase, allowing protection for adjacent areas.</t>
  </si>
  <si>
    <t>Moderate increase due to favorable habitat.</t>
  </si>
  <si>
    <t>Slight increase due to favorable habitat.</t>
  </si>
  <si>
    <t>Moderate decrease because of presence of floodway affecting field operations.</t>
  </si>
  <si>
    <t>Flexibility - Significant increase due to reduction of adverse harvest impacts.</t>
  </si>
  <si>
    <t>Slight to moderate decrease due to design specifications.</t>
  </si>
  <si>
    <t>Slight decrease due to design specifications.</t>
  </si>
  <si>
    <t>Moderate increase due to control of eroding area.</t>
  </si>
  <si>
    <t>Flexibility - Slight decrease due to incorporating barriers into cropping system.</t>
  </si>
  <si>
    <t>Significant increase due to conveyance of water to the farm.</t>
  </si>
  <si>
    <t>Significant increase due to conveyance of water to the field.</t>
  </si>
  <si>
    <t>Flexibility - Significant increase due to uniform and efficient application of irrigation water.</t>
  </si>
  <si>
    <t>Orchards arranged &amp; field operations are aligned perpendicular to the slope to reduce soil &amp; water loss.</t>
  </si>
  <si>
    <t>Herbaceous cover resistant to wind erosion, established in strips across prevailing wind direction.</t>
  </si>
  <si>
    <t>Equipment</t>
  </si>
  <si>
    <t>Profitability</t>
  </si>
  <si>
    <t xml:space="preserve">  Change in Equipment</t>
  </si>
  <si>
    <t xml:space="preserve">  Profitability</t>
  </si>
  <si>
    <t>Change in Equipment - New or additional equipment is required to implement the practice.</t>
  </si>
  <si>
    <t>Slight Increase.</t>
  </si>
  <si>
    <t>Moderate Decrease.</t>
  </si>
  <si>
    <t>Slight to moderate decrease due to construction needs.</t>
  </si>
  <si>
    <t>Negligible to slight decrease.</t>
  </si>
  <si>
    <t>Moderate decrease to moderate increase from changes in yields and costs.</t>
  </si>
  <si>
    <t>Moderate decrease to slight increase.</t>
  </si>
  <si>
    <t>Significant increase or decrease.</t>
  </si>
  <si>
    <t>Slight decrease to moderate increase.</t>
  </si>
  <si>
    <t>Slight decrese to moderate increase.</t>
  </si>
  <si>
    <t>Moderate decrease to significant increase.</t>
  </si>
  <si>
    <t>The removal of non-commercial  trees or shrubs from competition with desirable species.</t>
  </si>
  <si>
    <t>The management of plant nutrients from organic waste, commercial fertilizer, etc applied to cropland.</t>
  </si>
  <si>
    <t>Managing the amount, orientation &amp; distribution of crop residue on the soil surface.</t>
  </si>
  <si>
    <t>Slight to moderate increase from improved  health, extended grazing period, improved forage.</t>
  </si>
  <si>
    <t>Slight decrease from land use conversion, slight increase from reduction of wind sediment.</t>
  </si>
  <si>
    <t>Slight decrease from land use conversion, slight increase due to reduced flooding.</t>
  </si>
  <si>
    <t>Slight decrease from land use conversion, slight increase from reduced  wind erosion.</t>
  </si>
  <si>
    <t>Retire land to reduce soil erosion &amp; sediment, improve water quality and wildlife habitat.</t>
  </si>
  <si>
    <t>Significant decrease if permanent cover or added to rotation. N/A it annually tilled in.</t>
  </si>
  <si>
    <t>Slight to moderate increase during smoothing/planting,  reduce labor working critical areas.</t>
  </si>
  <si>
    <t>Moderate to significant increase from timing, maintenance and management practices.</t>
  </si>
  <si>
    <t>Slight to moderate increase from timing practices, require above average management skills.</t>
  </si>
  <si>
    <t>Moderate to significant increase for selecting control system, timing, calibration &amp; records.</t>
  </si>
  <si>
    <t>If using vegetation, slight to moderate increase, should allow for proper establishment.</t>
  </si>
  <si>
    <t>Significant increase, practice must completed prior to implementing conservation practice.</t>
  </si>
  <si>
    <t>Significant increase, installed while field is fallow, allowing for vegetation establishment.</t>
  </si>
  <si>
    <t>Significant increase,  practice implemented during proper climatic and establishment period.</t>
  </si>
  <si>
    <t>Significant increase, applied to conserve surface or subsurface water by controlling outflow.</t>
  </si>
  <si>
    <t>Significant increase, consider effects on the nesting and breeding or arboreal species.</t>
  </si>
  <si>
    <t>Significant increase, control the stage, discharge, delivery and direction of flow of water.</t>
  </si>
  <si>
    <t>Significant increase, applied during periods of high probability for erosive winds.</t>
  </si>
  <si>
    <t>Flexibility - Significant increase because of assurance of water supply for irrigation.</t>
  </si>
  <si>
    <t>Slight increase due to more efficient application of water.</t>
  </si>
  <si>
    <t>Significant increase due to the application of water.</t>
  </si>
  <si>
    <t>Slight increase due to more efficient use of water.</t>
  </si>
  <si>
    <t>Slight to moderate increase due to the effective management of soil moisture.</t>
  </si>
  <si>
    <t>Significant increase in improvement of public safety and the environment.</t>
  </si>
  <si>
    <t>Significant increase due to restoration or natural plant community balance.</t>
  </si>
  <si>
    <t>Slight decrease due to design considerations.</t>
  </si>
  <si>
    <t>Flexibility - Slight decrease due to incorporating practice into the cropping system.</t>
  </si>
  <si>
    <t>Slight decrease due to closer management of nutrient use.</t>
  </si>
  <si>
    <t>Slight decrease due to more effective management capabilities.</t>
  </si>
  <si>
    <t>Slight decrease due to deferment of affected area until establishment is complete.</t>
  </si>
  <si>
    <t>Slight decrease due to closer management capabilities and following chemical label.</t>
  </si>
  <si>
    <t>Moderate increase due to enhanced capability of grazing area.</t>
  </si>
  <si>
    <t>Slight to moderate decrease because of increased management.</t>
  </si>
  <si>
    <t>Significant increase due to reduction of seepage losses.</t>
  </si>
  <si>
    <t>Slight increase by providing subsurface drainage.</t>
  </si>
  <si>
    <t>Slight to moderate increase resulting in proper water management.</t>
  </si>
  <si>
    <t>Slight to moderate increase due to stabilization of steeply sloping land.</t>
  </si>
  <si>
    <t>Slight decrease due to following designed row pattern.</t>
  </si>
  <si>
    <t>Pond</t>
  </si>
  <si>
    <t xml:space="preserve"> Not Applicable.</t>
  </si>
  <si>
    <t>528A</t>
  </si>
  <si>
    <t>329A</t>
  </si>
  <si>
    <t>329B</t>
  </si>
  <si>
    <t>329C</t>
  </si>
  <si>
    <t>600g</t>
  </si>
  <si>
    <t>600s</t>
  </si>
  <si>
    <t>642I</t>
  </si>
  <si>
    <t>642l</t>
  </si>
  <si>
    <t>CAPITAL</t>
  </si>
  <si>
    <t>Total</t>
  </si>
  <si>
    <t>Investment</t>
  </si>
  <si>
    <t>Cost</t>
  </si>
  <si>
    <t>Annual</t>
  </si>
  <si>
    <t>Labor</t>
  </si>
  <si>
    <t>Program</t>
  </si>
  <si>
    <t>Production</t>
  </si>
  <si>
    <t>Land in</t>
  </si>
  <si>
    <t>Practice</t>
  </si>
  <si>
    <t>NHCP</t>
  </si>
  <si>
    <t>Operations</t>
  </si>
  <si>
    <t>Factor</t>
  </si>
  <si>
    <t>Maintenance</t>
  </si>
  <si>
    <t>Estimated</t>
  </si>
  <si>
    <t>Installation</t>
  </si>
  <si>
    <t>Life</t>
  </si>
  <si>
    <t>Labor - The number of farm workers or hours of work needed to preform farm operatons.</t>
  </si>
  <si>
    <t>Management - The time required to investigate, plan, oversee and record farm activities.</t>
  </si>
  <si>
    <t>Moderate - Meaningful change in land use.</t>
  </si>
  <si>
    <t>Slight - Minor change in land use.</t>
  </si>
  <si>
    <t>Not Applicable -  Essentially no effect.</t>
  </si>
  <si>
    <t>Significant - Considerable change in land use.</t>
  </si>
  <si>
    <t>Decrease - The "effect" is less intense</t>
  </si>
  <si>
    <t>Increase - The "effect" is more intense</t>
  </si>
  <si>
    <t>Slight - Minor change in labor.</t>
  </si>
  <si>
    <t>Moderate - Meaningful change in labor.</t>
  </si>
  <si>
    <t>Significant - Considerable change in labor.</t>
  </si>
  <si>
    <t>Moderate decrease, lose cropland.</t>
  </si>
  <si>
    <t>Slight to moderate increase to maintain strips annually.</t>
  </si>
  <si>
    <t>Slight decrease due to competition for water &amp; nutrients.</t>
  </si>
  <si>
    <t>Slight to moderate increase, depending on the maintenance of strips.</t>
  </si>
  <si>
    <t>Vegetative strips constructed across the slope.</t>
  </si>
  <si>
    <t>A non-pressurized pipe to withdraw water by suction.</t>
  </si>
  <si>
    <t>Slight to moderate decrease if irrigation improvement.</t>
  </si>
  <si>
    <t>Slight decrease due to higher irrigation efficiency.</t>
  </si>
  <si>
    <t>Slight to moderate increase due to effective water management.</t>
  </si>
  <si>
    <t>Slight decrease, longer irrigation window..</t>
  </si>
  <si>
    <t>Manage early plant succession to benefit wildlife.</t>
  </si>
  <si>
    <t>Negligible to significant increase depending if habitat is natural or artificial maintained.</t>
  </si>
  <si>
    <t>Manure conveyance system using structures/equipment.</t>
  </si>
  <si>
    <t>Slight short-term decrease, lose cropland as system is installed.</t>
  </si>
  <si>
    <t>Moderate to significant decrease.</t>
  </si>
  <si>
    <t>Moderate decrease.</t>
  </si>
  <si>
    <t>Slight decrease.</t>
  </si>
  <si>
    <t>Moderate increase due to manure disposial options.</t>
  </si>
  <si>
    <t>Restoring rare/declining native communities.</t>
  </si>
  <si>
    <t>The permanent closure of a water well.</t>
  </si>
  <si>
    <t>Significant decrease, if land taken out of production.</t>
  </si>
  <si>
    <t>Slight to significant decrease.</t>
  </si>
  <si>
    <t>Negligible to significant.</t>
  </si>
  <si>
    <t>Slight to moderate decrease, less time herding livestock.</t>
  </si>
  <si>
    <t>Negligible increase.</t>
  </si>
  <si>
    <t>Slight increase during establishment.</t>
  </si>
  <si>
    <t>Significant increase during establishment.</t>
  </si>
  <si>
    <t>Slight to moderate increase for new operation.</t>
  </si>
  <si>
    <t xml:space="preserve">Slight to moderate decrease, less time required for water management. </t>
  </si>
  <si>
    <t xml:space="preserve">Slight to significant decrease, less time required for water management. </t>
  </si>
  <si>
    <t>Slight to significant increase during installation.</t>
  </si>
  <si>
    <t>Slight to significant increase if new operation.</t>
  </si>
  <si>
    <t xml:space="preserve">Slight to significant decrease, less time required for flood management. </t>
  </si>
  <si>
    <t>Slight to moderate decrease.</t>
  </si>
  <si>
    <t>Moderate to significant increase.</t>
  </si>
  <si>
    <t>Moderate decrease in water management.</t>
  </si>
  <si>
    <t>Slight to moderate increase</t>
  </si>
  <si>
    <t>Moderate to significant increase for new operation.</t>
  </si>
  <si>
    <t>Moderate, land taken out of production.</t>
  </si>
  <si>
    <t>Negligible to slight increase.</t>
  </si>
  <si>
    <t>Slight to significant.</t>
  </si>
  <si>
    <t>Significant increase.</t>
  </si>
  <si>
    <t>Slight to significant increase.</t>
  </si>
  <si>
    <t>EFFECTS TERMINOLOGY</t>
  </si>
  <si>
    <t>Provides water that is managed for commercial aquaculture.</t>
  </si>
  <si>
    <t>The design, construction, and operation of facility for biological stabilization or organic waste.</t>
  </si>
  <si>
    <t>Moderate decrease due to close management requirements.</t>
  </si>
  <si>
    <t>Growing crops by using rotations of grasses and legumes to improve the soil.</t>
  </si>
  <si>
    <t>Slight decrease due to required crops in rotation.</t>
  </si>
  <si>
    <t>A travel facility for livestock/wildlife movement through difficult of sensitive terrain.</t>
  </si>
  <si>
    <t>Slight increase due to improved grazing efficiency and distribution.</t>
  </si>
  <si>
    <t>Slight increase due to improved access to forage, water and shelter</t>
  </si>
  <si>
    <t>Shaping the land surface into a series of low broad ridges.</t>
  </si>
  <si>
    <t>Moderate increase due to improved surface drainage.</t>
  </si>
  <si>
    <t>Slight increase due to more conductive to growing conditions.</t>
  </si>
  <si>
    <t>The management of brush species through insects, micro organisms or grazing.</t>
  </si>
  <si>
    <t>Moderate increase due to restoration of natural plant community balance.</t>
  </si>
  <si>
    <t>Slight increase due to restoration of natural plant community.</t>
  </si>
  <si>
    <t>The management of brush species by selected herbicides.</t>
  </si>
  <si>
    <t>Slight increase for safely mixing and timely application.</t>
  </si>
  <si>
    <t>The management of brush species using a prescribed  burn.</t>
  </si>
  <si>
    <t>Slight increase for managing burns.</t>
  </si>
  <si>
    <t>Slight to moderate increase.</t>
  </si>
  <si>
    <t>Slight increase.</t>
  </si>
  <si>
    <t>Moderate increase.</t>
  </si>
  <si>
    <t>The management of brush using axing, mowing, chaining or dozing.</t>
  </si>
  <si>
    <t>Slight to moderate increase for mechanical operations.</t>
  </si>
  <si>
    <t>Significant increase due to restoration of natural plant community balance.</t>
  </si>
  <si>
    <t>Negligible</t>
  </si>
  <si>
    <t>A constructed barrier to livestock, wildlife or people. Facilitating, management  practice.</t>
  </si>
  <si>
    <t>A strip of perennial vegetation established at the edge of the field, for erosion control &amp; wildlife.</t>
  </si>
  <si>
    <t>A strip or area of vegetation to reduce sediment and pollutants by filtration.</t>
  </si>
  <si>
    <t>A strip of bare land or fire retarding vegetation.</t>
  </si>
  <si>
    <t>A channel or tank with a continuous flow of water for high density fish production.</t>
  </si>
  <si>
    <t>Improving a stream channel to create or enhance fish habitat.</t>
  </si>
  <si>
    <t>Developing or improving impounded water to produce fish.</t>
  </si>
  <si>
    <t>A channel, usually bounded by dikes, used to carry flood flows.</t>
  </si>
  <si>
    <t>Laying out &amp; constructing using forest trails and landings to remove forest products.</t>
  </si>
  <si>
    <t>Rated open type full flow structure used to control grade &amp; head cutting in channels.</t>
  </si>
  <si>
    <t>Permanent vegetated channel conveying water at nonerosive velocity to adequate outlet.</t>
  </si>
  <si>
    <t>Modifying physical soil and/or plant conditions with mechanical tools.</t>
  </si>
  <si>
    <t>Establishing vegetative cover and needed erosion control to protect heavily used areas.</t>
  </si>
  <si>
    <t>Herbaceous vegetation established in narrow strips across the prevailing wind direction.</t>
  </si>
  <si>
    <t>Managing agricultural pest infestations on cropland.</t>
  </si>
  <si>
    <t>To establish woody plant by planting or seeding.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</si>
</sst>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17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i/>
      <sz val="24"/>
      <color indexed="12"/>
      <name val="Arial"/>
      <family val="2"/>
    </font>
    <font>
      <b/>
      <i/>
      <u val="single"/>
      <sz val="12"/>
      <color indexed="61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37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u val="single"/>
      <sz val="16"/>
      <color indexed="39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i/>
      <sz val="12"/>
      <color indexed="46"/>
      <name val="Arial"/>
      <family val="2"/>
    </font>
    <font>
      <b/>
      <i/>
      <sz val="12"/>
      <color indexed="16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2" borderId="1" xfId="0" applyFont="1" applyFill="1" applyBorder="1" applyAlignment="1" applyProtection="1" quotePrefix="1">
      <alignment horizontal="left"/>
      <protection/>
    </xf>
    <xf numFmtId="0" fontId="13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0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 quotePrefix="1">
      <alignment horizontal="left"/>
      <protection/>
    </xf>
    <xf numFmtId="0" fontId="16" fillId="3" borderId="4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horizontal="left"/>
      <protection/>
    </xf>
    <xf numFmtId="9" fontId="11" fillId="3" borderId="0" xfId="0" applyNumberFormat="1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 quotePrefix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164" fontId="11" fillId="3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3" borderId="6" xfId="0" applyFont="1" applyFill="1" applyBorder="1" applyAlignment="1" applyProtection="1">
      <alignment/>
      <protection/>
    </xf>
    <xf numFmtId="0" fontId="12" fillId="3" borderId="6" xfId="0" applyFont="1" applyFill="1" applyBorder="1" applyAlignment="1" applyProtection="1" quotePrefix="1">
      <alignment horizontal="left"/>
      <protection/>
    </xf>
    <xf numFmtId="0" fontId="12" fillId="3" borderId="7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 quotePrefix="1">
      <alignment horizontal="left"/>
      <protection/>
    </xf>
    <xf numFmtId="0" fontId="18" fillId="3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12" fillId="3" borderId="0" xfId="0" applyFont="1" applyFill="1" applyBorder="1" applyAlignment="1" applyProtection="1" quotePrefix="1">
      <alignment horizontal="left"/>
      <protection/>
    </xf>
    <xf numFmtId="0" fontId="27" fillId="3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 quotePrefix="1">
      <alignment horizontal="left"/>
      <protection/>
    </xf>
    <xf numFmtId="0" fontId="20" fillId="0" borderId="0" xfId="0" applyFont="1" applyFill="1" applyBorder="1" applyAlignment="1" quotePrefix="1">
      <alignment horizontal="right"/>
    </xf>
    <xf numFmtId="165" fontId="20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23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Font="1" applyFill="1" applyBorder="1" applyAlignment="1">
      <alignment/>
    </xf>
    <xf numFmtId="0" fontId="28" fillId="0" borderId="0" xfId="0" applyFont="1" applyAlignment="1" quotePrefix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19" fillId="0" borderId="0" xfId="0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5" fillId="3" borderId="4" xfId="0" applyFont="1" applyFill="1" applyBorder="1" applyAlignment="1" applyProtection="1" quotePrefix="1">
      <alignment horizontal="right"/>
      <protection/>
    </xf>
    <xf numFmtId="0" fontId="5" fillId="3" borderId="0" xfId="0" applyFont="1" applyFill="1" applyBorder="1" applyAlignment="1" applyProtection="1" quotePrefix="1">
      <alignment horizontal="right"/>
      <protection/>
    </xf>
    <xf numFmtId="0" fontId="13" fillId="2" borderId="8" xfId="0" applyFont="1" applyFill="1" applyBorder="1" applyAlignment="1" applyProtection="1">
      <alignment/>
      <protection/>
    </xf>
    <xf numFmtId="0" fontId="32" fillId="3" borderId="0" xfId="0" applyFont="1" applyFill="1" applyBorder="1" applyAlignment="1" applyProtection="1" quotePrefix="1">
      <alignment horizontal="left"/>
      <protection/>
    </xf>
    <xf numFmtId="0" fontId="33" fillId="4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 quotePrefix="1">
      <alignment horizontal="left"/>
      <protection/>
    </xf>
    <xf numFmtId="9" fontId="0" fillId="0" borderId="0" xfId="0" applyNumberFormat="1" applyFont="1" applyAlignment="1">
      <alignment/>
    </xf>
    <xf numFmtId="0" fontId="3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 quotePrefix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3" borderId="4" xfId="0" applyFont="1" applyFill="1" applyBorder="1" applyAlignment="1" applyProtection="1" quotePrefix="1">
      <alignment horizontal="left"/>
      <protection/>
    </xf>
    <xf numFmtId="0" fontId="19" fillId="3" borderId="0" xfId="0" applyFont="1" applyFill="1" applyBorder="1" applyAlignment="1" applyProtection="1" quotePrefix="1">
      <alignment horizontal="left"/>
      <protection/>
    </xf>
    <xf numFmtId="10" fontId="0" fillId="4" borderId="11" xfId="0" applyNumberFormat="1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165" fontId="11" fillId="3" borderId="6" xfId="0" applyNumberFormat="1" applyFont="1" applyFill="1" applyBorder="1" applyAlignment="1" applyProtection="1">
      <alignment horizontal="left"/>
      <protection/>
    </xf>
    <xf numFmtId="0" fontId="11" fillId="3" borderId="6" xfId="0" applyFont="1" applyFill="1" applyBorder="1" applyAlignment="1" applyProtection="1">
      <alignment horizontal="left"/>
      <protection/>
    </xf>
    <xf numFmtId="0" fontId="37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08"/>
  <sheetViews>
    <sheetView tabSelected="1" zoomScale="64" zoomScaleNormal="64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.28125" style="0" bestFit="1" customWidth="1"/>
    <col min="3" max="3" width="28.7109375" style="0" customWidth="1"/>
    <col min="4" max="4" width="14.7109375" style="0" customWidth="1"/>
    <col min="5" max="14" width="12.7109375" style="7" customWidth="1"/>
    <col min="15" max="16" width="12.7109375" style="47" customWidth="1"/>
    <col min="17" max="18" width="12.7109375" style="7" customWidth="1"/>
    <col min="19" max="22" width="12.7109375" style="0" customWidth="1"/>
    <col min="23" max="28" width="10.7109375" style="0" customWidth="1"/>
  </cols>
  <sheetData>
    <row r="1" spans="1:26" ht="12" customHeight="1" thickBot="1">
      <c r="A1" s="19">
        <v>412</v>
      </c>
      <c r="B1" s="120" t="s">
        <v>50</v>
      </c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O1" s="54"/>
      <c r="P1" s="54"/>
      <c r="Q1" s="55"/>
      <c r="R1" s="56"/>
      <c r="S1" s="57"/>
      <c r="T1" s="57"/>
      <c r="U1" s="57"/>
      <c r="V1" s="57"/>
      <c r="W1" s="57"/>
      <c r="X1" s="57"/>
      <c r="Y1" s="57"/>
      <c r="Z1" s="57"/>
    </row>
    <row r="2" spans="1:28" ht="30.75" thickBot="1" thickTop="1">
      <c r="A2" s="19"/>
      <c r="B2" s="21" t="s">
        <v>146</v>
      </c>
      <c r="C2" s="101"/>
      <c r="D2" s="22"/>
      <c r="E2" s="22"/>
      <c r="F2" s="22"/>
      <c r="G2" s="22"/>
      <c r="H2" s="22"/>
      <c r="I2" s="22"/>
      <c r="J2" s="22"/>
      <c r="K2" s="22"/>
      <c r="L2" s="23"/>
      <c r="N2" s="7" t="s">
        <v>27</v>
      </c>
      <c r="O2" s="96" t="s">
        <v>878</v>
      </c>
      <c r="P2" s="7"/>
      <c r="R2"/>
      <c r="S2" s="56"/>
      <c r="T2" s="57"/>
      <c r="U2" s="57"/>
      <c r="V2" s="57"/>
      <c r="W2" s="57"/>
      <c r="X2" s="57"/>
      <c r="Y2" s="57"/>
      <c r="Z2" s="57"/>
      <c r="AA2" s="44"/>
      <c r="AB2" s="44"/>
    </row>
    <row r="3" spans="1:28" ht="18" thickBot="1" thickTop="1">
      <c r="A3" s="19"/>
      <c r="B3" s="24"/>
      <c r="C3" s="103">
        <v>412</v>
      </c>
      <c r="D3" s="102" t="s">
        <v>712</v>
      </c>
      <c r="E3" s="100" t="s">
        <v>711</v>
      </c>
      <c r="F3" s="29" t="str">
        <f>VLOOKUP($C$3,$A$53:$W$204,2,FALSE)</f>
        <v>Acre</v>
      </c>
      <c r="G3" s="27"/>
      <c r="H3" s="99" t="s">
        <v>710</v>
      </c>
      <c r="I3" s="33" t="str">
        <f>VLOOKUP($C$3,$A$53:$W$204,19,FALSE)</f>
        <v>Cropland</v>
      </c>
      <c r="J3" s="27"/>
      <c r="K3" s="27"/>
      <c r="L3" s="28"/>
      <c r="N3" s="54"/>
      <c r="O3" s="91" t="s">
        <v>831</v>
      </c>
      <c r="P3" s="7"/>
      <c r="R3"/>
      <c r="S3" s="56"/>
      <c r="T3" s="57"/>
      <c r="U3" s="57"/>
      <c r="V3" s="57"/>
      <c r="W3" s="57"/>
      <c r="X3" s="57"/>
      <c r="Y3" s="106"/>
      <c r="Z3" s="57"/>
      <c r="AA3" s="44"/>
      <c r="AB3" s="44"/>
    </row>
    <row r="4" spans="1:28" ht="30" thickTop="1">
      <c r="A4" s="19"/>
      <c r="B4" s="24"/>
      <c r="C4" s="43" t="str">
        <f>VLOOKUP($C$3,$A$53:$W$204,3,FALSE)</f>
        <v>Grassed Waterway</v>
      </c>
      <c r="D4" s="26"/>
      <c r="E4" s="27"/>
      <c r="F4" s="27"/>
      <c r="G4" s="27"/>
      <c r="H4" s="26"/>
      <c r="I4" s="27"/>
      <c r="J4" s="27"/>
      <c r="K4" s="27"/>
      <c r="L4" s="28"/>
      <c r="N4" s="54"/>
      <c r="O4" s="91" t="s">
        <v>830</v>
      </c>
      <c r="P4" s="7"/>
      <c r="R4"/>
      <c r="S4" s="57"/>
      <c r="T4" s="57"/>
      <c r="U4" s="58"/>
      <c r="V4" s="58"/>
      <c r="W4" s="59"/>
      <c r="X4" s="60"/>
      <c r="Y4" s="57"/>
      <c r="Z4" s="57"/>
      <c r="AA4" s="44"/>
      <c r="AB4" s="44"/>
    </row>
    <row r="5" spans="1:28" ht="17.25">
      <c r="A5" s="19"/>
      <c r="B5" s="24"/>
      <c r="C5" s="53" t="str">
        <f>VLOOKUP($C$3,$A$53:$W$204,5,FALSE)</f>
        <v>Permanent vegetated channel conveying water at nonerosive velocity to adequate outlet.</v>
      </c>
      <c r="D5" s="27"/>
      <c r="E5" s="27"/>
      <c r="F5" s="27"/>
      <c r="G5" s="27"/>
      <c r="H5" s="27"/>
      <c r="I5" s="27"/>
      <c r="J5" s="27"/>
      <c r="K5" s="27"/>
      <c r="L5" s="28"/>
      <c r="N5" s="54"/>
      <c r="O5" s="91"/>
      <c r="P5" s="7"/>
      <c r="R5"/>
      <c r="S5" s="61"/>
      <c r="T5" s="62"/>
      <c r="U5" s="63"/>
      <c r="V5" s="63"/>
      <c r="W5" s="64"/>
      <c r="X5" s="57"/>
      <c r="Y5" s="57"/>
      <c r="Z5" s="57"/>
      <c r="AB5" s="44"/>
    </row>
    <row r="6" spans="1:28" ht="15">
      <c r="A6" s="19"/>
      <c r="B6" s="31" t="s">
        <v>98</v>
      </c>
      <c r="C6" s="25"/>
      <c r="D6" s="27"/>
      <c r="E6" s="27"/>
      <c r="F6" s="27"/>
      <c r="G6" s="27"/>
      <c r="H6" s="27"/>
      <c r="I6" s="27"/>
      <c r="J6" s="27"/>
      <c r="K6" s="27"/>
      <c r="L6" s="28"/>
      <c r="N6" s="54"/>
      <c r="O6" s="94" t="s">
        <v>98</v>
      </c>
      <c r="P6" s="7"/>
      <c r="R6"/>
      <c r="S6" s="56"/>
      <c r="T6" s="56"/>
      <c r="U6" s="57"/>
      <c r="V6" s="57"/>
      <c r="W6" s="57"/>
      <c r="X6" s="57"/>
      <c r="Y6" s="57"/>
      <c r="Z6" s="57"/>
      <c r="AB6" s="44"/>
    </row>
    <row r="7" spans="1:28" ht="15">
      <c r="A7" s="19"/>
      <c r="B7" s="30" t="s">
        <v>36</v>
      </c>
      <c r="C7" s="25"/>
      <c r="D7" s="29" t="str">
        <f>VLOOKUP($C$3,$A$53:$W$204,6,FALSE)</f>
        <v>Moderate if large areas planted, N/A if small areas planted.</v>
      </c>
      <c r="E7" s="27"/>
      <c r="F7" s="27"/>
      <c r="G7" s="27"/>
      <c r="H7" s="27"/>
      <c r="I7" s="27"/>
      <c r="J7" s="27"/>
      <c r="K7" s="27"/>
      <c r="L7" s="28"/>
      <c r="N7" s="97" t="s">
        <v>502</v>
      </c>
      <c r="O7" s="93" t="s">
        <v>713</v>
      </c>
      <c r="P7" s="7"/>
      <c r="R7"/>
      <c r="S7" s="67"/>
      <c r="T7" s="68"/>
      <c r="U7" s="69"/>
      <c r="V7" s="69"/>
      <c r="W7" s="70"/>
      <c r="X7" s="71"/>
      <c r="Y7" s="57"/>
      <c r="Z7" s="57"/>
      <c r="AA7" t="s">
        <v>567</v>
      </c>
      <c r="AB7" s="45"/>
    </row>
    <row r="8" spans="1:28" ht="15">
      <c r="A8" s="19"/>
      <c r="B8" s="30" t="s">
        <v>37</v>
      </c>
      <c r="C8" s="25"/>
      <c r="D8" s="29" t="str">
        <f>VLOOKUP($C$3,$A$53:$W$204,7,FALSE)</f>
        <v>Significant decrease, land converted to permanent cover.</v>
      </c>
      <c r="E8" s="27"/>
      <c r="F8" s="27"/>
      <c r="G8" s="27"/>
      <c r="H8" s="27"/>
      <c r="I8" s="27"/>
      <c r="J8" s="27"/>
      <c r="K8" s="27"/>
      <c r="L8" s="28"/>
      <c r="N8" s="54"/>
      <c r="O8" s="93" t="s">
        <v>371</v>
      </c>
      <c r="P8" s="7"/>
      <c r="R8"/>
      <c r="S8" s="67"/>
      <c r="T8" s="68"/>
      <c r="U8" s="69"/>
      <c r="V8" s="69"/>
      <c r="W8" s="72"/>
      <c r="X8" s="71"/>
      <c r="Y8" s="57"/>
      <c r="Z8" s="57"/>
      <c r="AB8" s="45"/>
    </row>
    <row r="9" spans="1:28" ht="15">
      <c r="A9" s="19"/>
      <c r="B9" s="30" t="s">
        <v>743</v>
      </c>
      <c r="C9" s="25"/>
      <c r="D9" s="29" t="str">
        <f>VLOOKUP($C$3,$A$53:$W$204,8,FALSE)</f>
        <v>Slight Increase.</v>
      </c>
      <c r="E9" s="27"/>
      <c r="F9" s="27"/>
      <c r="G9" s="27"/>
      <c r="H9" s="27"/>
      <c r="I9" s="27"/>
      <c r="J9" s="27"/>
      <c r="K9" s="27"/>
      <c r="L9" s="28"/>
      <c r="N9" s="97" t="s">
        <v>502</v>
      </c>
      <c r="O9" s="93" t="s">
        <v>745</v>
      </c>
      <c r="P9" s="7"/>
      <c r="R9"/>
      <c r="S9" s="67"/>
      <c r="T9" s="68"/>
      <c r="U9" s="69"/>
      <c r="V9" s="69"/>
      <c r="W9" s="72"/>
      <c r="X9" s="71"/>
      <c r="Y9" s="57"/>
      <c r="Z9" s="57"/>
      <c r="AB9" s="45"/>
    </row>
    <row r="10" spans="1:26" ht="15">
      <c r="A10" s="19"/>
      <c r="B10" s="31" t="s">
        <v>34</v>
      </c>
      <c r="C10" s="25"/>
      <c r="D10" s="29"/>
      <c r="E10" s="27"/>
      <c r="F10" s="27"/>
      <c r="G10" s="27"/>
      <c r="H10" s="27"/>
      <c r="I10" s="27"/>
      <c r="J10" s="27"/>
      <c r="K10" s="27"/>
      <c r="L10" s="28"/>
      <c r="N10" s="54"/>
      <c r="O10" s="93" t="s">
        <v>144</v>
      </c>
      <c r="P10" s="7"/>
      <c r="S10" s="67"/>
      <c r="T10" s="68"/>
      <c r="U10" s="69"/>
      <c r="V10" s="69"/>
      <c r="W10" s="72"/>
      <c r="X10" s="71"/>
      <c r="Y10" s="57"/>
      <c r="Z10" s="57"/>
    </row>
    <row r="11" spans="1:26" ht="15">
      <c r="A11" s="19"/>
      <c r="B11" s="30" t="s">
        <v>39</v>
      </c>
      <c r="C11" s="25"/>
      <c r="D11" s="29" t="str">
        <f>VLOOKUP($C$3,$A$53:$W$204,9,FALSE)</f>
        <v>Significant.</v>
      </c>
      <c r="E11" s="27"/>
      <c r="F11" s="27"/>
      <c r="G11" s="27"/>
      <c r="H11" s="27"/>
      <c r="I11" s="27"/>
      <c r="J11" s="27"/>
      <c r="K11" s="27"/>
      <c r="L11" s="28"/>
      <c r="N11" s="54"/>
      <c r="O11" s="91" t="s">
        <v>828</v>
      </c>
      <c r="P11" s="7"/>
      <c r="S11" s="73"/>
      <c r="T11" s="68"/>
      <c r="U11" s="74"/>
      <c r="V11" s="74"/>
      <c r="W11" s="75"/>
      <c r="X11" s="71"/>
      <c r="Y11" s="57"/>
      <c r="Z11" s="57"/>
    </row>
    <row r="12" spans="1:26" ht="15">
      <c r="A12" s="19"/>
      <c r="B12" s="30" t="s">
        <v>40</v>
      </c>
      <c r="C12" s="25"/>
      <c r="D12" s="29" t="str">
        <f>VLOOKUP($C$3,$A$53:$W$204,10,FALSE)</f>
        <v>Slight to moderate increase.</v>
      </c>
      <c r="E12" s="27"/>
      <c r="F12" s="27"/>
      <c r="G12" s="27"/>
      <c r="H12" s="27"/>
      <c r="I12" s="27"/>
      <c r="J12" s="27"/>
      <c r="K12" s="27"/>
      <c r="L12" s="28"/>
      <c r="N12" s="54"/>
      <c r="O12" s="91" t="s">
        <v>827</v>
      </c>
      <c r="P12" s="7"/>
      <c r="S12" s="67"/>
      <c r="T12" s="68"/>
      <c r="U12" s="69"/>
      <c r="V12" s="69"/>
      <c r="W12" s="76"/>
      <c r="X12" s="71"/>
      <c r="Y12" s="57"/>
      <c r="Z12" s="57"/>
    </row>
    <row r="13" spans="1:26" ht="15">
      <c r="A13" s="19"/>
      <c r="B13" s="30" t="s">
        <v>177</v>
      </c>
      <c r="C13" s="25"/>
      <c r="D13" s="29" t="str">
        <f>VLOOKUP($C$3,$A$53:$W$204,11,FALSE)</f>
        <v>Situational</v>
      </c>
      <c r="E13" s="27"/>
      <c r="F13" s="27"/>
      <c r="G13" s="27"/>
      <c r="H13" s="27"/>
      <c r="I13" s="27"/>
      <c r="J13" s="27"/>
      <c r="K13" s="27"/>
      <c r="L13" s="28"/>
      <c r="N13" s="54"/>
      <c r="O13" s="91" t="s">
        <v>826</v>
      </c>
      <c r="P13" s="7"/>
      <c r="S13" s="67"/>
      <c r="T13" s="68"/>
      <c r="U13" s="69"/>
      <c r="V13" s="69"/>
      <c r="W13" s="57"/>
      <c r="X13" s="71"/>
      <c r="Y13" s="57"/>
      <c r="Z13" s="57"/>
    </row>
    <row r="14" spans="1:26" ht="15">
      <c r="A14" s="19"/>
      <c r="B14" s="31" t="s">
        <v>99</v>
      </c>
      <c r="C14" s="25"/>
      <c r="D14" s="29" t="s">
        <v>27</v>
      </c>
      <c r="E14" s="27"/>
      <c r="F14" s="27"/>
      <c r="G14" s="27"/>
      <c r="H14" s="27"/>
      <c r="I14" s="27"/>
      <c r="J14" s="27"/>
      <c r="K14" s="27"/>
      <c r="L14" s="28"/>
      <c r="N14" s="54"/>
      <c r="O14" s="91" t="s">
        <v>829</v>
      </c>
      <c r="P14" s="7"/>
      <c r="S14" s="73"/>
      <c r="T14" s="68"/>
      <c r="U14" s="74"/>
      <c r="V14" s="74"/>
      <c r="W14" s="75"/>
      <c r="X14" s="71"/>
      <c r="Y14" s="57"/>
      <c r="Z14" s="57"/>
    </row>
    <row r="15" spans="1:26" ht="15">
      <c r="A15" s="19"/>
      <c r="B15" s="30" t="s">
        <v>38</v>
      </c>
      <c r="C15" s="25"/>
      <c r="D15" s="29" t="str">
        <f>VLOOKUP($C$3,$A$53:$W$204,12,FALSE)</f>
        <v>Slight to moderate decrease with smoother field operations.</v>
      </c>
      <c r="E15" s="27"/>
      <c r="F15" s="27"/>
      <c r="G15" s="27"/>
      <c r="H15" s="27"/>
      <c r="I15" s="27"/>
      <c r="J15" s="27"/>
      <c r="K15" s="27"/>
      <c r="L15" s="28"/>
      <c r="N15" s="54"/>
      <c r="O15" s="92"/>
      <c r="P15" s="7"/>
      <c r="S15" s="66"/>
      <c r="T15" s="66"/>
      <c r="U15" s="66"/>
      <c r="V15" s="66"/>
      <c r="W15" s="66"/>
      <c r="X15" s="66"/>
      <c r="Y15" s="57"/>
      <c r="Z15" s="57"/>
    </row>
    <row r="16" spans="1:26" ht="15">
      <c r="A16" s="19"/>
      <c r="B16" s="113" t="s">
        <v>178</v>
      </c>
      <c r="C16" s="25"/>
      <c r="D16" s="29"/>
      <c r="E16" s="27"/>
      <c r="F16" s="27"/>
      <c r="G16" s="27"/>
      <c r="H16" s="27"/>
      <c r="I16" s="27"/>
      <c r="J16" s="27"/>
      <c r="K16" s="27"/>
      <c r="L16" s="28"/>
      <c r="N16" s="54"/>
      <c r="O16" s="94" t="s">
        <v>99</v>
      </c>
      <c r="P16" s="7"/>
      <c r="S16" s="66"/>
      <c r="T16" s="66"/>
      <c r="U16" s="66"/>
      <c r="V16" s="66"/>
      <c r="W16" s="66"/>
      <c r="X16" s="66"/>
      <c r="Y16" s="57"/>
      <c r="Z16" s="57"/>
    </row>
    <row r="17" spans="1:26" ht="15">
      <c r="A17" s="19"/>
      <c r="B17" s="30" t="s">
        <v>179</v>
      </c>
      <c r="C17" s="25"/>
      <c r="D17" s="29" t="str">
        <f>VLOOKUP($C$3,$A$53:$W$204,13,FALSE)</f>
        <v>Negligible.</v>
      </c>
      <c r="E17" s="27"/>
      <c r="F17" s="27"/>
      <c r="G17" s="27"/>
      <c r="H17" s="27"/>
      <c r="I17" s="27"/>
      <c r="J17" s="27"/>
      <c r="K17" s="27"/>
      <c r="L17" s="28"/>
      <c r="N17" s="97" t="s">
        <v>502</v>
      </c>
      <c r="O17" s="93" t="s">
        <v>824</v>
      </c>
      <c r="P17" s="7"/>
      <c r="S17" s="67"/>
      <c r="T17" s="68"/>
      <c r="U17" s="77"/>
      <c r="V17" s="77"/>
      <c r="W17" s="76"/>
      <c r="X17" s="71"/>
      <c r="Y17" s="57"/>
      <c r="Z17" s="57"/>
    </row>
    <row r="18" spans="1:26" ht="15">
      <c r="A18" s="19"/>
      <c r="B18" s="31" t="s">
        <v>97</v>
      </c>
      <c r="C18" s="25"/>
      <c r="D18" s="29" t="s">
        <v>27</v>
      </c>
      <c r="E18" s="27"/>
      <c r="F18" s="27"/>
      <c r="G18" s="27"/>
      <c r="H18" s="27"/>
      <c r="I18" s="27"/>
      <c r="J18" s="27"/>
      <c r="K18" s="27"/>
      <c r="L18" s="28"/>
      <c r="N18" s="97" t="s">
        <v>502</v>
      </c>
      <c r="O18" s="93" t="s">
        <v>825</v>
      </c>
      <c r="P18" s="7"/>
      <c r="S18" s="67"/>
      <c r="T18" s="68"/>
      <c r="U18" s="69"/>
      <c r="V18" s="69"/>
      <c r="W18" s="72"/>
      <c r="X18" s="71"/>
      <c r="Y18" s="57"/>
      <c r="Z18" s="57"/>
    </row>
    <row r="19" spans="1:26" ht="15">
      <c r="A19" s="19"/>
      <c r="B19" s="30" t="s">
        <v>41</v>
      </c>
      <c r="C19" s="25"/>
      <c r="D19" s="29" t="str">
        <f>VLOOKUP($C$3,$A$53:$W$204,14,FALSE)</f>
        <v>Slight decrease due to land use conversion.</v>
      </c>
      <c r="E19" s="27"/>
      <c r="F19" s="27"/>
      <c r="G19" s="27"/>
      <c r="H19" s="27"/>
      <c r="I19" s="27"/>
      <c r="J19" s="27"/>
      <c r="K19" s="27"/>
      <c r="L19" s="28"/>
      <c r="N19" s="54"/>
      <c r="O19" s="91" t="s">
        <v>828</v>
      </c>
      <c r="P19" s="7"/>
      <c r="S19" s="67"/>
      <c r="T19" s="78"/>
      <c r="U19" s="77"/>
      <c r="V19" s="77"/>
      <c r="W19" s="72"/>
      <c r="X19" s="71"/>
      <c r="Y19" s="57"/>
      <c r="Z19" s="57"/>
    </row>
    <row r="20" spans="1:26" ht="15">
      <c r="A20" s="19"/>
      <c r="B20" s="32" t="s">
        <v>450</v>
      </c>
      <c r="C20" s="25"/>
      <c r="D20" s="29" t="str">
        <f>VLOOKUP($C$3,$A$53:$W$204,15,FALSE)</f>
        <v>Slight decrease due to design specifications.</v>
      </c>
      <c r="E20" s="27"/>
      <c r="F20" s="27"/>
      <c r="G20" s="27"/>
      <c r="H20" s="27"/>
      <c r="I20" s="27"/>
      <c r="J20" s="27"/>
      <c r="K20" s="27"/>
      <c r="L20" s="28"/>
      <c r="N20" s="54"/>
      <c r="O20" s="91" t="s">
        <v>832</v>
      </c>
      <c r="P20" s="7"/>
      <c r="S20" s="73"/>
      <c r="T20" s="68"/>
      <c r="U20" s="74"/>
      <c r="V20" s="74"/>
      <c r="W20" s="72"/>
      <c r="X20" s="71"/>
      <c r="Y20" s="57"/>
      <c r="Z20" s="57"/>
    </row>
    <row r="21" spans="1:26" ht="15">
      <c r="A21" s="19"/>
      <c r="B21" s="30" t="s">
        <v>42</v>
      </c>
      <c r="C21" s="25"/>
      <c r="D21" s="29" t="str">
        <f>VLOOKUP($C$3,$A$53:$W$204,16,FALSE)</f>
        <v>Significant increase must allow for vegetative establishment.</v>
      </c>
      <c r="E21" s="27"/>
      <c r="F21" s="27"/>
      <c r="G21" s="27"/>
      <c r="H21" s="27"/>
      <c r="I21" s="27"/>
      <c r="J21" s="27"/>
      <c r="K21" s="27"/>
      <c r="L21" s="28"/>
      <c r="N21" s="54"/>
      <c r="O21" s="91" t="s">
        <v>833</v>
      </c>
      <c r="P21" s="7"/>
      <c r="S21" s="73"/>
      <c r="T21" s="68"/>
      <c r="U21" s="74"/>
      <c r="V21" s="74"/>
      <c r="W21" s="72"/>
      <c r="X21" s="71"/>
      <c r="Y21" s="57"/>
      <c r="Z21" s="57"/>
    </row>
    <row r="22" spans="1:26" ht="15">
      <c r="A22" s="19"/>
      <c r="B22" s="30" t="s">
        <v>43</v>
      </c>
      <c r="C22" s="25"/>
      <c r="D22" s="29" t="str">
        <f>VLOOKUP($C$3,$A$53:$W$204,17,FALSE)</f>
        <v>Significant decrease due to construction costs.</v>
      </c>
      <c r="E22" s="27"/>
      <c r="F22" s="27"/>
      <c r="G22" s="27"/>
      <c r="H22" s="27"/>
      <c r="I22" s="27"/>
      <c r="J22" s="27"/>
      <c r="K22" s="27"/>
      <c r="L22" s="28"/>
      <c r="N22" s="54"/>
      <c r="O22" s="91" t="s">
        <v>834</v>
      </c>
      <c r="P22" s="7"/>
      <c r="S22" s="73"/>
      <c r="T22" s="68"/>
      <c r="U22" s="69"/>
      <c r="V22" s="69"/>
      <c r="W22" s="72"/>
      <c r="X22" s="71"/>
      <c r="Y22" s="57"/>
      <c r="Z22" s="57"/>
    </row>
    <row r="23" spans="1:26" ht="15">
      <c r="A23" s="19"/>
      <c r="B23" s="113" t="s">
        <v>180</v>
      </c>
      <c r="C23" s="25"/>
      <c r="D23" s="29"/>
      <c r="E23" s="27"/>
      <c r="F23" s="27"/>
      <c r="G23" s="27"/>
      <c r="H23" s="27"/>
      <c r="I23" s="27"/>
      <c r="J23" s="27"/>
      <c r="K23" s="27"/>
      <c r="L23" s="28"/>
      <c r="N23" s="54"/>
      <c r="O23" s="92"/>
      <c r="P23" s="7"/>
      <c r="S23" s="67"/>
      <c r="T23" s="68"/>
      <c r="U23" s="69"/>
      <c r="V23" s="69"/>
      <c r="W23" s="72"/>
      <c r="X23" s="71"/>
      <c r="Y23" s="57"/>
      <c r="Z23" s="57"/>
    </row>
    <row r="24" spans="1:26" ht="15">
      <c r="A24" s="19"/>
      <c r="B24" s="30" t="s">
        <v>744</v>
      </c>
      <c r="C24" s="27"/>
      <c r="D24" s="29" t="str">
        <f>VLOOKUP($C$3,$A$53:$W$204,18,FALSE)</f>
        <v>Slight to moderate decrease.</v>
      </c>
      <c r="E24" s="27"/>
      <c r="F24" s="27"/>
      <c r="G24" s="27"/>
      <c r="H24" s="27"/>
      <c r="I24" s="27"/>
      <c r="J24" s="27"/>
      <c r="K24" s="27"/>
      <c r="L24" s="28"/>
      <c r="N24" s="54"/>
      <c r="O24" s="94" t="s">
        <v>807</v>
      </c>
      <c r="P24" s="7"/>
      <c r="S24" s="67"/>
      <c r="T24" s="68"/>
      <c r="U24" s="69"/>
      <c r="V24" s="69"/>
      <c r="W24" s="72"/>
      <c r="X24" s="71"/>
      <c r="Y24" s="57"/>
      <c r="Z24" s="57"/>
    </row>
    <row r="25" spans="1:26" ht="15">
      <c r="A25" s="19"/>
      <c r="B25" s="31" t="s">
        <v>35</v>
      </c>
      <c r="C25" s="25"/>
      <c r="D25" s="27"/>
      <c r="E25" s="27"/>
      <c r="F25" s="27"/>
      <c r="G25" s="27"/>
      <c r="H25" s="27"/>
      <c r="I25" s="27"/>
      <c r="J25" s="27"/>
      <c r="K25" s="27"/>
      <c r="L25" s="28"/>
      <c r="N25" s="97" t="s">
        <v>502</v>
      </c>
      <c r="O25" s="93" t="s">
        <v>145</v>
      </c>
      <c r="P25" s="7"/>
      <c r="R25"/>
      <c r="S25" s="67"/>
      <c r="T25" s="68"/>
      <c r="U25" s="79"/>
      <c r="V25" s="79"/>
      <c r="W25" s="72"/>
      <c r="X25" s="71"/>
      <c r="Y25" s="57"/>
      <c r="Z25" s="57"/>
    </row>
    <row r="26" spans="1:26" ht="15">
      <c r="A26" s="19"/>
      <c r="B26" s="30" t="s">
        <v>44</v>
      </c>
      <c r="C26" s="25"/>
      <c r="D26" s="27"/>
      <c r="E26" s="33">
        <f>VLOOKUP($C$3,$A$53:$W$204,20,FALSE)</f>
        <v>0.01</v>
      </c>
      <c r="F26" s="34"/>
      <c r="G26" s="27"/>
      <c r="H26" s="114" t="s">
        <v>181</v>
      </c>
      <c r="I26" s="27"/>
      <c r="J26" s="115">
        <v>0.09</v>
      </c>
      <c r="K26" s="27"/>
      <c r="L26" s="35"/>
      <c r="N26" s="54"/>
      <c r="O26" s="93" t="s">
        <v>372</v>
      </c>
      <c r="P26" s="7"/>
      <c r="R26"/>
      <c r="S26" s="57"/>
      <c r="T26" s="80"/>
      <c r="U26" s="81"/>
      <c r="V26" s="81"/>
      <c r="W26" s="72"/>
      <c r="X26" s="71"/>
      <c r="Y26" s="57"/>
      <c r="Z26" s="57"/>
    </row>
    <row r="27" spans="1:26" ht="15">
      <c r="A27" s="19"/>
      <c r="B27" s="30" t="s">
        <v>45</v>
      </c>
      <c r="C27" s="25"/>
      <c r="D27" s="27"/>
      <c r="E27" s="29">
        <f>VLOOKUP($C$3,$A$53:$W$204,21,FALSE)</f>
        <v>10</v>
      </c>
      <c r="F27" s="34"/>
      <c r="G27" s="27"/>
      <c r="H27" s="52" t="s">
        <v>715</v>
      </c>
      <c r="I27" s="27"/>
      <c r="J27" s="27"/>
      <c r="K27" s="27"/>
      <c r="L27" s="35"/>
      <c r="N27" s="54"/>
      <c r="O27" s="93"/>
      <c r="P27" s="7"/>
      <c r="R27"/>
      <c r="S27" s="56"/>
      <c r="T27" s="57"/>
      <c r="U27" s="57"/>
      <c r="V27" s="57"/>
      <c r="W27" s="57"/>
      <c r="X27" s="57"/>
      <c r="Y27" s="57"/>
      <c r="Z27" s="57"/>
    </row>
    <row r="28" spans="1:26" ht="15">
      <c r="A28" s="19"/>
      <c r="B28" s="30" t="s">
        <v>46</v>
      </c>
      <c r="C28" s="25"/>
      <c r="D28" s="27"/>
      <c r="E28" s="36">
        <f>VLOOKUP($C$3,$A$53:$W$204,22,FALSE)</f>
        <v>100</v>
      </c>
      <c r="F28" s="34"/>
      <c r="G28" s="27"/>
      <c r="H28" s="52" t="s">
        <v>520</v>
      </c>
      <c r="I28" s="27"/>
      <c r="J28" s="27"/>
      <c r="K28" s="27"/>
      <c r="L28" s="28"/>
      <c r="N28" s="83"/>
      <c r="O28" s="91" t="s">
        <v>373</v>
      </c>
      <c r="P28" s="15"/>
      <c r="R28"/>
      <c r="S28" s="82"/>
      <c r="T28" s="82"/>
      <c r="U28" s="57"/>
      <c r="V28" s="57"/>
      <c r="W28" s="57"/>
      <c r="X28" s="57"/>
      <c r="Y28" s="57"/>
      <c r="Z28" s="57"/>
    </row>
    <row r="29" spans="1:26" s="15" customFormat="1" ht="15.75" thickBot="1">
      <c r="A29" s="37"/>
      <c r="B29" s="104" t="s">
        <v>624</v>
      </c>
      <c r="C29" s="116"/>
      <c r="D29" s="117"/>
      <c r="E29" s="118">
        <f>VLOOKUP($C$3,$A$53:$W$204,23,FALSE)</f>
        <v>16.582008990903375</v>
      </c>
      <c r="F29" s="119" t="str">
        <f>VLOOKUP($C$3,$A$53:$W$204,2,FALSE)</f>
        <v>Acre</v>
      </c>
      <c r="G29" s="39"/>
      <c r="H29" s="38"/>
      <c r="I29" s="38"/>
      <c r="J29" s="38"/>
      <c r="K29" s="38"/>
      <c r="L29" s="40"/>
      <c r="N29" s="54"/>
      <c r="O29" s="91" t="s">
        <v>374</v>
      </c>
      <c r="P29" s="7"/>
      <c r="R29"/>
      <c r="S29" s="84"/>
      <c r="T29" s="85"/>
      <c r="U29" s="57"/>
      <c r="V29" s="65"/>
      <c r="W29" s="86"/>
      <c r="X29" s="87"/>
      <c r="Y29" s="57"/>
      <c r="Z29" s="83"/>
    </row>
    <row r="30" spans="1:26" ht="15" thickTop="1">
      <c r="A30" s="19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54"/>
      <c r="O30" s="91" t="s">
        <v>375</v>
      </c>
      <c r="P30" s="7"/>
      <c r="R30"/>
      <c r="S30" s="84"/>
      <c r="T30" s="88"/>
      <c r="U30" s="57"/>
      <c r="V30" s="57"/>
      <c r="W30" s="57"/>
      <c r="X30" s="57"/>
      <c r="Y30" s="57"/>
      <c r="Z30" s="57"/>
    </row>
    <row r="31" spans="1:26" ht="15">
      <c r="A31" s="19"/>
      <c r="B31" s="19"/>
      <c r="C31" s="109"/>
      <c r="D31" s="19"/>
      <c r="E31" s="20"/>
      <c r="F31" s="20"/>
      <c r="G31" s="20"/>
      <c r="H31" s="41"/>
      <c r="I31" s="20"/>
      <c r="J31" s="20"/>
      <c r="K31" s="20"/>
      <c r="L31" s="20"/>
      <c r="M31" s="20"/>
      <c r="N31" s="54"/>
      <c r="O31" s="91" t="s">
        <v>376</v>
      </c>
      <c r="P31" s="7"/>
      <c r="R31"/>
      <c r="S31" s="84"/>
      <c r="T31" s="89"/>
      <c r="U31" s="83"/>
      <c r="V31" s="90"/>
      <c r="W31" s="83"/>
      <c r="X31" s="83"/>
      <c r="Y31" s="83"/>
      <c r="Z31" s="57"/>
    </row>
    <row r="32" spans="1:26" ht="15">
      <c r="A32" s="19"/>
      <c r="B32" s="19"/>
      <c r="C32" s="110"/>
      <c r="E32" s="110"/>
      <c r="F32" s="20"/>
      <c r="G32" s="20"/>
      <c r="H32" s="41"/>
      <c r="I32" s="20"/>
      <c r="J32" s="20"/>
      <c r="K32" s="20"/>
      <c r="L32" s="20"/>
      <c r="M32" s="20"/>
      <c r="N32" s="54"/>
      <c r="O32" s="92"/>
      <c r="P32" s="7"/>
      <c r="R32"/>
      <c r="S32" s="84"/>
      <c r="T32" s="89"/>
      <c r="U32" s="83"/>
      <c r="V32" s="90"/>
      <c r="W32" s="83"/>
      <c r="X32" s="83"/>
      <c r="Y32" s="83"/>
      <c r="Z32" s="57"/>
    </row>
    <row r="33" spans="1:26" ht="15">
      <c r="A33" s="19"/>
      <c r="B33" s="19"/>
      <c r="C33" s="19"/>
      <c r="D33" s="19"/>
      <c r="E33" s="20"/>
      <c r="F33" s="20"/>
      <c r="G33" s="20"/>
      <c r="H33" s="41"/>
      <c r="I33" s="20"/>
      <c r="J33" s="20"/>
      <c r="K33" s="20"/>
      <c r="L33" s="20"/>
      <c r="M33" s="20"/>
      <c r="N33" s="54"/>
      <c r="O33" s="95" t="s">
        <v>97</v>
      </c>
      <c r="P33" s="7"/>
      <c r="R33"/>
      <c r="S33" s="84"/>
      <c r="T33" s="89"/>
      <c r="U33" s="83"/>
      <c r="V33" s="90"/>
      <c r="W33" s="83"/>
      <c r="X33" s="83"/>
      <c r="Y33" s="83"/>
      <c r="Z33" s="57"/>
    </row>
    <row r="34" spans="1:26" ht="15">
      <c r="A34" s="19"/>
      <c r="B34" s="19"/>
      <c r="C34" s="19"/>
      <c r="D34" s="19"/>
      <c r="E34" s="20"/>
      <c r="F34" s="20"/>
      <c r="G34" s="20"/>
      <c r="H34" s="41"/>
      <c r="I34" s="20"/>
      <c r="J34" s="20"/>
      <c r="K34" s="20"/>
      <c r="L34" s="20"/>
      <c r="M34" s="20"/>
      <c r="N34" s="54"/>
      <c r="O34" s="93" t="s">
        <v>377</v>
      </c>
      <c r="P34" s="7"/>
      <c r="R34"/>
      <c r="S34" s="84"/>
      <c r="T34" s="89"/>
      <c r="U34" s="83"/>
      <c r="V34" s="90"/>
      <c r="W34" s="83"/>
      <c r="X34" s="83"/>
      <c r="Y34" s="83"/>
      <c r="Z34" s="57"/>
    </row>
    <row r="35" spans="1:26" ht="15">
      <c r="A35" s="19"/>
      <c r="B35" s="19"/>
      <c r="C35" s="19"/>
      <c r="D35" s="19"/>
      <c r="E35" s="20"/>
      <c r="F35" s="20"/>
      <c r="G35" s="20"/>
      <c r="H35" s="41"/>
      <c r="I35" s="20"/>
      <c r="J35" s="20"/>
      <c r="K35" s="20"/>
      <c r="L35" s="20"/>
      <c r="M35" s="20"/>
      <c r="N35" s="54"/>
      <c r="O35" s="93" t="s">
        <v>378</v>
      </c>
      <c r="P35" s="7"/>
      <c r="R35"/>
      <c r="S35" s="84"/>
      <c r="T35" s="89"/>
      <c r="U35" s="83"/>
      <c r="V35" s="90"/>
      <c r="W35" s="83"/>
      <c r="X35" s="83"/>
      <c r="Y35" s="83"/>
      <c r="Z35" s="57"/>
    </row>
    <row r="36" spans="1:26" ht="15">
      <c r="A36" s="19"/>
      <c r="B36" s="19"/>
      <c r="C36" s="19"/>
      <c r="D36" s="19"/>
      <c r="E36" s="20"/>
      <c r="F36" s="20"/>
      <c r="G36" s="20"/>
      <c r="H36" s="41"/>
      <c r="I36" s="20"/>
      <c r="J36" s="20"/>
      <c r="K36" s="20"/>
      <c r="L36" s="20"/>
      <c r="M36" s="20"/>
      <c r="N36" s="97" t="s">
        <v>502</v>
      </c>
      <c r="O36" s="93" t="s">
        <v>503</v>
      </c>
      <c r="P36" s="7"/>
      <c r="R36"/>
      <c r="S36" s="84"/>
      <c r="T36" s="89"/>
      <c r="U36" s="83"/>
      <c r="V36" s="90"/>
      <c r="W36" s="83"/>
      <c r="X36" s="83"/>
      <c r="Y36" s="83"/>
      <c r="Z36" s="57"/>
    </row>
    <row r="37" spans="1:26" ht="15">
      <c r="A37" s="19"/>
      <c r="B37" s="19"/>
      <c r="C37" s="19"/>
      <c r="D37" s="19"/>
      <c r="E37" s="20"/>
      <c r="F37" s="20"/>
      <c r="G37" s="20"/>
      <c r="H37" s="41"/>
      <c r="I37" s="20"/>
      <c r="J37" s="20"/>
      <c r="K37" s="20"/>
      <c r="L37" s="20"/>
      <c r="M37" s="20"/>
      <c r="N37" s="54"/>
      <c r="O37" s="93" t="s">
        <v>209</v>
      </c>
      <c r="P37" s="7"/>
      <c r="R37"/>
      <c r="S37" s="84"/>
      <c r="T37" s="89"/>
      <c r="U37" s="83"/>
      <c r="V37" s="90"/>
      <c r="W37" s="83"/>
      <c r="X37" s="83"/>
      <c r="Y37" s="83"/>
      <c r="Z37" s="57"/>
    </row>
    <row r="38" spans="1:26" ht="15">
      <c r="A38" s="19"/>
      <c r="B38" s="19"/>
      <c r="C38" s="19"/>
      <c r="D38" s="19"/>
      <c r="E38" s="20"/>
      <c r="F38" s="20"/>
      <c r="G38" s="20"/>
      <c r="H38" s="41"/>
      <c r="I38" s="20"/>
      <c r="J38" s="20"/>
      <c r="K38" s="20"/>
      <c r="L38" s="20"/>
      <c r="M38" s="20"/>
      <c r="N38" s="54"/>
      <c r="O38" s="93" t="s">
        <v>370</v>
      </c>
      <c r="P38" s="7"/>
      <c r="R38"/>
      <c r="S38" s="84"/>
      <c r="T38" s="89"/>
      <c r="U38" s="83"/>
      <c r="V38" s="90"/>
      <c r="W38" s="83"/>
      <c r="X38" s="83"/>
      <c r="Y38" s="83"/>
      <c r="Z38" s="57"/>
    </row>
    <row r="39" spans="1:26" ht="13.5">
      <c r="A39" s="19"/>
      <c r="B39" s="19"/>
      <c r="C39" s="19"/>
      <c r="D39" s="19"/>
      <c r="E39" s="20"/>
      <c r="F39" s="20"/>
      <c r="G39" s="20"/>
      <c r="H39" s="41"/>
      <c r="I39" s="20"/>
      <c r="J39" s="20"/>
      <c r="K39" s="20"/>
      <c r="L39" s="20"/>
      <c r="M39" s="20"/>
      <c r="O39" s="91" t="s">
        <v>632</v>
      </c>
      <c r="P39" s="7"/>
      <c r="R39"/>
      <c r="S39" s="84"/>
      <c r="T39" s="89"/>
      <c r="U39" s="83"/>
      <c r="V39" s="90"/>
      <c r="W39" s="83"/>
      <c r="X39" s="83"/>
      <c r="Y39" s="83"/>
      <c r="Z39" s="57"/>
    </row>
    <row r="40" spans="1:26" ht="15">
      <c r="A40" s="19"/>
      <c r="B40" s="19"/>
      <c r="C40" s="19"/>
      <c r="D40" s="19"/>
      <c r="E40" s="20"/>
      <c r="F40" s="20"/>
      <c r="G40" s="20"/>
      <c r="H40" s="41"/>
      <c r="I40" s="20"/>
      <c r="J40" s="20"/>
      <c r="K40" s="20"/>
      <c r="L40" s="20"/>
      <c r="M40" s="20"/>
      <c r="N40" s="54"/>
      <c r="O40" s="91" t="s">
        <v>633</v>
      </c>
      <c r="P40" s="7"/>
      <c r="R40"/>
      <c r="S40" s="84"/>
      <c r="T40" s="89"/>
      <c r="U40" s="83"/>
      <c r="V40" s="90"/>
      <c r="W40" s="83"/>
      <c r="X40" s="83"/>
      <c r="Y40" s="83"/>
      <c r="Z40" s="57"/>
    </row>
    <row r="41" spans="1:26" ht="15">
      <c r="A41" s="19"/>
      <c r="B41" s="19"/>
      <c r="C41" s="19"/>
      <c r="D41" s="19"/>
      <c r="E41" s="20"/>
      <c r="F41" s="20"/>
      <c r="G41" s="20"/>
      <c r="H41" s="41"/>
      <c r="I41" s="20"/>
      <c r="J41" s="20"/>
      <c r="K41" s="20"/>
      <c r="L41" s="20"/>
      <c r="M41" s="20"/>
      <c r="N41" s="54"/>
      <c r="O41" s="91" t="s">
        <v>634</v>
      </c>
      <c r="P41" s="7"/>
      <c r="R41"/>
      <c r="S41" s="84"/>
      <c r="T41" s="89"/>
      <c r="U41" s="83"/>
      <c r="V41" s="90"/>
      <c r="W41" s="83"/>
      <c r="X41" s="83"/>
      <c r="Y41" s="83"/>
      <c r="Z41" s="57"/>
    </row>
    <row r="42" spans="1:26" ht="15">
      <c r="A42" s="19"/>
      <c r="B42" s="19"/>
      <c r="C42" s="19"/>
      <c r="D42" s="19"/>
      <c r="E42" s="20"/>
      <c r="F42" s="20"/>
      <c r="G42" s="20"/>
      <c r="H42" s="41"/>
      <c r="I42" s="20"/>
      <c r="J42" s="20"/>
      <c r="K42" s="20"/>
      <c r="L42" s="20"/>
      <c r="M42" s="20"/>
      <c r="N42" s="54"/>
      <c r="O42" s="91" t="s">
        <v>635</v>
      </c>
      <c r="P42" s="7"/>
      <c r="R42"/>
      <c r="S42" s="84"/>
      <c r="T42" s="89"/>
      <c r="U42" s="83"/>
      <c r="V42" s="90"/>
      <c r="W42" s="83"/>
      <c r="X42" s="83"/>
      <c r="Y42" s="83"/>
      <c r="Z42" s="57"/>
    </row>
    <row r="43" spans="1:26" ht="15">
      <c r="A43" s="19"/>
      <c r="B43" s="19"/>
      <c r="C43" s="19"/>
      <c r="E43" s="19"/>
      <c r="F43" s="20"/>
      <c r="G43" s="20"/>
      <c r="H43" s="20"/>
      <c r="I43" s="42"/>
      <c r="J43" s="20"/>
      <c r="K43" s="20"/>
      <c r="L43" s="20"/>
      <c r="M43" s="20"/>
      <c r="N43" s="20"/>
      <c r="O43" s="54"/>
      <c r="Q43" s="47"/>
      <c r="T43" s="57"/>
      <c r="U43" s="57"/>
      <c r="V43" s="57"/>
      <c r="W43" s="57"/>
      <c r="X43" s="57"/>
      <c r="Y43" s="57"/>
      <c r="Z43" s="57"/>
    </row>
    <row r="44" spans="5:26" ht="15">
      <c r="E44"/>
      <c r="O44" s="7"/>
      <c r="P44" s="54"/>
      <c r="Q44" s="54"/>
      <c r="T44" s="57"/>
      <c r="U44" s="57"/>
      <c r="V44" s="57"/>
      <c r="W44" s="57"/>
      <c r="X44" s="57"/>
      <c r="Y44" s="57"/>
      <c r="Z44" s="57"/>
    </row>
    <row r="45" spans="5:19" ht="15">
      <c r="E45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R45" s="6"/>
      <c r="S45" s="6"/>
    </row>
    <row r="46" spans="5:19" ht="15">
      <c r="E46"/>
      <c r="F46" s="11" t="s">
        <v>98</v>
      </c>
      <c r="G46" s="11" t="s">
        <v>98</v>
      </c>
      <c r="H46" s="11" t="s">
        <v>98</v>
      </c>
      <c r="I46" s="12" t="s">
        <v>807</v>
      </c>
      <c r="J46" s="12" t="s">
        <v>807</v>
      </c>
      <c r="K46" s="12" t="s">
        <v>807</v>
      </c>
      <c r="L46" s="9" t="s">
        <v>99</v>
      </c>
      <c r="M46" s="112" t="s">
        <v>175</v>
      </c>
      <c r="N46" s="10" t="s">
        <v>97</v>
      </c>
      <c r="O46" s="10" t="s">
        <v>97</v>
      </c>
      <c r="P46" s="10" t="s">
        <v>97</v>
      </c>
      <c r="Q46" s="10" t="s">
        <v>97</v>
      </c>
      <c r="R46" s="111" t="s">
        <v>176</v>
      </c>
      <c r="S46" s="1" t="s">
        <v>708</v>
      </c>
    </row>
    <row r="47" spans="5:18" ht="15">
      <c r="E47"/>
      <c r="F47" s="8"/>
      <c r="G47" s="8"/>
      <c r="H47" s="8"/>
      <c r="K47" s="8"/>
      <c r="P47" s="7"/>
      <c r="R47" s="47"/>
    </row>
    <row r="48" spans="1:23" ht="15">
      <c r="A48" s="2"/>
      <c r="B48" s="2"/>
      <c r="C48" s="2"/>
      <c r="E48" s="2"/>
      <c r="F48" s="3"/>
      <c r="G48" s="3"/>
      <c r="H48" s="3"/>
      <c r="I48" s="3" t="s">
        <v>808</v>
      </c>
      <c r="J48" s="2"/>
      <c r="K48" s="3" t="s">
        <v>174</v>
      </c>
      <c r="L48" s="2"/>
      <c r="M48" s="2"/>
      <c r="N48" s="2"/>
      <c r="O48" s="48"/>
      <c r="P48" s="2"/>
      <c r="Q48" s="2"/>
      <c r="R48" s="48"/>
      <c r="T48" s="3" t="s">
        <v>818</v>
      </c>
      <c r="U48" s="3"/>
      <c r="V48" s="3" t="s">
        <v>821</v>
      </c>
      <c r="W48" s="2" t="s">
        <v>47</v>
      </c>
    </row>
    <row r="49" spans="1:23" ht="15">
      <c r="A49" s="3" t="s">
        <v>817</v>
      </c>
      <c r="B49" s="3"/>
      <c r="C49" s="2" t="s">
        <v>114</v>
      </c>
      <c r="E49" s="2" t="s">
        <v>816</v>
      </c>
      <c r="F49" s="2" t="s">
        <v>31</v>
      </c>
      <c r="G49" s="2" t="s">
        <v>815</v>
      </c>
      <c r="H49" s="2" t="s">
        <v>31</v>
      </c>
      <c r="I49" s="2" t="s">
        <v>809</v>
      </c>
      <c r="J49" s="3" t="s">
        <v>811</v>
      </c>
      <c r="K49" s="2" t="s">
        <v>813</v>
      </c>
      <c r="L49" s="2"/>
      <c r="M49" s="2" t="s">
        <v>31</v>
      </c>
      <c r="N49" s="2"/>
      <c r="O49" s="48"/>
      <c r="P49" s="2"/>
      <c r="Q49" s="2"/>
      <c r="R49" s="48"/>
      <c r="S49" s="2" t="s">
        <v>714</v>
      </c>
      <c r="T49" s="3" t="s">
        <v>820</v>
      </c>
      <c r="U49" s="3" t="s">
        <v>816</v>
      </c>
      <c r="V49" s="3" t="s">
        <v>822</v>
      </c>
      <c r="W49" s="2" t="s">
        <v>811</v>
      </c>
    </row>
    <row r="50" spans="1:23" ht="15">
      <c r="A50" s="4" t="s">
        <v>100</v>
      </c>
      <c r="B50" s="4" t="s">
        <v>85</v>
      </c>
      <c r="C50" s="4" t="s">
        <v>816</v>
      </c>
      <c r="D50" s="107" t="s">
        <v>568</v>
      </c>
      <c r="E50" s="4" t="s">
        <v>101</v>
      </c>
      <c r="F50" s="4" t="s">
        <v>32</v>
      </c>
      <c r="G50" s="5" t="s">
        <v>814</v>
      </c>
      <c r="H50" s="4" t="s">
        <v>741</v>
      </c>
      <c r="I50" s="5" t="s">
        <v>810</v>
      </c>
      <c r="J50" s="4" t="s">
        <v>810</v>
      </c>
      <c r="K50" s="4" t="s">
        <v>33</v>
      </c>
      <c r="L50" s="4" t="s">
        <v>812</v>
      </c>
      <c r="M50" s="4" t="s">
        <v>260</v>
      </c>
      <c r="N50" s="4" t="s">
        <v>102</v>
      </c>
      <c r="O50" s="49" t="s">
        <v>103</v>
      </c>
      <c r="P50" s="4" t="s">
        <v>104</v>
      </c>
      <c r="Q50" s="4" t="s">
        <v>105</v>
      </c>
      <c r="R50" s="49" t="s">
        <v>742</v>
      </c>
      <c r="S50" s="4" t="s">
        <v>707</v>
      </c>
      <c r="T50" s="5" t="s">
        <v>819</v>
      </c>
      <c r="U50" s="5" t="s">
        <v>823</v>
      </c>
      <c r="V50" s="5" t="s">
        <v>810</v>
      </c>
      <c r="W50" s="5" t="s">
        <v>810</v>
      </c>
    </row>
    <row r="51" spans="5:18" ht="15">
      <c r="E51"/>
      <c r="P51" s="7"/>
      <c r="R51" s="47"/>
    </row>
    <row r="52" spans="5:18" ht="15">
      <c r="E52"/>
      <c r="P52" s="7"/>
      <c r="R52" s="47"/>
    </row>
    <row r="53" spans="1:26" ht="15">
      <c r="A53" s="14">
        <v>560</v>
      </c>
      <c r="B53" t="s">
        <v>29</v>
      </c>
      <c r="C53" t="s">
        <v>106</v>
      </c>
      <c r="D53" s="108" t="s">
        <v>569</v>
      </c>
      <c r="E53" s="1" t="s">
        <v>255</v>
      </c>
      <c r="F53" s="8" t="s">
        <v>334</v>
      </c>
      <c r="G53" s="8" t="s">
        <v>638</v>
      </c>
      <c r="H53" s="8" t="s">
        <v>899</v>
      </c>
      <c r="I53" s="7" t="s">
        <v>89</v>
      </c>
      <c r="J53" s="8" t="s">
        <v>897</v>
      </c>
      <c r="K53" s="8" t="s">
        <v>182</v>
      </c>
      <c r="L53" s="7" t="s">
        <v>253</v>
      </c>
      <c r="M53" s="13" t="s">
        <v>903</v>
      </c>
      <c r="N53" s="8" t="s">
        <v>254</v>
      </c>
      <c r="O53" s="50" t="s">
        <v>451</v>
      </c>
      <c r="P53" s="7" t="s">
        <v>107</v>
      </c>
      <c r="Q53" s="8" t="s">
        <v>748</v>
      </c>
      <c r="R53" s="8" t="s">
        <v>751</v>
      </c>
      <c r="S53" t="s">
        <v>701</v>
      </c>
      <c r="T53" s="105">
        <v>0.015</v>
      </c>
      <c r="U53" s="7">
        <v>25</v>
      </c>
      <c r="V53" s="17">
        <v>20</v>
      </c>
      <c r="W53" s="18">
        <f aca="true" t="shared" si="0" ref="W53:W84">IF(U53=1,V53,V53*($J$26/(1-(1/(1+$J$26)^U53))))+(T53*V53)</f>
        <v>2.336125010371436</v>
      </c>
      <c r="Z53" s="98"/>
    </row>
    <row r="54" spans="1:26" ht="15">
      <c r="A54" s="14">
        <v>311</v>
      </c>
      <c r="B54" t="s">
        <v>28</v>
      </c>
      <c r="C54" t="s">
        <v>67</v>
      </c>
      <c r="E54" s="1" t="s">
        <v>147</v>
      </c>
      <c r="F54" s="7" t="s">
        <v>252</v>
      </c>
      <c r="G54" s="8" t="s">
        <v>433</v>
      </c>
      <c r="H54" s="13" t="s">
        <v>903</v>
      </c>
      <c r="I54" s="7" t="s">
        <v>110</v>
      </c>
      <c r="J54" s="8" t="s">
        <v>874</v>
      </c>
      <c r="K54" s="8" t="s">
        <v>182</v>
      </c>
      <c r="L54" s="7" t="s">
        <v>553</v>
      </c>
      <c r="M54" s="7" t="s">
        <v>724</v>
      </c>
      <c r="N54" s="8" t="s">
        <v>529</v>
      </c>
      <c r="O54" s="51" t="s">
        <v>446</v>
      </c>
      <c r="P54" s="7" t="s">
        <v>115</v>
      </c>
      <c r="Q54" s="8" t="s">
        <v>381</v>
      </c>
      <c r="R54" s="8" t="s">
        <v>851</v>
      </c>
      <c r="S54" s="16" t="s">
        <v>698</v>
      </c>
      <c r="T54" s="105">
        <v>0</v>
      </c>
      <c r="U54" s="7">
        <v>1</v>
      </c>
      <c r="V54" s="17">
        <v>15</v>
      </c>
      <c r="W54" s="18">
        <f t="shared" si="0"/>
        <v>15</v>
      </c>
      <c r="Z54" s="98"/>
    </row>
    <row r="55" spans="1:26" ht="15">
      <c r="A55" s="14">
        <v>575</v>
      </c>
      <c r="B55" t="s">
        <v>29</v>
      </c>
      <c r="C55" s="1" t="s">
        <v>120</v>
      </c>
      <c r="E55" s="1" t="s">
        <v>884</v>
      </c>
      <c r="F55" s="7" t="s">
        <v>252</v>
      </c>
      <c r="G55" s="7" t="s">
        <v>851</v>
      </c>
      <c r="H55" s="8" t="s">
        <v>899</v>
      </c>
      <c r="I55" s="7" t="s">
        <v>91</v>
      </c>
      <c r="J55" s="8" t="s">
        <v>898</v>
      </c>
      <c r="K55" s="8" t="s">
        <v>182</v>
      </c>
      <c r="L55" s="7" t="s">
        <v>858</v>
      </c>
      <c r="M55" s="7" t="s">
        <v>898</v>
      </c>
      <c r="N55" s="8" t="s">
        <v>885</v>
      </c>
      <c r="O55" s="51" t="s">
        <v>886</v>
      </c>
      <c r="P55" s="7" t="s">
        <v>107</v>
      </c>
      <c r="Q55" s="8" t="s">
        <v>264</v>
      </c>
      <c r="R55" s="8" t="s">
        <v>874</v>
      </c>
      <c r="S55" s="1" t="s">
        <v>706</v>
      </c>
      <c r="T55" s="105">
        <v>0.01</v>
      </c>
      <c r="U55" s="7">
        <v>20</v>
      </c>
      <c r="V55" s="17">
        <v>0.95</v>
      </c>
      <c r="W55" s="18">
        <f t="shared" si="0"/>
        <v>0.11356915125781775</v>
      </c>
      <c r="Z55" s="98"/>
    </row>
    <row r="56" spans="1:26" ht="15">
      <c r="A56" s="14">
        <v>310</v>
      </c>
      <c r="B56" t="s">
        <v>28</v>
      </c>
      <c r="C56" t="s">
        <v>108</v>
      </c>
      <c r="E56" s="1" t="s">
        <v>887</v>
      </c>
      <c r="F56" s="7" t="s">
        <v>252</v>
      </c>
      <c r="G56" s="7" t="s">
        <v>851</v>
      </c>
      <c r="H56" s="8" t="s">
        <v>899</v>
      </c>
      <c r="I56" s="7" t="s">
        <v>92</v>
      </c>
      <c r="J56" s="8" t="s">
        <v>898</v>
      </c>
      <c r="K56" s="8" t="s">
        <v>182</v>
      </c>
      <c r="L56" s="7" t="s">
        <v>898</v>
      </c>
      <c r="M56" s="7" t="s">
        <v>898</v>
      </c>
      <c r="N56" s="8" t="s">
        <v>888</v>
      </c>
      <c r="O56" s="51" t="s">
        <v>889</v>
      </c>
      <c r="P56" s="8" t="s">
        <v>651</v>
      </c>
      <c r="Q56" s="8" t="s">
        <v>382</v>
      </c>
      <c r="R56" s="8" t="s">
        <v>749</v>
      </c>
      <c r="S56" s="16" t="s">
        <v>698</v>
      </c>
      <c r="T56" s="105">
        <v>0.01</v>
      </c>
      <c r="U56" s="7">
        <v>25</v>
      </c>
      <c r="V56" s="17">
        <v>200</v>
      </c>
      <c r="W56" s="18">
        <f t="shared" si="0"/>
        <v>22.36125010371436</v>
      </c>
      <c r="Z56" s="98"/>
    </row>
    <row r="57" spans="1:26" ht="15">
      <c r="A57" s="14" t="s">
        <v>109</v>
      </c>
      <c r="B57" t="s">
        <v>28</v>
      </c>
      <c r="C57" s="1" t="s">
        <v>121</v>
      </c>
      <c r="E57" s="1" t="s">
        <v>890</v>
      </c>
      <c r="F57" s="7" t="s">
        <v>252</v>
      </c>
      <c r="G57" s="8" t="s">
        <v>647</v>
      </c>
      <c r="H57" s="13" t="s">
        <v>903</v>
      </c>
      <c r="I57" s="7" t="s">
        <v>92</v>
      </c>
      <c r="J57" s="8" t="s">
        <v>898</v>
      </c>
      <c r="K57" s="8" t="s">
        <v>182</v>
      </c>
      <c r="L57" s="8" t="s">
        <v>859</v>
      </c>
      <c r="M57" s="13" t="s">
        <v>903</v>
      </c>
      <c r="N57" s="8" t="s">
        <v>891</v>
      </c>
      <c r="O57" s="51" t="s">
        <v>892</v>
      </c>
      <c r="P57" s="7" t="s">
        <v>110</v>
      </c>
      <c r="Q57" s="8" t="s">
        <v>265</v>
      </c>
      <c r="R57" s="8" t="s">
        <v>897</v>
      </c>
      <c r="S57" t="s">
        <v>699</v>
      </c>
      <c r="T57" s="105">
        <v>0</v>
      </c>
      <c r="U57" s="7">
        <v>1</v>
      </c>
      <c r="V57" s="17">
        <v>15</v>
      </c>
      <c r="W57" s="18">
        <f t="shared" si="0"/>
        <v>15</v>
      </c>
      <c r="Z57" s="98"/>
    </row>
    <row r="58" spans="1:26" ht="15">
      <c r="A58" s="14" t="s">
        <v>111</v>
      </c>
      <c r="B58" t="s">
        <v>28</v>
      </c>
      <c r="C58" s="1" t="s">
        <v>122</v>
      </c>
      <c r="E58" s="1" t="s">
        <v>893</v>
      </c>
      <c r="F58" s="7" t="s">
        <v>252</v>
      </c>
      <c r="G58" s="7" t="s">
        <v>252</v>
      </c>
      <c r="H58" s="13" t="s">
        <v>903</v>
      </c>
      <c r="I58" s="7" t="s">
        <v>89</v>
      </c>
      <c r="J58" s="8" t="s">
        <v>899</v>
      </c>
      <c r="K58" s="8" t="s">
        <v>182</v>
      </c>
      <c r="L58" s="13" t="s">
        <v>452</v>
      </c>
      <c r="M58" s="7" t="s">
        <v>894</v>
      </c>
      <c r="N58" s="8" t="s">
        <v>891</v>
      </c>
      <c r="O58" s="51" t="s">
        <v>892</v>
      </c>
      <c r="P58" s="8" t="s">
        <v>652</v>
      </c>
      <c r="Q58" s="8" t="s">
        <v>266</v>
      </c>
      <c r="R58" s="8" t="s">
        <v>897</v>
      </c>
      <c r="S58" t="s">
        <v>699</v>
      </c>
      <c r="T58" s="105">
        <v>0.01</v>
      </c>
      <c r="U58" s="7">
        <v>15</v>
      </c>
      <c r="V58" s="17">
        <v>35</v>
      </c>
      <c r="W58" s="18">
        <f t="shared" si="0"/>
        <v>4.692060892760852</v>
      </c>
      <c r="Z58" s="98"/>
    </row>
    <row r="59" spans="1:26" ht="15">
      <c r="A59" s="14" t="s">
        <v>112</v>
      </c>
      <c r="B59" t="s">
        <v>28</v>
      </c>
      <c r="C59" s="1" t="s">
        <v>123</v>
      </c>
      <c r="E59" s="1" t="s">
        <v>895</v>
      </c>
      <c r="F59" s="7" t="s">
        <v>252</v>
      </c>
      <c r="G59" s="7" t="s">
        <v>252</v>
      </c>
      <c r="H59" s="13" t="s">
        <v>903</v>
      </c>
      <c r="I59" s="7" t="s">
        <v>92</v>
      </c>
      <c r="J59" s="7" t="s">
        <v>93</v>
      </c>
      <c r="K59" s="8" t="s">
        <v>182</v>
      </c>
      <c r="L59" s="7" t="s">
        <v>453</v>
      </c>
      <c r="M59" s="7" t="s">
        <v>896</v>
      </c>
      <c r="N59" s="8" t="s">
        <v>891</v>
      </c>
      <c r="O59" s="51" t="s">
        <v>892</v>
      </c>
      <c r="P59" s="8" t="s">
        <v>653</v>
      </c>
      <c r="Q59" s="8" t="s">
        <v>267</v>
      </c>
      <c r="R59" s="8" t="s">
        <v>897</v>
      </c>
      <c r="S59" t="s">
        <v>699</v>
      </c>
      <c r="T59" s="105">
        <v>0.01</v>
      </c>
      <c r="U59" s="7">
        <v>20</v>
      </c>
      <c r="V59" s="17">
        <v>25</v>
      </c>
      <c r="W59" s="18">
        <f t="shared" si="0"/>
        <v>2.98866187520573</v>
      </c>
      <c r="Z59" s="98"/>
    </row>
    <row r="60" spans="1:26" ht="15">
      <c r="A60" s="14" t="s">
        <v>113</v>
      </c>
      <c r="B60" t="s">
        <v>28</v>
      </c>
      <c r="C60" s="1" t="s">
        <v>124</v>
      </c>
      <c r="E60" s="1" t="s">
        <v>900</v>
      </c>
      <c r="F60" s="7" t="s">
        <v>252</v>
      </c>
      <c r="G60" s="7" t="s">
        <v>252</v>
      </c>
      <c r="H60" s="8" t="s">
        <v>899</v>
      </c>
      <c r="I60" s="7" t="s">
        <v>94</v>
      </c>
      <c r="J60" s="8" t="s">
        <v>899</v>
      </c>
      <c r="K60" s="8" t="s">
        <v>182</v>
      </c>
      <c r="L60" s="8" t="s">
        <v>901</v>
      </c>
      <c r="M60" s="13" t="s">
        <v>903</v>
      </c>
      <c r="N60" s="8" t="s">
        <v>902</v>
      </c>
      <c r="O60" s="51" t="s">
        <v>891</v>
      </c>
      <c r="P60" s="8" t="s">
        <v>654</v>
      </c>
      <c r="Q60" s="8" t="s">
        <v>268</v>
      </c>
      <c r="R60" s="8" t="s">
        <v>897</v>
      </c>
      <c r="S60" t="s">
        <v>699</v>
      </c>
      <c r="T60" s="105">
        <v>0.01</v>
      </c>
      <c r="U60" s="7">
        <v>20</v>
      </c>
      <c r="V60" s="17">
        <v>45</v>
      </c>
      <c r="W60" s="18">
        <f t="shared" si="0"/>
        <v>5.379591375370315</v>
      </c>
      <c r="Z60" s="98"/>
    </row>
    <row r="61" spans="1:26" ht="15">
      <c r="A61" s="14">
        <v>322</v>
      </c>
      <c r="B61" t="s">
        <v>28</v>
      </c>
      <c r="C61" s="1" t="s">
        <v>125</v>
      </c>
      <c r="E61" s="1" t="s">
        <v>24</v>
      </c>
      <c r="F61" s="7" t="s">
        <v>252</v>
      </c>
      <c r="G61" s="8" t="s">
        <v>639</v>
      </c>
      <c r="H61" s="13" t="s">
        <v>903</v>
      </c>
      <c r="I61" s="7" t="s">
        <v>94</v>
      </c>
      <c r="J61" s="8" t="s">
        <v>899</v>
      </c>
      <c r="K61" s="8" t="s">
        <v>182</v>
      </c>
      <c r="L61" s="8" t="s">
        <v>860</v>
      </c>
      <c r="M61" s="7" t="s">
        <v>898</v>
      </c>
      <c r="N61" s="7" t="s">
        <v>110</v>
      </c>
      <c r="O61" s="50" t="s">
        <v>454</v>
      </c>
      <c r="P61" s="8" t="s">
        <v>655</v>
      </c>
      <c r="Q61" s="8" t="s">
        <v>269</v>
      </c>
      <c r="R61" s="8" t="s">
        <v>850</v>
      </c>
      <c r="S61" t="s">
        <v>701</v>
      </c>
      <c r="T61" s="105">
        <v>0</v>
      </c>
      <c r="U61" s="7">
        <v>1</v>
      </c>
      <c r="V61" s="17">
        <v>50</v>
      </c>
      <c r="W61" s="18">
        <f t="shared" si="0"/>
        <v>50</v>
      </c>
      <c r="Z61" s="7"/>
    </row>
    <row r="62" spans="1:26" ht="15">
      <c r="A62" s="14">
        <v>324</v>
      </c>
      <c r="B62" t="s">
        <v>28</v>
      </c>
      <c r="C62" s="1" t="s">
        <v>126</v>
      </c>
      <c r="E62" s="1" t="s">
        <v>86</v>
      </c>
      <c r="F62" s="7" t="s">
        <v>252</v>
      </c>
      <c r="G62" s="7" t="s">
        <v>252</v>
      </c>
      <c r="H62" s="8" t="s">
        <v>899</v>
      </c>
      <c r="I62" s="7" t="s">
        <v>107</v>
      </c>
      <c r="J62" s="8" t="s">
        <v>897</v>
      </c>
      <c r="K62" s="8" t="s">
        <v>182</v>
      </c>
      <c r="L62" s="8" t="s">
        <v>25</v>
      </c>
      <c r="M62" s="13" t="s">
        <v>903</v>
      </c>
      <c r="N62" s="13" t="s">
        <v>455</v>
      </c>
      <c r="O62" s="51" t="s">
        <v>26</v>
      </c>
      <c r="P62" s="8" t="s">
        <v>656</v>
      </c>
      <c r="Q62" s="8" t="s">
        <v>382</v>
      </c>
      <c r="R62" s="8" t="s">
        <v>897</v>
      </c>
      <c r="S62" t="s">
        <v>701</v>
      </c>
      <c r="T62" s="105">
        <v>0</v>
      </c>
      <c r="U62" s="7">
        <v>5</v>
      </c>
      <c r="V62" s="17">
        <v>20</v>
      </c>
      <c r="W62" s="18">
        <f t="shared" si="0"/>
        <v>5.141849139134895</v>
      </c>
      <c r="Z62" s="98"/>
    </row>
    <row r="63" spans="1:26" ht="15">
      <c r="A63" s="14">
        <v>326</v>
      </c>
      <c r="B63" t="s">
        <v>28</v>
      </c>
      <c r="C63" s="1" t="s">
        <v>127</v>
      </c>
      <c r="E63" s="16" t="s">
        <v>456</v>
      </c>
      <c r="F63" s="7" t="s">
        <v>252</v>
      </c>
      <c r="G63" s="8" t="s">
        <v>640</v>
      </c>
      <c r="H63" s="8" t="s">
        <v>899</v>
      </c>
      <c r="I63" s="7" t="s">
        <v>94</v>
      </c>
      <c r="J63" s="8" t="s">
        <v>899</v>
      </c>
      <c r="K63" s="8" t="s">
        <v>182</v>
      </c>
      <c r="L63" s="8" t="s">
        <v>861</v>
      </c>
      <c r="M63" s="7" t="s">
        <v>899</v>
      </c>
      <c r="N63" s="7" t="s">
        <v>110</v>
      </c>
      <c r="O63" s="47" t="s">
        <v>110</v>
      </c>
      <c r="P63" s="7" t="s">
        <v>110</v>
      </c>
      <c r="Q63" s="8" t="s">
        <v>268</v>
      </c>
      <c r="R63" s="8" t="s">
        <v>868</v>
      </c>
      <c r="S63" t="s">
        <v>701</v>
      </c>
      <c r="T63" s="105">
        <v>0.05</v>
      </c>
      <c r="U63" s="7">
        <v>25</v>
      </c>
      <c r="V63" s="17">
        <v>100</v>
      </c>
      <c r="W63" s="18">
        <f t="shared" si="0"/>
        <v>15.18062505185718</v>
      </c>
      <c r="Z63" s="98"/>
    </row>
    <row r="64" spans="1:26" ht="15">
      <c r="A64" s="14">
        <v>397</v>
      </c>
      <c r="B64" t="s">
        <v>30</v>
      </c>
      <c r="C64" s="1" t="s">
        <v>128</v>
      </c>
      <c r="E64" s="1" t="s">
        <v>879</v>
      </c>
      <c r="F64" s="7" t="s">
        <v>252</v>
      </c>
      <c r="G64" s="7" t="s">
        <v>252</v>
      </c>
      <c r="H64" s="8" t="s">
        <v>876</v>
      </c>
      <c r="I64" s="7" t="s">
        <v>94</v>
      </c>
      <c r="J64" s="8" t="s">
        <v>899</v>
      </c>
      <c r="K64" s="8" t="s">
        <v>182</v>
      </c>
      <c r="L64" s="8" t="s">
        <v>872</v>
      </c>
      <c r="M64" s="8" t="s">
        <v>872</v>
      </c>
      <c r="N64" s="13" t="s">
        <v>457</v>
      </c>
      <c r="O64" s="51" t="s">
        <v>649</v>
      </c>
      <c r="P64" s="8" t="s">
        <v>369</v>
      </c>
      <c r="Q64" s="8" t="s">
        <v>270</v>
      </c>
      <c r="R64" s="8" t="s">
        <v>877</v>
      </c>
      <c r="S64" t="s">
        <v>701</v>
      </c>
      <c r="T64" s="105">
        <v>0.01</v>
      </c>
      <c r="U64" s="7">
        <v>20</v>
      </c>
      <c r="V64" s="17">
        <v>5000</v>
      </c>
      <c r="W64" s="18">
        <f t="shared" si="0"/>
        <v>597.732375041146</v>
      </c>
      <c r="Z64" s="98"/>
    </row>
    <row r="65" spans="1:26" ht="15">
      <c r="A65" s="14">
        <v>317</v>
      </c>
      <c r="B65" t="s">
        <v>30</v>
      </c>
      <c r="C65" s="1" t="s">
        <v>129</v>
      </c>
      <c r="E65" s="1" t="s">
        <v>880</v>
      </c>
      <c r="F65" s="7" t="s">
        <v>873</v>
      </c>
      <c r="G65" s="7" t="s">
        <v>851</v>
      </c>
      <c r="H65" s="8" t="s">
        <v>899</v>
      </c>
      <c r="I65" s="7" t="s">
        <v>94</v>
      </c>
      <c r="J65" s="8" t="s">
        <v>899</v>
      </c>
      <c r="K65" s="8" t="s">
        <v>182</v>
      </c>
      <c r="L65" s="8" t="s">
        <v>862</v>
      </c>
      <c r="M65" s="7" t="s">
        <v>899</v>
      </c>
      <c r="N65" s="7" t="s">
        <v>110</v>
      </c>
      <c r="O65" s="51" t="s">
        <v>881</v>
      </c>
      <c r="P65" s="7" t="s">
        <v>110</v>
      </c>
      <c r="Q65" s="13" t="s">
        <v>271</v>
      </c>
      <c r="R65" s="13" t="s">
        <v>868</v>
      </c>
      <c r="S65" t="s">
        <v>701</v>
      </c>
      <c r="T65" s="105">
        <v>0</v>
      </c>
      <c r="U65" s="7">
        <v>20</v>
      </c>
      <c r="V65" s="17">
        <v>5000</v>
      </c>
      <c r="W65" s="18">
        <f t="shared" si="0"/>
        <v>547.732375041146</v>
      </c>
      <c r="Z65" s="98"/>
    </row>
    <row r="66" spans="1:26" ht="15">
      <c r="A66" s="14">
        <v>327</v>
      </c>
      <c r="B66" t="s">
        <v>28</v>
      </c>
      <c r="C66" s="1" t="s">
        <v>130</v>
      </c>
      <c r="E66" s="1" t="s">
        <v>763</v>
      </c>
      <c r="F66" s="8" t="s">
        <v>336</v>
      </c>
      <c r="G66" s="8" t="s">
        <v>415</v>
      </c>
      <c r="H66" s="13" t="s">
        <v>747</v>
      </c>
      <c r="I66" s="7" t="s">
        <v>91</v>
      </c>
      <c r="J66" s="8" t="s">
        <v>898</v>
      </c>
      <c r="K66" s="8" t="s">
        <v>182</v>
      </c>
      <c r="L66" s="13" t="s">
        <v>903</v>
      </c>
      <c r="M66" s="7" t="s">
        <v>898</v>
      </c>
      <c r="N66" s="7" t="s">
        <v>110</v>
      </c>
      <c r="O66" s="47" t="s">
        <v>115</v>
      </c>
      <c r="P66" s="8" t="s">
        <v>657</v>
      </c>
      <c r="Q66" s="8" t="s">
        <v>272</v>
      </c>
      <c r="R66" s="8" t="s">
        <v>849</v>
      </c>
      <c r="S66" t="s">
        <v>698</v>
      </c>
      <c r="T66" s="105">
        <v>0.01</v>
      </c>
      <c r="U66" s="7">
        <v>20</v>
      </c>
      <c r="V66" s="17">
        <v>50</v>
      </c>
      <c r="W66" s="18">
        <f t="shared" si="0"/>
        <v>5.97732375041146</v>
      </c>
      <c r="Z66" s="98"/>
    </row>
    <row r="67" spans="1:26" ht="15">
      <c r="A67" s="14">
        <v>328</v>
      </c>
      <c r="B67" t="s">
        <v>28</v>
      </c>
      <c r="C67" s="1" t="s">
        <v>131</v>
      </c>
      <c r="E67" s="1" t="s">
        <v>882</v>
      </c>
      <c r="F67" s="8" t="s">
        <v>337</v>
      </c>
      <c r="G67" s="8" t="s">
        <v>641</v>
      </c>
      <c r="H67" s="13" t="s">
        <v>903</v>
      </c>
      <c r="I67" s="7" t="s">
        <v>107</v>
      </c>
      <c r="J67" s="8" t="s">
        <v>340</v>
      </c>
      <c r="K67" s="8" t="s">
        <v>182</v>
      </c>
      <c r="L67" s="8" t="s">
        <v>628</v>
      </c>
      <c r="M67" s="13" t="s">
        <v>903</v>
      </c>
      <c r="N67" s="13" t="s">
        <v>458</v>
      </c>
      <c r="O67" s="51" t="s">
        <v>883</v>
      </c>
      <c r="P67" s="8" t="s">
        <v>658</v>
      </c>
      <c r="Q67" s="8" t="s">
        <v>750</v>
      </c>
      <c r="R67" s="8" t="s">
        <v>497</v>
      </c>
      <c r="S67" t="s">
        <v>698</v>
      </c>
      <c r="T67" s="105">
        <v>0</v>
      </c>
      <c r="U67" s="7">
        <v>1</v>
      </c>
      <c r="V67" s="17">
        <v>5</v>
      </c>
      <c r="W67" s="18">
        <f t="shared" si="0"/>
        <v>5</v>
      </c>
      <c r="Z67" s="98"/>
    </row>
    <row r="68" spans="1:26" ht="15">
      <c r="A68" s="14">
        <v>656</v>
      </c>
      <c r="B68" t="s">
        <v>28</v>
      </c>
      <c r="C68" t="s">
        <v>459</v>
      </c>
      <c r="E68" s="1" t="s">
        <v>627</v>
      </c>
      <c r="F68" s="8" t="s">
        <v>338</v>
      </c>
      <c r="G68" s="8" t="s">
        <v>441</v>
      </c>
      <c r="H68" s="8" t="s">
        <v>899</v>
      </c>
      <c r="I68" s="7" t="s">
        <v>94</v>
      </c>
      <c r="J68" s="8" t="s">
        <v>897</v>
      </c>
      <c r="K68" s="8" t="s">
        <v>182</v>
      </c>
      <c r="L68" s="8" t="s">
        <v>628</v>
      </c>
      <c r="N68" s="8" t="s">
        <v>536</v>
      </c>
      <c r="O68" s="51" t="s">
        <v>514</v>
      </c>
      <c r="P68" s="7" t="s">
        <v>110</v>
      </c>
      <c r="Q68" s="8" t="s">
        <v>273</v>
      </c>
      <c r="R68" s="8" t="s">
        <v>856</v>
      </c>
      <c r="S68" t="s">
        <v>701</v>
      </c>
      <c r="T68" s="105">
        <v>0</v>
      </c>
      <c r="U68" s="7">
        <v>50</v>
      </c>
      <c r="V68" s="17">
        <v>1000</v>
      </c>
      <c r="W68" s="18">
        <f t="shared" si="0"/>
        <v>91.22686808260393</v>
      </c>
      <c r="Z68" s="7"/>
    </row>
    <row r="69" spans="1:26" ht="15">
      <c r="A69" s="14">
        <v>332</v>
      </c>
      <c r="B69" t="s">
        <v>28</v>
      </c>
      <c r="C69" t="s">
        <v>68</v>
      </c>
      <c r="E69" s="1" t="s">
        <v>839</v>
      </c>
      <c r="F69" s="8" t="s">
        <v>339</v>
      </c>
      <c r="G69" s="8" t="s">
        <v>835</v>
      </c>
      <c r="H69" s="13" t="s">
        <v>903</v>
      </c>
      <c r="I69" s="7" t="s">
        <v>94</v>
      </c>
      <c r="J69" s="8" t="s">
        <v>897</v>
      </c>
      <c r="K69" s="8" t="s">
        <v>182</v>
      </c>
      <c r="L69" s="8" t="s">
        <v>836</v>
      </c>
      <c r="M69" s="7" t="s">
        <v>115</v>
      </c>
      <c r="N69" s="8" t="s">
        <v>837</v>
      </c>
      <c r="O69" s="51" t="s">
        <v>796</v>
      </c>
      <c r="P69" s="8" t="s">
        <v>838</v>
      </c>
      <c r="Q69" s="8" t="s">
        <v>383</v>
      </c>
      <c r="R69" s="8" t="s">
        <v>868</v>
      </c>
      <c r="S69" s="16" t="s">
        <v>698</v>
      </c>
      <c r="T69" s="105">
        <v>0</v>
      </c>
      <c r="U69" s="7">
        <v>1</v>
      </c>
      <c r="V69" s="17">
        <v>50</v>
      </c>
      <c r="W69" s="18">
        <f t="shared" si="0"/>
        <v>50</v>
      </c>
      <c r="Z69" s="7"/>
    </row>
    <row r="70" spans="1:26" ht="15">
      <c r="A70" s="14">
        <v>330</v>
      </c>
      <c r="B70" t="s">
        <v>28</v>
      </c>
      <c r="C70" s="1" t="s">
        <v>132</v>
      </c>
      <c r="E70" s="1" t="s">
        <v>263</v>
      </c>
      <c r="F70" s="7" t="s">
        <v>252</v>
      </c>
      <c r="G70" s="8" t="s">
        <v>642</v>
      </c>
      <c r="H70" s="13" t="s">
        <v>903</v>
      </c>
      <c r="I70" s="7" t="s">
        <v>107</v>
      </c>
      <c r="J70" s="8" t="s">
        <v>897</v>
      </c>
      <c r="K70" s="8" t="s">
        <v>182</v>
      </c>
      <c r="L70" s="8" t="s">
        <v>397</v>
      </c>
      <c r="M70" s="13" t="s">
        <v>903</v>
      </c>
      <c r="N70" s="7" t="s">
        <v>107</v>
      </c>
      <c r="O70" s="51" t="s">
        <v>398</v>
      </c>
      <c r="P70" s="7" t="s">
        <v>115</v>
      </c>
      <c r="Q70" s="8" t="s">
        <v>384</v>
      </c>
      <c r="R70" s="8" t="s">
        <v>851</v>
      </c>
      <c r="S70" t="s">
        <v>698</v>
      </c>
      <c r="T70" s="105">
        <v>0</v>
      </c>
      <c r="U70" s="7">
        <v>1</v>
      </c>
      <c r="V70" s="17">
        <v>5</v>
      </c>
      <c r="W70" s="18">
        <f t="shared" si="0"/>
        <v>5</v>
      </c>
      <c r="Z70" s="7"/>
    </row>
    <row r="71" spans="1:26" ht="15">
      <c r="A71" s="14">
        <v>331</v>
      </c>
      <c r="B71" t="s">
        <v>28</v>
      </c>
      <c r="C71" s="1" t="s">
        <v>133</v>
      </c>
      <c r="E71" s="1" t="s">
        <v>739</v>
      </c>
      <c r="F71" s="7" t="s">
        <v>252</v>
      </c>
      <c r="G71" s="8" t="s">
        <v>642</v>
      </c>
      <c r="H71" s="13" t="s">
        <v>903</v>
      </c>
      <c r="I71" s="7" t="s">
        <v>92</v>
      </c>
      <c r="J71" s="8" t="s">
        <v>871</v>
      </c>
      <c r="K71" s="8" t="s">
        <v>182</v>
      </c>
      <c r="L71" s="8" t="s">
        <v>397</v>
      </c>
      <c r="M71" s="13" t="s">
        <v>903</v>
      </c>
      <c r="N71" s="7" t="s">
        <v>110</v>
      </c>
      <c r="O71" s="51" t="s">
        <v>398</v>
      </c>
      <c r="P71" s="7" t="s">
        <v>115</v>
      </c>
      <c r="Q71" s="8" t="s">
        <v>384</v>
      </c>
      <c r="R71" s="8" t="s">
        <v>851</v>
      </c>
      <c r="S71" t="s">
        <v>698</v>
      </c>
      <c r="T71" s="105">
        <v>0.025</v>
      </c>
      <c r="U71" s="7">
        <v>50</v>
      </c>
      <c r="V71" s="17">
        <v>10</v>
      </c>
      <c r="W71" s="18">
        <f t="shared" si="0"/>
        <v>1.1622686808260392</v>
      </c>
      <c r="Z71" s="7"/>
    </row>
    <row r="72" spans="1:26" ht="15">
      <c r="A72" s="14">
        <v>335</v>
      </c>
      <c r="B72" t="s">
        <v>28</v>
      </c>
      <c r="C72" s="1" t="s">
        <v>134</v>
      </c>
      <c r="E72" s="1" t="s">
        <v>399</v>
      </c>
      <c r="F72" s="8" t="s">
        <v>95</v>
      </c>
      <c r="G72" s="7" t="s">
        <v>897</v>
      </c>
      <c r="H72" s="8" t="s">
        <v>899</v>
      </c>
      <c r="I72" s="7" t="s">
        <v>94</v>
      </c>
      <c r="J72" s="8" t="s">
        <v>897</v>
      </c>
      <c r="K72" s="8" t="s">
        <v>182</v>
      </c>
      <c r="L72" s="8" t="s">
        <v>863</v>
      </c>
      <c r="N72" s="8" t="s">
        <v>400</v>
      </c>
      <c r="O72" s="51" t="s">
        <v>401</v>
      </c>
      <c r="P72" s="8" t="s">
        <v>651</v>
      </c>
      <c r="Q72" s="8" t="s">
        <v>270</v>
      </c>
      <c r="R72" s="8" t="s">
        <v>897</v>
      </c>
      <c r="S72" s="16" t="s">
        <v>703</v>
      </c>
      <c r="T72" s="105">
        <v>0</v>
      </c>
      <c r="U72" s="7">
        <v>1</v>
      </c>
      <c r="V72" s="17">
        <v>100</v>
      </c>
      <c r="W72" s="18">
        <f t="shared" si="0"/>
        <v>100</v>
      </c>
      <c r="Z72" s="7"/>
    </row>
    <row r="73" spans="1:26" ht="15">
      <c r="A73" s="14">
        <v>340</v>
      </c>
      <c r="B73" t="s">
        <v>28</v>
      </c>
      <c r="C73" s="1" t="s">
        <v>135</v>
      </c>
      <c r="E73" s="1" t="s">
        <v>402</v>
      </c>
      <c r="F73" s="8" t="s">
        <v>344</v>
      </c>
      <c r="G73" s="8" t="s">
        <v>764</v>
      </c>
      <c r="H73" s="13" t="s">
        <v>746</v>
      </c>
      <c r="I73" s="7" t="s">
        <v>107</v>
      </c>
      <c r="J73" s="8" t="s">
        <v>899</v>
      </c>
      <c r="K73" s="8" t="s">
        <v>182</v>
      </c>
      <c r="L73" s="7" t="s">
        <v>460</v>
      </c>
      <c r="M73" s="13" t="s">
        <v>903</v>
      </c>
      <c r="N73" s="8" t="s">
        <v>403</v>
      </c>
      <c r="O73" s="51" t="s">
        <v>404</v>
      </c>
      <c r="P73" s="8" t="s">
        <v>659</v>
      </c>
      <c r="Q73" s="8" t="s">
        <v>274</v>
      </c>
      <c r="R73" s="8" t="s">
        <v>751</v>
      </c>
      <c r="S73" t="s">
        <v>698</v>
      </c>
      <c r="T73" s="105">
        <v>0</v>
      </c>
      <c r="U73" s="7">
        <v>1</v>
      </c>
      <c r="V73" s="17">
        <v>45</v>
      </c>
      <c r="W73" s="18">
        <f t="shared" si="0"/>
        <v>45</v>
      </c>
      <c r="Z73" s="7"/>
    </row>
    <row r="74" spans="1:26" ht="15">
      <c r="A74" s="14">
        <v>342</v>
      </c>
      <c r="B74" t="s">
        <v>28</v>
      </c>
      <c r="C74" s="1" t="s">
        <v>136</v>
      </c>
      <c r="E74" s="1" t="s">
        <v>53</v>
      </c>
      <c r="F74" s="8" t="s">
        <v>345</v>
      </c>
      <c r="G74" s="13" t="s">
        <v>643</v>
      </c>
      <c r="H74" s="13" t="s">
        <v>903</v>
      </c>
      <c r="I74" s="7" t="s">
        <v>94</v>
      </c>
      <c r="J74" s="8" t="s">
        <v>899</v>
      </c>
      <c r="K74" s="8" t="s">
        <v>182</v>
      </c>
      <c r="L74" s="8" t="s">
        <v>765</v>
      </c>
      <c r="M74" s="7" t="s">
        <v>48</v>
      </c>
      <c r="N74" s="8" t="s">
        <v>54</v>
      </c>
      <c r="O74" s="51" t="s">
        <v>55</v>
      </c>
      <c r="P74" s="8" t="s">
        <v>660</v>
      </c>
      <c r="Q74" s="8" t="s">
        <v>275</v>
      </c>
      <c r="R74" s="13" t="s">
        <v>868</v>
      </c>
      <c r="S74" t="s">
        <v>701</v>
      </c>
      <c r="T74" s="105">
        <v>0.01</v>
      </c>
      <c r="U74" s="7">
        <v>20</v>
      </c>
      <c r="V74" s="17">
        <v>50</v>
      </c>
      <c r="W74" s="18">
        <f t="shared" si="0"/>
        <v>5.97732375041146</v>
      </c>
      <c r="Z74" s="7"/>
    </row>
    <row r="75" spans="1:26" ht="15">
      <c r="A75" s="14" t="s">
        <v>116</v>
      </c>
      <c r="B75" t="s">
        <v>28</v>
      </c>
      <c r="C75" s="1" t="s">
        <v>137</v>
      </c>
      <c r="E75" s="16" t="s">
        <v>461</v>
      </c>
      <c r="F75" s="7" t="s">
        <v>92</v>
      </c>
      <c r="G75" s="7" t="s">
        <v>851</v>
      </c>
      <c r="H75" s="13" t="s">
        <v>903</v>
      </c>
      <c r="I75" s="7" t="s">
        <v>107</v>
      </c>
      <c r="J75" s="8" t="s">
        <v>897</v>
      </c>
      <c r="K75" s="8" t="s">
        <v>182</v>
      </c>
      <c r="L75" s="8" t="s">
        <v>397</v>
      </c>
      <c r="M75" s="7" t="s">
        <v>898</v>
      </c>
      <c r="N75" s="8" t="s">
        <v>56</v>
      </c>
      <c r="O75" s="51" t="s">
        <v>57</v>
      </c>
      <c r="P75" s="7" t="s">
        <v>115</v>
      </c>
      <c r="Q75" s="8" t="s">
        <v>276</v>
      </c>
      <c r="R75" s="8" t="s">
        <v>495</v>
      </c>
      <c r="S75" s="16" t="s">
        <v>698</v>
      </c>
      <c r="T75" s="105">
        <v>0</v>
      </c>
      <c r="U75" s="7">
        <v>1</v>
      </c>
      <c r="V75" s="17">
        <v>50</v>
      </c>
      <c r="W75" s="18">
        <f t="shared" si="0"/>
        <v>50</v>
      </c>
      <c r="Z75" s="7"/>
    </row>
    <row r="76" spans="1:26" ht="15">
      <c r="A76" s="14" t="s">
        <v>117</v>
      </c>
      <c r="B76" t="s">
        <v>28</v>
      </c>
      <c r="C76" s="1" t="s">
        <v>138</v>
      </c>
      <c r="E76" s="1" t="s">
        <v>58</v>
      </c>
      <c r="F76" s="7" t="s">
        <v>92</v>
      </c>
      <c r="G76" s="7" t="s">
        <v>851</v>
      </c>
      <c r="H76" s="13" t="s">
        <v>903</v>
      </c>
      <c r="I76" s="7" t="s">
        <v>107</v>
      </c>
      <c r="J76" s="7" t="s">
        <v>897</v>
      </c>
      <c r="K76" s="8" t="s">
        <v>182</v>
      </c>
      <c r="L76" s="8" t="s">
        <v>397</v>
      </c>
      <c r="M76" s="7" t="s">
        <v>898</v>
      </c>
      <c r="N76" s="8" t="s">
        <v>59</v>
      </c>
      <c r="O76" s="51" t="s">
        <v>60</v>
      </c>
      <c r="P76" s="7" t="s">
        <v>115</v>
      </c>
      <c r="Q76" s="8" t="s">
        <v>276</v>
      </c>
      <c r="R76" s="8" t="s">
        <v>495</v>
      </c>
      <c r="S76" s="16" t="s">
        <v>698</v>
      </c>
      <c r="T76" s="105">
        <v>0</v>
      </c>
      <c r="U76" s="7">
        <v>1</v>
      </c>
      <c r="V76" s="17">
        <v>25</v>
      </c>
      <c r="W76" s="18">
        <f t="shared" si="0"/>
        <v>25</v>
      </c>
      <c r="Z76" s="7"/>
    </row>
    <row r="77" spans="1:26" ht="15">
      <c r="A77" s="14" t="s">
        <v>118</v>
      </c>
      <c r="B77" t="s">
        <v>28</v>
      </c>
      <c r="C77" s="1" t="s">
        <v>139</v>
      </c>
      <c r="E77" s="1" t="s">
        <v>740</v>
      </c>
      <c r="F77" s="7" t="s">
        <v>92</v>
      </c>
      <c r="G77" s="7" t="s">
        <v>851</v>
      </c>
      <c r="H77" s="13" t="s">
        <v>903</v>
      </c>
      <c r="I77" s="7" t="s">
        <v>91</v>
      </c>
      <c r="J77" s="7" t="s">
        <v>898</v>
      </c>
      <c r="K77" s="8" t="s">
        <v>182</v>
      </c>
      <c r="L77" s="8" t="s">
        <v>397</v>
      </c>
      <c r="M77" s="7" t="s">
        <v>898</v>
      </c>
      <c r="N77" s="8" t="s">
        <v>760</v>
      </c>
      <c r="O77" s="51" t="s">
        <v>61</v>
      </c>
      <c r="P77" s="8" t="s">
        <v>661</v>
      </c>
      <c r="Q77" s="8" t="s">
        <v>272</v>
      </c>
      <c r="R77" s="8" t="s">
        <v>495</v>
      </c>
      <c r="S77" s="16" t="s">
        <v>698</v>
      </c>
      <c r="T77" s="105">
        <v>0</v>
      </c>
      <c r="U77" s="7">
        <v>1</v>
      </c>
      <c r="V77" s="17">
        <v>50</v>
      </c>
      <c r="W77" s="18">
        <f t="shared" si="0"/>
        <v>50</v>
      </c>
      <c r="Z77" s="7"/>
    </row>
    <row r="78" spans="1:26" ht="15">
      <c r="A78" s="14">
        <v>348</v>
      </c>
      <c r="B78" t="s">
        <v>30</v>
      </c>
      <c r="C78" s="1" t="s">
        <v>140</v>
      </c>
      <c r="E78" s="1" t="s">
        <v>62</v>
      </c>
      <c r="F78" s="8" t="s">
        <v>346</v>
      </c>
      <c r="G78" s="8" t="s">
        <v>644</v>
      </c>
      <c r="H78" s="8" t="s">
        <v>876</v>
      </c>
      <c r="I78" s="7" t="s">
        <v>91</v>
      </c>
      <c r="J78" s="7" t="s">
        <v>898</v>
      </c>
      <c r="K78" s="8" t="s">
        <v>182</v>
      </c>
      <c r="L78" s="8" t="s">
        <v>864</v>
      </c>
      <c r="M78" s="7" t="s">
        <v>869</v>
      </c>
      <c r="N78" s="7" t="s">
        <v>110</v>
      </c>
      <c r="O78" s="51" t="s">
        <v>63</v>
      </c>
      <c r="P78" s="7" t="s">
        <v>107</v>
      </c>
      <c r="Q78" s="8" t="s">
        <v>270</v>
      </c>
      <c r="R78" s="8" t="s">
        <v>752</v>
      </c>
      <c r="S78" t="s">
        <v>701</v>
      </c>
      <c r="T78" s="105">
        <v>0.03</v>
      </c>
      <c r="U78" s="7">
        <v>25</v>
      </c>
      <c r="V78" s="17">
        <v>5000</v>
      </c>
      <c r="W78" s="18">
        <f t="shared" si="0"/>
        <v>659.0312525928591</v>
      </c>
      <c r="Z78" s="7"/>
    </row>
    <row r="79" spans="1:26" ht="15">
      <c r="A79" s="14">
        <v>402</v>
      </c>
      <c r="B79" t="s">
        <v>30</v>
      </c>
      <c r="C79" s="1" t="s">
        <v>141</v>
      </c>
      <c r="E79" s="1" t="s">
        <v>64</v>
      </c>
      <c r="F79" s="8" t="s">
        <v>347</v>
      </c>
      <c r="G79" s="7" t="s">
        <v>849</v>
      </c>
      <c r="H79" s="8" t="s">
        <v>876</v>
      </c>
      <c r="I79" s="7" t="s">
        <v>94</v>
      </c>
      <c r="J79" s="7" t="s">
        <v>897</v>
      </c>
      <c r="K79" s="8" t="s">
        <v>182</v>
      </c>
      <c r="L79" s="8" t="s">
        <v>864</v>
      </c>
      <c r="M79" s="7" t="s">
        <v>869</v>
      </c>
      <c r="N79" s="7" t="s">
        <v>110</v>
      </c>
      <c r="O79" s="51" t="s">
        <v>65</v>
      </c>
      <c r="P79" s="7" t="s">
        <v>107</v>
      </c>
      <c r="Q79" s="8" t="s">
        <v>270</v>
      </c>
      <c r="R79" s="8" t="s">
        <v>752</v>
      </c>
      <c r="S79" t="s">
        <v>701</v>
      </c>
      <c r="T79" s="105">
        <v>0.03</v>
      </c>
      <c r="U79" s="7">
        <v>50</v>
      </c>
      <c r="V79" s="17">
        <v>5000</v>
      </c>
      <c r="W79" s="18">
        <f t="shared" si="0"/>
        <v>606.1343404130196</v>
      </c>
      <c r="Z79" s="7"/>
    </row>
    <row r="80" spans="1:26" ht="15">
      <c r="A80" s="14">
        <v>349</v>
      </c>
      <c r="B80" t="s">
        <v>30</v>
      </c>
      <c r="C80" s="1" t="s">
        <v>142</v>
      </c>
      <c r="E80" s="1" t="s">
        <v>66</v>
      </c>
      <c r="F80" s="8" t="s">
        <v>347</v>
      </c>
      <c r="G80" s="7" t="s">
        <v>849</v>
      </c>
      <c r="H80" s="8" t="s">
        <v>876</v>
      </c>
      <c r="I80" s="7" t="s">
        <v>94</v>
      </c>
      <c r="J80" s="7" t="s">
        <v>897</v>
      </c>
      <c r="K80" s="8" t="s">
        <v>182</v>
      </c>
      <c r="L80" s="8" t="s">
        <v>864</v>
      </c>
      <c r="M80" s="7" t="s">
        <v>869</v>
      </c>
      <c r="N80" s="7" t="s">
        <v>110</v>
      </c>
      <c r="O80" s="50" t="s">
        <v>462</v>
      </c>
      <c r="P80" s="7" t="s">
        <v>107</v>
      </c>
      <c r="Q80" s="8" t="s">
        <v>277</v>
      </c>
      <c r="R80" s="8" t="s">
        <v>752</v>
      </c>
      <c r="S80" t="s">
        <v>701</v>
      </c>
      <c r="T80" s="105">
        <v>0.03</v>
      </c>
      <c r="U80" s="7">
        <v>50</v>
      </c>
      <c r="V80" s="17">
        <v>5000</v>
      </c>
      <c r="W80" s="18">
        <f t="shared" si="0"/>
        <v>606.1343404130196</v>
      </c>
      <c r="Z80" s="7"/>
    </row>
    <row r="81" spans="1:26" ht="15">
      <c r="A81" s="14">
        <v>356</v>
      </c>
      <c r="B81" t="s">
        <v>29</v>
      </c>
      <c r="C81" s="1" t="s">
        <v>143</v>
      </c>
      <c r="E81" s="1" t="s">
        <v>564</v>
      </c>
      <c r="F81" s="8" t="s">
        <v>348</v>
      </c>
      <c r="G81" s="8" t="s">
        <v>645</v>
      </c>
      <c r="H81" s="8" t="s">
        <v>876</v>
      </c>
      <c r="I81" s="7" t="s">
        <v>94</v>
      </c>
      <c r="J81" s="7" t="s">
        <v>897</v>
      </c>
      <c r="K81" s="8" t="s">
        <v>182</v>
      </c>
      <c r="L81" s="7" t="s">
        <v>115</v>
      </c>
      <c r="M81" s="7" t="s">
        <v>115</v>
      </c>
      <c r="N81" s="8" t="s">
        <v>618</v>
      </c>
      <c r="O81" s="47" t="s">
        <v>110</v>
      </c>
      <c r="P81" s="8" t="s">
        <v>662</v>
      </c>
      <c r="Q81" s="8" t="s">
        <v>270</v>
      </c>
      <c r="R81" s="8" t="s">
        <v>752</v>
      </c>
      <c r="S81" t="s">
        <v>701</v>
      </c>
      <c r="T81" s="105">
        <v>0.05</v>
      </c>
      <c r="U81" s="7">
        <v>15</v>
      </c>
      <c r="V81" s="17">
        <v>0.8</v>
      </c>
      <c r="W81" s="18">
        <f t="shared" si="0"/>
        <v>0.13924710612024804</v>
      </c>
      <c r="Z81" s="7"/>
    </row>
    <row r="82" spans="1:26" ht="15">
      <c r="A82" s="14">
        <v>362</v>
      </c>
      <c r="B82" t="s">
        <v>29</v>
      </c>
      <c r="C82" t="s">
        <v>119</v>
      </c>
      <c r="E82" s="1" t="s">
        <v>619</v>
      </c>
      <c r="F82" s="8" t="s">
        <v>349</v>
      </c>
      <c r="G82" s="8" t="s">
        <v>646</v>
      </c>
      <c r="H82" s="8" t="s">
        <v>876</v>
      </c>
      <c r="I82" s="7" t="s">
        <v>91</v>
      </c>
      <c r="J82" s="7" t="s">
        <v>898</v>
      </c>
      <c r="K82" s="8" t="s">
        <v>182</v>
      </c>
      <c r="L82" s="7" t="s">
        <v>115</v>
      </c>
      <c r="M82" s="7" t="s">
        <v>115</v>
      </c>
      <c r="N82" s="7" t="s">
        <v>110</v>
      </c>
      <c r="O82" s="47" t="s">
        <v>110</v>
      </c>
      <c r="P82" s="7" t="s">
        <v>110</v>
      </c>
      <c r="Q82" s="8" t="s">
        <v>270</v>
      </c>
      <c r="R82" s="8" t="s">
        <v>752</v>
      </c>
      <c r="S82" t="s">
        <v>701</v>
      </c>
      <c r="T82" s="105">
        <v>0.02</v>
      </c>
      <c r="U82" s="7">
        <v>15</v>
      </c>
      <c r="V82" s="17">
        <v>1.2</v>
      </c>
      <c r="W82" s="18">
        <f t="shared" si="0"/>
        <v>0.17287065918037206</v>
      </c>
      <c r="Z82" s="7"/>
    </row>
    <row r="83" spans="1:26" ht="15" customHeight="1">
      <c r="A83" s="14">
        <v>342</v>
      </c>
      <c r="B83" t="s">
        <v>30</v>
      </c>
      <c r="C83" t="s">
        <v>69</v>
      </c>
      <c r="E83" s="1" t="s">
        <v>840</v>
      </c>
      <c r="F83" s="7" t="s">
        <v>252</v>
      </c>
      <c r="G83" s="7" t="s">
        <v>252</v>
      </c>
      <c r="H83" s="8" t="s">
        <v>899</v>
      </c>
      <c r="I83" s="7" t="s">
        <v>91</v>
      </c>
      <c r="J83" s="8" t="s">
        <v>341</v>
      </c>
      <c r="K83" s="8" t="s">
        <v>182</v>
      </c>
      <c r="L83" s="8" t="s">
        <v>841</v>
      </c>
      <c r="M83" s="8" t="s">
        <v>842</v>
      </c>
      <c r="N83" s="8" t="s">
        <v>843</v>
      </c>
      <c r="O83" s="8" t="s">
        <v>843</v>
      </c>
      <c r="P83" s="8" t="s">
        <v>844</v>
      </c>
      <c r="Q83" s="8" t="s">
        <v>385</v>
      </c>
      <c r="R83" s="8" t="s">
        <v>898</v>
      </c>
      <c r="S83" t="s">
        <v>701</v>
      </c>
      <c r="T83" s="105">
        <v>0.01</v>
      </c>
      <c r="U83" s="7">
        <v>20</v>
      </c>
      <c r="V83" s="17">
        <v>500</v>
      </c>
      <c r="W83" s="18">
        <f t="shared" si="0"/>
        <v>59.773237504114604</v>
      </c>
      <c r="Z83" s="7"/>
    </row>
    <row r="84" spans="1:26" ht="15">
      <c r="A84" s="14">
        <v>647</v>
      </c>
      <c r="B84" t="s">
        <v>28</v>
      </c>
      <c r="C84" s="16" t="s">
        <v>70</v>
      </c>
      <c r="E84" s="16" t="s">
        <v>845</v>
      </c>
      <c r="F84" s="7" t="s">
        <v>252</v>
      </c>
      <c r="G84" s="7" t="s">
        <v>252</v>
      </c>
      <c r="H84" s="13" t="s">
        <v>903</v>
      </c>
      <c r="I84" s="7" t="s">
        <v>92</v>
      </c>
      <c r="J84" s="7" t="s">
        <v>115</v>
      </c>
      <c r="K84" s="8" t="s">
        <v>182</v>
      </c>
      <c r="L84" s="8" t="s">
        <v>846</v>
      </c>
      <c r="M84" s="7" t="s">
        <v>49</v>
      </c>
      <c r="N84" s="8" t="s">
        <v>537</v>
      </c>
      <c r="O84" s="51" t="s">
        <v>515</v>
      </c>
      <c r="P84" s="7" t="s">
        <v>110</v>
      </c>
      <c r="Q84" s="8" t="s">
        <v>278</v>
      </c>
      <c r="R84" s="13" t="s">
        <v>868</v>
      </c>
      <c r="S84" t="s">
        <v>701</v>
      </c>
      <c r="T84" s="105">
        <v>0.02</v>
      </c>
      <c r="U84" s="7">
        <v>5</v>
      </c>
      <c r="V84" s="17">
        <v>100</v>
      </c>
      <c r="W84" s="18">
        <f t="shared" si="0"/>
        <v>27.709245695674475</v>
      </c>
      <c r="Z84" s="7"/>
    </row>
    <row r="85" spans="1:26" ht="15">
      <c r="A85" s="14">
        <v>382</v>
      </c>
      <c r="B85" t="s">
        <v>29</v>
      </c>
      <c r="C85" t="s">
        <v>256</v>
      </c>
      <c r="E85" s="1" t="s">
        <v>904</v>
      </c>
      <c r="F85" s="7" t="s">
        <v>252</v>
      </c>
      <c r="G85" s="7" t="s">
        <v>252</v>
      </c>
      <c r="H85" s="13" t="s">
        <v>746</v>
      </c>
      <c r="I85" s="7" t="s">
        <v>94</v>
      </c>
      <c r="J85" s="7" t="s">
        <v>897</v>
      </c>
      <c r="K85" s="8" t="s">
        <v>182</v>
      </c>
      <c r="L85" s="7" t="s">
        <v>463</v>
      </c>
      <c r="M85" s="7" t="s">
        <v>115</v>
      </c>
      <c r="N85" s="7" t="s">
        <v>110</v>
      </c>
      <c r="O85" s="51" t="s">
        <v>726</v>
      </c>
      <c r="P85" s="7" t="s">
        <v>110</v>
      </c>
      <c r="Q85" s="8" t="s">
        <v>279</v>
      </c>
      <c r="R85" s="13" t="s">
        <v>897</v>
      </c>
      <c r="S85" t="s">
        <v>701</v>
      </c>
      <c r="T85" s="105">
        <v>0.02</v>
      </c>
      <c r="U85" s="7">
        <v>20</v>
      </c>
      <c r="V85" s="17">
        <v>2</v>
      </c>
      <c r="W85" s="18">
        <f aca="true" t="shared" si="1" ref="W85:W116">IF(U85=1,V85,V85*($J$26/(1-(1/(1+$J$26)^U85))))+(T85*V85)</f>
        <v>0.25909295001645843</v>
      </c>
      <c r="Z85" s="98"/>
    </row>
    <row r="86" spans="1:26" ht="15">
      <c r="A86" s="14">
        <v>386</v>
      </c>
      <c r="B86" t="s">
        <v>29</v>
      </c>
      <c r="C86" t="s">
        <v>257</v>
      </c>
      <c r="E86" s="1" t="s">
        <v>905</v>
      </c>
      <c r="F86" s="8" t="s">
        <v>329</v>
      </c>
      <c r="G86" s="8" t="s">
        <v>411</v>
      </c>
      <c r="H86" s="13" t="s">
        <v>903</v>
      </c>
      <c r="I86" s="7" t="s">
        <v>91</v>
      </c>
      <c r="J86" s="7" t="s">
        <v>898</v>
      </c>
      <c r="K86" s="8" t="s">
        <v>182</v>
      </c>
      <c r="L86" s="8" t="s">
        <v>540</v>
      </c>
      <c r="M86" s="7" t="s">
        <v>115</v>
      </c>
      <c r="N86" s="8" t="s">
        <v>516</v>
      </c>
      <c r="O86" s="47" t="s">
        <v>115</v>
      </c>
      <c r="P86" s="8" t="s">
        <v>663</v>
      </c>
      <c r="Q86" s="8" t="s">
        <v>272</v>
      </c>
      <c r="R86" s="8" t="s">
        <v>851</v>
      </c>
      <c r="S86" t="s">
        <v>698</v>
      </c>
      <c r="T86" s="105">
        <v>0.01</v>
      </c>
      <c r="U86" s="7">
        <v>5</v>
      </c>
      <c r="V86" s="17">
        <v>0.25</v>
      </c>
      <c r="W86" s="18">
        <f t="shared" si="1"/>
        <v>0.0667731142391862</v>
      </c>
      <c r="Z86" s="98"/>
    </row>
    <row r="87" spans="1:26" ht="15">
      <c r="A87" s="14">
        <v>393</v>
      </c>
      <c r="B87" t="s">
        <v>28</v>
      </c>
      <c r="C87" t="s">
        <v>258</v>
      </c>
      <c r="E87" s="1" t="s">
        <v>906</v>
      </c>
      <c r="F87" s="8" t="s">
        <v>330</v>
      </c>
      <c r="G87" s="8" t="s">
        <v>411</v>
      </c>
      <c r="H87" s="13" t="s">
        <v>903</v>
      </c>
      <c r="I87" s="7" t="s">
        <v>91</v>
      </c>
      <c r="J87" s="7" t="s">
        <v>898</v>
      </c>
      <c r="K87" s="8" t="s">
        <v>182</v>
      </c>
      <c r="L87" s="7" t="s">
        <v>541</v>
      </c>
      <c r="M87" s="7" t="s">
        <v>897</v>
      </c>
      <c r="N87" s="8" t="s">
        <v>517</v>
      </c>
      <c r="O87" s="47" t="s">
        <v>115</v>
      </c>
      <c r="P87" s="7" t="s">
        <v>115</v>
      </c>
      <c r="Q87" s="8" t="s">
        <v>272</v>
      </c>
      <c r="R87" s="8" t="s">
        <v>851</v>
      </c>
      <c r="S87" t="s">
        <v>701</v>
      </c>
      <c r="T87" s="105">
        <v>0.01</v>
      </c>
      <c r="U87" s="7">
        <v>5</v>
      </c>
      <c r="V87" s="17">
        <v>0.2</v>
      </c>
      <c r="W87" s="18">
        <f t="shared" si="1"/>
        <v>0.05341849139134896</v>
      </c>
      <c r="Z87" s="46"/>
    </row>
    <row r="88" spans="1:26" ht="15">
      <c r="A88" s="14">
        <v>394</v>
      </c>
      <c r="B88" t="s">
        <v>29</v>
      </c>
      <c r="C88" t="s">
        <v>259</v>
      </c>
      <c r="E88" s="1" t="s">
        <v>907</v>
      </c>
      <c r="F88" s="8" t="s">
        <v>350</v>
      </c>
      <c r="G88" s="8" t="s">
        <v>412</v>
      </c>
      <c r="H88" s="13" t="s">
        <v>746</v>
      </c>
      <c r="I88" s="7" t="s">
        <v>91</v>
      </c>
      <c r="J88" s="7" t="s">
        <v>898</v>
      </c>
      <c r="K88" s="8" t="s">
        <v>182</v>
      </c>
      <c r="L88" s="7" t="s">
        <v>541</v>
      </c>
      <c r="M88" s="7" t="s">
        <v>115</v>
      </c>
      <c r="N88" s="7" t="s">
        <v>110</v>
      </c>
      <c r="O88" s="51" t="s">
        <v>727</v>
      </c>
      <c r="P88" s="8" t="s">
        <v>664</v>
      </c>
      <c r="Q88" s="8" t="s">
        <v>272</v>
      </c>
      <c r="R88" s="8" t="s">
        <v>851</v>
      </c>
      <c r="S88" t="s">
        <v>699</v>
      </c>
      <c r="T88" s="105">
        <v>0.02</v>
      </c>
      <c r="U88" s="7">
        <v>10</v>
      </c>
      <c r="V88" s="17">
        <v>0.15</v>
      </c>
      <c r="W88" s="18">
        <f t="shared" si="1"/>
        <v>0.026373013486355058</v>
      </c>
      <c r="Z88" s="7"/>
    </row>
    <row r="89" spans="1:26" ht="15">
      <c r="A89" s="14">
        <v>398</v>
      </c>
      <c r="B89" t="s">
        <v>29</v>
      </c>
      <c r="C89" s="1" t="s">
        <v>148</v>
      </c>
      <c r="E89" s="1" t="s">
        <v>908</v>
      </c>
      <c r="F89" s="7" t="s">
        <v>91</v>
      </c>
      <c r="G89" s="7" t="s">
        <v>252</v>
      </c>
      <c r="H89" s="8" t="s">
        <v>876</v>
      </c>
      <c r="I89" s="7" t="s">
        <v>94</v>
      </c>
      <c r="J89" s="7" t="s">
        <v>897</v>
      </c>
      <c r="K89" s="8" t="s">
        <v>182</v>
      </c>
      <c r="L89" s="8" t="s">
        <v>866</v>
      </c>
      <c r="M89" s="8" t="s">
        <v>866</v>
      </c>
      <c r="N89" s="8" t="s">
        <v>518</v>
      </c>
      <c r="O89" s="51" t="s">
        <v>728</v>
      </c>
      <c r="P89" s="7" t="s">
        <v>110</v>
      </c>
      <c r="Q89" s="8" t="s">
        <v>280</v>
      </c>
      <c r="R89" s="8" t="s">
        <v>877</v>
      </c>
      <c r="S89" t="s">
        <v>701</v>
      </c>
      <c r="T89" s="105">
        <v>0.025</v>
      </c>
      <c r="U89" s="7">
        <v>20</v>
      </c>
      <c r="V89" s="17">
        <v>75</v>
      </c>
      <c r="W89" s="18">
        <f t="shared" si="1"/>
        <v>10.090985625617192</v>
      </c>
      <c r="Z89" s="7"/>
    </row>
    <row r="90" spans="1:26" ht="15">
      <c r="A90" s="14">
        <v>395</v>
      </c>
      <c r="B90" t="s">
        <v>29</v>
      </c>
      <c r="C90" s="1" t="s">
        <v>149</v>
      </c>
      <c r="E90" s="1" t="s">
        <v>909</v>
      </c>
      <c r="F90" s="7" t="s">
        <v>252</v>
      </c>
      <c r="G90" s="7" t="s">
        <v>252</v>
      </c>
      <c r="H90" s="8" t="s">
        <v>899</v>
      </c>
      <c r="I90" s="7" t="s">
        <v>91</v>
      </c>
      <c r="J90" s="7" t="s">
        <v>898</v>
      </c>
      <c r="K90" s="8" t="s">
        <v>182</v>
      </c>
      <c r="L90" s="7" t="s">
        <v>865</v>
      </c>
      <c r="M90" s="7" t="s">
        <v>897</v>
      </c>
      <c r="N90" s="8" t="s">
        <v>729</v>
      </c>
      <c r="O90" s="51" t="s">
        <v>729</v>
      </c>
      <c r="P90" s="7" t="s">
        <v>110</v>
      </c>
      <c r="Q90" s="8" t="s">
        <v>273</v>
      </c>
      <c r="R90" s="8" t="s">
        <v>753</v>
      </c>
      <c r="S90" t="s">
        <v>701</v>
      </c>
      <c r="T90" s="105">
        <v>0.02</v>
      </c>
      <c r="U90" s="7">
        <v>10</v>
      </c>
      <c r="V90" s="17">
        <v>5</v>
      </c>
      <c r="W90" s="18">
        <f t="shared" si="1"/>
        <v>0.8791004495451686</v>
      </c>
      <c r="Z90" s="7"/>
    </row>
    <row r="91" spans="1:26" ht="15">
      <c r="A91" s="14">
        <v>399</v>
      </c>
      <c r="B91" t="s">
        <v>30</v>
      </c>
      <c r="C91" s="1" t="s">
        <v>150</v>
      </c>
      <c r="E91" s="1" t="s">
        <v>910</v>
      </c>
      <c r="F91" s="7" t="s">
        <v>90</v>
      </c>
      <c r="G91" s="7" t="s">
        <v>252</v>
      </c>
      <c r="H91" s="8" t="s">
        <v>876</v>
      </c>
      <c r="I91" s="7" t="s">
        <v>91</v>
      </c>
      <c r="J91" s="7" t="s">
        <v>898</v>
      </c>
      <c r="K91" s="8" t="s">
        <v>182</v>
      </c>
      <c r="L91" s="8" t="s">
        <v>866</v>
      </c>
      <c r="M91" s="7" t="s">
        <v>897</v>
      </c>
      <c r="N91" s="8" t="s">
        <v>518</v>
      </c>
      <c r="O91" s="51" t="s">
        <v>728</v>
      </c>
      <c r="P91" s="7" t="s">
        <v>110</v>
      </c>
      <c r="Q91" s="8" t="s">
        <v>281</v>
      </c>
      <c r="R91" s="8" t="s">
        <v>877</v>
      </c>
      <c r="S91" t="s">
        <v>701</v>
      </c>
      <c r="T91" s="105">
        <v>0.01</v>
      </c>
      <c r="U91" s="7">
        <v>20</v>
      </c>
      <c r="V91" s="17">
        <v>1000</v>
      </c>
      <c r="W91" s="18">
        <f t="shared" si="1"/>
        <v>119.54647500822921</v>
      </c>
      <c r="Z91" s="7"/>
    </row>
    <row r="92" spans="1:26" ht="15">
      <c r="A92" s="14">
        <v>400</v>
      </c>
      <c r="B92" t="s">
        <v>29</v>
      </c>
      <c r="C92" s="1" t="s">
        <v>151</v>
      </c>
      <c r="E92" s="16" t="s">
        <v>464</v>
      </c>
      <c r="F92" s="7" t="s">
        <v>90</v>
      </c>
      <c r="G92" s="7" t="s">
        <v>868</v>
      </c>
      <c r="H92" s="8" t="s">
        <v>899</v>
      </c>
      <c r="I92" s="7" t="s">
        <v>94</v>
      </c>
      <c r="J92" s="7" t="s">
        <v>899</v>
      </c>
      <c r="K92" s="8" t="s">
        <v>182</v>
      </c>
      <c r="L92" s="8" t="s">
        <v>867</v>
      </c>
      <c r="M92" s="7" t="s">
        <v>897</v>
      </c>
      <c r="N92" s="8" t="s">
        <v>519</v>
      </c>
      <c r="O92" s="50" t="s">
        <v>465</v>
      </c>
      <c r="P92" s="8" t="s">
        <v>665</v>
      </c>
      <c r="Q92" s="8" t="s">
        <v>282</v>
      </c>
      <c r="R92" s="13" t="s">
        <v>877</v>
      </c>
      <c r="S92" t="s">
        <v>701</v>
      </c>
      <c r="T92" s="105">
        <v>0.02</v>
      </c>
      <c r="U92" s="7">
        <v>10</v>
      </c>
      <c r="V92" s="17">
        <v>3</v>
      </c>
      <c r="W92" s="18">
        <f t="shared" si="1"/>
        <v>0.5274602697271011</v>
      </c>
      <c r="Z92" s="7"/>
    </row>
    <row r="93" spans="1:26" ht="15">
      <c r="A93" s="14">
        <v>404</v>
      </c>
      <c r="B93" t="s">
        <v>29</v>
      </c>
      <c r="C93" t="s">
        <v>261</v>
      </c>
      <c r="E93" s="1" t="s">
        <v>911</v>
      </c>
      <c r="F93" s="7" t="s">
        <v>90</v>
      </c>
      <c r="G93" s="7" t="s">
        <v>868</v>
      </c>
      <c r="H93" s="8" t="s">
        <v>899</v>
      </c>
      <c r="I93" s="7" t="s">
        <v>94</v>
      </c>
      <c r="J93" s="7" t="s">
        <v>899</v>
      </c>
      <c r="K93" s="8" t="s">
        <v>182</v>
      </c>
      <c r="L93" s="8" t="s">
        <v>867</v>
      </c>
      <c r="M93" s="7" t="s">
        <v>899</v>
      </c>
      <c r="N93" s="8" t="s">
        <v>761</v>
      </c>
      <c r="O93" s="51" t="s">
        <v>730</v>
      </c>
      <c r="P93" s="8" t="s">
        <v>665</v>
      </c>
      <c r="Q93" s="8" t="s">
        <v>270</v>
      </c>
      <c r="R93" s="13" t="s">
        <v>877</v>
      </c>
      <c r="S93" t="s">
        <v>701</v>
      </c>
      <c r="T93" s="105">
        <v>0.03</v>
      </c>
      <c r="U93" s="7">
        <v>25</v>
      </c>
      <c r="V93" s="17">
        <v>50</v>
      </c>
      <c r="W93" s="18">
        <f t="shared" si="1"/>
        <v>6.59031252592859</v>
      </c>
      <c r="Z93" s="7"/>
    </row>
    <row r="94" spans="1:26" ht="15">
      <c r="A94" s="14">
        <v>511</v>
      </c>
      <c r="B94" t="s">
        <v>28</v>
      </c>
      <c r="C94" s="7" t="s">
        <v>71</v>
      </c>
      <c r="E94" s="1" t="s">
        <v>88</v>
      </c>
      <c r="F94" s="7" t="s">
        <v>252</v>
      </c>
      <c r="G94" s="7" t="s">
        <v>252</v>
      </c>
      <c r="H94" s="13" t="s">
        <v>746</v>
      </c>
      <c r="I94" s="7" t="s">
        <v>107</v>
      </c>
      <c r="J94" s="7" t="s">
        <v>898</v>
      </c>
      <c r="K94" s="8" t="s">
        <v>182</v>
      </c>
      <c r="L94" s="8" t="s">
        <v>546</v>
      </c>
      <c r="M94" s="7" t="s">
        <v>719</v>
      </c>
      <c r="N94" s="8" t="s">
        <v>759</v>
      </c>
      <c r="O94" s="51" t="s">
        <v>787</v>
      </c>
      <c r="P94" s="8" t="s">
        <v>666</v>
      </c>
      <c r="Q94" s="8" t="s">
        <v>386</v>
      </c>
      <c r="R94" s="8" t="s">
        <v>897</v>
      </c>
      <c r="S94" t="s">
        <v>701</v>
      </c>
      <c r="T94" s="105">
        <v>0</v>
      </c>
      <c r="U94" s="7">
        <v>1</v>
      </c>
      <c r="V94" s="17">
        <v>0.5</v>
      </c>
      <c r="W94" s="18">
        <f t="shared" si="1"/>
        <v>0.5</v>
      </c>
      <c r="Z94" s="7"/>
    </row>
    <row r="95" spans="1:26" ht="15" customHeight="1">
      <c r="A95" s="14">
        <v>655</v>
      </c>
      <c r="B95" t="s">
        <v>28</v>
      </c>
      <c r="C95" s="1" t="s">
        <v>152</v>
      </c>
      <c r="E95" s="1" t="s">
        <v>912</v>
      </c>
      <c r="F95" s="7" t="s">
        <v>252</v>
      </c>
      <c r="G95" s="7" t="s">
        <v>851</v>
      </c>
      <c r="H95" s="8" t="s">
        <v>899</v>
      </c>
      <c r="I95" s="7" t="s">
        <v>91</v>
      </c>
      <c r="J95" s="7" t="s">
        <v>898</v>
      </c>
      <c r="K95" s="8" t="s">
        <v>182</v>
      </c>
      <c r="L95" s="7" t="s">
        <v>868</v>
      </c>
      <c r="M95" s="7" t="s">
        <v>898</v>
      </c>
      <c r="N95" s="7" t="s">
        <v>110</v>
      </c>
      <c r="O95" s="51" t="s">
        <v>731</v>
      </c>
      <c r="P95" s="8" t="s">
        <v>667</v>
      </c>
      <c r="Q95" s="8" t="s">
        <v>283</v>
      </c>
      <c r="R95" s="8" t="s">
        <v>897</v>
      </c>
      <c r="S95" t="s">
        <v>700</v>
      </c>
      <c r="T95" s="105">
        <v>0.01</v>
      </c>
      <c r="U95" s="7">
        <v>20</v>
      </c>
      <c r="V95" s="17">
        <v>500</v>
      </c>
      <c r="W95" s="18">
        <f t="shared" si="1"/>
        <v>59.773237504114604</v>
      </c>
      <c r="Z95" s="7"/>
    </row>
    <row r="96" spans="1:26" ht="15" customHeight="1">
      <c r="A96" s="14">
        <v>408</v>
      </c>
      <c r="B96" t="s">
        <v>28</v>
      </c>
      <c r="C96" s="1" t="s">
        <v>153</v>
      </c>
      <c r="E96" t="s">
        <v>87</v>
      </c>
      <c r="F96" s="7" t="s">
        <v>252</v>
      </c>
      <c r="G96" s="7" t="s">
        <v>252</v>
      </c>
      <c r="H96" s="13" t="s">
        <v>746</v>
      </c>
      <c r="I96" s="7" t="s">
        <v>252</v>
      </c>
      <c r="J96" s="7" t="s">
        <v>252</v>
      </c>
      <c r="K96" s="8" t="s">
        <v>182</v>
      </c>
      <c r="L96" s="7" t="s">
        <v>252</v>
      </c>
      <c r="M96" s="7" t="s">
        <v>252</v>
      </c>
      <c r="N96" s="7" t="s">
        <v>252</v>
      </c>
      <c r="O96" s="7" t="s">
        <v>252</v>
      </c>
      <c r="P96" s="7" t="s">
        <v>252</v>
      </c>
      <c r="Q96" s="7" t="s">
        <v>252</v>
      </c>
      <c r="R96" s="7" t="s">
        <v>851</v>
      </c>
      <c r="S96" t="s">
        <v>700</v>
      </c>
      <c r="T96" s="105">
        <v>0.02</v>
      </c>
      <c r="U96" s="7">
        <v>10</v>
      </c>
      <c r="V96" s="17">
        <v>50</v>
      </c>
      <c r="W96" s="18">
        <f t="shared" si="1"/>
        <v>8.791004495451688</v>
      </c>
      <c r="Z96" s="7"/>
    </row>
    <row r="97" spans="1:26" ht="15" customHeight="1">
      <c r="A97" s="14">
        <v>409</v>
      </c>
      <c r="B97" t="s">
        <v>28</v>
      </c>
      <c r="C97" s="1" t="s">
        <v>154</v>
      </c>
      <c r="E97" t="s">
        <v>87</v>
      </c>
      <c r="F97" s="7" t="s">
        <v>252</v>
      </c>
      <c r="G97" s="7" t="s">
        <v>252</v>
      </c>
      <c r="H97" s="13" t="s">
        <v>746</v>
      </c>
      <c r="I97" s="7" t="s">
        <v>252</v>
      </c>
      <c r="J97" s="7" t="s">
        <v>252</v>
      </c>
      <c r="K97" s="8" t="s">
        <v>182</v>
      </c>
      <c r="L97" s="7" t="s">
        <v>252</v>
      </c>
      <c r="M97" s="7" t="s">
        <v>252</v>
      </c>
      <c r="N97" s="7" t="s">
        <v>252</v>
      </c>
      <c r="O97" s="7" t="s">
        <v>252</v>
      </c>
      <c r="P97" s="7" t="s">
        <v>252</v>
      </c>
      <c r="Q97" s="7" t="s">
        <v>252</v>
      </c>
      <c r="R97" s="8" t="s">
        <v>754</v>
      </c>
      <c r="S97" t="s">
        <v>700</v>
      </c>
      <c r="T97" s="105">
        <v>0</v>
      </c>
      <c r="U97" s="7">
        <v>1</v>
      </c>
      <c r="V97" s="17">
        <v>2.5</v>
      </c>
      <c r="W97" s="18">
        <f t="shared" si="1"/>
        <v>2.5</v>
      </c>
      <c r="Z97" s="7"/>
    </row>
    <row r="98" spans="1:26" ht="15">
      <c r="A98" s="14">
        <v>490</v>
      </c>
      <c r="B98" t="s">
        <v>28</v>
      </c>
      <c r="C98" s="1" t="s">
        <v>155</v>
      </c>
      <c r="E98" s="1" t="s">
        <v>620</v>
      </c>
      <c r="F98" s="7" t="s">
        <v>252</v>
      </c>
      <c r="G98" s="7" t="s">
        <v>252</v>
      </c>
      <c r="H98" s="8" t="s">
        <v>899</v>
      </c>
      <c r="I98" s="7" t="s">
        <v>91</v>
      </c>
      <c r="J98" s="7" t="s">
        <v>110</v>
      </c>
      <c r="K98" s="8" t="s">
        <v>182</v>
      </c>
      <c r="L98" s="7" t="s">
        <v>869</v>
      </c>
      <c r="M98" s="7" t="s">
        <v>899</v>
      </c>
      <c r="N98" s="7" t="s">
        <v>110</v>
      </c>
      <c r="O98" s="50" t="s">
        <v>466</v>
      </c>
      <c r="P98" s="8" t="s">
        <v>668</v>
      </c>
      <c r="Q98" s="8" t="s">
        <v>280</v>
      </c>
      <c r="R98" s="8" t="s">
        <v>754</v>
      </c>
      <c r="S98" t="s">
        <v>700</v>
      </c>
      <c r="T98" s="105">
        <v>0</v>
      </c>
      <c r="U98" s="7">
        <v>20</v>
      </c>
      <c r="V98" s="17">
        <v>200</v>
      </c>
      <c r="W98" s="18">
        <f t="shared" si="1"/>
        <v>21.90929500164584</v>
      </c>
      <c r="Z98" s="7"/>
    </row>
    <row r="99" spans="1:26" ht="15">
      <c r="A99" s="14">
        <v>666</v>
      </c>
      <c r="B99" t="s">
        <v>28</v>
      </c>
      <c r="C99" s="1" t="s">
        <v>156</v>
      </c>
      <c r="E99" s="1" t="s">
        <v>756</v>
      </c>
      <c r="F99" s="7" t="s">
        <v>252</v>
      </c>
      <c r="G99" s="7" t="s">
        <v>252</v>
      </c>
      <c r="H99" s="8" t="s">
        <v>899</v>
      </c>
      <c r="I99" s="7" t="s">
        <v>91</v>
      </c>
      <c r="J99" s="7" t="s">
        <v>898</v>
      </c>
      <c r="K99" s="8" t="s">
        <v>182</v>
      </c>
      <c r="L99" s="7" t="s">
        <v>869</v>
      </c>
      <c r="M99" s="7" t="s">
        <v>898</v>
      </c>
      <c r="N99" s="13" t="s">
        <v>621</v>
      </c>
      <c r="O99" s="51" t="s">
        <v>621</v>
      </c>
      <c r="P99" s="7" t="s">
        <v>110</v>
      </c>
      <c r="Q99" s="8" t="s">
        <v>284</v>
      </c>
      <c r="R99" s="8" t="s">
        <v>754</v>
      </c>
      <c r="S99" t="s">
        <v>700</v>
      </c>
      <c r="T99" s="105">
        <v>0.02</v>
      </c>
      <c r="U99" s="7">
        <v>10</v>
      </c>
      <c r="V99" s="17">
        <v>150</v>
      </c>
      <c r="W99" s="18">
        <f t="shared" si="1"/>
        <v>26.37301348635506</v>
      </c>
      <c r="Z99" s="7"/>
    </row>
    <row r="100" spans="1:23" ht="15">
      <c r="A100" s="14">
        <v>410</v>
      </c>
      <c r="B100" t="s">
        <v>30</v>
      </c>
      <c r="C100" s="1" t="s">
        <v>157</v>
      </c>
      <c r="E100" s="1" t="s">
        <v>913</v>
      </c>
      <c r="F100" s="8" t="s">
        <v>331</v>
      </c>
      <c r="G100" s="8" t="s">
        <v>413</v>
      </c>
      <c r="H100" s="8" t="s">
        <v>899</v>
      </c>
      <c r="I100" s="7" t="s">
        <v>94</v>
      </c>
      <c r="J100" s="7" t="s">
        <v>897</v>
      </c>
      <c r="K100" s="8" t="s">
        <v>182</v>
      </c>
      <c r="L100" s="7" t="s">
        <v>115</v>
      </c>
      <c r="M100" s="7" t="s">
        <v>115</v>
      </c>
      <c r="N100" s="7" t="s">
        <v>110</v>
      </c>
      <c r="O100" s="51" t="s">
        <v>732</v>
      </c>
      <c r="P100" s="7" t="s">
        <v>110</v>
      </c>
      <c r="Q100" s="8" t="s">
        <v>285</v>
      </c>
      <c r="R100" s="13" t="s">
        <v>868</v>
      </c>
      <c r="S100" t="s">
        <v>701</v>
      </c>
      <c r="T100" s="105">
        <v>0.01</v>
      </c>
      <c r="U100" s="7">
        <v>25</v>
      </c>
      <c r="V100" s="17">
        <v>200</v>
      </c>
      <c r="W100" s="18">
        <f t="shared" si="1"/>
        <v>22.36125010371436</v>
      </c>
    </row>
    <row r="101" spans="1:23" ht="15">
      <c r="A101" s="14">
        <v>412</v>
      </c>
      <c r="B101" t="s">
        <v>28</v>
      </c>
      <c r="C101" s="1" t="s">
        <v>158</v>
      </c>
      <c r="E101" s="1" t="s">
        <v>914</v>
      </c>
      <c r="F101" s="13" t="s">
        <v>351</v>
      </c>
      <c r="G101" s="8" t="s">
        <v>415</v>
      </c>
      <c r="H101" s="13" t="s">
        <v>746</v>
      </c>
      <c r="I101" s="7" t="s">
        <v>94</v>
      </c>
      <c r="J101" s="7" t="s">
        <v>897</v>
      </c>
      <c r="K101" s="8" t="s">
        <v>182</v>
      </c>
      <c r="L101" s="7" t="s">
        <v>542</v>
      </c>
      <c r="M101" s="7" t="s">
        <v>115</v>
      </c>
      <c r="N101" s="8" t="s">
        <v>517</v>
      </c>
      <c r="O101" s="51" t="s">
        <v>733</v>
      </c>
      <c r="P101" s="8" t="s">
        <v>414</v>
      </c>
      <c r="Q101" s="8" t="s">
        <v>270</v>
      </c>
      <c r="R101" s="13" t="s">
        <v>868</v>
      </c>
      <c r="S101" t="s">
        <v>698</v>
      </c>
      <c r="T101" s="105">
        <v>0.01</v>
      </c>
      <c r="U101" s="7">
        <v>10</v>
      </c>
      <c r="V101" s="17">
        <v>100</v>
      </c>
      <c r="W101" s="18">
        <f t="shared" si="1"/>
        <v>16.582008990903375</v>
      </c>
    </row>
    <row r="102" spans="1:23" ht="15">
      <c r="A102" s="14">
        <v>548</v>
      </c>
      <c r="B102" t="s">
        <v>28</v>
      </c>
      <c r="C102" s="1" t="s">
        <v>159</v>
      </c>
      <c r="E102" s="1" t="s">
        <v>915</v>
      </c>
      <c r="F102" s="7" t="s">
        <v>252</v>
      </c>
      <c r="G102" s="7" t="s">
        <v>252</v>
      </c>
      <c r="H102" s="8" t="s">
        <v>899</v>
      </c>
      <c r="I102" s="7" t="s">
        <v>91</v>
      </c>
      <c r="J102" s="7" t="s">
        <v>898</v>
      </c>
      <c r="K102" s="8" t="s">
        <v>182</v>
      </c>
      <c r="L102" s="7" t="s">
        <v>869</v>
      </c>
      <c r="N102" s="8" t="s">
        <v>521</v>
      </c>
      <c r="O102" s="51" t="s">
        <v>650</v>
      </c>
      <c r="P102" s="8" t="s">
        <v>669</v>
      </c>
      <c r="Q102" s="8" t="s">
        <v>286</v>
      </c>
      <c r="R102" s="8" t="s">
        <v>897</v>
      </c>
      <c r="S102" s="16" t="s">
        <v>709</v>
      </c>
      <c r="T102" s="105">
        <v>0.05</v>
      </c>
      <c r="U102" s="7">
        <v>15</v>
      </c>
      <c r="V102" s="17">
        <v>35</v>
      </c>
      <c r="W102" s="18">
        <f t="shared" si="1"/>
        <v>6.092060892760852</v>
      </c>
    </row>
    <row r="103" spans="1:23" ht="15">
      <c r="A103" s="14">
        <v>561</v>
      </c>
      <c r="B103" t="s">
        <v>28</v>
      </c>
      <c r="C103" s="1" t="s">
        <v>160</v>
      </c>
      <c r="E103" s="1" t="s">
        <v>916</v>
      </c>
      <c r="F103" s="8" t="s">
        <v>332</v>
      </c>
      <c r="G103" s="8" t="s">
        <v>416</v>
      </c>
      <c r="H103" s="13" t="s">
        <v>746</v>
      </c>
      <c r="I103" s="7" t="s">
        <v>94</v>
      </c>
      <c r="J103" s="7" t="s">
        <v>364</v>
      </c>
      <c r="K103" s="8" t="s">
        <v>182</v>
      </c>
      <c r="L103" s="7" t="s">
        <v>115</v>
      </c>
      <c r="M103" s="7" t="s">
        <v>49</v>
      </c>
      <c r="N103" s="7" t="s">
        <v>110</v>
      </c>
      <c r="O103" s="51" t="s">
        <v>734</v>
      </c>
      <c r="P103" s="8" t="s">
        <v>769</v>
      </c>
      <c r="Q103" s="8" t="s">
        <v>282</v>
      </c>
      <c r="R103" s="8" t="s">
        <v>868</v>
      </c>
      <c r="S103" t="s">
        <v>701</v>
      </c>
      <c r="T103" s="105">
        <v>0.03</v>
      </c>
      <c r="U103" s="7">
        <v>10</v>
      </c>
      <c r="V103" s="17">
        <v>500</v>
      </c>
      <c r="W103" s="18">
        <f t="shared" si="1"/>
        <v>92.91004495451686</v>
      </c>
    </row>
    <row r="104" spans="1:23" ht="15">
      <c r="A104" s="14">
        <v>422</v>
      </c>
      <c r="B104" t="s">
        <v>29</v>
      </c>
      <c r="C104" s="1" t="s">
        <v>161</v>
      </c>
      <c r="E104" s="1" t="s">
        <v>622</v>
      </c>
      <c r="F104" s="7" t="s">
        <v>95</v>
      </c>
      <c r="G104" s="7" t="s">
        <v>851</v>
      </c>
      <c r="H104" s="13" t="s">
        <v>746</v>
      </c>
      <c r="I104" s="7" t="s">
        <v>94</v>
      </c>
      <c r="J104" s="7" t="s">
        <v>365</v>
      </c>
      <c r="K104" s="8" t="s">
        <v>182</v>
      </c>
      <c r="L104" s="8" t="s">
        <v>899</v>
      </c>
      <c r="M104" s="7" t="s">
        <v>898</v>
      </c>
      <c r="N104" s="7" t="s">
        <v>110</v>
      </c>
      <c r="O104" s="47" t="s">
        <v>115</v>
      </c>
      <c r="P104" s="8" t="s">
        <v>670</v>
      </c>
      <c r="Q104" s="8" t="s">
        <v>272</v>
      </c>
      <c r="R104" s="8" t="s">
        <v>753</v>
      </c>
      <c r="S104" s="1" t="s">
        <v>703</v>
      </c>
      <c r="T104" s="105">
        <v>0.05</v>
      </c>
      <c r="U104" s="7">
        <v>15</v>
      </c>
      <c r="V104" s="17">
        <v>1</v>
      </c>
      <c r="W104" s="18">
        <f t="shared" si="1"/>
        <v>0.17405888265031005</v>
      </c>
    </row>
    <row r="105" spans="1:23" ht="15">
      <c r="A105" s="14" t="s">
        <v>262</v>
      </c>
      <c r="B105" t="s">
        <v>29</v>
      </c>
      <c r="C105" s="1" t="s">
        <v>162</v>
      </c>
      <c r="E105" s="1" t="s">
        <v>917</v>
      </c>
      <c r="F105" s="7" t="s">
        <v>95</v>
      </c>
      <c r="G105" s="7" t="s">
        <v>851</v>
      </c>
      <c r="H105" s="13" t="s">
        <v>746</v>
      </c>
      <c r="I105" s="7" t="s">
        <v>94</v>
      </c>
      <c r="J105" s="7" t="s">
        <v>365</v>
      </c>
      <c r="K105" s="8" t="s">
        <v>182</v>
      </c>
      <c r="L105" s="8" t="s">
        <v>897</v>
      </c>
      <c r="M105" s="7" t="s">
        <v>898</v>
      </c>
      <c r="N105" s="8" t="s">
        <v>762</v>
      </c>
      <c r="O105" s="51" t="s">
        <v>735</v>
      </c>
      <c r="P105" s="8" t="s">
        <v>671</v>
      </c>
      <c r="Q105" s="8" t="s">
        <v>272</v>
      </c>
      <c r="R105" s="8" t="s">
        <v>753</v>
      </c>
      <c r="S105" s="1" t="s">
        <v>703</v>
      </c>
      <c r="T105" s="105">
        <v>0</v>
      </c>
      <c r="U105" s="7">
        <v>15</v>
      </c>
      <c r="V105" s="17">
        <v>3</v>
      </c>
      <c r="W105" s="18">
        <f t="shared" si="1"/>
        <v>0.37217664795093014</v>
      </c>
    </row>
    <row r="106" spans="1:23" ht="15">
      <c r="A106" s="14">
        <v>423</v>
      </c>
      <c r="B106" t="s">
        <v>29</v>
      </c>
      <c r="C106" s="1" t="s">
        <v>163</v>
      </c>
      <c r="E106" s="1" t="s">
        <v>6</v>
      </c>
      <c r="F106" s="8" t="s">
        <v>23</v>
      </c>
      <c r="G106" s="7" t="s">
        <v>851</v>
      </c>
      <c r="H106" s="13" t="s">
        <v>746</v>
      </c>
      <c r="I106" s="7" t="s">
        <v>94</v>
      </c>
      <c r="J106" s="7" t="s">
        <v>364</v>
      </c>
      <c r="K106" s="8" t="s">
        <v>182</v>
      </c>
      <c r="L106" s="7" t="s">
        <v>897</v>
      </c>
      <c r="M106" s="7" t="s">
        <v>899</v>
      </c>
      <c r="N106" s="7" t="s">
        <v>110</v>
      </c>
      <c r="O106" s="47" t="s">
        <v>110</v>
      </c>
      <c r="P106" s="7" t="s">
        <v>110</v>
      </c>
      <c r="Q106" s="8" t="s">
        <v>285</v>
      </c>
      <c r="R106" s="8" t="s">
        <v>753</v>
      </c>
      <c r="S106" t="s">
        <v>701</v>
      </c>
      <c r="T106" s="105">
        <v>0.05</v>
      </c>
      <c r="U106" s="7">
        <v>15</v>
      </c>
      <c r="V106" s="17">
        <v>0.22</v>
      </c>
      <c r="W106" s="18">
        <f t="shared" si="1"/>
        <v>0.03829295418306821</v>
      </c>
    </row>
    <row r="107" spans="1:23" ht="15">
      <c r="A107" s="14">
        <v>320</v>
      </c>
      <c r="B107" t="s">
        <v>29</v>
      </c>
      <c r="C107" s="1" t="s">
        <v>164</v>
      </c>
      <c r="E107" s="1" t="s">
        <v>7</v>
      </c>
      <c r="F107" s="8" t="s">
        <v>23</v>
      </c>
      <c r="G107" s="7" t="s">
        <v>851</v>
      </c>
      <c r="H107" s="8" t="s">
        <v>899</v>
      </c>
      <c r="I107" s="7" t="s">
        <v>94</v>
      </c>
      <c r="J107" s="7" t="s">
        <v>364</v>
      </c>
      <c r="K107" s="8" t="s">
        <v>182</v>
      </c>
      <c r="L107" s="7" t="s">
        <v>897</v>
      </c>
      <c r="M107" s="7" t="s">
        <v>899</v>
      </c>
      <c r="N107" s="7" t="s">
        <v>110</v>
      </c>
      <c r="O107" s="51" t="s">
        <v>736</v>
      </c>
      <c r="P107" s="7" t="s">
        <v>110</v>
      </c>
      <c r="Q107" s="8" t="s">
        <v>287</v>
      </c>
      <c r="R107" s="8" t="s">
        <v>755</v>
      </c>
      <c r="S107" t="s">
        <v>701</v>
      </c>
      <c r="T107" s="105">
        <v>0.05</v>
      </c>
      <c r="U107" s="7">
        <v>15</v>
      </c>
      <c r="V107" s="17">
        <v>0.85</v>
      </c>
      <c r="W107" s="18">
        <f t="shared" si="1"/>
        <v>0.14795005025276353</v>
      </c>
    </row>
    <row r="108" spans="1:23" ht="15">
      <c r="A108" s="14">
        <v>388</v>
      </c>
      <c r="B108" t="s">
        <v>29</v>
      </c>
      <c r="C108" s="1" t="s">
        <v>165</v>
      </c>
      <c r="E108" s="1" t="s">
        <v>8</v>
      </c>
      <c r="F108" s="8" t="s">
        <v>23</v>
      </c>
      <c r="G108" s="7" t="s">
        <v>851</v>
      </c>
      <c r="H108" s="13" t="s">
        <v>746</v>
      </c>
      <c r="I108" s="7" t="s">
        <v>91</v>
      </c>
      <c r="J108" s="7" t="s">
        <v>364</v>
      </c>
      <c r="K108" s="8" t="s">
        <v>182</v>
      </c>
      <c r="L108" s="7" t="s">
        <v>897</v>
      </c>
      <c r="M108" s="7" t="s">
        <v>899</v>
      </c>
      <c r="N108" s="7" t="s">
        <v>110</v>
      </c>
      <c r="O108" s="51" t="s">
        <v>737</v>
      </c>
      <c r="P108" s="7" t="s">
        <v>110</v>
      </c>
      <c r="Q108" s="8" t="s">
        <v>288</v>
      </c>
      <c r="R108" s="8" t="s">
        <v>753</v>
      </c>
      <c r="S108" s="1" t="s">
        <v>703</v>
      </c>
      <c r="T108" s="105">
        <v>0.02</v>
      </c>
      <c r="U108" s="7">
        <v>10</v>
      </c>
      <c r="V108" s="17">
        <v>1</v>
      </c>
      <c r="W108" s="18">
        <f t="shared" si="1"/>
        <v>0.17582008990903372</v>
      </c>
    </row>
    <row r="109" spans="1:23" ht="15">
      <c r="A109" s="14">
        <v>464</v>
      </c>
      <c r="B109" t="s">
        <v>28</v>
      </c>
      <c r="C109" s="1" t="s">
        <v>166</v>
      </c>
      <c r="E109" s="1" t="s">
        <v>5</v>
      </c>
      <c r="F109" s="8" t="s">
        <v>23</v>
      </c>
      <c r="G109" s="7" t="s">
        <v>898</v>
      </c>
      <c r="H109" s="8" t="s">
        <v>899</v>
      </c>
      <c r="I109" s="7" t="s">
        <v>91</v>
      </c>
      <c r="J109" s="7" t="s">
        <v>364</v>
      </c>
      <c r="K109" s="8" t="s">
        <v>182</v>
      </c>
      <c r="L109" s="7" t="s">
        <v>115</v>
      </c>
      <c r="M109" s="7" t="s">
        <v>625</v>
      </c>
      <c r="N109" s="7" t="s">
        <v>110</v>
      </c>
      <c r="O109" s="51" t="s">
        <v>738</v>
      </c>
      <c r="P109" s="8" t="s">
        <v>672</v>
      </c>
      <c r="Q109" s="13" t="s">
        <v>289</v>
      </c>
      <c r="R109" s="8" t="s">
        <v>753</v>
      </c>
      <c r="S109" s="16" t="s">
        <v>698</v>
      </c>
      <c r="T109" s="105">
        <v>0.03</v>
      </c>
      <c r="U109" s="7">
        <v>20</v>
      </c>
      <c r="V109" s="17">
        <v>300</v>
      </c>
      <c r="W109" s="18">
        <f t="shared" si="1"/>
        <v>41.86394250246877</v>
      </c>
    </row>
    <row r="110" spans="1:23" ht="15">
      <c r="A110" s="14" t="s">
        <v>405</v>
      </c>
      <c r="B110" t="s">
        <v>30</v>
      </c>
      <c r="C110" s="1" t="s">
        <v>167</v>
      </c>
      <c r="E110" s="1" t="s">
        <v>9</v>
      </c>
      <c r="F110" s="8" t="s">
        <v>23</v>
      </c>
      <c r="G110" s="7" t="s">
        <v>851</v>
      </c>
      <c r="H110" s="8" t="s">
        <v>876</v>
      </c>
      <c r="I110" s="7" t="s">
        <v>94</v>
      </c>
      <c r="J110" s="7" t="s">
        <v>365</v>
      </c>
      <c r="K110" s="8" t="s">
        <v>182</v>
      </c>
      <c r="L110" s="7" t="s">
        <v>897</v>
      </c>
      <c r="M110" s="7" t="s">
        <v>897</v>
      </c>
      <c r="N110" s="7" t="s">
        <v>110</v>
      </c>
      <c r="O110" s="51" t="s">
        <v>777</v>
      </c>
      <c r="P110" s="8" t="s">
        <v>673</v>
      </c>
      <c r="Q110" s="8" t="s">
        <v>288</v>
      </c>
      <c r="R110" s="8" t="s">
        <v>897</v>
      </c>
      <c r="S110" s="16" t="s">
        <v>703</v>
      </c>
      <c r="T110" s="105">
        <v>0.01</v>
      </c>
      <c r="U110" s="7">
        <v>25</v>
      </c>
      <c r="V110" s="17">
        <v>1000</v>
      </c>
      <c r="W110" s="18">
        <f t="shared" si="1"/>
        <v>111.80625051857182</v>
      </c>
    </row>
    <row r="111" spans="1:23" ht="15">
      <c r="A111" s="14" t="s">
        <v>406</v>
      </c>
      <c r="B111" t="s">
        <v>30</v>
      </c>
      <c r="C111" s="1" t="s">
        <v>168</v>
      </c>
      <c r="E111" s="1" t="s">
        <v>10</v>
      </c>
      <c r="F111" s="8" t="s">
        <v>23</v>
      </c>
      <c r="G111" s="7" t="s">
        <v>851</v>
      </c>
      <c r="H111" s="8" t="s">
        <v>876</v>
      </c>
      <c r="I111" s="7" t="s">
        <v>94</v>
      </c>
      <c r="J111" s="8" t="s">
        <v>364</v>
      </c>
      <c r="K111" s="8" t="s">
        <v>182</v>
      </c>
      <c r="L111" s="7" t="s">
        <v>897</v>
      </c>
      <c r="M111" s="7" t="s">
        <v>897</v>
      </c>
      <c r="N111" s="7" t="s">
        <v>110</v>
      </c>
      <c r="O111" s="51" t="s">
        <v>777</v>
      </c>
      <c r="P111" s="8" t="s">
        <v>673</v>
      </c>
      <c r="Q111" s="8" t="s">
        <v>287</v>
      </c>
      <c r="R111" s="8" t="s">
        <v>897</v>
      </c>
      <c r="S111" s="16" t="s">
        <v>703</v>
      </c>
      <c r="T111" s="105">
        <v>0.01</v>
      </c>
      <c r="U111" s="7">
        <v>50</v>
      </c>
      <c r="V111" s="17">
        <v>5000</v>
      </c>
      <c r="W111" s="18">
        <f t="shared" si="1"/>
        <v>506.13434041301963</v>
      </c>
    </row>
    <row r="112" spans="1:23" ht="15">
      <c r="A112" s="14">
        <v>436</v>
      </c>
      <c r="B112" t="s">
        <v>30</v>
      </c>
      <c r="C112" s="1" t="s">
        <v>169</v>
      </c>
      <c r="E112" s="1" t="s">
        <v>4</v>
      </c>
      <c r="F112" s="8" t="s">
        <v>23</v>
      </c>
      <c r="G112" s="7" t="s">
        <v>851</v>
      </c>
      <c r="H112" s="8" t="s">
        <v>876</v>
      </c>
      <c r="I112" s="7" t="s">
        <v>94</v>
      </c>
      <c r="J112" s="7" t="s">
        <v>364</v>
      </c>
      <c r="K112" s="8" t="s">
        <v>182</v>
      </c>
      <c r="L112" s="7" t="s">
        <v>897</v>
      </c>
      <c r="M112" s="7" t="s">
        <v>897</v>
      </c>
      <c r="N112" s="7" t="s">
        <v>110</v>
      </c>
      <c r="O112" s="51" t="s">
        <v>777</v>
      </c>
      <c r="P112" s="8" t="s">
        <v>673</v>
      </c>
      <c r="Q112" s="8" t="s">
        <v>285</v>
      </c>
      <c r="R112" s="8" t="s">
        <v>897</v>
      </c>
      <c r="S112" s="16" t="s">
        <v>703</v>
      </c>
      <c r="T112" s="105">
        <v>0.01</v>
      </c>
      <c r="U112" s="7">
        <v>50</v>
      </c>
      <c r="V112" s="17">
        <v>5000</v>
      </c>
      <c r="W112" s="18">
        <f t="shared" si="1"/>
        <v>506.13434041301963</v>
      </c>
    </row>
    <row r="113" spans="1:23" ht="15">
      <c r="A113" s="14">
        <v>441</v>
      </c>
      <c r="B113" t="s">
        <v>28</v>
      </c>
      <c r="C113" s="1" t="s">
        <v>170</v>
      </c>
      <c r="E113" s="1" t="s">
        <v>11</v>
      </c>
      <c r="F113" s="8" t="s">
        <v>23</v>
      </c>
      <c r="G113" s="8" t="s">
        <v>417</v>
      </c>
      <c r="H113" s="8" t="s">
        <v>876</v>
      </c>
      <c r="I113" s="7" t="s">
        <v>91</v>
      </c>
      <c r="J113" s="8" t="s">
        <v>367</v>
      </c>
      <c r="K113" s="8" t="s">
        <v>182</v>
      </c>
      <c r="L113" s="7" t="s">
        <v>543</v>
      </c>
      <c r="M113" s="8" t="s">
        <v>766</v>
      </c>
      <c r="N113" s="7" t="s">
        <v>110</v>
      </c>
      <c r="O113" s="51" t="s">
        <v>778</v>
      </c>
      <c r="P113" s="7" t="s">
        <v>110</v>
      </c>
      <c r="Q113" s="8" t="s">
        <v>290</v>
      </c>
      <c r="R113" s="13" t="s">
        <v>492</v>
      </c>
      <c r="S113" t="s">
        <v>701</v>
      </c>
      <c r="T113" s="105">
        <v>0.05</v>
      </c>
      <c r="U113" s="7">
        <v>15</v>
      </c>
      <c r="V113" s="17">
        <v>1500</v>
      </c>
      <c r="W113" s="18">
        <f t="shared" si="1"/>
        <v>261.0883239754651</v>
      </c>
    </row>
    <row r="114" spans="1:23" ht="15">
      <c r="A114" s="14">
        <v>442</v>
      </c>
      <c r="B114" t="s">
        <v>28</v>
      </c>
      <c r="C114" s="1" t="s">
        <v>171</v>
      </c>
      <c r="E114" s="1" t="s">
        <v>12</v>
      </c>
      <c r="F114" s="8" t="s">
        <v>23</v>
      </c>
      <c r="G114" s="8" t="s">
        <v>417</v>
      </c>
      <c r="H114" s="8" t="s">
        <v>876</v>
      </c>
      <c r="I114" s="7" t="s">
        <v>91</v>
      </c>
      <c r="J114" s="8" t="s">
        <v>367</v>
      </c>
      <c r="K114" s="8" t="s">
        <v>182</v>
      </c>
      <c r="L114" s="13" t="s">
        <v>467</v>
      </c>
      <c r="M114" s="7" t="s">
        <v>626</v>
      </c>
      <c r="N114" s="7" t="s">
        <v>110</v>
      </c>
      <c r="O114" s="51" t="s">
        <v>779</v>
      </c>
      <c r="P114" s="7" t="s">
        <v>110</v>
      </c>
      <c r="Q114" s="8" t="s">
        <v>291</v>
      </c>
      <c r="R114" s="13" t="s">
        <v>492</v>
      </c>
      <c r="S114" s="1" t="s">
        <v>703</v>
      </c>
      <c r="T114" s="105">
        <v>0.02</v>
      </c>
      <c r="U114" s="7">
        <v>15</v>
      </c>
      <c r="V114" s="17">
        <v>1200</v>
      </c>
      <c r="W114" s="18">
        <f t="shared" si="1"/>
        <v>172.87065918037206</v>
      </c>
    </row>
    <row r="115" spans="1:23" ht="15">
      <c r="A115" s="14">
        <v>443</v>
      </c>
      <c r="B115" t="s">
        <v>28</v>
      </c>
      <c r="C115" s="1" t="s">
        <v>172</v>
      </c>
      <c r="E115" s="16" t="s">
        <v>468</v>
      </c>
      <c r="F115" s="8" t="s">
        <v>23</v>
      </c>
      <c r="G115" s="8" t="s">
        <v>417</v>
      </c>
      <c r="H115" s="8" t="s">
        <v>899</v>
      </c>
      <c r="I115" s="7" t="s">
        <v>91</v>
      </c>
      <c r="J115" s="7" t="s">
        <v>366</v>
      </c>
      <c r="K115" s="8" t="s">
        <v>182</v>
      </c>
      <c r="L115" s="7" t="s">
        <v>544</v>
      </c>
      <c r="M115" s="7" t="s">
        <v>626</v>
      </c>
      <c r="N115" s="7" t="s">
        <v>110</v>
      </c>
      <c r="O115" s="51" t="s">
        <v>779</v>
      </c>
      <c r="P115" s="7" t="s">
        <v>110</v>
      </c>
      <c r="Q115" s="8" t="s">
        <v>292</v>
      </c>
      <c r="R115" s="13" t="s">
        <v>492</v>
      </c>
      <c r="S115" s="1" t="s">
        <v>703</v>
      </c>
      <c r="T115" s="105">
        <v>0.03</v>
      </c>
      <c r="U115" s="7">
        <v>20</v>
      </c>
      <c r="V115" s="17">
        <v>200</v>
      </c>
      <c r="W115" s="18">
        <f t="shared" si="1"/>
        <v>27.90929500164584</v>
      </c>
    </row>
    <row r="116" spans="1:23" ht="15">
      <c r="A116" s="14">
        <v>447</v>
      </c>
      <c r="B116" t="s">
        <v>30</v>
      </c>
      <c r="C116" s="1" t="s">
        <v>173</v>
      </c>
      <c r="E116" s="1" t="s">
        <v>3</v>
      </c>
      <c r="F116" s="8" t="s">
        <v>23</v>
      </c>
      <c r="G116" s="7" t="s">
        <v>252</v>
      </c>
      <c r="H116" s="8" t="s">
        <v>876</v>
      </c>
      <c r="I116" s="7" t="s">
        <v>94</v>
      </c>
      <c r="J116" s="8" t="s">
        <v>364</v>
      </c>
      <c r="K116" s="8" t="s">
        <v>182</v>
      </c>
      <c r="L116" s="7" t="s">
        <v>115</v>
      </c>
      <c r="M116" s="7" t="s">
        <v>115</v>
      </c>
      <c r="N116" s="7" t="s">
        <v>110</v>
      </c>
      <c r="O116" s="51" t="s">
        <v>780</v>
      </c>
      <c r="P116" s="7" t="s">
        <v>110</v>
      </c>
      <c r="Q116" s="8" t="s">
        <v>293</v>
      </c>
      <c r="R116" s="13" t="s">
        <v>492</v>
      </c>
      <c r="S116" s="16" t="s">
        <v>698</v>
      </c>
      <c r="T116" s="105">
        <v>0.03</v>
      </c>
      <c r="U116" s="7">
        <v>20</v>
      </c>
      <c r="V116" s="17">
        <v>10000</v>
      </c>
      <c r="W116" s="18">
        <f t="shared" si="1"/>
        <v>1395.464750082292</v>
      </c>
    </row>
    <row r="117" spans="1:23" ht="15">
      <c r="A117" s="14">
        <v>428</v>
      </c>
      <c r="B117" t="s">
        <v>29</v>
      </c>
      <c r="C117" s="1" t="s">
        <v>183</v>
      </c>
      <c r="E117" s="1" t="s">
        <v>13</v>
      </c>
      <c r="F117" s="8" t="s">
        <v>23</v>
      </c>
      <c r="G117" s="8" t="s">
        <v>418</v>
      </c>
      <c r="H117" s="8" t="s">
        <v>899</v>
      </c>
      <c r="I117" s="7" t="s">
        <v>94</v>
      </c>
      <c r="J117" s="7" t="s">
        <v>365</v>
      </c>
      <c r="K117" s="8" t="s">
        <v>182</v>
      </c>
      <c r="L117" s="7" t="s">
        <v>544</v>
      </c>
      <c r="M117" s="7" t="s">
        <v>115</v>
      </c>
      <c r="N117" s="7" t="s">
        <v>110</v>
      </c>
      <c r="O117" s="50" t="s">
        <v>469</v>
      </c>
      <c r="P117" s="7" t="s">
        <v>110</v>
      </c>
      <c r="Q117" s="8" t="s">
        <v>285</v>
      </c>
      <c r="R117" s="13" t="s">
        <v>492</v>
      </c>
      <c r="S117" t="s">
        <v>698</v>
      </c>
      <c r="T117" s="105">
        <v>0.02</v>
      </c>
      <c r="U117" s="7">
        <v>15</v>
      </c>
      <c r="V117" s="17">
        <v>1.2</v>
      </c>
      <c r="W117" s="18">
        <f aca="true" t="shared" si="2" ref="W117:W148">IF(U117=1,V117,V117*($J$26/(1-(1/(1+$J$26)^U117))))+(T117*V117)</f>
        <v>0.17287065918037206</v>
      </c>
    </row>
    <row r="118" spans="1:23" ht="15">
      <c r="A118" s="14">
        <v>430</v>
      </c>
      <c r="B118" t="s">
        <v>29</v>
      </c>
      <c r="C118" s="1" t="s">
        <v>184</v>
      </c>
      <c r="E118" s="1" t="s">
        <v>13</v>
      </c>
      <c r="F118" s="8" t="s">
        <v>23</v>
      </c>
      <c r="G118" s="8" t="s">
        <v>417</v>
      </c>
      <c r="H118" s="13" t="s">
        <v>746</v>
      </c>
      <c r="I118" s="7" t="s">
        <v>94</v>
      </c>
      <c r="J118" s="7" t="s">
        <v>898</v>
      </c>
      <c r="K118" s="8" t="s">
        <v>182</v>
      </c>
      <c r="L118" s="7" t="s">
        <v>544</v>
      </c>
      <c r="M118" s="7" t="s">
        <v>115</v>
      </c>
      <c r="N118" s="7" t="s">
        <v>110</v>
      </c>
      <c r="O118" s="50" t="s">
        <v>469</v>
      </c>
      <c r="P118" s="7" t="s">
        <v>110</v>
      </c>
      <c r="Q118" s="8" t="s">
        <v>293</v>
      </c>
      <c r="R118" s="13" t="s">
        <v>492</v>
      </c>
      <c r="S118" t="s">
        <v>698</v>
      </c>
      <c r="T118" s="105">
        <v>0.02</v>
      </c>
      <c r="U118" s="7">
        <v>20</v>
      </c>
      <c r="V118" s="17">
        <v>1.7</v>
      </c>
      <c r="W118" s="18">
        <f t="shared" si="2"/>
        <v>0.22022900751398966</v>
      </c>
    </row>
    <row r="119" spans="1:23" ht="15">
      <c r="A119" s="14">
        <v>449</v>
      </c>
      <c r="B119" t="s">
        <v>28</v>
      </c>
      <c r="C119" s="1" t="s">
        <v>185</v>
      </c>
      <c r="E119" s="1" t="s">
        <v>14</v>
      </c>
      <c r="F119" s="7" t="s">
        <v>252</v>
      </c>
      <c r="G119" s="7" t="s">
        <v>252</v>
      </c>
      <c r="H119" s="13" t="s">
        <v>746</v>
      </c>
      <c r="I119" s="7" t="s">
        <v>110</v>
      </c>
      <c r="J119" s="8" t="s">
        <v>342</v>
      </c>
      <c r="K119" s="8" t="s">
        <v>182</v>
      </c>
      <c r="L119" s="7" t="s">
        <v>470</v>
      </c>
      <c r="M119" s="8" t="s">
        <v>767</v>
      </c>
      <c r="N119" s="8" t="s">
        <v>522</v>
      </c>
      <c r="O119" s="51" t="s">
        <v>781</v>
      </c>
      <c r="P119" s="8" t="s">
        <v>674</v>
      </c>
      <c r="Q119" s="8" t="s">
        <v>385</v>
      </c>
      <c r="R119" s="8" t="s">
        <v>897</v>
      </c>
      <c r="S119" s="1" t="s">
        <v>703</v>
      </c>
      <c r="T119" s="105">
        <v>0</v>
      </c>
      <c r="U119" s="7">
        <v>1</v>
      </c>
      <c r="V119" s="17">
        <v>40</v>
      </c>
      <c r="W119" s="18">
        <f t="shared" si="2"/>
        <v>40</v>
      </c>
    </row>
    <row r="120" spans="1:26" ht="15">
      <c r="A120" s="14">
        <v>460</v>
      </c>
      <c r="B120" t="s">
        <v>28</v>
      </c>
      <c r="C120" s="1" t="s">
        <v>186</v>
      </c>
      <c r="E120" s="1" t="s">
        <v>15</v>
      </c>
      <c r="F120" s="8" t="s">
        <v>94</v>
      </c>
      <c r="G120" s="8" t="s">
        <v>419</v>
      </c>
      <c r="H120" s="8" t="s">
        <v>899</v>
      </c>
      <c r="I120" s="7" t="s">
        <v>94</v>
      </c>
      <c r="J120" s="7" t="s">
        <v>898</v>
      </c>
      <c r="K120" s="8" t="s">
        <v>182</v>
      </c>
      <c r="L120" s="7" t="s">
        <v>115</v>
      </c>
      <c r="M120" s="7" t="s">
        <v>115</v>
      </c>
      <c r="N120" s="7" t="s">
        <v>110</v>
      </c>
      <c r="O120" s="50" t="s">
        <v>471</v>
      </c>
      <c r="P120" s="8" t="s">
        <v>770</v>
      </c>
      <c r="Q120" s="8" t="s">
        <v>294</v>
      </c>
      <c r="R120" s="13" t="s">
        <v>877</v>
      </c>
      <c r="S120" t="s">
        <v>699</v>
      </c>
      <c r="T120" s="105">
        <v>0.02</v>
      </c>
      <c r="U120" s="7">
        <v>25</v>
      </c>
      <c r="V120" s="17">
        <v>175</v>
      </c>
      <c r="W120" s="18">
        <f t="shared" si="2"/>
        <v>21.316093840750067</v>
      </c>
      <c r="Z120" s="7"/>
    </row>
    <row r="121" spans="1:26" ht="15">
      <c r="A121" s="14">
        <v>451</v>
      </c>
      <c r="B121" t="s">
        <v>28</v>
      </c>
      <c r="C121" s="1" t="s">
        <v>187</v>
      </c>
      <c r="E121" s="1" t="s">
        <v>16</v>
      </c>
      <c r="F121" s="7" t="s">
        <v>252</v>
      </c>
      <c r="G121" s="7" t="s">
        <v>252</v>
      </c>
      <c r="H121" s="13" t="s">
        <v>746</v>
      </c>
      <c r="I121" s="7" t="s">
        <v>94</v>
      </c>
      <c r="J121" s="7" t="s">
        <v>898</v>
      </c>
      <c r="K121" s="8" t="s">
        <v>182</v>
      </c>
      <c r="L121" s="7" t="s">
        <v>869</v>
      </c>
      <c r="M121" s="7" t="s">
        <v>869</v>
      </c>
      <c r="N121" s="7" t="s">
        <v>110</v>
      </c>
      <c r="O121" s="51" t="s">
        <v>782</v>
      </c>
      <c r="P121" s="8" t="s">
        <v>675</v>
      </c>
      <c r="Q121" s="8" t="s">
        <v>295</v>
      </c>
      <c r="R121" s="13" t="s">
        <v>877</v>
      </c>
      <c r="S121" t="s">
        <v>701</v>
      </c>
      <c r="T121" s="105">
        <v>0</v>
      </c>
      <c r="U121" s="7">
        <v>1</v>
      </c>
      <c r="V121" s="17">
        <v>50</v>
      </c>
      <c r="W121" s="18">
        <f t="shared" si="2"/>
        <v>50</v>
      </c>
      <c r="Z121" s="7"/>
    </row>
    <row r="122" spans="1:26" ht="15">
      <c r="A122" s="14">
        <v>453</v>
      </c>
      <c r="B122" t="s">
        <v>28</v>
      </c>
      <c r="C122" s="16" t="s">
        <v>472</v>
      </c>
      <c r="E122" s="16" t="s">
        <v>473</v>
      </c>
      <c r="F122" s="7" t="s">
        <v>252</v>
      </c>
      <c r="G122" s="7" t="s">
        <v>252</v>
      </c>
      <c r="H122" s="8" t="s">
        <v>869</v>
      </c>
      <c r="I122" s="7" t="s">
        <v>94</v>
      </c>
      <c r="J122" s="7" t="s">
        <v>110</v>
      </c>
      <c r="K122" s="8" t="s">
        <v>182</v>
      </c>
      <c r="L122" s="7" t="s">
        <v>869</v>
      </c>
      <c r="M122" s="7" t="s">
        <v>869</v>
      </c>
      <c r="N122" s="7" t="s">
        <v>110</v>
      </c>
      <c r="O122" s="51" t="s">
        <v>782</v>
      </c>
      <c r="P122" s="8" t="s">
        <v>676</v>
      </c>
      <c r="Q122" s="8" t="s">
        <v>296</v>
      </c>
      <c r="R122" s="13" t="s">
        <v>493</v>
      </c>
      <c r="S122" t="s">
        <v>701</v>
      </c>
      <c r="T122" s="105">
        <v>0.01</v>
      </c>
      <c r="U122" s="7">
        <v>25</v>
      </c>
      <c r="V122" s="17">
        <v>5000</v>
      </c>
      <c r="W122" s="18">
        <f t="shared" si="2"/>
        <v>559.0312525928591</v>
      </c>
      <c r="Z122" s="7"/>
    </row>
    <row r="123" spans="1:26" ht="15">
      <c r="A123" s="14">
        <v>454</v>
      </c>
      <c r="B123" t="s">
        <v>28</v>
      </c>
      <c r="C123" s="1" t="s">
        <v>188</v>
      </c>
      <c r="E123" s="1" t="s">
        <v>18</v>
      </c>
      <c r="F123" s="7" t="s">
        <v>252</v>
      </c>
      <c r="G123" s="7" t="s">
        <v>252</v>
      </c>
      <c r="H123" s="8" t="s">
        <v>869</v>
      </c>
      <c r="I123" s="7" t="s">
        <v>94</v>
      </c>
      <c r="J123" s="7" t="s">
        <v>899</v>
      </c>
      <c r="K123" s="8" t="s">
        <v>182</v>
      </c>
      <c r="L123" s="7" t="s">
        <v>869</v>
      </c>
      <c r="M123" s="7" t="s">
        <v>869</v>
      </c>
      <c r="N123" s="7" t="s">
        <v>110</v>
      </c>
      <c r="O123" s="51" t="s">
        <v>782</v>
      </c>
      <c r="P123" s="8" t="s">
        <v>676</v>
      </c>
      <c r="Q123" s="8" t="s">
        <v>296</v>
      </c>
      <c r="R123" s="13" t="s">
        <v>493</v>
      </c>
      <c r="S123" t="s">
        <v>701</v>
      </c>
      <c r="T123" s="105">
        <v>0.01</v>
      </c>
      <c r="U123" s="7">
        <v>25</v>
      </c>
      <c r="V123" s="17">
        <v>5000</v>
      </c>
      <c r="W123" s="18">
        <f t="shared" si="2"/>
        <v>559.0312525928591</v>
      </c>
      <c r="Z123" s="7"/>
    </row>
    <row r="124" spans="1:26" ht="15">
      <c r="A124" s="14">
        <v>455</v>
      </c>
      <c r="B124" t="s">
        <v>28</v>
      </c>
      <c r="C124" s="1" t="s">
        <v>189</v>
      </c>
      <c r="E124" s="1" t="s">
        <v>19</v>
      </c>
      <c r="F124" s="7" t="s">
        <v>252</v>
      </c>
      <c r="G124" s="7" t="s">
        <v>252</v>
      </c>
      <c r="H124" s="8" t="s">
        <v>869</v>
      </c>
      <c r="I124" s="7" t="s">
        <v>94</v>
      </c>
      <c r="J124" s="7" t="s">
        <v>899</v>
      </c>
      <c r="K124" s="8" t="s">
        <v>182</v>
      </c>
      <c r="L124" s="7" t="s">
        <v>869</v>
      </c>
      <c r="M124" s="7" t="s">
        <v>869</v>
      </c>
      <c r="N124" s="7" t="s">
        <v>110</v>
      </c>
      <c r="O124" s="51" t="s">
        <v>782</v>
      </c>
      <c r="P124" s="8" t="s">
        <v>676</v>
      </c>
      <c r="Q124" s="8" t="s">
        <v>296</v>
      </c>
      <c r="R124" s="13" t="s">
        <v>493</v>
      </c>
      <c r="S124" t="s">
        <v>701</v>
      </c>
      <c r="T124" s="105">
        <v>0.01</v>
      </c>
      <c r="U124" s="7">
        <v>25</v>
      </c>
      <c r="V124" s="17">
        <v>5000</v>
      </c>
      <c r="W124" s="18">
        <f t="shared" si="2"/>
        <v>559.0312525928591</v>
      </c>
      <c r="Z124" s="7"/>
    </row>
    <row r="125" spans="1:26" ht="15">
      <c r="A125" s="14">
        <v>456</v>
      </c>
      <c r="B125" t="s">
        <v>28</v>
      </c>
      <c r="C125" s="1" t="s">
        <v>190</v>
      </c>
      <c r="E125" s="1" t="s">
        <v>20</v>
      </c>
      <c r="F125" s="7" t="s">
        <v>252</v>
      </c>
      <c r="G125" s="7" t="s">
        <v>252</v>
      </c>
      <c r="H125" s="8" t="s">
        <v>869</v>
      </c>
      <c r="I125" s="7" t="s">
        <v>94</v>
      </c>
      <c r="J125" s="7" t="s">
        <v>899</v>
      </c>
      <c r="K125" s="8" t="s">
        <v>182</v>
      </c>
      <c r="L125" s="7" t="s">
        <v>869</v>
      </c>
      <c r="M125" s="7" t="s">
        <v>869</v>
      </c>
      <c r="N125" s="7" t="s">
        <v>110</v>
      </c>
      <c r="O125" s="51" t="s">
        <v>782</v>
      </c>
      <c r="P125" s="8" t="s">
        <v>676</v>
      </c>
      <c r="Q125" s="8" t="s">
        <v>296</v>
      </c>
      <c r="R125" s="13" t="s">
        <v>493</v>
      </c>
      <c r="S125" t="s">
        <v>701</v>
      </c>
      <c r="T125" s="105">
        <v>0.01</v>
      </c>
      <c r="U125" s="7">
        <v>25</v>
      </c>
      <c r="V125" s="17">
        <v>5000</v>
      </c>
      <c r="W125" s="18">
        <f t="shared" si="2"/>
        <v>559.0312525928591</v>
      </c>
      <c r="Z125" s="7"/>
    </row>
    <row r="126" spans="1:26" ht="15">
      <c r="A126" s="14">
        <v>543</v>
      </c>
      <c r="B126" t="s">
        <v>28</v>
      </c>
      <c r="C126" s="1" t="s">
        <v>72</v>
      </c>
      <c r="E126" s="1" t="s">
        <v>21</v>
      </c>
      <c r="F126" s="8" t="s">
        <v>352</v>
      </c>
      <c r="G126" s="8" t="s">
        <v>419</v>
      </c>
      <c r="H126" s="8" t="s">
        <v>869</v>
      </c>
      <c r="I126" s="7" t="s">
        <v>94</v>
      </c>
      <c r="J126" s="7" t="s">
        <v>897</v>
      </c>
      <c r="K126" s="8" t="s">
        <v>182</v>
      </c>
      <c r="L126" s="7" t="s">
        <v>49</v>
      </c>
      <c r="M126" s="8" t="s">
        <v>636</v>
      </c>
      <c r="N126" s="8" t="s">
        <v>523</v>
      </c>
      <c r="O126" s="51" t="s">
        <v>783</v>
      </c>
      <c r="P126" s="8" t="s">
        <v>677</v>
      </c>
      <c r="Q126" s="8" t="s">
        <v>297</v>
      </c>
      <c r="R126" s="13" t="s">
        <v>493</v>
      </c>
      <c r="S126" t="s">
        <v>701</v>
      </c>
      <c r="T126" s="105">
        <v>0.01</v>
      </c>
      <c r="U126" s="7">
        <v>25</v>
      </c>
      <c r="V126" s="17">
        <v>5000</v>
      </c>
      <c r="W126" s="18">
        <f t="shared" si="2"/>
        <v>559.0312525928591</v>
      </c>
      <c r="Z126" s="7"/>
    </row>
    <row r="127" spans="1:26" ht="15">
      <c r="A127" s="14">
        <v>544</v>
      </c>
      <c r="B127" t="s">
        <v>28</v>
      </c>
      <c r="C127" s="1" t="s">
        <v>191</v>
      </c>
      <c r="E127" s="1" t="s">
        <v>22</v>
      </c>
      <c r="F127" s="8" t="s">
        <v>352</v>
      </c>
      <c r="G127" s="8" t="s">
        <v>419</v>
      </c>
      <c r="H127" s="8" t="s">
        <v>869</v>
      </c>
      <c r="I127" s="7" t="s">
        <v>94</v>
      </c>
      <c r="J127" s="7" t="s">
        <v>897</v>
      </c>
      <c r="K127" s="8" t="s">
        <v>182</v>
      </c>
      <c r="L127" s="7" t="s">
        <v>115</v>
      </c>
      <c r="M127" s="8" t="s">
        <v>636</v>
      </c>
      <c r="N127" s="8" t="s">
        <v>523</v>
      </c>
      <c r="O127" s="51" t="s">
        <v>902</v>
      </c>
      <c r="P127" s="8" t="s">
        <v>677</v>
      </c>
      <c r="Q127" s="8" t="s">
        <v>297</v>
      </c>
      <c r="R127" s="13" t="s">
        <v>493</v>
      </c>
      <c r="S127" t="s">
        <v>701</v>
      </c>
      <c r="T127" s="105">
        <v>0.01</v>
      </c>
      <c r="U127" s="7">
        <v>25</v>
      </c>
      <c r="V127" s="17">
        <v>5000</v>
      </c>
      <c r="W127" s="18">
        <f t="shared" si="2"/>
        <v>559.0312525928591</v>
      </c>
      <c r="Z127" s="7"/>
    </row>
    <row r="128" spans="1:26" ht="15">
      <c r="A128" s="14">
        <v>466</v>
      </c>
      <c r="B128" t="s">
        <v>28</v>
      </c>
      <c r="C128" s="1" t="s">
        <v>192</v>
      </c>
      <c r="E128" s="1" t="s">
        <v>565</v>
      </c>
      <c r="F128" s="8" t="s">
        <v>335</v>
      </c>
      <c r="G128" s="8" t="s">
        <v>420</v>
      </c>
      <c r="H128" s="8" t="s">
        <v>869</v>
      </c>
      <c r="I128" s="7" t="s">
        <v>94</v>
      </c>
      <c r="J128" s="7" t="s">
        <v>897</v>
      </c>
      <c r="K128" s="8" t="s">
        <v>182</v>
      </c>
      <c r="L128" s="7" t="s">
        <v>115</v>
      </c>
      <c r="M128" s="7" t="s">
        <v>115</v>
      </c>
      <c r="N128" s="8" t="s">
        <v>524</v>
      </c>
      <c r="O128" s="51" t="s">
        <v>26</v>
      </c>
      <c r="P128" s="8" t="s">
        <v>678</v>
      </c>
      <c r="Q128" s="8" t="s">
        <v>293</v>
      </c>
      <c r="R128" s="13" t="s">
        <v>897</v>
      </c>
      <c r="S128" t="s">
        <v>698</v>
      </c>
      <c r="T128" s="105">
        <v>0</v>
      </c>
      <c r="U128" s="7">
        <v>10</v>
      </c>
      <c r="V128" s="17">
        <v>50</v>
      </c>
      <c r="W128" s="18">
        <f t="shared" si="2"/>
        <v>7.791004495451687</v>
      </c>
      <c r="Z128" s="7"/>
    </row>
    <row r="129" spans="1:26" ht="15">
      <c r="A129" s="14">
        <v>468</v>
      </c>
      <c r="B129" t="s">
        <v>29</v>
      </c>
      <c r="C129" s="1" t="s">
        <v>193</v>
      </c>
      <c r="E129" s="1" t="s">
        <v>566</v>
      </c>
      <c r="F129" s="7" t="s">
        <v>252</v>
      </c>
      <c r="G129" s="7" t="s">
        <v>252</v>
      </c>
      <c r="H129" s="8" t="s">
        <v>899</v>
      </c>
      <c r="I129" s="7" t="s">
        <v>94</v>
      </c>
      <c r="J129" s="7" t="s">
        <v>899</v>
      </c>
      <c r="K129" s="8" t="s">
        <v>182</v>
      </c>
      <c r="L129" s="8" t="s">
        <v>870</v>
      </c>
      <c r="N129" s="8" t="s">
        <v>517</v>
      </c>
      <c r="O129" s="51" t="s">
        <v>784</v>
      </c>
      <c r="P129" s="8" t="s">
        <v>771</v>
      </c>
      <c r="Q129" s="8" t="s">
        <v>285</v>
      </c>
      <c r="R129" s="8" t="s">
        <v>753</v>
      </c>
      <c r="S129" t="s">
        <v>701</v>
      </c>
      <c r="T129" s="105">
        <v>0.01</v>
      </c>
      <c r="U129" s="7">
        <v>25</v>
      </c>
      <c r="V129" s="17">
        <v>100</v>
      </c>
      <c r="W129" s="18">
        <f t="shared" si="2"/>
        <v>11.18062505185718</v>
      </c>
      <c r="Z129" s="7"/>
    </row>
    <row r="130" spans="1:26" ht="15">
      <c r="A130" s="14">
        <v>634</v>
      </c>
      <c r="B130" t="s">
        <v>30</v>
      </c>
      <c r="C130" s="16" t="s">
        <v>73</v>
      </c>
      <c r="E130" s="16" t="s">
        <v>847</v>
      </c>
      <c r="F130" s="7" t="s">
        <v>252</v>
      </c>
      <c r="G130" s="8" t="s">
        <v>848</v>
      </c>
      <c r="H130" s="8" t="s">
        <v>876</v>
      </c>
      <c r="I130" s="7" t="s">
        <v>91</v>
      </c>
      <c r="J130" s="7" t="s">
        <v>898</v>
      </c>
      <c r="K130" s="8" t="s">
        <v>182</v>
      </c>
      <c r="L130" s="7" t="s">
        <v>849</v>
      </c>
      <c r="M130" s="8" t="s">
        <v>851</v>
      </c>
      <c r="N130" s="7" t="s">
        <v>110</v>
      </c>
      <c r="O130" s="51" t="s">
        <v>852</v>
      </c>
      <c r="P130" s="7" t="s">
        <v>110</v>
      </c>
      <c r="Q130" s="8" t="s">
        <v>298</v>
      </c>
      <c r="R130" s="8" t="s">
        <v>868</v>
      </c>
      <c r="S130" s="16" t="s">
        <v>703</v>
      </c>
      <c r="T130" s="105">
        <v>0.05</v>
      </c>
      <c r="U130" s="7">
        <v>1</v>
      </c>
      <c r="V130" s="17">
        <v>5000</v>
      </c>
      <c r="W130" s="18">
        <f t="shared" si="2"/>
        <v>5250</v>
      </c>
      <c r="Z130" s="7"/>
    </row>
    <row r="131" spans="1:26" ht="15">
      <c r="A131" s="14">
        <v>457</v>
      </c>
      <c r="B131" t="s">
        <v>30</v>
      </c>
      <c r="C131" s="16" t="s">
        <v>74</v>
      </c>
      <c r="E131" s="1" t="s">
        <v>17</v>
      </c>
      <c r="F131" s="7" t="s">
        <v>252</v>
      </c>
      <c r="G131" s="7" t="s">
        <v>252</v>
      </c>
      <c r="H131" s="8" t="s">
        <v>899</v>
      </c>
      <c r="I131" s="7" t="s">
        <v>94</v>
      </c>
      <c r="J131" s="7" t="s">
        <v>110</v>
      </c>
      <c r="K131" s="8" t="s">
        <v>182</v>
      </c>
      <c r="L131" s="7" t="s">
        <v>49</v>
      </c>
      <c r="M131" s="7" t="s">
        <v>49</v>
      </c>
      <c r="N131" s="7" t="s">
        <v>107</v>
      </c>
      <c r="O131" s="51" t="s">
        <v>782</v>
      </c>
      <c r="P131" s="8" t="s">
        <v>679</v>
      </c>
      <c r="Q131" s="8" t="s">
        <v>295</v>
      </c>
      <c r="R131" s="8" t="s">
        <v>849</v>
      </c>
      <c r="S131" t="s">
        <v>701</v>
      </c>
      <c r="T131" s="105">
        <v>0</v>
      </c>
      <c r="U131" s="7">
        <v>1</v>
      </c>
      <c r="V131" s="17">
        <v>5000</v>
      </c>
      <c r="W131" s="18">
        <f t="shared" si="2"/>
        <v>5000</v>
      </c>
      <c r="Z131" s="7"/>
    </row>
    <row r="132" spans="1:26" ht="15">
      <c r="A132" s="14">
        <v>482</v>
      </c>
      <c r="B132" t="s">
        <v>29</v>
      </c>
      <c r="C132" t="s">
        <v>407</v>
      </c>
      <c r="E132" s="1" t="s">
        <v>570</v>
      </c>
      <c r="F132" s="7" t="s">
        <v>252</v>
      </c>
      <c r="G132" s="7" t="s">
        <v>252</v>
      </c>
      <c r="H132" s="13" t="s">
        <v>746</v>
      </c>
      <c r="I132" s="7" t="s">
        <v>94</v>
      </c>
      <c r="J132" s="7" t="s">
        <v>897</v>
      </c>
      <c r="K132" s="8" t="s">
        <v>182</v>
      </c>
      <c r="L132" s="8" t="s">
        <v>898</v>
      </c>
      <c r="M132" s="7" t="s">
        <v>898</v>
      </c>
      <c r="N132" s="8" t="s">
        <v>524</v>
      </c>
      <c r="O132" s="51" t="s">
        <v>26</v>
      </c>
      <c r="P132" s="8" t="s">
        <v>651</v>
      </c>
      <c r="Q132" s="8" t="s">
        <v>299</v>
      </c>
      <c r="R132" s="8" t="s">
        <v>898</v>
      </c>
      <c r="S132" s="1" t="s">
        <v>703</v>
      </c>
      <c r="T132" s="105">
        <v>0</v>
      </c>
      <c r="U132" s="7">
        <v>1</v>
      </c>
      <c r="V132" s="17">
        <v>35</v>
      </c>
      <c r="W132" s="18">
        <f t="shared" si="2"/>
        <v>35</v>
      </c>
      <c r="Z132" s="7"/>
    </row>
    <row r="133" spans="1:26" ht="15">
      <c r="A133" s="14">
        <v>484</v>
      </c>
      <c r="B133" t="s">
        <v>28</v>
      </c>
      <c r="C133" t="s">
        <v>408</v>
      </c>
      <c r="E133" s="1" t="s">
        <v>571</v>
      </c>
      <c r="F133" s="7" t="s">
        <v>252</v>
      </c>
      <c r="G133" s="7" t="s">
        <v>252</v>
      </c>
      <c r="H133" s="13" t="s">
        <v>746</v>
      </c>
      <c r="I133" s="7" t="s">
        <v>110</v>
      </c>
      <c r="J133" s="7" t="s">
        <v>898</v>
      </c>
      <c r="K133" s="8" t="s">
        <v>182</v>
      </c>
      <c r="L133" s="7" t="s">
        <v>545</v>
      </c>
      <c r="M133" s="7" t="s">
        <v>115</v>
      </c>
      <c r="N133" s="13" t="s">
        <v>474</v>
      </c>
      <c r="O133" s="51" t="s">
        <v>785</v>
      </c>
      <c r="P133" s="8" t="s">
        <v>680</v>
      </c>
      <c r="Q133" s="13" t="s">
        <v>300</v>
      </c>
      <c r="R133" s="13" t="s">
        <v>494</v>
      </c>
      <c r="S133" t="s">
        <v>701</v>
      </c>
      <c r="T133" s="105">
        <v>0</v>
      </c>
      <c r="U133" s="7">
        <v>1</v>
      </c>
      <c r="V133" s="17">
        <v>40</v>
      </c>
      <c r="W133" s="18">
        <f t="shared" si="2"/>
        <v>40</v>
      </c>
      <c r="Z133" s="7"/>
    </row>
    <row r="134" spans="1:26" ht="15">
      <c r="A134" s="14">
        <v>590</v>
      </c>
      <c r="B134" t="s">
        <v>28</v>
      </c>
      <c r="C134" s="1" t="s">
        <v>194</v>
      </c>
      <c r="E134" s="1" t="s">
        <v>757</v>
      </c>
      <c r="F134" s="7" t="s">
        <v>252</v>
      </c>
      <c r="G134" s="7" t="s">
        <v>252</v>
      </c>
      <c r="H134" s="13" t="s">
        <v>746</v>
      </c>
      <c r="I134" s="7" t="s">
        <v>110</v>
      </c>
      <c r="J134" s="7" t="s">
        <v>898</v>
      </c>
      <c r="K134" s="8" t="s">
        <v>182</v>
      </c>
      <c r="L134" s="7" t="s">
        <v>115</v>
      </c>
      <c r="M134" s="8" t="s">
        <v>637</v>
      </c>
      <c r="N134" s="8" t="s">
        <v>525</v>
      </c>
      <c r="O134" s="51" t="s">
        <v>786</v>
      </c>
      <c r="P134" s="8" t="s">
        <v>681</v>
      </c>
      <c r="Q134" s="8" t="s">
        <v>387</v>
      </c>
      <c r="R134" s="8" t="s">
        <v>495</v>
      </c>
      <c r="S134" t="s">
        <v>701</v>
      </c>
      <c r="T134" s="105">
        <v>0</v>
      </c>
      <c r="U134" s="7">
        <v>1</v>
      </c>
      <c r="V134" s="17">
        <v>20</v>
      </c>
      <c r="W134" s="18">
        <f t="shared" si="2"/>
        <v>20</v>
      </c>
      <c r="Z134" s="7"/>
    </row>
    <row r="135" spans="1:26" ht="15">
      <c r="A135" s="14">
        <v>500</v>
      </c>
      <c r="B135" t="s">
        <v>28</v>
      </c>
      <c r="C135" s="1" t="s">
        <v>195</v>
      </c>
      <c r="E135" s="1" t="s">
        <v>572</v>
      </c>
      <c r="F135" s="7" t="s">
        <v>252</v>
      </c>
      <c r="G135" s="7" t="s">
        <v>252</v>
      </c>
      <c r="H135" s="8" t="s">
        <v>899</v>
      </c>
      <c r="I135" s="7" t="s">
        <v>94</v>
      </c>
      <c r="J135" s="7" t="s">
        <v>110</v>
      </c>
      <c r="K135" s="8" t="s">
        <v>182</v>
      </c>
      <c r="L135" s="7" t="s">
        <v>115</v>
      </c>
      <c r="M135" s="13" t="s">
        <v>898</v>
      </c>
      <c r="N135" s="7" t="s">
        <v>110</v>
      </c>
      <c r="O135" s="47" t="s">
        <v>110</v>
      </c>
      <c r="P135" s="7" t="s">
        <v>110</v>
      </c>
      <c r="Q135" s="8" t="s">
        <v>301</v>
      </c>
      <c r="R135" s="8" t="s">
        <v>868</v>
      </c>
      <c r="S135" t="s">
        <v>701</v>
      </c>
      <c r="T135" s="105">
        <v>0</v>
      </c>
      <c r="U135" s="7">
        <v>1</v>
      </c>
      <c r="V135" s="17">
        <v>5000</v>
      </c>
      <c r="W135" s="18">
        <f t="shared" si="2"/>
        <v>5000</v>
      </c>
      <c r="Z135" s="7"/>
    </row>
    <row r="136" spans="1:26" ht="15">
      <c r="A136" s="14">
        <v>582</v>
      </c>
      <c r="B136" t="s">
        <v>29</v>
      </c>
      <c r="C136" s="1" t="s">
        <v>196</v>
      </c>
      <c r="E136" s="1" t="s">
        <v>573</v>
      </c>
      <c r="F136" s="8" t="s">
        <v>353</v>
      </c>
      <c r="G136" s="8" t="s">
        <v>421</v>
      </c>
      <c r="H136" s="8" t="s">
        <v>899</v>
      </c>
      <c r="I136" s="7" t="s">
        <v>94</v>
      </c>
      <c r="J136" s="7" t="s">
        <v>897</v>
      </c>
      <c r="K136" s="8" t="s">
        <v>182</v>
      </c>
      <c r="L136" s="7" t="s">
        <v>115</v>
      </c>
      <c r="M136" s="7" t="s">
        <v>115</v>
      </c>
      <c r="N136" s="7" t="s">
        <v>409</v>
      </c>
      <c r="O136" s="47" t="s">
        <v>110</v>
      </c>
      <c r="P136" s="7" t="s">
        <v>110</v>
      </c>
      <c r="Q136" s="8" t="s">
        <v>285</v>
      </c>
      <c r="R136" s="13" t="s">
        <v>897</v>
      </c>
      <c r="S136" t="s">
        <v>701</v>
      </c>
      <c r="T136" s="105">
        <v>0.03</v>
      </c>
      <c r="U136" s="7">
        <v>10</v>
      </c>
      <c r="V136" s="17">
        <v>2</v>
      </c>
      <c r="W136" s="18">
        <f t="shared" si="2"/>
        <v>0.37164017981806746</v>
      </c>
      <c r="Z136" s="98"/>
    </row>
    <row r="137" spans="1:26" ht="15">
      <c r="A137" s="14">
        <v>512</v>
      </c>
      <c r="B137" t="s">
        <v>28</v>
      </c>
      <c r="C137" s="1" t="s">
        <v>197</v>
      </c>
      <c r="E137" s="1" t="s">
        <v>539</v>
      </c>
      <c r="F137" s="8" t="s">
        <v>354</v>
      </c>
      <c r="G137" s="8" t="s">
        <v>422</v>
      </c>
      <c r="H137" s="13" t="s">
        <v>746</v>
      </c>
      <c r="I137" s="7" t="s">
        <v>91</v>
      </c>
      <c r="J137" s="7" t="s">
        <v>110</v>
      </c>
      <c r="K137" s="8" t="s">
        <v>182</v>
      </c>
      <c r="L137" s="7" t="s">
        <v>547</v>
      </c>
      <c r="M137" s="7" t="s">
        <v>115</v>
      </c>
      <c r="N137" s="7" t="s">
        <v>110</v>
      </c>
      <c r="O137" s="51" t="s">
        <v>788</v>
      </c>
      <c r="P137" s="8" t="s">
        <v>772</v>
      </c>
      <c r="Q137" s="8" t="s">
        <v>302</v>
      </c>
      <c r="R137" s="8" t="s">
        <v>898</v>
      </c>
      <c r="S137" s="16" t="s">
        <v>704</v>
      </c>
      <c r="T137" s="105">
        <v>0.01</v>
      </c>
      <c r="U137" s="7">
        <v>10</v>
      </c>
      <c r="V137" s="17">
        <v>75</v>
      </c>
      <c r="W137" s="18">
        <f t="shared" si="2"/>
        <v>12.43650674317753</v>
      </c>
      <c r="Z137" s="7"/>
    </row>
    <row r="138" spans="1:26" ht="15">
      <c r="A138" s="14">
        <v>595</v>
      </c>
      <c r="B138" t="s">
        <v>28</v>
      </c>
      <c r="C138" s="1" t="s">
        <v>198</v>
      </c>
      <c r="E138" s="1" t="s">
        <v>918</v>
      </c>
      <c r="F138" s="7" t="s">
        <v>252</v>
      </c>
      <c r="G138" s="7" t="s">
        <v>252</v>
      </c>
      <c r="H138" s="13" t="s">
        <v>746</v>
      </c>
      <c r="I138" s="7" t="s">
        <v>110</v>
      </c>
      <c r="J138" s="7" t="s">
        <v>898</v>
      </c>
      <c r="K138" s="8" t="s">
        <v>182</v>
      </c>
      <c r="L138" s="7" t="s">
        <v>475</v>
      </c>
      <c r="M138" s="8" t="s">
        <v>768</v>
      </c>
      <c r="N138" s="8" t="s">
        <v>526</v>
      </c>
      <c r="O138" s="51" t="s">
        <v>789</v>
      </c>
      <c r="P138" s="8" t="s">
        <v>682</v>
      </c>
      <c r="Q138" s="8" t="s">
        <v>388</v>
      </c>
      <c r="R138" s="8" t="s">
        <v>495</v>
      </c>
      <c r="S138" s="1" t="s">
        <v>698</v>
      </c>
      <c r="T138" s="105">
        <v>0</v>
      </c>
      <c r="U138" s="7">
        <v>1</v>
      </c>
      <c r="V138" s="17">
        <v>5</v>
      </c>
      <c r="W138" s="18">
        <f t="shared" si="2"/>
        <v>5</v>
      </c>
      <c r="Z138" s="7"/>
    </row>
    <row r="139" spans="1:26" ht="15">
      <c r="A139" s="14">
        <v>516</v>
      </c>
      <c r="B139" t="s">
        <v>29</v>
      </c>
      <c r="C139" t="s">
        <v>410</v>
      </c>
      <c r="E139" s="1" t="s">
        <v>574</v>
      </c>
      <c r="F139" s="8" t="s">
        <v>23</v>
      </c>
      <c r="G139" s="8" t="s">
        <v>423</v>
      </c>
      <c r="H139" s="8" t="s">
        <v>899</v>
      </c>
      <c r="I139" s="7" t="s">
        <v>91</v>
      </c>
      <c r="J139" s="7" t="s">
        <v>898</v>
      </c>
      <c r="K139" s="8" t="s">
        <v>182</v>
      </c>
      <c r="L139" s="7" t="s">
        <v>868</v>
      </c>
      <c r="M139" s="7" t="s">
        <v>868</v>
      </c>
      <c r="N139" s="7" t="s">
        <v>110</v>
      </c>
      <c r="O139" s="51" t="s">
        <v>790</v>
      </c>
      <c r="P139" s="7" t="s">
        <v>110</v>
      </c>
      <c r="Q139" s="8" t="s">
        <v>298</v>
      </c>
      <c r="R139" s="8" t="s">
        <v>753</v>
      </c>
      <c r="S139" t="s">
        <v>701</v>
      </c>
      <c r="T139" s="105">
        <v>0.02</v>
      </c>
      <c r="U139" s="7">
        <v>20</v>
      </c>
      <c r="V139" s="17">
        <v>2</v>
      </c>
      <c r="W139" s="18">
        <f t="shared" si="2"/>
        <v>0.25909295001645843</v>
      </c>
      <c r="Z139" s="7"/>
    </row>
    <row r="140" spans="1:26" ht="15">
      <c r="A140" s="14">
        <v>378</v>
      </c>
      <c r="B140" t="s">
        <v>28</v>
      </c>
      <c r="C140" t="s">
        <v>797</v>
      </c>
      <c r="E140" s="1" t="s">
        <v>575</v>
      </c>
      <c r="F140" s="8" t="s">
        <v>355</v>
      </c>
      <c r="G140" s="8" t="s">
        <v>424</v>
      </c>
      <c r="H140" s="8" t="s">
        <v>876</v>
      </c>
      <c r="I140" s="7" t="s">
        <v>94</v>
      </c>
      <c r="J140" s="8" t="s">
        <v>897</v>
      </c>
      <c r="K140" s="8" t="s">
        <v>182</v>
      </c>
      <c r="L140" s="7" t="s">
        <v>720</v>
      </c>
      <c r="M140" s="7" t="s">
        <v>720</v>
      </c>
      <c r="N140" s="7" t="s">
        <v>110</v>
      </c>
      <c r="O140" s="47" t="s">
        <v>798</v>
      </c>
      <c r="P140" s="7" t="s">
        <v>110</v>
      </c>
      <c r="Q140" s="8" t="s">
        <v>389</v>
      </c>
      <c r="R140" s="8" t="s">
        <v>755</v>
      </c>
      <c r="S140" t="s">
        <v>701</v>
      </c>
      <c r="T140" s="105">
        <v>0.02</v>
      </c>
      <c r="U140" s="7">
        <v>20</v>
      </c>
      <c r="V140" s="17">
        <v>2000</v>
      </c>
      <c r="W140" s="18">
        <f t="shared" si="2"/>
        <v>259.0929500164584</v>
      </c>
      <c r="Z140" s="7"/>
    </row>
    <row r="141" spans="1:26" ht="15">
      <c r="A141" s="14">
        <v>521</v>
      </c>
      <c r="B141" t="s">
        <v>28</v>
      </c>
      <c r="C141" s="1" t="s">
        <v>199</v>
      </c>
      <c r="E141" s="1" t="s">
        <v>576</v>
      </c>
      <c r="F141" s="7" t="s">
        <v>252</v>
      </c>
      <c r="G141" s="8" t="s">
        <v>850</v>
      </c>
      <c r="H141" s="8" t="s">
        <v>899</v>
      </c>
      <c r="I141" s="7" t="s">
        <v>94</v>
      </c>
      <c r="J141" s="7" t="s">
        <v>898</v>
      </c>
      <c r="K141" s="8" t="s">
        <v>182</v>
      </c>
      <c r="L141" s="7" t="s">
        <v>115</v>
      </c>
      <c r="M141" s="7" t="s">
        <v>898</v>
      </c>
      <c r="N141" s="7" t="s">
        <v>110</v>
      </c>
      <c r="O141" s="51" t="s">
        <v>792</v>
      </c>
      <c r="P141" s="8" t="s">
        <v>683</v>
      </c>
      <c r="Q141" s="8" t="s">
        <v>303</v>
      </c>
      <c r="R141" s="8" t="s">
        <v>755</v>
      </c>
      <c r="S141" t="s">
        <v>701</v>
      </c>
      <c r="T141" s="105">
        <v>0.01</v>
      </c>
      <c r="U141" s="7">
        <v>25</v>
      </c>
      <c r="V141" s="17">
        <v>10000</v>
      </c>
      <c r="W141" s="18">
        <f t="shared" si="2"/>
        <v>1118.0625051857182</v>
      </c>
      <c r="Z141" s="7"/>
    </row>
    <row r="142" spans="1:26" ht="15">
      <c r="A142" s="14">
        <v>462</v>
      </c>
      <c r="B142" t="s">
        <v>28</v>
      </c>
      <c r="C142" s="1" t="s">
        <v>200</v>
      </c>
      <c r="E142" s="1" t="s">
        <v>2</v>
      </c>
      <c r="F142" s="7" t="s">
        <v>252</v>
      </c>
      <c r="G142" s="7" t="s">
        <v>877</v>
      </c>
      <c r="H142" s="8" t="s">
        <v>899</v>
      </c>
      <c r="I142" s="7" t="s">
        <v>94</v>
      </c>
      <c r="J142" s="7" t="s">
        <v>898</v>
      </c>
      <c r="K142" s="8" t="s">
        <v>182</v>
      </c>
      <c r="L142" s="8" t="s">
        <v>897</v>
      </c>
      <c r="M142" s="8" t="s">
        <v>897</v>
      </c>
      <c r="N142" s="8" t="s">
        <v>524</v>
      </c>
      <c r="O142" s="51" t="s">
        <v>26</v>
      </c>
      <c r="P142" s="8" t="s">
        <v>684</v>
      </c>
      <c r="Q142" s="8" t="s">
        <v>304</v>
      </c>
      <c r="R142" s="8" t="s">
        <v>868</v>
      </c>
      <c r="S142" t="s">
        <v>701</v>
      </c>
      <c r="T142" s="105">
        <v>0.01</v>
      </c>
      <c r="U142" s="7">
        <v>25</v>
      </c>
      <c r="V142" s="17">
        <v>5000</v>
      </c>
      <c r="W142" s="18">
        <f t="shared" si="2"/>
        <v>559.0312525928591</v>
      </c>
      <c r="Z142" s="7"/>
    </row>
    <row r="143" spans="1:26" ht="15">
      <c r="A143" s="14">
        <v>338</v>
      </c>
      <c r="B143" t="s">
        <v>28</v>
      </c>
      <c r="C143" s="1" t="s">
        <v>201</v>
      </c>
      <c r="E143" s="1" t="s">
        <v>577</v>
      </c>
      <c r="F143" s="7" t="s">
        <v>252</v>
      </c>
      <c r="G143" s="8" t="s">
        <v>425</v>
      </c>
      <c r="H143" s="13" t="s">
        <v>746</v>
      </c>
      <c r="I143" s="7" t="s">
        <v>92</v>
      </c>
      <c r="J143" s="7" t="s">
        <v>115</v>
      </c>
      <c r="K143" s="8" t="s">
        <v>182</v>
      </c>
      <c r="L143" s="7" t="s">
        <v>549</v>
      </c>
      <c r="M143" s="7" t="s">
        <v>721</v>
      </c>
      <c r="N143" s="13" t="s">
        <v>476</v>
      </c>
      <c r="O143" s="50" t="s">
        <v>477</v>
      </c>
      <c r="P143" s="8" t="s">
        <v>685</v>
      </c>
      <c r="Q143" s="8" t="s">
        <v>390</v>
      </c>
      <c r="R143" s="8" t="s">
        <v>897</v>
      </c>
      <c r="S143" t="s">
        <v>699</v>
      </c>
      <c r="T143" s="105">
        <v>0.01</v>
      </c>
      <c r="U143" s="7">
        <v>15</v>
      </c>
      <c r="V143" s="17">
        <v>15</v>
      </c>
      <c r="W143" s="18">
        <f t="shared" si="2"/>
        <v>2.010883239754651</v>
      </c>
      <c r="Z143" s="98"/>
    </row>
    <row r="144" spans="1:23" ht="15">
      <c r="A144" s="14" t="s">
        <v>799</v>
      </c>
      <c r="B144" t="s">
        <v>28</v>
      </c>
      <c r="C144" s="1" t="s">
        <v>202</v>
      </c>
      <c r="E144" s="1" t="s">
        <v>578</v>
      </c>
      <c r="F144" s="7" t="s">
        <v>252</v>
      </c>
      <c r="G144" s="7" t="s">
        <v>252</v>
      </c>
      <c r="H144" s="13" t="s">
        <v>746</v>
      </c>
      <c r="I144" s="7" t="s">
        <v>110</v>
      </c>
      <c r="J144" s="7" t="s">
        <v>115</v>
      </c>
      <c r="K144" s="8" t="s">
        <v>182</v>
      </c>
      <c r="L144" s="7" t="s">
        <v>548</v>
      </c>
      <c r="M144" s="7" t="s">
        <v>722</v>
      </c>
      <c r="N144" s="8" t="s">
        <v>759</v>
      </c>
      <c r="O144" s="51" t="s">
        <v>791</v>
      </c>
      <c r="P144" s="8" t="s">
        <v>686</v>
      </c>
      <c r="Q144" s="8" t="s">
        <v>391</v>
      </c>
      <c r="R144" s="8" t="s">
        <v>897</v>
      </c>
      <c r="S144" t="s">
        <v>699</v>
      </c>
      <c r="T144" s="105">
        <v>0</v>
      </c>
      <c r="U144" s="7">
        <v>1</v>
      </c>
      <c r="V144" s="17">
        <v>0.75</v>
      </c>
      <c r="W144" s="18">
        <f t="shared" si="2"/>
        <v>0.75</v>
      </c>
    </row>
    <row r="145" spans="1:23" ht="15">
      <c r="A145" s="14">
        <v>532</v>
      </c>
      <c r="B145" t="s">
        <v>28</v>
      </c>
      <c r="C145" s="1" t="s">
        <v>203</v>
      </c>
      <c r="E145" s="1" t="s">
        <v>579</v>
      </c>
      <c r="F145" s="7" t="s">
        <v>92</v>
      </c>
      <c r="G145" s="7" t="s">
        <v>897</v>
      </c>
      <c r="H145" s="13" t="s">
        <v>876</v>
      </c>
      <c r="I145" s="7" t="s">
        <v>94</v>
      </c>
      <c r="J145" s="7" t="s">
        <v>897</v>
      </c>
      <c r="K145" s="8" t="s">
        <v>182</v>
      </c>
      <c r="L145" s="7" t="s">
        <v>899</v>
      </c>
      <c r="M145" s="7" t="s">
        <v>899</v>
      </c>
      <c r="N145" s="7" t="s">
        <v>110</v>
      </c>
      <c r="O145" s="51" t="s">
        <v>793</v>
      </c>
      <c r="P145" s="7" t="s">
        <v>110</v>
      </c>
      <c r="Q145" s="8" t="s">
        <v>303</v>
      </c>
      <c r="R145" s="8" t="s">
        <v>753</v>
      </c>
      <c r="S145" t="s">
        <v>701</v>
      </c>
      <c r="T145" s="105">
        <v>0.05</v>
      </c>
      <c r="U145" s="7">
        <v>20</v>
      </c>
      <c r="V145" s="17">
        <v>5000</v>
      </c>
      <c r="W145" s="18">
        <f t="shared" si="2"/>
        <v>797.732375041146</v>
      </c>
    </row>
    <row r="146" spans="1:23" ht="15">
      <c r="A146" s="14">
        <v>533</v>
      </c>
      <c r="B146" t="s">
        <v>30</v>
      </c>
      <c r="C146" s="1" t="s">
        <v>204</v>
      </c>
      <c r="E146" s="1" t="s">
        <v>580</v>
      </c>
      <c r="F146" s="7" t="s">
        <v>92</v>
      </c>
      <c r="G146" s="7" t="s">
        <v>869</v>
      </c>
      <c r="H146" s="8" t="s">
        <v>876</v>
      </c>
      <c r="I146" s="7" t="s">
        <v>110</v>
      </c>
      <c r="J146" s="7" t="s">
        <v>897</v>
      </c>
      <c r="K146" s="8" t="s">
        <v>182</v>
      </c>
      <c r="L146" s="7" t="s">
        <v>899</v>
      </c>
      <c r="M146" s="7" t="s">
        <v>899</v>
      </c>
      <c r="N146" s="7" t="s">
        <v>110</v>
      </c>
      <c r="O146" s="51" t="s">
        <v>794</v>
      </c>
      <c r="P146" s="7" t="s">
        <v>110</v>
      </c>
      <c r="Q146" s="8" t="s">
        <v>305</v>
      </c>
      <c r="R146" s="8" t="s">
        <v>868</v>
      </c>
      <c r="S146" t="s">
        <v>701</v>
      </c>
      <c r="T146" s="105">
        <v>0.05</v>
      </c>
      <c r="U146" s="7">
        <v>15</v>
      </c>
      <c r="V146" s="17">
        <v>5000</v>
      </c>
      <c r="W146" s="18">
        <f t="shared" si="2"/>
        <v>870.2944132515503</v>
      </c>
    </row>
    <row r="147" spans="1:23" ht="15">
      <c r="A147" s="14">
        <v>550</v>
      </c>
      <c r="B147" t="s">
        <v>28</v>
      </c>
      <c r="C147" s="1" t="s">
        <v>205</v>
      </c>
      <c r="E147" s="16" t="s">
        <v>478</v>
      </c>
      <c r="F147" s="8" t="s">
        <v>354</v>
      </c>
      <c r="G147" s="8" t="s">
        <v>426</v>
      </c>
      <c r="H147" s="13" t="s">
        <v>746</v>
      </c>
      <c r="I147" s="7" t="s">
        <v>91</v>
      </c>
      <c r="J147" s="7" t="s">
        <v>110</v>
      </c>
      <c r="K147" s="8" t="s">
        <v>182</v>
      </c>
      <c r="L147" s="7" t="s">
        <v>898</v>
      </c>
      <c r="M147" s="7" t="s">
        <v>898</v>
      </c>
      <c r="N147" s="7" t="s">
        <v>110</v>
      </c>
      <c r="O147" s="50" t="s">
        <v>788</v>
      </c>
      <c r="P147" s="8" t="s">
        <v>687</v>
      </c>
      <c r="Q147" s="8" t="s">
        <v>306</v>
      </c>
      <c r="R147" s="8" t="s">
        <v>898</v>
      </c>
      <c r="S147" t="s">
        <v>705</v>
      </c>
      <c r="T147" s="105">
        <v>0.01</v>
      </c>
      <c r="U147" s="7">
        <v>20</v>
      </c>
      <c r="V147" s="17">
        <v>20</v>
      </c>
      <c r="W147" s="18">
        <f t="shared" si="2"/>
        <v>2.3909295001645843</v>
      </c>
    </row>
    <row r="148" spans="1:23" ht="15">
      <c r="A148" s="14">
        <v>562</v>
      </c>
      <c r="B148" t="s">
        <v>28</v>
      </c>
      <c r="C148" s="16" t="s">
        <v>479</v>
      </c>
      <c r="E148" s="1" t="s">
        <v>581</v>
      </c>
      <c r="F148" s="8" t="s">
        <v>356</v>
      </c>
      <c r="G148" s="8" t="s">
        <v>427</v>
      </c>
      <c r="H148" s="13" t="s">
        <v>746</v>
      </c>
      <c r="I148" s="7" t="s">
        <v>91</v>
      </c>
      <c r="J148" s="7" t="s">
        <v>898</v>
      </c>
      <c r="K148" s="8" t="s">
        <v>182</v>
      </c>
      <c r="L148" s="7" t="s">
        <v>115</v>
      </c>
      <c r="M148" s="7" t="s">
        <v>115</v>
      </c>
      <c r="N148" s="7" t="s">
        <v>110</v>
      </c>
      <c r="O148" s="47" t="s">
        <v>110</v>
      </c>
      <c r="P148" s="7" t="s">
        <v>110</v>
      </c>
      <c r="Q148" s="8" t="s">
        <v>283</v>
      </c>
      <c r="R148" s="8" t="s">
        <v>753</v>
      </c>
      <c r="S148" s="1" t="s">
        <v>706</v>
      </c>
      <c r="T148" s="105">
        <v>0.03</v>
      </c>
      <c r="U148" s="7">
        <v>25</v>
      </c>
      <c r="V148" s="17">
        <v>5000</v>
      </c>
      <c r="W148" s="18">
        <f t="shared" si="2"/>
        <v>659.0312525928591</v>
      </c>
    </row>
    <row r="149" spans="1:23" ht="15">
      <c r="A149" s="14">
        <v>566</v>
      </c>
      <c r="B149" t="s">
        <v>28</v>
      </c>
      <c r="C149" s="1" t="s">
        <v>206</v>
      </c>
      <c r="E149" s="1" t="s">
        <v>1</v>
      </c>
      <c r="F149" s="8" t="s">
        <v>356</v>
      </c>
      <c r="G149" s="8" t="s">
        <v>427</v>
      </c>
      <c r="H149" s="8" t="s">
        <v>899</v>
      </c>
      <c r="I149" s="7" t="s">
        <v>94</v>
      </c>
      <c r="J149" s="7" t="s">
        <v>898</v>
      </c>
      <c r="K149" s="8" t="s">
        <v>182</v>
      </c>
      <c r="L149" s="7" t="s">
        <v>115</v>
      </c>
      <c r="M149" s="7" t="s">
        <v>115</v>
      </c>
      <c r="N149" s="7" t="s">
        <v>110</v>
      </c>
      <c r="O149" s="47" t="s">
        <v>110</v>
      </c>
      <c r="P149" s="8" t="s">
        <v>688</v>
      </c>
      <c r="Q149" s="8" t="s">
        <v>307</v>
      </c>
      <c r="R149" s="8" t="s">
        <v>753</v>
      </c>
      <c r="S149" t="s">
        <v>701</v>
      </c>
      <c r="T149" s="105">
        <v>0.02</v>
      </c>
      <c r="U149" s="7">
        <v>25</v>
      </c>
      <c r="V149" s="17">
        <v>5000</v>
      </c>
      <c r="W149" s="18">
        <f aca="true" t="shared" si="3" ref="W149:W180">IF(U149=1,V149,V149*($J$26/(1-(1/(1+$J$26)^U149))))+(T149*V149)</f>
        <v>609.0312525928591</v>
      </c>
    </row>
    <row r="150" spans="1:23" ht="15">
      <c r="A150" s="14">
        <v>568</v>
      </c>
      <c r="B150" t="s">
        <v>29</v>
      </c>
      <c r="C150" s="1" t="s">
        <v>207</v>
      </c>
      <c r="E150" s="1" t="s">
        <v>582</v>
      </c>
      <c r="F150" s="8" t="s">
        <v>357</v>
      </c>
      <c r="G150" s="8" t="s">
        <v>428</v>
      </c>
      <c r="H150" s="8" t="s">
        <v>899</v>
      </c>
      <c r="I150" s="7" t="s">
        <v>94</v>
      </c>
      <c r="J150" s="7" t="s">
        <v>898</v>
      </c>
      <c r="K150" s="8" t="s">
        <v>182</v>
      </c>
      <c r="L150" s="7" t="s">
        <v>115</v>
      </c>
      <c r="M150" s="7" t="s">
        <v>115</v>
      </c>
      <c r="N150" s="7" t="s">
        <v>110</v>
      </c>
      <c r="O150" s="47" t="s">
        <v>110</v>
      </c>
      <c r="P150" s="7" t="s">
        <v>110</v>
      </c>
      <c r="Q150" s="8" t="s">
        <v>308</v>
      </c>
      <c r="R150" s="8" t="s">
        <v>753</v>
      </c>
      <c r="S150" t="s">
        <v>701</v>
      </c>
      <c r="T150" s="105">
        <v>0.05</v>
      </c>
      <c r="U150" s="7">
        <v>20</v>
      </c>
      <c r="V150" s="17">
        <v>1.25</v>
      </c>
      <c r="W150" s="18">
        <f t="shared" si="3"/>
        <v>0.1994330937602865</v>
      </c>
    </row>
    <row r="151" spans="1:23" ht="15" customHeight="1">
      <c r="A151" s="14">
        <v>554</v>
      </c>
      <c r="B151" t="s">
        <v>28</v>
      </c>
      <c r="C151" s="1" t="s">
        <v>208</v>
      </c>
      <c r="E151" s="1" t="s">
        <v>583</v>
      </c>
      <c r="F151" s="7" t="s">
        <v>90</v>
      </c>
      <c r="H151" s="8" t="s">
        <v>876</v>
      </c>
      <c r="I151" s="7" t="s">
        <v>94</v>
      </c>
      <c r="J151" s="7" t="s">
        <v>897</v>
      </c>
      <c r="K151" s="8" t="s">
        <v>182</v>
      </c>
      <c r="L151" s="7" t="s">
        <v>871</v>
      </c>
      <c r="M151" s="7" t="s">
        <v>899</v>
      </c>
      <c r="N151" s="13" t="s">
        <v>480</v>
      </c>
      <c r="O151" s="51" t="s">
        <v>26</v>
      </c>
      <c r="P151" s="8" t="s">
        <v>773</v>
      </c>
      <c r="Q151" s="8" t="s">
        <v>328</v>
      </c>
      <c r="R151" s="8" t="s">
        <v>753</v>
      </c>
      <c r="S151" t="s">
        <v>701</v>
      </c>
      <c r="T151" s="105">
        <v>0.03</v>
      </c>
      <c r="U151" s="7">
        <v>10</v>
      </c>
      <c r="V151" s="17">
        <v>100</v>
      </c>
      <c r="W151" s="18">
        <f t="shared" si="3"/>
        <v>18.582008990903375</v>
      </c>
    </row>
    <row r="152" spans="1:23" ht="15">
      <c r="A152" s="14" t="s">
        <v>800</v>
      </c>
      <c r="B152" t="s">
        <v>28</v>
      </c>
      <c r="C152" s="1" t="s">
        <v>210</v>
      </c>
      <c r="E152" s="1" t="s">
        <v>584</v>
      </c>
      <c r="F152" s="7" t="s">
        <v>252</v>
      </c>
      <c r="G152" s="7" t="s">
        <v>252</v>
      </c>
      <c r="H152" s="8" t="s">
        <v>899</v>
      </c>
      <c r="I152" s="7" t="s">
        <v>110</v>
      </c>
      <c r="J152" s="7" t="s">
        <v>898</v>
      </c>
      <c r="K152" s="8" t="s">
        <v>182</v>
      </c>
      <c r="L152" s="7" t="s">
        <v>550</v>
      </c>
      <c r="M152" s="7" t="s">
        <v>723</v>
      </c>
      <c r="N152" s="8" t="s">
        <v>379</v>
      </c>
      <c r="O152" s="50" t="s">
        <v>481</v>
      </c>
      <c r="P152" s="7" t="s">
        <v>380</v>
      </c>
      <c r="Q152" s="8" t="s">
        <v>392</v>
      </c>
      <c r="R152" s="8" t="s">
        <v>495</v>
      </c>
      <c r="S152" s="16" t="s">
        <v>698</v>
      </c>
      <c r="T152" s="105">
        <v>0</v>
      </c>
      <c r="U152" s="7">
        <v>1</v>
      </c>
      <c r="V152" s="17">
        <v>20</v>
      </c>
      <c r="W152" s="18">
        <f t="shared" si="3"/>
        <v>20</v>
      </c>
    </row>
    <row r="153" spans="1:23" ht="15">
      <c r="A153" s="14" t="s">
        <v>801</v>
      </c>
      <c r="B153" t="s">
        <v>28</v>
      </c>
      <c r="C153" s="1" t="s">
        <v>211</v>
      </c>
      <c r="E153" s="1" t="s">
        <v>585</v>
      </c>
      <c r="F153" s="7" t="s">
        <v>252</v>
      </c>
      <c r="G153" s="7" t="s">
        <v>252</v>
      </c>
      <c r="H153" s="13" t="s">
        <v>746</v>
      </c>
      <c r="I153" s="7" t="s">
        <v>110</v>
      </c>
      <c r="J153" s="7" t="s">
        <v>898</v>
      </c>
      <c r="K153" s="8" t="s">
        <v>182</v>
      </c>
      <c r="L153" s="7" t="s">
        <v>550</v>
      </c>
      <c r="M153" s="7" t="s">
        <v>898</v>
      </c>
      <c r="N153" s="8" t="s">
        <v>379</v>
      </c>
      <c r="O153" s="50" t="s">
        <v>481</v>
      </c>
      <c r="P153" s="7" t="s">
        <v>380</v>
      </c>
      <c r="Q153" s="8" t="s">
        <v>392</v>
      </c>
      <c r="R153" s="8" t="s">
        <v>495</v>
      </c>
      <c r="S153" s="16" t="s">
        <v>698</v>
      </c>
      <c r="T153" s="105">
        <v>0</v>
      </c>
      <c r="U153" s="7">
        <v>1</v>
      </c>
      <c r="V153" s="17">
        <v>5</v>
      </c>
      <c r="W153" s="18">
        <f t="shared" si="3"/>
        <v>5</v>
      </c>
    </row>
    <row r="154" spans="1:23" ht="15">
      <c r="A154" s="14" t="s">
        <v>802</v>
      </c>
      <c r="B154" t="s">
        <v>28</v>
      </c>
      <c r="C154" s="1" t="s">
        <v>212</v>
      </c>
      <c r="E154" s="1" t="s">
        <v>586</v>
      </c>
      <c r="F154" s="7" t="s">
        <v>252</v>
      </c>
      <c r="G154" s="7" t="s">
        <v>252</v>
      </c>
      <c r="H154" s="13" t="s">
        <v>746</v>
      </c>
      <c r="I154" s="7" t="s">
        <v>110</v>
      </c>
      <c r="J154" s="7" t="s">
        <v>368</v>
      </c>
      <c r="K154" s="8" t="s">
        <v>182</v>
      </c>
      <c r="L154" s="7" t="s">
        <v>550</v>
      </c>
      <c r="M154" s="7" t="s">
        <v>898</v>
      </c>
      <c r="N154" s="8" t="s">
        <v>379</v>
      </c>
      <c r="O154" s="50" t="s">
        <v>481</v>
      </c>
      <c r="P154" s="7" t="s">
        <v>380</v>
      </c>
      <c r="Q154" s="8" t="s">
        <v>392</v>
      </c>
      <c r="R154" s="8" t="s">
        <v>495</v>
      </c>
      <c r="S154" s="16" t="s">
        <v>698</v>
      </c>
      <c r="T154" s="105">
        <v>0</v>
      </c>
      <c r="U154" s="7">
        <v>1</v>
      </c>
      <c r="V154" s="17">
        <v>7</v>
      </c>
      <c r="W154" s="18">
        <f t="shared" si="3"/>
        <v>7</v>
      </c>
    </row>
    <row r="155" spans="1:23" ht="15">
      <c r="A155" s="14">
        <v>344</v>
      </c>
      <c r="B155" t="s">
        <v>28</v>
      </c>
      <c r="C155" s="1" t="s">
        <v>213</v>
      </c>
      <c r="E155" s="1" t="s">
        <v>758</v>
      </c>
      <c r="F155" s="7" t="s">
        <v>252</v>
      </c>
      <c r="G155" s="7" t="s">
        <v>252</v>
      </c>
      <c r="H155" s="13" t="s">
        <v>746</v>
      </c>
      <c r="I155" s="7" t="s">
        <v>110</v>
      </c>
      <c r="J155" s="7" t="s">
        <v>898</v>
      </c>
      <c r="K155" s="8" t="s">
        <v>182</v>
      </c>
      <c r="L155" s="7" t="s">
        <v>898</v>
      </c>
      <c r="M155" s="7" t="s">
        <v>898</v>
      </c>
      <c r="N155" s="8" t="s">
        <v>379</v>
      </c>
      <c r="O155" s="50" t="s">
        <v>481</v>
      </c>
      <c r="P155" s="7" t="s">
        <v>380</v>
      </c>
      <c r="Q155" s="8" t="s">
        <v>392</v>
      </c>
      <c r="R155" s="8" t="s">
        <v>495</v>
      </c>
      <c r="S155" s="16" t="s">
        <v>698</v>
      </c>
      <c r="T155" s="105">
        <v>0</v>
      </c>
      <c r="U155" s="7">
        <v>1</v>
      </c>
      <c r="V155" s="17">
        <v>5</v>
      </c>
      <c r="W155" s="18">
        <f t="shared" si="3"/>
        <v>5</v>
      </c>
    </row>
    <row r="156" spans="1:23" ht="15">
      <c r="A156" s="14">
        <v>643</v>
      </c>
      <c r="B156" t="s">
        <v>28</v>
      </c>
      <c r="C156" s="16" t="s">
        <v>482</v>
      </c>
      <c r="E156" s="16" t="s">
        <v>853</v>
      </c>
      <c r="F156" s="7" t="s">
        <v>252</v>
      </c>
      <c r="G156" s="7" t="s">
        <v>252</v>
      </c>
      <c r="H156" s="8" t="s">
        <v>899</v>
      </c>
      <c r="I156" s="7" t="s">
        <v>92</v>
      </c>
      <c r="J156" s="7" t="s">
        <v>115</v>
      </c>
      <c r="K156" s="8" t="s">
        <v>182</v>
      </c>
      <c r="L156" s="8" t="s">
        <v>846</v>
      </c>
      <c r="M156" s="7" t="s">
        <v>49</v>
      </c>
      <c r="N156" s="8" t="s">
        <v>537</v>
      </c>
      <c r="O156" s="51" t="s">
        <v>515</v>
      </c>
      <c r="P156" s="7" t="s">
        <v>110</v>
      </c>
      <c r="Q156" s="8" t="s">
        <v>278</v>
      </c>
      <c r="R156" s="13" t="s">
        <v>856</v>
      </c>
      <c r="S156" t="s">
        <v>701</v>
      </c>
      <c r="T156" s="105">
        <v>0.02</v>
      </c>
      <c r="U156" s="7">
        <v>15</v>
      </c>
      <c r="V156" s="17">
        <v>1000</v>
      </c>
      <c r="W156" s="18">
        <f t="shared" si="3"/>
        <v>144.05888265031007</v>
      </c>
    </row>
    <row r="157" spans="1:23" ht="15">
      <c r="A157" s="14">
        <v>391</v>
      </c>
      <c r="B157" t="s">
        <v>28</v>
      </c>
      <c r="C157" s="1" t="s">
        <v>214</v>
      </c>
      <c r="E157" s="1" t="s">
        <v>587</v>
      </c>
      <c r="F157" s="7" t="s">
        <v>875</v>
      </c>
      <c r="G157" s="7" t="s">
        <v>875</v>
      </c>
      <c r="H157" s="13" t="s">
        <v>746</v>
      </c>
      <c r="I157" s="7" t="s">
        <v>94</v>
      </c>
      <c r="J157" s="7" t="s">
        <v>898</v>
      </c>
      <c r="K157" s="8" t="s">
        <v>182</v>
      </c>
      <c r="L157" s="8" t="s">
        <v>628</v>
      </c>
      <c r="M157" s="7" t="s">
        <v>898</v>
      </c>
      <c r="N157" s="7" t="s">
        <v>110</v>
      </c>
      <c r="O157" s="47" t="s">
        <v>110</v>
      </c>
      <c r="P157" s="7" t="s">
        <v>110</v>
      </c>
      <c r="Q157" s="8" t="s">
        <v>309</v>
      </c>
      <c r="R157" s="8" t="s">
        <v>496</v>
      </c>
      <c r="S157" s="16" t="s">
        <v>700</v>
      </c>
      <c r="T157" s="105">
        <v>0.02</v>
      </c>
      <c r="U157" s="7">
        <v>15</v>
      </c>
      <c r="V157" s="17">
        <v>500</v>
      </c>
      <c r="W157" s="18">
        <f t="shared" si="3"/>
        <v>72.02944132515503</v>
      </c>
    </row>
    <row r="158" spans="1:23" ht="15">
      <c r="A158" s="14">
        <v>390</v>
      </c>
      <c r="B158" t="s">
        <v>28</v>
      </c>
      <c r="C158" s="16" t="s">
        <v>75</v>
      </c>
      <c r="E158" s="1" t="s">
        <v>629</v>
      </c>
      <c r="F158" s="7" t="s">
        <v>875</v>
      </c>
      <c r="G158" s="7" t="s">
        <v>875</v>
      </c>
      <c r="H158" s="13" t="s">
        <v>746</v>
      </c>
      <c r="I158" s="7" t="s">
        <v>94</v>
      </c>
      <c r="J158" s="7" t="s">
        <v>898</v>
      </c>
      <c r="K158" s="8" t="s">
        <v>182</v>
      </c>
      <c r="L158" s="8" t="s">
        <v>628</v>
      </c>
      <c r="M158" s="7" t="s">
        <v>898</v>
      </c>
      <c r="N158" s="7" t="s">
        <v>110</v>
      </c>
      <c r="O158" s="47" t="s">
        <v>110</v>
      </c>
      <c r="P158" s="7" t="s">
        <v>110</v>
      </c>
      <c r="Q158" s="8" t="s">
        <v>309</v>
      </c>
      <c r="R158" s="8" t="s">
        <v>497</v>
      </c>
      <c r="S158" t="s">
        <v>701</v>
      </c>
      <c r="T158" s="105">
        <v>0.02</v>
      </c>
      <c r="U158" s="7">
        <v>15</v>
      </c>
      <c r="V158" s="17">
        <v>250</v>
      </c>
      <c r="W158" s="18">
        <f t="shared" si="3"/>
        <v>36.01472066257752</v>
      </c>
    </row>
    <row r="159" spans="1:23" ht="15">
      <c r="A159" s="14">
        <v>555</v>
      </c>
      <c r="B159" t="s">
        <v>29</v>
      </c>
      <c r="C159" s="1" t="s">
        <v>215</v>
      </c>
      <c r="E159" s="1" t="s">
        <v>588</v>
      </c>
      <c r="F159" s="7" t="s">
        <v>252</v>
      </c>
      <c r="G159" s="7" t="s">
        <v>252</v>
      </c>
      <c r="H159" s="8" t="s">
        <v>899</v>
      </c>
      <c r="I159" s="7" t="s">
        <v>94</v>
      </c>
      <c r="J159" s="7" t="s">
        <v>898</v>
      </c>
      <c r="K159" s="8" t="s">
        <v>182</v>
      </c>
      <c r="L159" s="8" t="s">
        <v>898</v>
      </c>
      <c r="M159" s="7" t="s">
        <v>898</v>
      </c>
      <c r="N159" s="7" t="s">
        <v>110</v>
      </c>
      <c r="O159" s="51" t="s">
        <v>795</v>
      </c>
      <c r="P159" s="7" t="s">
        <v>110</v>
      </c>
      <c r="Q159" s="8" t="s">
        <v>310</v>
      </c>
      <c r="R159" s="13" t="s">
        <v>868</v>
      </c>
      <c r="S159" t="s">
        <v>701</v>
      </c>
      <c r="T159" s="105">
        <v>0.02</v>
      </c>
      <c r="U159" s="7">
        <v>20</v>
      </c>
      <c r="V159" s="17">
        <v>3</v>
      </c>
      <c r="W159" s="18">
        <f t="shared" si="3"/>
        <v>0.3886394250246876</v>
      </c>
    </row>
    <row r="160" spans="1:23" ht="15">
      <c r="A160" s="14">
        <v>558</v>
      </c>
      <c r="B160" t="s">
        <v>30</v>
      </c>
      <c r="C160" s="1" t="s">
        <v>216</v>
      </c>
      <c r="E160" s="1" t="s">
        <v>589</v>
      </c>
      <c r="F160" s="7" t="s">
        <v>252</v>
      </c>
      <c r="G160" s="7" t="s">
        <v>252</v>
      </c>
      <c r="H160" s="8" t="s">
        <v>899</v>
      </c>
      <c r="I160" s="7" t="s">
        <v>91</v>
      </c>
      <c r="J160" s="7" t="s">
        <v>115</v>
      </c>
      <c r="K160" s="8" t="s">
        <v>182</v>
      </c>
      <c r="L160" s="7" t="s">
        <v>898</v>
      </c>
      <c r="M160" s="7" t="s">
        <v>898</v>
      </c>
      <c r="N160" s="7" t="s">
        <v>110</v>
      </c>
      <c r="O160" s="47" t="s">
        <v>110</v>
      </c>
      <c r="P160" s="7" t="s">
        <v>110</v>
      </c>
      <c r="Q160" s="8" t="s">
        <v>311</v>
      </c>
      <c r="R160" s="13" t="s">
        <v>851</v>
      </c>
      <c r="S160" t="s">
        <v>701</v>
      </c>
      <c r="T160" s="105">
        <v>0.01</v>
      </c>
      <c r="U160" s="7">
        <v>25</v>
      </c>
      <c r="V160" s="17">
        <v>2500</v>
      </c>
      <c r="W160" s="18">
        <f t="shared" si="3"/>
        <v>279.51562629642956</v>
      </c>
    </row>
    <row r="161" spans="1:23" ht="15">
      <c r="A161" s="14">
        <v>557</v>
      </c>
      <c r="B161" t="s">
        <v>28</v>
      </c>
      <c r="C161" s="1" t="s">
        <v>217</v>
      </c>
      <c r="E161" s="1" t="s">
        <v>590</v>
      </c>
      <c r="F161" s="7" t="s">
        <v>252</v>
      </c>
      <c r="G161" s="7" t="s">
        <v>252</v>
      </c>
      <c r="H161" s="7" t="s">
        <v>49</v>
      </c>
      <c r="I161" s="7" t="s">
        <v>110</v>
      </c>
      <c r="J161" s="7" t="s">
        <v>115</v>
      </c>
      <c r="K161" s="8" t="s">
        <v>182</v>
      </c>
      <c r="L161" s="7" t="s">
        <v>897</v>
      </c>
      <c r="M161" s="7" t="s">
        <v>898</v>
      </c>
      <c r="N161" s="8" t="s">
        <v>527</v>
      </c>
      <c r="O161" s="51" t="s">
        <v>796</v>
      </c>
      <c r="P161" s="7" t="s">
        <v>115</v>
      </c>
      <c r="Q161" s="8" t="s">
        <v>394</v>
      </c>
      <c r="R161" s="8" t="s">
        <v>494</v>
      </c>
      <c r="S161" s="16" t="s">
        <v>698</v>
      </c>
      <c r="T161" s="105">
        <v>0</v>
      </c>
      <c r="U161" s="7">
        <v>1</v>
      </c>
      <c r="V161" s="17">
        <v>0.25</v>
      </c>
      <c r="W161" s="18">
        <f t="shared" si="3"/>
        <v>0.25</v>
      </c>
    </row>
    <row r="162" spans="1:23" ht="15">
      <c r="A162" s="14">
        <v>570</v>
      </c>
      <c r="B162" t="s">
        <v>30</v>
      </c>
      <c r="C162" s="1" t="s">
        <v>218</v>
      </c>
      <c r="E162" s="1" t="s">
        <v>591</v>
      </c>
      <c r="F162" s="7" t="s">
        <v>252</v>
      </c>
      <c r="G162" s="7" t="s">
        <v>252</v>
      </c>
      <c r="H162" s="8" t="s">
        <v>899</v>
      </c>
      <c r="I162" s="7" t="s">
        <v>94</v>
      </c>
      <c r="J162" s="7" t="s">
        <v>899</v>
      </c>
      <c r="K162" s="8" t="s">
        <v>182</v>
      </c>
      <c r="L162" s="7" t="s">
        <v>898</v>
      </c>
      <c r="M162" s="7" t="s">
        <v>898</v>
      </c>
      <c r="N162" s="7" t="s">
        <v>110</v>
      </c>
      <c r="O162" s="47" t="s">
        <v>110</v>
      </c>
      <c r="P162" s="8" t="s">
        <v>689</v>
      </c>
      <c r="Q162" s="8" t="s">
        <v>283</v>
      </c>
      <c r="R162" s="8" t="s">
        <v>753</v>
      </c>
      <c r="S162" t="s">
        <v>701</v>
      </c>
      <c r="T162" s="105">
        <v>0.01</v>
      </c>
      <c r="U162" s="7">
        <v>25</v>
      </c>
      <c r="V162" s="17">
        <v>2500</v>
      </c>
      <c r="W162" s="18">
        <f t="shared" si="3"/>
        <v>279.51562629642956</v>
      </c>
    </row>
    <row r="163" spans="1:23" ht="15">
      <c r="A163" s="14">
        <v>646</v>
      </c>
      <c r="B163" t="s">
        <v>28</v>
      </c>
      <c r="C163" s="16" t="s">
        <v>76</v>
      </c>
      <c r="E163" s="1" t="s">
        <v>630</v>
      </c>
      <c r="F163" s="7" t="s">
        <v>252</v>
      </c>
      <c r="G163" s="7" t="s">
        <v>252</v>
      </c>
      <c r="H163" s="8" t="s">
        <v>899</v>
      </c>
      <c r="I163" s="7" t="s">
        <v>92</v>
      </c>
      <c r="J163" s="7" t="s">
        <v>115</v>
      </c>
      <c r="K163" s="8" t="s">
        <v>182</v>
      </c>
      <c r="L163" s="8" t="s">
        <v>562</v>
      </c>
      <c r="M163" s="7" t="s">
        <v>49</v>
      </c>
      <c r="N163" s="8" t="s">
        <v>537</v>
      </c>
      <c r="O163" s="51" t="s">
        <v>515</v>
      </c>
      <c r="P163" s="7" t="s">
        <v>110</v>
      </c>
      <c r="Q163" s="8" t="s">
        <v>278</v>
      </c>
      <c r="R163" s="13" t="s">
        <v>497</v>
      </c>
      <c r="S163" t="s">
        <v>701</v>
      </c>
      <c r="T163" s="105">
        <v>0.03</v>
      </c>
      <c r="U163" s="7">
        <v>10</v>
      </c>
      <c r="V163" s="17">
        <v>250</v>
      </c>
      <c r="W163" s="18">
        <f t="shared" si="3"/>
        <v>46.45502247725843</v>
      </c>
    </row>
    <row r="164" spans="1:23" ht="15">
      <c r="A164" s="14">
        <v>660</v>
      </c>
      <c r="B164" t="s">
        <v>28</v>
      </c>
      <c r="C164" s="1" t="s">
        <v>235</v>
      </c>
      <c r="E164" s="16" t="s">
        <v>483</v>
      </c>
      <c r="F164" s="7" t="s">
        <v>252</v>
      </c>
      <c r="G164" s="7" t="s">
        <v>252</v>
      </c>
      <c r="H164" s="7" t="s">
        <v>49</v>
      </c>
      <c r="I164" s="7" t="s">
        <v>91</v>
      </c>
      <c r="J164" s="7" t="s">
        <v>898</v>
      </c>
      <c r="K164" s="8" t="s">
        <v>182</v>
      </c>
      <c r="L164" s="7" t="s">
        <v>899</v>
      </c>
      <c r="M164" s="7" t="s">
        <v>898</v>
      </c>
      <c r="N164" s="8" t="s">
        <v>401</v>
      </c>
      <c r="O164" s="47" t="s">
        <v>110</v>
      </c>
      <c r="P164" s="8" t="s">
        <v>774</v>
      </c>
      <c r="Q164" s="8" t="s">
        <v>312</v>
      </c>
      <c r="R164" s="13" t="s">
        <v>851</v>
      </c>
      <c r="S164" s="1" t="s">
        <v>700</v>
      </c>
      <c r="T164" s="105">
        <v>0.01</v>
      </c>
      <c r="U164" s="7">
        <v>10</v>
      </c>
      <c r="V164" s="17">
        <v>75</v>
      </c>
      <c r="W164" s="18">
        <f t="shared" si="3"/>
        <v>12.43650674317753</v>
      </c>
    </row>
    <row r="165" spans="1:23" ht="15">
      <c r="A165" s="14">
        <v>350</v>
      </c>
      <c r="B165" t="s">
        <v>30</v>
      </c>
      <c r="C165" s="1" t="s">
        <v>219</v>
      </c>
      <c r="E165" s="1" t="s">
        <v>592</v>
      </c>
      <c r="F165" s="8" t="s">
        <v>358</v>
      </c>
      <c r="G165" s="8" t="s">
        <v>429</v>
      </c>
      <c r="H165" s="8" t="s">
        <v>876</v>
      </c>
      <c r="I165" s="7" t="s">
        <v>94</v>
      </c>
      <c r="J165" s="7" t="s">
        <v>899</v>
      </c>
      <c r="K165" s="8" t="s">
        <v>182</v>
      </c>
      <c r="L165" s="7" t="s">
        <v>115</v>
      </c>
      <c r="M165" s="7" t="s">
        <v>115</v>
      </c>
      <c r="N165" s="7" t="s">
        <v>110</v>
      </c>
      <c r="O165" s="51" t="s">
        <v>443</v>
      </c>
      <c r="P165" s="7" t="s">
        <v>110</v>
      </c>
      <c r="Q165" s="13" t="s">
        <v>393</v>
      </c>
      <c r="R165" s="13" t="s">
        <v>751</v>
      </c>
      <c r="S165" t="s">
        <v>701</v>
      </c>
      <c r="T165" s="105">
        <v>0.03</v>
      </c>
      <c r="U165" s="7">
        <v>10</v>
      </c>
      <c r="V165" s="17">
        <v>3500</v>
      </c>
      <c r="W165" s="18">
        <f t="shared" si="3"/>
        <v>650.3703146816181</v>
      </c>
    </row>
    <row r="166" spans="1:23" ht="15">
      <c r="A166" s="14">
        <v>571</v>
      </c>
      <c r="B166" t="s">
        <v>28</v>
      </c>
      <c r="C166" s="1" t="s">
        <v>77</v>
      </c>
      <c r="E166" s="1" t="s">
        <v>593</v>
      </c>
      <c r="F166" s="7" t="s">
        <v>90</v>
      </c>
      <c r="G166" s="7" t="s">
        <v>897</v>
      </c>
      <c r="H166" s="13" t="s">
        <v>746</v>
      </c>
      <c r="I166" s="7" t="s">
        <v>91</v>
      </c>
      <c r="J166" s="7" t="s">
        <v>898</v>
      </c>
      <c r="K166" s="8" t="s">
        <v>182</v>
      </c>
      <c r="L166" s="7" t="s">
        <v>897</v>
      </c>
      <c r="M166" s="7" t="s">
        <v>899</v>
      </c>
      <c r="N166" s="8" t="s">
        <v>528</v>
      </c>
      <c r="O166" s="51" t="s">
        <v>26</v>
      </c>
      <c r="P166" s="7" t="s">
        <v>110</v>
      </c>
      <c r="Q166" s="8" t="s">
        <v>313</v>
      </c>
      <c r="R166" s="8" t="s">
        <v>753</v>
      </c>
      <c r="S166" t="s">
        <v>701</v>
      </c>
      <c r="T166" s="105">
        <v>0</v>
      </c>
      <c r="U166" s="7">
        <v>1</v>
      </c>
      <c r="V166" s="17">
        <v>5</v>
      </c>
      <c r="W166" s="18">
        <f t="shared" si="3"/>
        <v>5</v>
      </c>
    </row>
    <row r="167" spans="1:23" ht="15">
      <c r="A167" s="14">
        <v>572</v>
      </c>
      <c r="B167" t="s">
        <v>29</v>
      </c>
      <c r="C167" s="1" t="s">
        <v>220</v>
      </c>
      <c r="E167" s="1" t="s">
        <v>0</v>
      </c>
      <c r="F167" s="7" t="s">
        <v>875</v>
      </c>
      <c r="G167" s="7" t="s">
        <v>875</v>
      </c>
      <c r="H167" s="8" t="s">
        <v>899</v>
      </c>
      <c r="I167" s="7" t="s">
        <v>91</v>
      </c>
      <c r="J167" s="7" t="s">
        <v>110</v>
      </c>
      <c r="K167" s="8" t="s">
        <v>182</v>
      </c>
      <c r="L167" s="7" t="s">
        <v>115</v>
      </c>
      <c r="M167" s="7" t="s">
        <v>115</v>
      </c>
      <c r="N167" s="7" t="s">
        <v>110</v>
      </c>
      <c r="O167" s="51" t="s">
        <v>444</v>
      </c>
      <c r="P167" s="7" t="s">
        <v>110</v>
      </c>
      <c r="Q167" s="8" t="s">
        <v>317</v>
      </c>
      <c r="R167" s="13" t="s">
        <v>850</v>
      </c>
      <c r="S167" t="s">
        <v>701</v>
      </c>
      <c r="T167" s="105">
        <v>0</v>
      </c>
      <c r="U167" s="7">
        <v>1</v>
      </c>
      <c r="V167" s="17">
        <v>2</v>
      </c>
      <c r="W167" s="18">
        <f t="shared" si="3"/>
        <v>2</v>
      </c>
    </row>
    <row r="168" spans="1:23" ht="15">
      <c r="A168" s="14">
        <v>574</v>
      </c>
      <c r="B168" t="s">
        <v>30</v>
      </c>
      <c r="C168" s="1" t="s">
        <v>221</v>
      </c>
      <c r="E168" s="1" t="s">
        <v>594</v>
      </c>
      <c r="F168" s="8" t="s">
        <v>359</v>
      </c>
      <c r="G168" s="8" t="s">
        <v>426</v>
      </c>
      <c r="H168" s="8" t="s">
        <v>899</v>
      </c>
      <c r="I168" s="7" t="s">
        <v>96</v>
      </c>
      <c r="J168" s="7" t="s">
        <v>898</v>
      </c>
      <c r="K168" s="8" t="s">
        <v>182</v>
      </c>
      <c r="L168" s="7" t="s">
        <v>897</v>
      </c>
      <c r="M168" s="8" t="s">
        <v>897</v>
      </c>
      <c r="N168" s="7" t="s">
        <v>110</v>
      </c>
      <c r="O168" s="51" t="s">
        <v>445</v>
      </c>
      <c r="P168" s="7" t="s">
        <v>110</v>
      </c>
      <c r="Q168" s="8" t="s">
        <v>314</v>
      </c>
      <c r="R168" s="13" t="s">
        <v>897</v>
      </c>
      <c r="S168" t="s">
        <v>701</v>
      </c>
      <c r="T168" s="105">
        <v>0.05</v>
      </c>
      <c r="U168" s="7">
        <v>25</v>
      </c>
      <c r="V168" s="17">
        <v>3000</v>
      </c>
      <c r="W168" s="18">
        <f t="shared" si="3"/>
        <v>455.41875155571546</v>
      </c>
    </row>
    <row r="169" spans="1:23" ht="15">
      <c r="A169" s="14">
        <v>580</v>
      </c>
      <c r="B169" t="s">
        <v>29</v>
      </c>
      <c r="C169" s="1" t="s">
        <v>222</v>
      </c>
      <c r="E169" s="1" t="s">
        <v>595</v>
      </c>
      <c r="F169" s="7" t="s">
        <v>252</v>
      </c>
      <c r="G169" s="8" t="s">
        <v>430</v>
      </c>
      <c r="H169" s="8" t="s">
        <v>899</v>
      </c>
      <c r="I169" s="7" t="s">
        <v>94</v>
      </c>
      <c r="J169" s="7" t="s">
        <v>897</v>
      </c>
      <c r="K169" s="8" t="s">
        <v>182</v>
      </c>
      <c r="L169" s="8" t="s">
        <v>551</v>
      </c>
      <c r="M169" s="7" t="s">
        <v>115</v>
      </c>
      <c r="N169" s="7" t="s">
        <v>110</v>
      </c>
      <c r="O169" s="47" t="s">
        <v>110</v>
      </c>
      <c r="P169" s="7" t="s">
        <v>110</v>
      </c>
      <c r="Q169" s="8" t="s">
        <v>315</v>
      </c>
      <c r="R169" s="8" t="s">
        <v>850</v>
      </c>
      <c r="S169" t="s">
        <v>701</v>
      </c>
      <c r="T169" s="105">
        <v>0.01</v>
      </c>
      <c r="U169" s="7">
        <v>25</v>
      </c>
      <c r="V169" s="17">
        <v>30</v>
      </c>
      <c r="W169" s="18">
        <f t="shared" si="3"/>
        <v>3.3541875155571543</v>
      </c>
    </row>
    <row r="170" spans="1:23" ht="15">
      <c r="A170" s="14">
        <v>584</v>
      </c>
      <c r="B170" t="s">
        <v>29</v>
      </c>
      <c r="C170" s="1" t="s">
        <v>223</v>
      </c>
      <c r="E170" s="1" t="s">
        <v>52</v>
      </c>
      <c r="F170" s="7" t="s">
        <v>252</v>
      </c>
      <c r="G170" s="8" t="s">
        <v>430</v>
      </c>
      <c r="H170" s="8" t="s">
        <v>899</v>
      </c>
      <c r="I170" s="7" t="s">
        <v>94</v>
      </c>
      <c r="J170" s="7" t="s">
        <v>897</v>
      </c>
      <c r="K170" s="8" t="s">
        <v>182</v>
      </c>
      <c r="L170" s="7" t="s">
        <v>898</v>
      </c>
      <c r="M170" s="7" t="s">
        <v>898</v>
      </c>
      <c r="N170" s="7" t="s">
        <v>110</v>
      </c>
      <c r="O170" s="47" t="s">
        <v>110</v>
      </c>
      <c r="P170" s="7" t="s">
        <v>110</v>
      </c>
      <c r="Q170" s="8" t="s">
        <v>316</v>
      </c>
      <c r="R170" s="8" t="s">
        <v>850</v>
      </c>
      <c r="S170" t="s">
        <v>701</v>
      </c>
      <c r="T170" s="105">
        <v>0.01</v>
      </c>
      <c r="U170" s="7">
        <v>25</v>
      </c>
      <c r="V170" s="17">
        <v>30</v>
      </c>
      <c r="W170" s="18">
        <f t="shared" si="3"/>
        <v>3.3541875155571543</v>
      </c>
    </row>
    <row r="171" spans="1:23" ht="15">
      <c r="A171" s="14">
        <v>585</v>
      </c>
      <c r="B171" t="s">
        <v>28</v>
      </c>
      <c r="C171" s="1" t="s">
        <v>224</v>
      </c>
      <c r="E171" s="1" t="s">
        <v>596</v>
      </c>
      <c r="F171" s="7" t="s">
        <v>252</v>
      </c>
      <c r="G171" s="8" t="s">
        <v>432</v>
      </c>
      <c r="H171" s="7" t="s">
        <v>49</v>
      </c>
      <c r="I171" s="7" t="s">
        <v>110</v>
      </c>
      <c r="J171" s="7" t="s">
        <v>874</v>
      </c>
      <c r="K171" s="8" t="s">
        <v>182</v>
      </c>
      <c r="L171" s="8" t="s">
        <v>552</v>
      </c>
      <c r="M171" s="7" t="s">
        <v>724</v>
      </c>
      <c r="N171" s="8" t="s">
        <v>529</v>
      </c>
      <c r="O171" s="51" t="s">
        <v>446</v>
      </c>
      <c r="P171" s="8" t="s">
        <v>115</v>
      </c>
      <c r="Q171" s="8" t="s">
        <v>384</v>
      </c>
      <c r="R171" s="8" t="s">
        <v>851</v>
      </c>
      <c r="S171" t="s">
        <v>698</v>
      </c>
      <c r="T171" s="105">
        <v>0</v>
      </c>
      <c r="U171" s="7">
        <v>1</v>
      </c>
      <c r="V171" s="17">
        <v>10</v>
      </c>
      <c r="W171" s="18">
        <f t="shared" si="3"/>
        <v>10</v>
      </c>
    </row>
    <row r="172" spans="1:26" ht="15">
      <c r="A172" s="14">
        <v>586</v>
      </c>
      <c r="B172" t="s">
        <v>28</v>
      </c>
      <c r="C172" s="1" t="s">
        <v>225</v>
      </c>
      <c r="E172" s="1" t="s">
        <v>597</v>
      </c>
      <c r="F172" s="7" t="s">
        <v>252</v>
      </c>
      <c r="G172" s="8" t="s">
        <v>433</v>
      </c>
      <c r="H172" s="7" t="s">
        <v>49</v>
      </c>
      <c r="I172" s="7" t="s">
        <v>110</v>
      </c>
      <c r="J172" s="7" t="s">
        <v>874</v>
      </c>
      <c r="K172" s="8" t="s">
        <v>182</v>
      </c>
      <c r="L172" s="7" t="s">
        <v>553</v>
      </c>
      <c r="M172" s="7" t="s">
        <v>724</v>
      </c>
      <c r="N172" s="8" t="s">
        <v>529</v>
      </c>
      <c r="O172" s="51" t="s">
        <v>446</v>
      </c>
      <c r="P172" s="7" t="s">
        <v>115</v>
      </c>
      <c r="Q172" s="8" t="s">
        <v>384</v>
      </c>
      <c r="R172" s="8" t="s">
        <v>851</v>
      </c>
      <c r="S172" t="s">
        <v>698</v>
      </c>
      <c r="T172" s="105">
        <v>0</v>
      </c>
      <c r="U172" s="7">
        <v>1</v>
      </c>
      <c r="V172" s="17">
        <v>8</v>
      </c>
      <c r="W172" s="18">
        <f t="shared" si="3"/>
        <v>8</v>
      </c>
      <c r="Z172" s="7"/>
    </row>
    <row r="173" spans="1:26" ht="15">
      <c r="A173" s="14">
        <v>587</v>
      </c>
      <c r="B173" t="s">
        <v>30</v>
      </c>
      <c r="C173" s="1" t="s">
        <v>226</v>
      </c>
      <c r="E173" s="1" t="s">
        <v>598</v>
      </c>
      <c r="F173" s="7" t="s">
        <v>252</v>
      </c>
      <c r="G173" s="8" t="s">
        <v>435</v>
      </c>
      <c r="H173" s="8" t="s">
        <v>899</v>
      </c>
      <c r="I173" s="7" t="s">
        <v>94</v>
      </c>
      <c r="J173" s="7" t="s">
        <v>898</v>
      </c>
      <c r="K173" s="8" t="s">
        <v>182</v>
      </c>
      <c r="L173" s="8" t="s">
        <v>868</v>
      </c>
      <c r="M173" s="7" t="s">
        <v>898</v>
      </c>
      <c r="N173" s="7" t="s">
        <v>110</v>
      </c>
      <c r="O173" s="47" t="s">
        <v>110</v>
      </c>
      <c r="P173" s="8" t="s">
        <v>775</v>
      </c>
      <c r="Q173" s="8" t="s">
        <v>317</v>
      </c>
      <c r="R173" s="13" t="s">
        <v>498</v>
      </c>
      <c r="S173" t="s">
        <v>701</v>
      </c>
      <c r="T173" s="105">
        <v>0.01</v>
      </c>
      <c r="U173" s="7">
        <v>20</v>
      </c>
      <c r="V173" s="17">
        <v>750</v>
      </c>
      <c r="W173" s="18">
        <f t="shared" si="3"/>
        <v>89.6598562561719</v>
      </c>
      <c r="Z173" s="7"/>
    </row>
    <row r="174" spans="1:26" ht="15">
      <c r="A174" s="14">
        <v>606</v>
      </c>
      <c r="B174" t="s">
        <v>29</v>
      </c>
      <c r="C174" s="1" t="s">
        <v>227</v>
      </c>
      <c r="E174" s="1" t="s">
        <v>599</v>
      </c>
      <c r="F174" s="8" t="s">
        <v>360</v>
      </c>
      <c r="G174" s="8" t="s">
        <v>436</v>
      </c>
      <c r="H174" s="8" t="s">
        <v>899</v>
      </c>
      <c r="I174" s="7" t="s">
        <v>94</v>
      </c>
      <c r="J174" s="7" t="s">
        <v>874</v>
      </c>
      <c r="K174" s="8" t="s">
        <v>182</v>
      </c>
      <c r="L174" s="8" t="s">
        <v>554</v>
      </c>
      <c r="M174" s="7" t="s">
        <v>115</v>
      </c>
      <c r="N174" s="8" t="s">
        <v>524</v>
      </c>
      <c r="O174" s="50" t="s">
        <v>26</v>
      </c>
      <c r="P174" s="8" t="s">
        <v>690</v>
      </c>
      <c r="Q174" s="8" t="s">
        <v>318</v>
      </c>
      <c r="R174" s="13" t="s">
        <v>753</v>
      </c>
      <c r="S174" t="s">
        <v>698</v>
      </c>
      <c r="T174" s="105">
        <v>0.03</v>
      </c>
      <c r="U174" s="7">
        <v>50</v>
      </c>
      <c r="V174" s="17">
        <v>5</v>
      </c>
      <c r="W174" s="18">
        <f t="shared" si="3"/>
        <v>0.6061343404130196</v>
      </c>
      <c r="Z174" s="7"/>
    </row>
    <row r="175" spans="1:26" ht="15">
      <c r="A175" s="14">
        <v>607</v>
      </c>
      <c r="B175" t="s">
        <v>29</v>
      </c>
      <c r="C175" s="1" t="s">
        <v>228</v>
      </c>
      <c r="E175" s="1" t="s">
        <v>623</v>
      </c>
      <c r="F175" s="8" t="s">
        <v>360</v>
      </c>
      <c r="G175" s="8" t="s">
        <v>436</v>
      </c>
      <c r="H175" s="8" t="s">
        <v>899</v>
      </c>
      <c r="I175" s="7" t="s">
        <v>91</v>
      </c>
      <c r="J175" s="7" t="s">
        <v>898</v>
      </c>
      <c r="K175" s="8" t="s">
        <v>182</v>
      </c>
      <c r="L175" s="8" t="s">
        <v>554</v>
      </c>
      <c r="M175" s="7" t="s">
        <v>115</v>
      </c>
      <c r="N175" s="8" t="s">
        <v>524</v>
      </c>
      <c r="O175" s="50" t="s">
        <v>26</v>
      </c>
      <c r="P175" s="8" t="s">
        <v>691</v>
      </c>
      <c r="Q175" s="8" t="s">
        <v>318</v>
      </c>
      <c r="R175" s="13" t="s">
        <v>753</v>
      </c>
      <c r="S175" t="s">
        <v>698</v>
      </c>
      <c r="T175" s="105">
        <v>0.05</v>
      </c>
      <c r="U175" s="7">
        <v>15</v>
      </c>
      <c r="V175" s="17">
        <v>0.5</v>
      </c>
      <c r="W175" s="18">
        <f t="shared" si="3"/>
        <v>0.08702944132515503</v>
      </c>
      <c r="Z175" s="7"/>
    </row>
    <row r="176" spans="1:26" ht="15">
      <c r="A176" s="14">
        <v>608</v>
      </c>
      <c r="B176" t="s">
        <v>29</v>
      </c>
      <c r="C176" s="1" t="s">
        <v>229</v>
      </c>
      <c r="E176" s="1" t="s">
        <v>600</v>
      </c>
      <c r="F176" s="8" t="s">
        <v>360</v>
      </c>
      <c r="G176" s="7" t="s">
        <v>648</v>
      </c>
      <c r="H176" s="8" t="s">
        <v>899</v>
      </c>
      <c r="I176" s="7" t="s">
        <v>94</v>
      </c>
      <c r="J176" s="7" t="s">
        <v>897</v>
      </c>
      <c r="K176" s="8" t="s">
        <v>182</v>
      </c>
      <c r="L176" s="8" t="s">
        <v>554</v>
      </c>
      <c r="M176" s="7" t="s">
        <v>115</v>
      </c>
      <c r="N176" s="8" t="s">
        <v>524</v>
      </c>
      <c r="O176" s="50" t="s">
        <v>26</v>
      </c>
      <c r="P176" s="8" t="s">
        <v>692</v>
      </c>
      <c r="Q176" s="8" t="s">
        <v>319</v>
      </c>
      <c r="R176" s="13" t="s">
        <v>753</v>
      </c>
      <c r="S176" t="s">
        <v>698</v>
      </c>
      <c r="T176" s="105">
        <v>0.03</v>
      </c>
      <c r="U176" s="7">
        <v>1</v>
      </c>
      <c r="V176" s="17">
        <v>1.25</v>
      </c>
      <c r="W176" s="18">
        <f t="shared" si="3"/>
        <v>1.2875</v>
      </c>
      <c r="Z176" s="7"/>
    </row>
    <row r="177" spans="1:26" ht="15">
      <c r="A177" s="14">
        <v>609</v>
      </c>
      <c r="B177" t="s">
        <v>28</v>
      </c>
      <c r="C177" s="1" t="s">
        <v>230</v>
      </c>
      <c r="E177" s="1" t="s">
        <v>601</v>
      </c>
      <c r="F177" s="7" t="s">
        <v>252</v>
      </c>
      <c r="G177" s="7" t="s">
        <v>252</v>
      </c>
      <c r="H177" s="13" t="s">
        <v>746</v>
      </c>
      <c r="I177" s="7" t="s">
        <v>110</v>
      </c>
      <c r="J177" s="7" t="s">
        <v>874</v>
      </c>
      <c r="K177" s="8" t="s">
        <v>182</v>
      </c>
      <c r="L177" s="7" t="s">
        <v>484</v>
      </c>
      <c r="M177" s="7" t="s">
        <v>115</v>
      </c>
      <c r="N177" s="7" t="s">
        <v>110</v>
      </c>
      <c r="O177" s="51" t="s">
        <v>447</v>
      </c>
      <c r="P177" s="8" t="s">
        <v>776</v>
      </c>
      <c r="Q177" s="8" t="s">
        <v>320</v>
      </c>
      <c r="R177" s="13" t="s">
        <v>851</v>
      </c>
      <c r="S177" t="s">
        <v>698</v>
      </c>
      <c r="T177" s="105">
        <v>0</v>
      </c>
      <c r="U177" s="7">
        <v>1</v>
      </c>
      <c r="V177" s="17">
        <v>15</v>
      </c>
      <c r="W177" s="18">
        <f t="shared" si="3"/>
        <v>15</v>
      </c>
      <c r="Z177" s="7"/>
    </row>
    <row r="178" spans="1:26" ht="15">
      <c r="A178" s="14" t="s">
        <v>803</v>
      </c>
      <c r="B178" t="s">
        <v>29</v>
      </c>
      <c r="C178" s="1" t="s">
        <v>231</v>
      </c>
      <c r="E178" s="16" t="s">
        <v>485</v>
      </c>
      <c r="F178" s="8" t="s">
        <v>333</v>
      </c>
      <c r="G178" s="8" t="s">
        <v>437</v>
      </c>
      <c r="H178" s="8" t="s">
        <v>899</v>
      </c>
      <c r="I178" s="7" t="s">
        <v>94</v>
      </c>
      <c r="J178" s="7" t="s">
        <v>897</v>
      </c>
      <c r="K178" s="8" t="s">
        <v>182</v>
      </c>
      <c r="L178" s="7" t="s">
        <v>486</v>
      </c>
      <c r="M178" s="7" t="s">
        <v>115</v>
      </c>
      <c r="N178" s="8" t="s">
        <v>530</v>
      </c>
      <c r="O178" s="51" t="s">
        <v>796</v>
      </c>
      <c r="P178" s="8" t="s">
        <v>693</v>
      </c>
      <c r="Q178" s="8" t="s">
        <v>314</v>
      </c>
      <c r="R178" s="13" t="s">
        <v>494</v>
      </c>
      <c r="S178" t="s">
        <v>698</v>
      </c>
      <c r="T178" s="105">
        <v>0.03</v>
      </c>
      <c r="U178" s="7">
        <v>10</v>
      </c>
      <c r="V178" s="17">
        <v>1</v>
      </c>
      <c r="W178" s="18">
        <f t="shared" si="3"/>
        <v>0.18582008990903373</v>
      </c>
      <c r="Z178" s="7"/>
    </row>
    <row r="179" spans="1:26" ht="15">
      <c r="A179" s="14" t="s">
        <v>804</v>
      </c>
      <c r="B179" t="s">
        <v>29</v>
      </c>
      <c r="C179" s="1" t="s">
        <v>232</v>
      </c>
      <c r="E179" s="16" t="s">
        <v>487</v>
      </c>
      <c r="F179" s="8" t="s">
        <v>333</v>
      </c>
      <c r="G179" s="8" t="s">
        <v>437</v>
      </c>
      <c r="H179" s="8" t="s">
        <v>899</v>
      </c>
      <c r="I179" s="7" t="s">
        <v>94</v>
      </c>
      <c r="J179" s="7" t="s">
        <v>897</v>
      </c>
      <c r="K179" s="8" t="s">
        <v>182</v>
      </c>
      <c r="L179" s="7" t="s">
        <v>486</v>
      </c>
      <c r="M179" s="7" t="s">
        <v>115</v>
      </c>
      <c r="N179" s="8" t="s">
        <v>531</v>
      </c>
      <c r="O179" s="51" t="s">
        <v>448</v>
      </c>
      <c r="P179" s="7" t="s">
        <v>110</v>
      </c>
      <c r="Q179" s="8" t="s">
        <v>314</v>
      </c>
      <c r="R179" s="13" t="s">
        <v>494</v>
      </c>
      <c r="S179" t="s">
        <v>698</v>
      </c>
      <c r="T179" s="105">
        <v>0.03</v>
      </c>
      <c r="U179" s="7">
        <v>10</v>
      </c>
      <c r="V179" s="17">
        <v>1.2</v>
      </c>
      <c r="W179" s="18">
        <f t="shared" si="3"/>
        <v>0.22298410789084047</v>
      </c>
      <c r="Z179" s="7"/>
    </row>
    <row r="180" spans="1:26" ht="15">
      <c r="A180" s="14">
        <v>610</v>
      </c>
      <c r="B180" t="s">
        <v>28</v>
      </c>
      <c r="C180" s="1" t="s">
        <v>233</v>
      </c>
      <c r="E180" s="16" t="s">
        <v>488</v>
      </c>
      <c r="F180" s="7" t="s">
        <v>875</v>
      </c>
      <c r="G180" s="7" t="s">
        <v>875</v>
      </c>
      <c r="H180" s="13" t="s">
        <v>746</v>
      </c>
      <c r="I180" s="7" t="s">
        <v>110</v>
      </c>
      <c r="J180" s="8" t="s">
        <v>115</v>
      </c>
      <c r="K180" s="8" t="s">
        <v>182</v>
      </c>
      <c r="L180" s="7" t="s">
        <v>90</v>
      </c>
      <c r="M180" s="7" t="s">
        <v>90</v>
      </c>
      <c r="N180" s="13" t="s">
        <v>489</v>
      </c>
      <c r="O180" s="51" t="s">
        <v>449</v>
      </c>
      <c r="P180" s="8" t="s">
        <v>694</v>
      </c>
      <c r="Q180" s="8" t="s">
        <v>272</v>
      </c>
      <c r="R180" s="13" t="s">
        <v>751</v>
      </c>
      <c r="S180" t="s">
        <v>701</v>
      </c>
      <c r="T180" s="105">
        <v>0</v>
      </c>
      <c r="U180" s="7">
        <v>1</v>
      </c>
      <c r="V180" s="17">
        <v>15</v>
      </c>
      <c r="W180" s="18">
        <f t="shared" si="3"/>
        <v>15</v>
      </c>
      <c r="Z180" s="7"/>
    </row>
    <row r="181" spans="1:26" ht="15">
      <c r="A181" s="14">
        <v>612</v>
      </c>
      <c r="B181" t="s">
        <v>28</v>
      </c>
      <c r="C181" s="1" t="s">
        <v>234</v>
      </c>
      <c r="E181" s="1" t="s">
        <v>919</v>
      </c>
      <c r="F181" s="8" t="s">
        <v>361</v>
      </c>
      <c r="G181" s="7" t="s">
        <v>434</v>
      </c>
      <c r="H181" s="13" t="s">
        <v>746</v>
      </c>
      <c r="I181" s="7" t="s">
        <v>94</v>
      </c>
      <c r="J181" s="7" t="s">
        <v>898</v>
      </c>
      <c r="K181" s="8" t="s">
        <v>182</v>
      </c>
      <c r="L181" s="7" t="s">
        <v>555</v>
      </c>
      <c r="M181" s="7" t="s">
        <v>115</v>
      </c>
      <c r="N181" s="7" t="s">
        <v>110</v>
      </c>
      <c r="O181" s="47" t="s">
        <v>110</v>
      </c>
      <c r="P181" s="8" t="s">
        <v>695</v>
      </c>
      <c r="Q181" s="8" t="s">
        <v>321</v>
      </c>
      <c r="R181" s="13" t="s">
        <v>851</v>
      </c>
      <c r="S181" t="s">
        <v>700</v>
      </c>
      <c r="T181" s="105">
        <v>0.01</v>
      </c>
      <c r="U181" s="7">
        <v>50</v>
      </c>
      <c r="V181" s="17">
        <v>150</v>
      </c>
      <c r="W181" s="18">
        <f aca="true" t="shared" si="4" ref="W181:W204">IF(U181=1,V181,V181*($J$26/(1-(1/(1+$J$26)^U181))))+(T181*V181)</f>
        <v>15.184030212390589</v>
      </c>
      <c r="Z181" s="7"/>
    </row>
    <row r="182" spans="1:26" ht="15">
      <c r="A182" s="14">
        <v>614</v>
      </c>
      <c r="B182" t="s">
        <v>30</v>
      </c>
      <c r="C182" s="1" t="s">
        <v>236</v>
      </c>
      <c r="E182" s="1" t="s">
        <v>602</v>
      </c>
      <c r="F182" s="7" t="s">
        <v>252</v>
      </c>
      <c r="G182" s="7" t="s">
        <v>438</v>
      </c>
      <c r="H182" s="13" t="s">
        <v>746</v>
      </c>
      <c r="I182" s="7" t="s">
        <v>91</v>
      </c>
      <c r="J182" s="7" t="s">
        <v>898</v>
      </c>
      <c r="K182" s="8" t="s">
        <v>182</v>
      </c>
      <c r="L182" s="7" t="s">
        <v>898</v>
      </c>
      <c r="M182" s="7" t="s">
        <v>897</v>
      </c>
      <c r="N182" s="7" t="s">
        <v>110</v>
      </c>
      <c r="O182" s="51" t="s">
        <v>505</v>
      </c>
      <c r="P182" s="7" t="s">
        <v>110</v>
      </c>
      <c r="Q182" s="8" t="s">
        <v>312</v>
      </c>
      <c r="R182" s="13" t="s">
        <v>898</v>
      </c>
      <c r="S182" t="s">
        <v>701</v>
      </c>
      <c r="T182" s="105">
        <v>0.03</v>
      </c>
      <c r="U182" s="7">
        <v>25</v>
      </c>
      <c r="V182" s="17">
        <v>500</v>
      </c>
      <c r="W182" s="18">
        <f t="shared" si="4"/>
        <v>65.9031252592859</v>
      </c>
      <c r="Z182" s="7"/>
    </row>
    <row r="183" spans="1:26" ht="15">
      <c r="A183" s="14">
        <v>620</v>
      </c>
      <c r="B183" t="s">
        <v>29</v>
      </c>
      <c r="C183" s="1" t="s">
        <v>237</v>
      </c>
      <c r="E183" s="1" t="s">
        <v>603</v>
      </c>
      <c r="F183" s="7" t="s">
        <v>252</v>
      </c>
      <c r="G183" s="8" t="s">
        <v>436</v>
      </c>
      <c r="H183" s="8" t="s">
        <v>899</v>
      </c>
      <c r="I183" s="7" t="s">
        <v>94</v>
      </c>
      <c r="J183" s="7" t="s">
        <v>898</v>
      </c>
      <c r="K183" s="8" t="s">
        <v>182</v>
      </c>
      <c r="L183" s="7" t="s">
        <v>556</v>
      </c>
      <c r="M183" s="7" t="s">
        <v>115</v>
      </c>
      <c r="N183" s="8" t="s">
        <v>532</v>
      </c>
      <c r="O183" s="51" t="s">
        <v>506</v>
      </c>
      <c r="P183" s="8" t="s">
        <v>696</v>
      </c>
      <c r="Q183" s="8" t="s">
        <v>293</v>
      </c>
      <c r="R183" s="8" t="s">
        <v>753</v>
      </c>
      <c r="S183" t="s">
        <v>701</v>
      </c>
      <c r="T183" s="105">
        <v>0.01</v>
      </c>
      <c r="U183" s="7">
        <v>25</v>
      </c>
      <c r="V183" s="17">
        <v>1.25</v>
      </c>
      <c r="W183" s="18">
        <f t="shared" si="4"/>
        <v>0.13975781314821478</v>
      </c>
      <c r="Z183" s="7"/>
    </row>
    <row r="184" spans="1:26" ht="15">
      <c r="A184" s="14">
        <v>645</v>
      </c>
      <c r="B184" t="s">
        <v>28</v>
      </c>
      <c r="C184" s="16" t="s">
        <v>78</v>
      </c>
      <c r="E184" s="1" t="s">
        <v>615</v>
      </c>
      <c r="F184" s="7" t="s">
        <v>252</v>
      </c>
      <c r="G184" s="7" t="s">
        <v>252</v>
      </c>
      <c r="H184" s="13" t="s">
        <v>746</v>
      </c>
      <c r="I184" s="7" t="s">
        <v>92</v>
      </c>
      <c r="J184" s="7" t="s">
        <v>115</v>
      </c>
      <c r="K184" s="8" t="s">
        <v>182</v>
      </c>
      <c r="L184" s="8" t="s">
        <v>560</v>
      </c>
      <c r="M184" s="7" t="s">
        <v>115</v>
      </c>
      <c r="N184" s="8" t="s">
        <v>537</v>
      </c>
      <c r="O184" s="51" t="s">
        <v>515</v>
      </c>
      <c r="P184" s="7" t="s">
        <v>110</v>
      </c>
      <c r="Q184" s="8" t="s">
        <v>278</v>
      </c>
      <c r="R184" s="13" t="s">
        <v>851</v>
      </c>
      <c r="S184" t="s">
        <v>701</v>
      </c>
      <c r="T184" s="105">
        <v>0</v>
      </c>
      <c r="U184" s="7">
        <v>1</v>
      </c>
      <c r="V184" s="17">
        <v>5</v>
      </c>
      <c r="W184" s="18">
        <f t="shared" si="4"/>
        <v>5</v>
      </c>
      <c r="Z184" s="7"/>
    </row>
    <row r="185" spans="1:26" ht="15">
      <c r="A185" s="14">
        <v>472</v>
      </c>
      <c r="B185" t="s">
        <v>28</v>
      </c>
      <c r="C185" s="1" t="s">
        <v>238</v>
      </c>
      <c r="E185" s="1" t="s">
        <v>604</v>
      </c>
      <c r="F185" s="7" t="s">
        <v>94</v>
      </c>
      <c r="G185" s="8" t="s">
        <v>434</v>
      </c>
      <c r="H185" s="13" t="s">
        <v>746</v>
      </c>
      <c r="I185" s="7" t="s">
        <v>110</v>
      </c>
      <c r="J185" s="7" t="s">
        <v>898</v>
      </c>
      <c r="K185" s="8" t="s">
        <v>182</v>
      </c>
      <c r="L185" s="8" t="s">
        <v>628</v>
      </c>
      <c r="M185" s="7" t="s">
        <v>898</v>
      </c>
      <c r="N185" s="8" t="s">
        <v>533</v>
      </c>
      <c r="O185" s="51" t="s">
        <v>563</v>
      </c>
      <c r="P185" s="8" t="s">
        <v>697</v>
      </c>
      <c r="Q185" s="8" t="s">
        <v>322</v>
      </c>
      <c r="R185" s="8" t="s">
        <v>868</v>
      </c>
      <c r="S185" t="s">
        <v>701</v>
      </c>
      <c r="T185" s="105">
        <v>0.02</v>
      </c>
      <c r="U185" s="7">
        <v>15</v>
      </c>
      <c r="V185" s="17">
        <v>500</v>
      </c>
      <c r="W185" s="18">
        <f t="shared" si="4"/>
        <v>72.02944132515503</v>
      </c>
      <c r="Z185" s="7"/>
    </row>
    <row r="186" spans="1:26" ht="15">
      <c r="A186" s="14">
        <v>630</v>
      </c>
      <c r="B186" t="s">
        <v>30</v>
      </c>
      <c r="C186" s="1" t="s">
        <v>239</v>
      </c>
      <c r="E186" s="1" t="s">
        <v>605</v>
      </c>
      <c r="F186" s="7" t="s">
        <v>252</v>
      </c>
      <c r="G186" s="8" t="s">
        <v>851</v>
      </c>
      <c r="H186" s="8" t="s">
        <v>899</v>
      </c>
      <c r="I186" s="7" t="s">
        <v>94</v>
      </c>
      <c r="J186" s="7" t="s">
        <v>898</v>
      </c>
      <c r="K186" s="8" t="s">
        <v>182</v>
      </c>
      <c r="L186" s="7" t="s">
        <v>898</v>
      </c>
      <c r="M186" s="7" t="s">
        <v>898</v>
      </c>
      <c r="N186" s="8" t="s">
        <v>524</v>
      </c>
      <c r="O186" s="51" t="s">
        <v>507</v>
      </c>
      <c r="P186" s="7" t="s">
        <v>110</v>
      </c>
      <c r="Q186" s="8" t="s">
        <v>293</v>
      </c>
      <c r="R186" s="8" t="s">
        <v>494</v>
      </c>
      <c r="S186" t="s">
        <v>701</v>
      </c>
      <c r="T186" s="105">
        <v>0.02</v>
      </c>
      <c r="U186" s="7">
        <v>15</v>
      </c>
      <c r="V186" s="17">
        <v>250</v>
      </c>
      <c r="W186" s="18">
        <f t="shared" si="4"/>
        <v>36.01472066257752</v>
      </c>
      <c r="Z186" s="7"/>
    </row>
    <row r="187" spans="1:26" ht="15">
      <c r="A187" s="14">
        <v>312</v>
      </c>
      <c r="B187" t="s">
        <v>30</v>
      </c>
      <c r="C187" s="1" t="s">
        <v>240</v>
      </c>
      <c r="E187" s="16" t="s">
        <v>490</v>
      </c>
      <c r="F187" s="7" t="s">
        <v>252</v>
      </c>
      <c r="G187" s="8" t="s">
        <v>431</v>
      </c>
      <c r="H187" s="8" t="s">
        <v>899</v>
      </c>
      <c r="I187" s="7" t="s">
        <v>94</v>
      </c>
      <c r="J187" s="7" t="s">
        <v>899</v>
      </c>
      <c r="K187" s="8" t="s">
        <v>182</v>
      </c>
      <c r="L187" s="7" t="s">
        <v>869</v>
      </c>
      <c r="M187" s="7" t="s">
        <v>869</v>
      </c>
      <c r="N187" s="7" t="s">
        <v>110</v>
      </c>
      <c r="O187" s="51" t="s">
        <v>508</v>
      </c>
      <c r="P187" s="8" t="s">
        <v>716</v>
      </c>
      <c r="Q187" s="13" t="s">
        <v>323</v>
      </c>
      <c r="R187" s="8" t="s">
        <v>868</v>
      </c>
      <c r="S187" t="s">
        <v>698</v>
      </c>
      <c r="T187" s="105">
        <v>0</v>
      </c>
      <c r="U187" s="7">
        <v>1</v>
      </c>
      <c r="V187" s="17">
        <v>500</v>
      </c>
      <c r="W187" s="18">
        <f t="shared" si="4"/>
        <v>500</v>
      </c>
      <c r="Z187" s="7"/>
    </row>
    <row r="188" spans="1:26" ht="15">
      <c r="A188" s="14">
        <v>313</v>
      </c>
      <c r="B188" t="s">
        <v>30</v>
      </c>
      <c r="C188" s="1" t="s">
        <v>241</v>
      </c>
      <c r="E188" s="16" t="s">
        <v>491</v>
      </c>
      <c r="F188" s="7" t="s">
        <v>252</v>
      </c>
      <c r="G188" s="8" t="s">
        <v>435</v>
      </c>
      <c r="H188" s="8" t="s">
        <v>876</v>
      </c>
      <c r="I188" s="7" t="s">
        <v>94</v>
      </c>
      <c r="J188" s="7" t="s">
        <v>899</v>
      </c>
      <c r="K188" s="8" t="s">
        <v>182</v>
      </c>
      <c r="L188" s="7" t="s">
        <v>557</v>
      </c>
      <c r="M188" s="8" t="s">
        <v>725</v>
      </c>
      <c r="N188" s="7" t="s">
        <v>110</v>
      </c>
      <c r="O188" s="51" t="s">
        <v>508</v>
      </c>
      <c r="P188" s="8" t="s">
        <v>716</v>
      </c>
      <c r="Q188" s="8" t="s">
        <v>324</v>
      </c>
      <c r="R188" s="8" t="s">
        <v>868</v>
      </c>
      <c r="S188" t="s">
        <v>701</v>
      </c>
      <c r="T188" s="105">
        <v>0.04</v>
      </c>
      <c r="U188" s="7">
        <v>25</v>
      </c>
      <c r="V188" s="17">
        <v>15000</v>
      </c>
      <c r="W188" s="18">
        <f t="shared" si="4"/>
        <v>2127.093757778577</v>
      </c>
      <c r="Z188" s="7"/>
    </row>
    <row r="189" spans="1:26" ht="15">
      <c r="A189" s="14">
        <v>359</v>
      </c>
      <c r="B189" t="s">
        <v>30</v>
      </c>
      <c r="C189" s="1" t="s">
        <v>242</v>
      </c>
      <c r="E189" s="1" t="s">
        <v>606</v>
      </c>
      <c r="F189" s="7" t="s">
        <v>252</v>
      </c>
      <c r="G189" s="8" t="s">
        <v>439</v>
      </c>
      <c r="H189" s="8" t="s">
        <v>876</v>
      </c>
      <c r="I189" s="7" t="s">
        <v>94</v>
      </c>
      <c r="J189" s="7" t="s">
        <v>899</v>
      </c>
      <c r="K189" s="8" t="s">
        <v>182</v>
      </c>
      <c r="L189" s="7" t="s">
        <v>558</v>
      </c>
      <c r="M189" s="8" t="s">
        <v>725</v>
      </c>
      <c r="N189" s="7" t="s">
        <v>110</v>
      </c>
      <c r="O189" s="51" t="s">
        <v>508</v>
      </c>
      <c r="P189" s="8" t="s">
        <v>716</v>
      </c>
      <c r="Q189" s="8" t="s">
        <v>395</v>
      </c>
      <c r="R189" s="8" t="s">
        <v>868</v>
      </c>
      <c r="S189" t="s">
        <v>701</v>
      </c>
      <c r="T189" s="105">
        <v>0.04</v>
      </c>
      <c r="U189" s="7">
        <v>25</v>
      </c>
      <c r="V189" s="17">
        <v>20000</v>
      </c>
      <c r="W189" s="18">
        <f t="shared" si="4"/>
        <v>2836.1250103714365</v>
      </c>
      <c r="Z189" s="7"/>
    </row>
    <row r="190" spans="1:26" ht="15">
      <c r="A190" s="14">
        <v>633</v>
      </c>
      <c r="B190" t="s">
        <v>28</v>
      </c>
      <c r="C190" s="1" t="s">
        <v>243</v>
      </c>
      <c r="E190" s="1" t="s">
        <v>607</v>
      </c>
      <c r="F190" s="7" t="s">
        <v>252</v>
      </c>
      <c r="G190" s="7" t="s">
        <v>252</v>
      </c>
      <c r="H190" s="8" t="s">
        <v>899</v>
      </c>
      <c r="I190" s="7" t="s">
        <v>94</v>
      </c>
      <c r="J190" s="7" t="s">
        <v>899</v>
      </c>
      <c r="K190" s="8" t="s">
        <v>182</v>
      </c>
      <c r="L190" s="8" t="s">
        <v>559</v>
      </c>
      <c r="M190" s="8" t="s">
        <v>725</v>
      </c>
      <c r="N190" s="8" t="s">
        <v>534</v>
      </c>
      <c r="O190" s="51" t="s">
        <v>509</v>
      </c>
      <c r="P190" s="8" t="s">
        <v>717</v>
      </c>
      <c r="Q190" s="8" t="s">
        <v>325</v>
      </c>
      <c r="R190" s="8" t="s">
        <v>868</v>
      </c>
      <c r="S190" t="s">
        <v>701</v>
      </c>
      <c r="T190" s="105">
        <v>0</v>
      </c>
      <c r="U190" s="7">
        <v>1</v>
      </c>
      <c r="V190" s="17">
        <v>12</v>
      </c>
      <c r="W190" s="18">
        <f t="shared" si="4"/>
        <v>12</v>
      </c>
      <c r="Z190" s="7"/>
    </row>
    <row r="191" spans="1:26" ht="15">
      <c r="A191" s="14">
        <v>636</v>
      </c>
      <c r="B191" t="s">
        <v>28</v>
      </c>
      <c r="C191" s="1" t="s">
        <v>244</v>
      </c>
      <c r="E191" s="1" t="s">
        <v>608</v>
      </c>
      <c r="F191" s="7" t="s">
        <v>252</v>
      </c>
      <c r="G191" s="7" t="s">
        <v>252</v>
      </c>
      <c r="H191" s="13" t="s">
        <v>746</v>
      </c>
      <c r="I191" s="7" t="s">
        <v>94</v>
      </c>
      <c r="J191" s="7" t="s">
        <v>898</v>
      </c>
      <c r="K191" s="8" t="s">
        <v>182</v>
      </c>
      <c r="L191" s="7" t="s">
        <v>898</v>
      </c>
      <c r="M191" s="7" t="s">
        <v>898</v>
      </c>
      <c r="N191" s="7" t="s">
        <v>110</v>
      </c>
      <c r="O191" s="51" t="s">
        <v>510</v>
      </c>
      <c r="P191" s="7" t="s">
        <v>110</v>
      </c>
      <c r="Q191" s="8" t="s">
        <v>326</v>
      </c>
      <c r="R191" s="8" t="s">
        <v>499</v>
      </c>
      <c r="S191" t="s">
        <v>701</v>
      </c>
      <c r="T191" s="105">
        <v>0.03</v>
      </c>
      <c r="U191" s="7">
        <v>10</v>
      </c>
      <c r="V191" s="17">
        <v>500</v>
      </c>
      <c r="W191" s="18">
        <f t="shared" si="4"/>
        <v>92.91004495451686</v>
      </c>
      <c r="Z191" s="7"/>
    </row>
    <row r="192" spans="1:26" ht="15">
      <c r="A192" s="14">
        <v>638</v>
      </c>
      <c r="B192" t="s">
        <v>30</v>
      </c>
      <c r="C192" s="1" t="s">
        <v>245</v>
      </c>
      <c r="E192" s="1" t="s">
        <v>609</v>
      </c>
      <c r="F192" s="8" t="s">
        <v>362</v>
      </c>
      <c r="G192" s="8" t="s">
        <v>440</v>
      </c>
      <c r="H192" s="8" t="s">
        <v>876</v>
      </c>
      <c r="I192" s="7" t="s">
        <v>94</v>
      </c>
      <c r="J192" s="7" t="s">
        <v>897</v>
      </c>
      <c r="K192" s="8" t="s">
        <v>182</v>
      </c>
      <c r="L192" s="7" t="s">
        <v>115</v>
      </c>
      <c r="M192" s="7" t="s">
        <v>115</v>
      </c>
      <c r="N192" s="7" t="s">
        <v>110</v>
      </c>
      <c r="O192" s="51" t="s">
        <v>511</v>
      </c>
      <c r="P192" s="7" t="s">
        <v>110</v>
      </c>
      <c r="Q192" s="8" t="s">
        <v>283</v>
      </c>
      <c r="R192" s="13" t="s">
        <v>751</v>
      </c>
      <c r="S192" t="s">
        <v>701</v>
      </c>
      <c r="T192" s="105">
        <v>0.03</v>
      </c>
      <c r="U192" s="7">
        <v>15</v>
      </c>
      <c r="V192" s="17">
        <v>2500</v>
      </c>
      <c r="W192" s="18">
        <f t="shared" si="4"/>
        <v>385.14720662577514</v>
      </c>
      <c r="Z192" s="7"/>
    </row>
    <row r="193" spans="1:26" ht="15">
      <c r="A193" s="14">
        <v>640</v>
      </c>
      <c r="B193" t="s">
        <v>28</v>
      </c>
      <c r="C193" s="1" t="s">
        <v>79</v>
      </c>
      <c r="E193" s="1" t="s">
        <v>610</v>
      </c>
      <c r="F193" s="8" t="s">
        <v>95</v>
      </c>
      <c r="G193" s="8" t="s">
        <v>874</v>
      </c>
      <c r="H193" s="13" t="s">
        <v>746</v>
      </c>
      <c r="I193" s="7" t="s">
        <v>94</v>
      </c>
      <c r="J193" s="7" t="s">
        <v>898</v>
      </c>
      <c r="K193" s="8" t="s">
        <v>182</v>
      </c>
      <c r="L193" s="7" t="s">
        <v>897</v>
      </c>
      <c r="M193" s="7" t="s">
        <v>898</v>
      </c>
      <c r="N193" s="8" t="s">
        <v>535</v>
      </c>
      <c r="O193" s="51" t="s">
        <v>512</v>
      </c>
      <c r="P193" s="7" t="s">
        <v>110</v>
      </c>
      <c r="Q193" s="8" t="s">
        <v>304</v>
      </c>
      <c r="R193" s="13" t="s">
        <v>499</v>
      </c>
      <c r="S193" t="s">
        <v>701</v>
      </c>
      <c r="T193" s="105">
        <v>0.02</v>
      </c>
      <c r="U193" s="7">
        <v>15</v>
      </c>
      <c r="V193" s="17">
        <v>25</v>
      </c>
      <c r="W193" s="18">
        <f t="shared" si="4"/>
        <v>3.601472066257751</v>
      </c>
      <c r="Z193" s="7"/>
    </row>
    <row r="194" spans="1:26" ht="15">
      <c r="A194" s="14">
        <v>641</v>
      </c>
      <c r="B194" t="s">
        <v>28</v>
      </c>
      <c r="C194" s="1" t="s">
        <v>246</v>
      </c>
      <c r="E194" s="1" t="s">
        <v>611</v>
      </c>
      <c r="F194" s="7" t="s">
        <v>875</v>
      </c>
      <c r="G194" s="7" t="s">
        <v>875</v>
      </c>
      <c r="H194" s="8" t="s">
        <v>899</v>
      </c>
      <c r="I194" s="7" t="s">
        <v>110</v>
      </c>
      <c r="J194" s="8" t="s">
        <v>343</v>
      </c>
      <c r="K194" s="8" t="s">
        <v>182</v>
      </c>
      <c r="L194" s="7" t="s">
        <v>897</v>
      </c>
      <c r="M194" s="7" t="s">
        <v>898</v>
      </c>
      <c r="N194" s="8" t="s">
        <v>524</v>
      </c>
      <c r="O194" s="51" t="s">
        <v>26</v>
      </c>
      <c r="P194" s="7" t="s">
        <v>110</v>
      </c>
      <c r="Q194" s="8" t="s">
        <v>396</v>
      </c>
      <c r="R194" s="13" t="s">
        <v>753</v>
      </c>
      <c r="S194" t="s">
        <v>701</v>
      </c>
      <c r="T194" s="105">
        <v>0.02</v>
      </c>
      <c r="U194" s="7">
        <v>10</v>
      </c>
      <c r="V194" s="17">
        <v>15</v>
      </c>
      <c r="W194" s="18">
        <f t="shared" si="4"/>
        <v>2.6373013486355057</v>
      </c>
      <c r="Z194" s="7"/>
    </row>
    <row r="195" spans="1:26" ht="15">
      <c r="A195" s="14" t="s">
        <v>805</v>
      </c>
      <c r="B195" t="s">
        <v>30</v>
      </c>
      <c r="C195" s="1" t="s">
        <v>247</v>
      </c>
      <c r="E195" s="1" t="s">
        <v>612</v>
      </c>
      <c r="F195" s="7" t="s">
        <v>94</v>
      </c>
      <c r="G195" s="7" t="s">
        <v>94</v>
      </c>
      <c r="H195" s="8" t="s">
        <v>876</v>
      </c>
      <c r="I195" s="7" t="s">
        <v>94</v>
      </c>
      <c r="J195" s="7" t="s">
        <v>897</v>
      </c>
      <c r="K195" s="8" t="s">
        <v>182</v>
      </c>
      <c r="L195" s="7" t="s">
        <v>897</v>
      </c>
      <c r="M195" s="7" t="s">
        <v>115</v>
      </c>
      <c r="N195" s="7" t="s">
        <v>110</v>
      </c>
      <c r="O195" s="51" t="s">
        <v>513</v>
      </c>
      <c r="P195" s="7" t="s">
        <v>110</v>
      </c>
      <c r="Q195" s="8" t="s">
        <v>324</v>
      </c>
      <c r="R195" s="13" t="s">
        <v>500</v>
      </c>
      <c r="S195" s="1" t="s">
        <v>703</v>
      </c>
      <c r="T195" s="105">
        <v>0.01</v>
      </c>
      <c r="U195" s="7">
        <v>20</v>
      </c>
      <c r="V195" s="17">
        <v>5000</v>
      </c>
      <c r="W195" s="18">
        <f t="shared" si="4"/>
        <v>597.732375041146</v>
      </c>
      <c r="Z195" s="7"/>
    </row>
    <row r="196" spans="1:23" ht="15">
      <c r="A196" s="14" t="s">
        <v>806</v>
      </c>
      <c r="B196" t="s">
        <v>30</v>
      </c>
      <c r="C196" s="1" t="s">
        <v>248</v>
      </c>
      <c r="E196" s="1" t="s">
        <v>613</v>
      </c>
      <c r="F196" s="7" t="s">
        <v>252</v>
      </c>
      <c r="G196" s="7" t="s">
        <v>252</v>
      </c>
      <c r="H196" s="8" t="s">
        <v>876</v>
      </c>
      <c r="I196" s="7" t="s">
        <v>94</v>
      </c>
      <c r="J196" s="7" t="s">
        <v>897</v>
      </c>
      <c r="K196" s="8" t="s">
        <v>182</v>
      </c>
      <c r="L196" s="7" t="s">
        <v>115</v>
      </c>
      <c r="M196" s="7" t="s">
        <v>115</v>
      </c>
      <c r="N196" s="7" t="s">
        <v>110</v>
      </c>
      <c r="O196" s="51" t="s">
        <v>513</v>
      </c>
      <c r="P196" s="7" t="s">
        <v>110</v>
      </c>
      <c r="Q196" s="8" t="s">
        <v>324</v>
      </c>
      <c r="R196" s="13" t="s">
        <v>500</v>
      </c>
      <c r="S196" t="s">
        <v>701</v>
      </c>
      <c r="T196" s="105">
        <v>0.01</v>
      </c>
      <c r="U196" s="7">
        <v>20</v>
      </c>
      <c r="V196" s="17">
        <v>5000</v>
      </c>
      <c r="W196" s="18">
        <f t="shared" si="4"/>
        <v>597.732375041146</v>
      </c>
    </row>
    <row r="197" spans="1:23" ht="15">
      <c r="A197" s="14">
        <v>351</v>
      </c>
      <c r="B197" t="s">
        <v>30</v>
      </c>
      <c r="C197" s="16" t="s">
        <v>80</v>
      </c>
      <c r="E197" s="16" t="s">
        <v>854</v>
      </c>
      <c r="F197" s="7" t="s">
        <v>252</v>
      </c>
      <c r="G197" s="8" t="s">
        <v>855</v>
      </c>
      <c r="H197" s="13" t="s">
        <v>746</v>
      </c>
      <c r="I197" s="8" t="s">
        <v>90</v>
      </c>
      <c r="J197" s="8" t="s">
        <v>868</v>
      </c>
      <c r="K197" s="8" t="s">
        <v>182</v>
      </c>
      <c r="L197" s="8" t="s">
        <v>856</v>
      </c>
      <c r="M197" s="7" t="s">
        <v>115</v>
      </c>
      <c r="N197" s="8" t="s">
        <v>857</v>
      </c>
      <c r="O197" s="47" t="s">
        <v>110</v>
      </c>
      <c r="P197" s="47" t="s">
        <v>110</v>
      </c>
      <c r="Q197" s="47" t="s">
        <v>110</v>
      </c>
      <c r="R197" s="47" t="s">
        <v>849</v>
      </c>
      <c r="S197" t="s">
        <v>701</v>
      </c>
      <c r="T197" s="105">
        <v>0.01</v>
      </c>
      <c r="U197" s="7">
        <v>50</v>
      </c>
      <c r="V197" s="17">
        <v>2500</v>
      </c>
      <c r="W197" s="18">
        <f t="shared" si="4"/>
        <v>253.06717020650981</v>
      </c>
    </row>
    <row r="198" spans="1:23" ht="15">
      <c r="A198" s="14">
        <v>658</v>
      </c>
      <c r="B198" t="s">
        <v>28</v>
      </c>
      <c r="C198" s="16" t="s">
        <v>81</v>
      </c>
      <c r="E198" s="1" t="s">
        <v>627</v>
      </c>
      <c r="F198" s="8" t="s">
        <v>338</v>
      </c>
      <c r="G198" s="8" t="s">
        <v>441</v>
      </c>
      <c r="H198" s="8" t="s">
        <v>899</v>
      </c>
      <c r="I198" s="7" t="s">
        <v>94</v>
      </c>
      <c r="J198" s="8" t="s">
        <v>897</v>
      </c>
      <c r="K198" s="8" t="s">
        <v>182</v>
      </c>
      <c r="L198" s="8" t="s">
        <v>628</v>
      </c>
      <c r="M198" s="7" t="s">
        <v>898</v>
      </c>
      <c r="N198" s="8" t="s">
        <v>536</v>
      </c>
      <c r="O198" s="51" t="s">
        <v>514</v>
      </c>
      <c r="P198" s="7" t="s">
        <v>110</v>
      </c>
      <c r="Q198" s="8" t="s">
        <v>273</v>
      </c>
      <c r="R198" s="13" t="s">
        <v>751</v>
      </c>
      <c r="S198" t="s">
        <v>701</v>
      </c>
      <c r="T198" s="105">
        <v>0.02</v>
      </c>
      <c r="U198" s="7">
        <v>50</v>
      </c>
      <c r="V198" s="17">
        <v>500</v>
      </c>
      <c r="W198" s="18">
        <f t="shared" si="4"/>
        <v>55.613434041301964</v>
      </c>
    </row>
    <row r="199" spans="1:23" ht="15">
      <c r="A199" s="14">
        <v>659</v>
      </c>
      <c r="B199" t="s">
        <v>28</v>
      </c>
      <c r="C199" s="16" t="s">
        <v>82</v>
      </c>
      <c r="E199" s="1" t="s">
        <v>631</v>
      </c>
      <c r="F199" s="8" t="s">
        <v>338</v>
      </c>
      <c r="G199" s="8" t="s">
        <v>441</v>
      </c>
      <c r="H199" s="8" t="s">
        <v>899</v>
      </c>
      <c r="I199" s="7" t="s">
        <v>94</v>
      </c>
      <c r="J199" s="7" t="s">
        <v>897</v>
      </c>
      <c r="K199" s="8" t="s">
        <v>182</v>
      </c>
      <c r="L199" s="8" t="s">
        <v>628</v>
      </c>
      <c r="M199" s="7" t="s">
        <v>898</v>
      </c>
      <c r="N199" s="8" t="s">
        <v>536</v>
      </c>
      <c r="O199" s="51" t="s">
        <v>514</v>
      </c>
      <c r="P199" s="7" t="s">
        <v>110</v>
      </c>
      <c r="Q199" s="8" t="s">
        <v>273</v>
      </c>
      <c r="R199" s="13" t="s">
        <v>751</v>
      </c>
      <c r="S199" t="s">
        <v>701</v>
      </c>
      <c r="T199" s="105">
        <v>0.02</v>
      </c>
      <c r="U199" s="7">
        <v>50</v>
      </c>
      <c r="V199" s="17">
        <v>500</v>
      </c>
      <c r="W199" s="18">
        <f t="shared" si="4"/>
        <v>55.613434041301964</v>
      </c>
    </row>
    <row r="200" spans="1:23" ht="15">
      <c r="A200" s="14">
        <v>657</v>
      </c>
      <c r="B200" t="s">
        <v>28</v>
      </c>
      <c r="C200" s="1" t="s">
        <v>83</v>
      </c>
      <c r="E200" s="1" t="s">
        <v>614</v>
      </c>
      <c r="F200" s="8" t="s">
        <v>338</v>
      </c>
      <c r="G200" s="8" t="s">
        <v>441</v>
      </c>
      <c r="H200" s="8" t="s">
        <v>899</v>
      </c>
      <c r="I200" s="7" t="s">
        <v>94</v>
      </c>
      <c r="J200" s="7" t="s">
        <v>897</v>
      </c>
      <c r="K200" s="8" t="s">
        <v>182</v>
      </c>
      <c r="L200" s="8" t="s">
        <v>628</v>
      </c>
      <c r="M200" s="7" t="s">
        <v>898</v>
      </c>
      <c r="N200" s="8" t="s">
        <v>536</v>
      </c>
      <c r="O200" s="51" t="s">
        <v>514</v>
      </c>
      <c r="P200" s="7" t="s">
        <v>110</v>
      </c>
      <c r="Q200" s="8" t="s">
        <v>273</v>
      </c>
      <c r="R200" s="13" t="s">
        <v>751</v>
      </c>
      <c r="S200" t="s">
        <v>701</v>
      </c>
      <c r="T200" s="105">
        <v>0</v>
      </c>
      <c r="U200" s="7">
        <v>50</v>
      </c>
      <c r="V200" s="17">
        <v>500</v>
      </c>
      <c r="W200" s="18">
        <f t="shared" si="4"/>
        <v>45.613434041301964</v>
      </c>
    </row>
    <row r="201" spans="1:23" ht="15">
      <c r="A201" s="14">
        <v>644</v>
      </c>
      <c r="B201" t="s">
        <v>28</v>
      </c>
      <c r="C201" s="16" t="s">
        <v>84</v>
      </c>
      <c r="E201" s="16" t="s">
        <v>504</v>
      </c>
      <c r="F201" s="7" t="s">
        <v>252</v>
      </c>
      <c r="G201" s="7" t="s">
        <v>252</v>
      </c>
      <c r="H201" s="13" t="s">
        <v>746</v>
      </c>
      <c r="I201" s="7" t="s">
        <v>92</v>
      </c>
      <c r="J201" s="7" t="s">
        <v>115</v>
      </c>
      <c r="K201" s="8" t="s">
        <v>182</v>
      </c>
      <c r="L201" s="8" t="s">
        <v>562</v>
      </c>
      <c r="M201" s="7" t="s">
        <v>49</v>
      </c>
      <c r="N201" s="8" t="s">
        <v>537</v>
      </c>
      <c r="O201" s="51" t="s">
        <v>515</v>
      </c>
      <c r="P201" s="7" t="s">
        <v>110</v>
      </c>
      <c r="Q201" s="8" t="s">
        <v>278</v>
      </c>
      <c r="R201" s="13" t="s">
        <v>499</v>
      </c>
      <c r="S201" t="s">
        <v>701</v>
      </c>
      <c r="T201" s="105">
        <v>0</v>
      </c>
      <c r="U201" s="7">
        <v>1</v>
      </c>
      <c r="V201" s="17">
        <v>5</v>
      </c>
      <c r="W201" s="18">
        <f t="shared" si="4"/>
        <v>5</v>
      </c>
    </row>
    <row r="202" spans="1:23" ht="15">
      <c r="A202" s="14">
        <v>648</v>
      </c>
      <c r="B202" t="s">
        <v>30</v>
      </c>
      <c r="C202" s="1" t="s">
        <v>249</v>
      </c>
      <c r="E202" s="1" t="s">
        <v>616</v>
      </c>
      <c r="F202" s="7" t="s">
        <v>252</v>
      </c>
      <c r="G202" s="7" t="s">
        <v>252</v>
      </c>
      <c r="H202" s="8" t="s">
        <v>899</v>
      </c>
      <c r="I202" s="7" t="s">
        <v>91</v>
      </c>
      <c r="J202" s="7" t="s">
        <v>115</v>
      </c>
      <c r="K202" s="8" t="s">
        <v>182</v>
      </c>
      <c r="L202" s="8" t="s">
        <v>561</v>
      </c>
      <c r="M202" s="7" t="s">
        <v>115</v>
      </c>
      <c r="N202" s="7" t="s">
        <v>110</v>
      </c>
      <c r="O202" s="51" t="s">
        <v>515</v>
      </c>
      <c r="P202" s="7" t="s">
        <v>110</v>
      </c>
      <c r="Q202" s="8" t="s">
        <v>306</v>
      </c>
      <c r="R202" s="13" t="s">
        <v>501</v>
      </c>
      <c r="S202" t="s">
        <v>701</v>
      </c>
      <c r="T202" s="105">
        <v>0.02</v>
      </c>
      <c r="U202" s="7">
        <v>20</v>
      </c>
      <c r="V202" s="17">
        <v>750</v>
      </c>
      <c r="W202" s="18">
        <f t="shared" si="4"/>
        <v>97.1598562561719</v>
      </c>
    </row>
    <row r="203" spans="1:23" ht="15">
      <c r="A203" s="14">
        <v>380</v>
      </c>
      <c r="B203" t="s">
        <v>29</v>
      </c>
      <c r="C203" s="1" t="s">
        <v>250</v>
      </c>
      <c r="E203" s="1" t="s">
        <v>617</v>
      </c>
      <c r="F203" s="8" t="s">
        <v>363</v>
      </c>
      <c r="G203" s="8" t="s">
        <v>442</v>
      </c>
      <c r="H203" s="13" t="s">
        <v>746</v>
      </c>
      <c r="I203" s="7" t="s">
        <v>94</v>
      </c>
      <c r="J203" s="7" t="s">
        <v>110</v>
      </c>
      <c r="K203" s="8" t="s">
        <v>182</v>
      </c>
      <c r="L203" s="7" t="s">
        <v>115</v>
      </c>
      <c r="M203" s="7" t="s">
        <v>115</v>
      </c>
      <c r="N203" s="7" t="s">
        <v>110</v>
      </c>
      <c r="O203" s="47" t="s">
        <v>110</v>
      </c>
      <c r="P203" s="8" t="s">
        <v>695</v>
      </c>
      <c r="Q203" s="8" t="s">
        <v>327</v>
      </c>
      <c r="R203" s="13" t="s">
        <v>753</v>
      </c>
      <c r="S203" t="s">
        <v>701</v>
      </c>
      <c r="T203" s="105">
        <v>0.02</v>
      </c>
      <c r="U203" s="7">
        <v>20</v>
      </c>
      <c r="V203" s="17">
        <v>300</v>
      </c>
      <c r="W203" s="18">
        <f t="shared" si="4"/>
        <v>38.86394250246877</v>
      </c>
    </row>
    <row r="204" spans="1:23" ht="15">
      <c r="A204" s="14">
        <v>650</v>
      </c>
      <c r="B204" t="s">
        <v>29</v>
      </c>
      <c r="C204" s="1" t="s">
        <v>251</v>
      </c>
      <c r="E204" s="1" t="s">
        <v>51</v>
      </c>
      <c r="F204" s="7" t="s">
        <v>252</v>
      </c>
      <c r="G204" s="7" t="s">
        <v>252</v>
      </c>
      <c r="H204" s="13" t="s">
        <v>746</v>
      </c>
      <c r="I204" s="7" t="s">
        <v>91</v>
      </c>
      <c r="J204" s="7" t="s">
        <v>898</v>
      </c>
      <c r="K204" s="8" t="s">
        <v>182</v>
      </c>
      <c r="L204" s="7" t="s">
        <v>115</v>
      </c>
      <c r="M204" s="8" t="s">
        <v>903</v>
      </c>
      <c r="N204" s="7" t="s">
        <v>110</v>
      </c>
      <c r="O204" s="47" t="s">
        <v>110</v>
      </c>
      <c r="P204" s="8" t="s">
        <v>718</v>
      </c>
      <c r="Q204" s="8" t="s">
        <v>328</v>
      </c>
      <c r="R204" s="13" t="s">
        <v>753</v>
      </c>
      <c r="S204" s="1" t="s">
        <v>702</v>
      </c>
      <c r="T204" s="105">
        <v>0.02</v>
      </c>
      <c r="U204" s="7">
        <v>20</v>
      </c>
      <c r="V204" s="17">
        <v>100</v>
      </c>
      <c r="W204" s="18">
        <f t="shared" si="4"/>
        <v>12.95464750082292</v>
      </c>
    </row>
    <row r="205" ht="15">
      <c r="E205"/>
    </row>
    <row r="206" spans="5:20" ht="15">
      <c r="E206"/>
      <c r="T206" s="41" t="s">
        <v>538</v>
      </c>
    </row>
    <row r="207" spans="5:20" ht="15">
      <c r="E207"/>
      <c r="T207" s="42" t="s">
        <v>520</v>
      </c>
    </row>
    <row r="208" ht="15">
      <c r="E208"/>
    </row>
  </sheetData>
  <printOptions/>
  <pageMargins left="0.75" right="0.75" top="1" bottom="1" header="0.5" footer="0.5"/>
  <pageSetup fitToHeight="74" horizontalDpi="150" verticalDpi="15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Streif</dc:creator>
  <cp:keywords/>
  <dc:description/>
  <cp:lastModifiedBy>Administrator</cp:lastModifiedBy>
  <cp:lastPrinted>2000-01-06T22:10:49Z</cp:lastPrinted>
  <dcterms:created xsi:type="dcterms:W3CDTF">1999-10-19T15:54:02Z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