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10" windowWidth="13740" windowHeight="4935" activeTab="0"/>
  </bookViews>
  <sheets>
    <sheet name="t-25" sheetId="1" r:id="rId1"/>
  </sheets>
  <definedNames>
    <definedName name="_Key1" localSheetId="0" hidden="1">'t-25'!$B$17:$B$146</definedName>
    <definedName name="_Key2" localSheetId="0" hidden="1">'t-25'!$D$17:$D$146</definedName>
    <definedName name="_Order1" localSheetId="0" hidden="1">255</definedName>
    <definedName name="_Order2" localSheetId="0" hidden="1">255</definedName>
    <definedName name="_Sort" localSheetId="0" hidden="1">'t-25'!$B$17:$D$146</definedName>
    <definedName name="_xlnm.Print_Area" localSheetId="0">'t-25'!$A$8:$P$164</definedName>
    <definedName name="Print_Area_MI">'t-25'!$D$1:$P$161</definedName>
    <definedName name="_xlnm.Print_Titles" localSheetId="0">'t-25'!$1:$7</definedName>
    <definedName name="Print_Titles_MI">'t-25'!$1:$16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<sst xmlns="http://schemas.openxmlformats.org/spreadsheetml/2006/main" count="182" uniqueCount="134">
  <si>
    <t xml:space="preserve"> </t>
  </si>
  <si>
    <t>STATE / AREA</t>
  </si>
  <si>
    <t>TOTAL</t>
  </si>
  <si>
    <t>% of</t>
  </si>
  <si>
    <t>Cat.</t>
  </si>
  <si>
    <t>AZ</t>
  </si>
  <si>
    <t>Phoenix</t>
  </si>
  <si>
    <t>Total</t>
  </si>
  <si>
    <t>CA</t>
  </si>
  <si>
    <t>Los Angeles</t>
  </si>
  <si>
    <t>Sacramento</t>
  </si>
  <si>
    <t>San Diego</t>
  </si>
  <si>
    <t>*</t>
  </si>
  <si>
    <t>San Francisco-Oakland</t>
  </si>
  <si>
    <t>San Jose</t>
  </si>
  <si>
    <t>CO</t>
  </si>
  <si>
    <t>Denver</t>
  </si>
  <si>
    <t>CT</t>
  </si>
  <si>
    <t>Hartford-Middletown</t>
  </si>
  <si>
    <t>Southwestern Conn.</t>
  </si>
  <si>
    <t>DC</t>
  </si>
  <si>
    <t>Washington, DC-MD-VA</t>
  </si>
  <si>
    <t>DE</t>
  </si>
  <si>
    <t>Philadelphia (thru Wilmtn)</t>
  </si>
  <si>
    <t>Wilmington, DE-MD-NJ-PA</t>
  </si>
  <si>
    <t>FL</t>
  </si>
  <si>
    <t>Ft. Laud-Hllywd-Pomp Bch</t>
  </si>
  <si>
    <t>Miami-Hialeah</t>
  </si>
  <si>
    <t>Tampa-St. Pete-Clrwater</t>
  </si>
  <si>
    <t>GA</t>
  </si>
  <si>
    <t>Atlanta</t>
  </si>
  <si>
    <t>HI</t>
  </si>
  <si>
    <t>Honolulu</t>
  </si>
  <si>
    <t>IL</t>
  </si>
  <si>
    <t>Chicago</t>
  </si>
  <si>
    <t>IN</t>
  </si>
  <si>
    <t>Northwestern Indiana</t>
  </si>
  <si>
    <t>LA</t>
  </si>
  <si>
    <t>New Orleans</t>
  </si>
  <si>
    <t>MA</t>
  </si>
  <si>
    <t>Boston</t>
  </si>
  <si>
    <t>Lawrence-Haverhill</t>
  </si>
  <si>
    <t>MD</t>
  </si>
  <si>
    <t>Baltimore</t>
  </si>
  <si>
    <t>MI</t>
  </si>
  <si>
    <t>Detroit</t>
  </si>
  <si>
    <t>MN</t>
  </si>
  <si>
    <t>Minneapolis-St. Paul</t>
  </si>
  <si>
    <t>MO</t>
  </si>
  <si>
    <t>Kansas City, MO-KS</t>
  </si>
  <si>
    <t>St. Louis, MO-IL</t>
  </si>
  <si>
    <t>NJ</t>
  </si>
  <si>
    <t>Northeastern New Jersey</t>
  </si>
  <si>
    <t>Philadelphia, PA-NJ</t>
  </si>
  <si>
    <t>NY</t>
  </si>
  <si>
    <t>Buffalo-Niagara Falls</t>
  </si>
  <si>
    <t>New York City</t>
  </si>
  <si>
    <t>OH</t>
  </si>
  <si>
    <t>Cleveland</t>
  </si>
  <si>
    <t>Dayton</t>
  </si>
  <si>
    <t>OR</t>
  </si>
  <si>
    <t>Portland-Vanc, OR-WA</t>
  </si>
  <si>
    <t>PA</t>
  </si>
  <si>
    <t>Pittsburgh</t>
  </si>
  <si>
    <t>PR</t>
  </si>
  <si>
    <t>San Juan</t>
  </si>
  <si>
    <t xml:space="preserve">RI </t>
  </si>
  <si>
    <t>Providence-Pawt, RI-MA</t>
  </si>
  <si>
    <t>TN</t>
  </si>
  <si>
    <t>Chattanooga, TN-GA</t>
  </si>
  <si>
    <t>TX</t>
  </si>
  <si>
    <t>Dallas-Ft. Worth</t>
  </si>
  <si>
    <t>Houston</t>
  </si>
  <si>
    <t>VA</t>
  </si>
  <si>
    <t>VT</t>
  </si>
  <si>
    <t>State of Vermont</t>
  </si>
  <si>
    <t>WA</t>
  </si>
  <si>
    <t>Seattle</t>
  </si>
  <si>
    <t>State of Washington</t>
  </si>
  <si>
    <t>Tacoma</t>
  </si>
  <si>
    <t>WI</t>
  </si>
  <si>
    <t>Madison</t>
  </si>
  <si>
    <t>Old Rail Cities</t>
  </si>
  <si>
    <t>Percent of Total</t>
  </si>
  <si>
    <t>NOTE:  Old Rail cities are marked with an asterisk.</t>
  </si>
  <si>
    <t>Jacksonville</t>
  </si>
  <si>
    <t>Trenton, NJ-PA</t>
  </si>
  <si>
    <t>W Plm Bch-Boca Raton</t>
  </si>
  <si>
    <t>FY 1997</t>
  </si>
  <si>
    <t>FY 1998</t>
  </si>
  <si>
    <t>FY 1999</t>
  </si>
  <si>
    <t>FY 2000</t>
  </si>
  <si>
    <t>FIXED GUIDEWAY MODERNIZATION OBLIGATIONS  --  Sec 5309 Capital Program</t>
  </si>
  <si>
    <t>Harrisburg</t>
  </si>
  <si>
    <t>South Bend-Mishawaka</t>
  </si>
  <si>
    <t>FY 2001</t>
  </si>
  <si>
    <t>Oxnard-Ventura</t>
  </si>
  <si>
    <t>Providence-Pwtkt, RI-MA</t>
  </si>
  <si>
    <t>Memphis, TN-AR-MS</t>
  </si>
  <si>
    <t>FY 2002</t>
  </si>
  <si>
    <t>AK</t>
  </si>
  <si>
    <t>Anchorage</t>
  </si>
  <si>
    <t>FY 2003</t>
  </si>
  <si>
    <t>Concord</t>
  </si>
  <si>
    <t>Riverside-San Bernrdno</t>
  </si>
  <si>
    <t>FY 2004</t>
  </si>
  <si>
    <t>Round Lake Bch-McHenry-Grayslake</t>
  </si>
  <si>
    <t>Virginia Beach</t>
  </si>
  <si>
    <t>10-YEAR</t>
  </si>
  <si>
    <t>% of 10-yr Total</t>
  </si>
  <si>
    <t>FY 2005</t>
  </si>
  <si>
    <t>Fairbanks</t>
  </si>
  <si>
    <t>AL</t>
  </si>
  <si>
    <t>Huntsville</t>
  </si>
  <si>
    <t>Tucson</t>
  </si>
  <si>
    <t>Antioch</t>
  </si>
  <si>
    <t>Lancaster</t>
  </si>
  <si>
    <t>Mission Viejo</t>
  </si>
  <si>
    <t>State of California</t>
  </si>
  <si>
    <t>State of Connecticut</t>
  </si>
  <si>
    <t>Worcester, MA-CT</t>
  </si>
  <si>
    <t>Atlantic City</t>
  </si>
  <si>
    <t>Albany</t>
  </si>
  <si>
    <t>Nashville-Davidson</t>
  </si>
  <si>
    <t>FY 2006</t>
  </si>
  <si>
    <t>FISCAL YEARS 1997 - 2006</t>
  </si>
  <si>
    <t>State of Alaska</t>
  </si>
  <si>
    <t>Fairfield</t>
  </si>
  <si>
    <t>Vallejo</t>
  </si>
  <si>
    <t>State of New Jersey</t>
  </si>
  <si>
    <t>Poughkeepsie</t>
  </si>
  <si>
    <t>Utica</t>
  </si>
  <si>
    <t>State of Tennessee</t>
  </si>
  <si>
    <t>TABLE H-25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</si>
</sst>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"/>
  </numFmts>
  <fonts count="7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37" fontId="4" fillId="0" borderId="1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7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Fill="1" applyBorder="1" applyAlignment="1">
      <alignment horizontal="center"/>
    </xf>
    <xf numFmtId="37" fontId="0" fillId="0" borderId="7" xfId="0" applyNumberFormat="1" applyBorder="1" applyAlignment="1" applyProtection="1">
      <alignment/>
      <protection/>
    </xf>
    <xf numFmtId="0" fontId="0" fillId="0" borderId="8" xfId="0" applyFill="1" applyBorder="1" applyAlignment="1">
      <alignment horizontal="center"/>
    </xf>
    <xf numFmtId="37" fontId="0" fillId="0" borderId="8" xfId="0" applyNumberFormat="1" applyBorder="1" applyAlignment="1" applyProtection="1">
      <alignment/>
      <protection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5" fontId="0" fillId="0" borderId="7" xfId="0" applyNumberFormat="1" applyFont="1" applyBorder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5" fontId="0" fillId="0" borderId="8" xfId="0" applyNumberFormat="1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7" fontId="0" fillId="0" borderId="13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37" fontId="0" fillId="0" borderId="7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6" xfId="0" applyNumberFormat="1" applyFont="1" applyFill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5" fontId="0" fillId="0" borderId="15" xfId="0" applyNumberFormat="1" applyFont="1" applyFill="1" applyBorder="1" applyAlignment="1" applyProtection="1">
      <alignment/>
      <protection/>
    </xf>
    <xf numFmtId="5" fontId="0" fillId="0" borderId="8" xfId="0" applyNumberFormat="1" applyFont="1" applyFill="1" applyBorder="1" applyAlignment="1" applyProtection="1">
      <alignment/>
      <protection/>
    </xf>
    <xf numFmtId="164" fontId="6" fillId="0" borderId="15" xfId="0" applyNumberFormat="1" applyFont="1" applyFill="1" applyBorder="1" applyAlignment="1" applyProtection="1">
      <alignment/>
      <protection/>
    </xf>
    <xf numFmtId="164" fontId="6" fillId="0" borderId="8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Alignment="1">
      <alignment/>
    </xf>
    <xf numFmtId="5" fontId="0" fillId="0" borderId="7" xfId="0" applyNumberFormat="1" applyFont="1" applyFill="1" applyBorder="1" applyAlignment="1" applyProtection="1">
      <alignment/>
      <protection/>
    </xf>
    <xf numFmtId="5" fontId="0" fillId="0" borderId="0" xfId="0" applyNumberFormat="1" applyFont="1" applyFill="1" applyAlignment="1" applyProtection="1">
      <alignment/>
      <protection/>
    </xf>
    <xf numFmtId="5" fontId="0" fillId="0" borderId="8" xfId="0" applyNumberFormat="1" applyFont="1" applyFill="1" applyBorder="1" applyAlignment="1" applyProtection="1">
      <alignment/>
      <protection/>
    </xf>
    <xf numFmtId="0" fontId="2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64" fontId="0" fillId="0" borderId="20" xfId="0" applyNumberFormat="1" applyFont="1" applyFill="1" applyBorder="1" applyAlignment="1" applyProtection="1">
      <alignment/>
      <protection/>
    </xf>
    <xf numFmtId="164" fontId="0" fillId="0" borderId="19" xfId="0" applyNumberFormat="1" applyFont="1" applyFill="1" applyBorder="1" applyAlignment="1" applyProtection="1">
      <alignment/>
      <protection/>
    </xf>
    <xf numFmtId="164" fontId="0" fillId="0" borderId="2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5" fontId="0" fillId="0" borderId="0" xfId="0" applyNumberFormat="1" applyFont="1" applyFill="1" applyBorder="1" applyAlignment="1" applyProtection="1">
      <alignment/>
      <protection/>
    </xf>
    <xf numFmtId="0" fontId="3" fillId="0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3" fillId="0" borderId="24" xfId="0" applyFont="1" applyFill="1" applyBorder="1" applyAlignment="1">
      <alignment/>
    </xf>
    <xf numFmtId="37" fontId="0" fillId="0" borderId="23" xfId="0" applyNumberFormat="1" applyBorder="1" applyAlignment="1" applyProtection="1">
      <alignment/>
      <protection/>
    </xf>
    <xf numFmtId="165" fontId="0" fillId="0" borderId="23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23" xfId="0" applyNumberFormat="1" applyBorder="1" applyAlignment="1">
      <alignment/>
    </xf>
    <xf numFmtId="37" fontId="0" fillId="0" borderId="25" xfId="0" applyNumberFormat="1" applyFont="1" applyBorder="1" applyAlignment="1" applyProtection="1">
      <alignment/>
      <protection/>
    </xf>
    <xf numFmtId="0" fontId="0" fillId="0" borderId="23" xfId="0" applyFont="1" applyBorder="1" applyAlignment="1">
      <alignment/>
    </xf>
    <xf numFmtId="37" fontId="0" fillId="0" borderId="23" xfId="0" applyNumberFormat="1" applyFont="1" applyBorder="1" applyAlignment="1" applyProtection="1">
      <alignment/>
      <protection/>
    </xf>
    <xf numFmtId="3" fontId="0" fillId="0" borderId="7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7" fontId="0" fillId="0" borderId="7" xfId="0" applyNumberFormat="1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5" fontId="0" fillId="0" borderId="7" xfId="0" applyNumberFormat="1" applyFont="1" applyFill="1" applyBorder="1" applyAlignment="1" applyProtection="1">
      <alignment/>
      <protection/>
    </xf>
    <xf numFmtId="5" fontId="0" fillId="0" borderId="23" xfId="0" applyNumberFormat="1" applyFont="1" applyFill="1" applyBorder="1" applyAlignment="1" applyProtection="1">
      <alignment/>
      <protection/>
    </xf>
    <xf numFmtId="164" fontId="6" fillId="0" borderId="7" xfId="0" applyNumberFormat="1" applyFont="1" applyFill="1" applyBorder="1" applyAlignment="1" applyProtection="1">
      <alignment/>
      <protection/>
    </xf>
    <xf numFmtId="164" fontId="6" fillId="0" borderId="23" xfId="0" applyNumberFormat="1" applyFont="1" applyFill="1" applyBorder="1" applyAlignment="1" applyProtection="1">
      <alignment/>
      <protection/>
    </xf>
    <xf numFmtId="0" fontId="0" fillId="0" borderId="24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37" fontId="0" fillId="0" borderId="23" xfId="0" applyNumberFormat="1" applyFill="1" applyBorder="1" applyAlignment="1" applyProtection="1">
      <alignment/>
      <protection/>
    </xf>
    <xf numFmtId="164" fontId="0" fillId="0" borderId="23" xfId="0" applyNumberFormat="1" applyFont="1" applyFill="1" applyBorder="1" applyAlignment="1" applyProtection="1">
      <alignment/>
      <protection/>
    </xf>
    <xf numFmtId="164" fontId="0" fillId="0" borderId="25" xfId="0" applyNumberFormat="1" applyFont="1" applyBorder="1" applyAlignment="1" applyProtection="1">
      <alignment/>
      <protection/>
    </xf>
    <xf numFmtId="164" fontId="0" fillId="0" borderId="23" xfId="0" applyNumberFormat="1" applyFont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37" fontId="0" fillId="0" borderId="23" xfId="0" applyNumberFormat="1" applyFont="1" applyFill="1" applyBorder="1" applyAlignment="1" applyProtection="1">
      <alignment/>
      <protection/>
    </xf>
    <xf numFmtId="164" fontId="0" fillId="0" borderId="24" xfId="0" applyNumberFormat="1" applyFont="1" applyBorder="1" applyAlignment="1" applyProtection="1">
      <alignment/>
      <protection/>
    </xf>
    <xf numFmtId="37" fontId="0" fillId="0" borderId="22" xfId="0" applyNumberFormat="1" applyFont="1" applyFill="1" applyBorder="1" applyAlignment="1" applyProtection="1">
      <alignment/>
      <protection/>
    </xf>
    <xf numFmtId="37" fontId="0" fillId="0" borderId="24" xfId="0" applyNumberFormat="1" applyFont="1" applyFill="1" applyBorder="1" applyAlignment="1" applyProtection="1">
      <alignment/>
      <protection/>
    </xf>
    <xf numFmtId="5" fontId="0" fillId="0" borderId="0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5" fontId="0" fillId="0" borderId="4" xfId="0" applyNumberFormat="1" applyFont="1" applyFill="1" applyBorder="1" applyAlignment="1" applyProtection="1">
      <alignment/>
      <protection/>
    </xf>
    <xf numFmtId="37" fontId="0" fillId="0" borderId="4" xfId="0" applyNumberFormat="1" applyFont="1" applyFill="1" applyBorder="1" applyAlignment="1" applyProtection="1">
      <alignment/>
      <protection/>
    </xf>
    <xf numFmtId="164" fontId="0" fillId="0" borderId="18" xfId="0" applyNumberFormat="1" applyFont="1" applyFill="1" applyBorder="1" applyAlignment="1" applyProtection="1">
      <alignment/>
      <protection/>
    </xf>
    <xf numFmtId="37" fontId="0" fillId="0" borderId="26" xfId="0" applyNumberFormat="1" applyFont="1" applyFill="1" applyBorder="1" applyAlignment="1" applyProtection="1">
      <alignment/>
      <protection/>
    </xf>
    <xf numFmtId="5" fontId="0" fillId="0" borderId="27" xfId="0" applyNumberFormat="1" applyFont="1" applyFill="1" applyBorder="1" applyAlignment="1" applyProtection="1">
      <alignment/>
      <protection/>
    </xf>
    <xf numFmtId="37" fontId="0" fillId="0" borderId="28" xfId="0" applyNumberFormat="1" applyFont="1" applyFill="1" applyBorder="1" applyAlignment="1" applyProtection="1">
      <alignment/>
      <protection/>
    </xf>
    <xf numFmtId="164" fontId="0" fillId="0" borderId="29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0" fillId="0" borderId="7" xfId="0" applyNumberFormat="1" applyBorder="1" applyAlignment="1">
      <alignment/>
    </xf>
    <xf numFmtId="37" fontId="0" fillId="0" borderId="9" xfId="0" applyNumberForma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165"/>
  <sheetViews>
    <sheetView tabSelected="1" defaultGridColor="0" zoomScale="77" zoomScaleNormal="77" colorId="22" workbookViewId="0" topLeftCell="A1">
      <pane xSplit="4" ySplit="7" topLeftCell="I7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27" sqref="N27"/>
    </sheetView>
  </sheetViews>
  <sheetFormatPr defaultColWidth="9.77734375" defaultRowHeight="15"/>
  <cols>
    <col min="1" max="1" width="1.2265625" style="0" customWidth="1"/>
    <col min="2" max="2" width="4.77734375" style="0" customWidth="1"/>
    <col min="3" max="3" width="1.77734375" style="0" customWidth="1"/>
    <col min="4" max="4" width="20.77734375" style="0" customWidth="1"/>
    <col min="5" max="7" width="12.77734375" style="0" customWidth="1"/>
    <col min="8" max="11" width="14.6640625" style="0" customWidth="1"/>
    <col min="12" max="12" width="14.10546875" style="0" bestFit="1" customWidth="1"/>
    <col min="13" max="13" width="14.6640625" style="0" customWidth="1"/>
    <col min="14" max="14" width="14.10546875" style="0" customWidth="1"/>
    <col min="15" max="15" width="14.77734375" style="0" customWidth="1"/>
    <col min="16" max="16" width="6.77734375" style="0" customWidth="1"/>
    <col min="17" max="16384" width="11.4453125" style="0" customWidth="1"/>
  </cols>
  <sheetData>
    <row r="1" spans="2:16" ht="18">
      <c r="B1" s="136" t="s">
        <v>133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6" ht="18">
      <c r="B2" s="136" t="s">
        <v>92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2:16" ht="15.75">
      <c r="B3" s="137" t="s">
        <v>125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2:16" ht="15.75" thickBo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2:16" ht="15.75">
      <c r="B5" s="24"/>
      <c r="C5" s="25"/>
      <c r="D5" s="25"/>
      <c r="E5" s="26"/>
      <c r="F5" s="27"/>
      <c r="G5" s="28"/>
      <c r="H5" s="28"/>
      <c r="I5" s="28"/>
      <c r="J5" s="28"/>
      <c r="K5" s="28"/>
      <c r="L5" s="28"/>
      <c r="M5" s="26"/>
      <c r="N5" s="96"/>
      <c r="O5" s="27"/>
      <c r="P5" s="96"/>
    </row>
    <row r="6" spans="2:16" ht="15.75">
      <c r="B6" s="12"/>
      <c r="C6" s="14" t="s">
        <v>1</v>
      </c>
      <c r="D6" s="14"/>
      <c r="E6" s="20" t="s">
        <v>88</v>
      </c>
      <c r="F6" s="29" t="s">
        <v>89</v>
      </c>
      <c r="G6" s="22" t="s">
        <v>90</v>
      </c>
      <c r="H6" s="22" t="s">
        <v>91</v>
      </c>
      <c r="I6" s="22" t="s">
        <v>95</v>
      </c>
      <c r="J6" s="22" t="s">
        <v>99</v>
      </c>
      <c r="K6" s="22" t="s">
        <v>102</v>
      </c>
      <c r="L6" s="22" t="s">
        <v>105</v>
      </c>
      <c r="M6" s="20" t="s">
        <v>110</v>
      </c>
      <c r="N6" s="97" t="s">
        <v>124</v>
      </c>
      <c r="O6" s="15" t="s">
        <v>108</v>
      </c>
      <c r="P6" s="116" t="s">
        <v>3</v>
      </c>
    </row>
    <row r="7" spans="2:16" ht="16.5" thickBot="1">
      <c r="B7" s="30"/>
      <c r="C7" s="31"/>
      <c r="D7" s="32"/>
      <c r="E7" s="33"/>
      <c r="F7" s="32"/>
      <c r="G7" s="34"/>
      <c r="H7" s="34"/>
      <c r="I7" s="34"/>
      <c r="J7" s="34"/>
      <c r="K7" s="34"/>
      <c r="L7" s="34"/>
      <c r="M7" s="33"/>
      <c r="N7" s="98"/>
      <c r="O7" s="35" t="s">
        <v>2</v>
      </c>
      <c r="P7" s="117" t="s">
        <v>4</v>
      </c>
    </row>
    <row r="8" spans="2:16" ht="15">
      <c r="B8" s="3"/>
      <c r="C8" s="3"/>
      <c r="D8" s="17"/>
      <c r="E8" s="21"/>
      <c r="F8" s="2"/>
      <c r="G8" s="23"/>
      <c r="H8" s="23"/>
      <c r="I8" s="23"/>
      <c r="J8" s="23"/>
      <c r="K8" s="23"/>
      <c r="L8" s="23"/>
      <c r="M8" s="139"/>
      <c r="N8" s="99"/>
      <c r="O8" s="16"/>
      <c r="P8" s="118"/>
    </row>
    <row r="9" spans="2:16" ht="15">
      <c r="B9" s="3" t="s">
        <v>100</v>
      </c>
      <c r="C9" s="3"/>
      <c r="D9" s="17" t="s">
        <v>101</v>
      </c>
      <c r="E9" s="36">
        <v>0</v>
      </c>
      <c r="F9" s="37">
        <v>0</v>
      </c>
      <c r="G9" s="38">
        <v>0</v>
      </c>
      <c r="H9" s="38">
        <v>0</v>
      </c>
      <c r="I9" s="38">
        <v>0</v>
      </c>
      <c r="J9" s="38">
        <v>4640000</v>
      </c>
      <c r="K9" s="38">
        <v>4334767</v>
      </c>
      <c r="L9" s="38">
        <v>3805052</v>
      </c>
      <c r="M9" s="138">
        <v>8334794</v>
      </c>
      <c r="N9" s="100">
        <v>12757527</v>
      </c>
      <c r="O9" s="95">
        <f>SUM(E9:N9)</f>
        <v>33872140</v>
      </c>
      <c r="P9" s="119">
        <f>(O9/$O$12)*100</f>
        <v>93.7890823723744</v>
      </c>
    </row>
    <row r="10" spans="2:16" ht="15">
      <c r="B10" s="3"/>
      <c r="C10" s="3"/>
      <c r="D10" s="17" t="s">
        <v>111</v>
      </c>
      <c r="E10" s="46">
        <v>0</v>
      </c>
      <c r="F10" s="47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101">
        <v>1967357</v>
      </c>
      <c r="N10" s="102">
        <v>0</v>
      </c>
      <c r="O10" s="95">
        <f>SUM(E10:N10)</f>
        <v>1967357</v>
      </c>
      <c r="P10" s="119">
        <f>(O10/$O$12)*100</f>
        <v>5.447444647101346</v>
      </c>
    </row>
    <row r="11" spans="2:16" ht="15">
      <c r="B11" s="3"/>
      <c r="C11" s="3"/>
      <c r="D11" s="17" t="s">
        <v>126</v>
      </c>
      <c r="E11" s="46">
        <v>0</v>
      </c>
      <c r="F11" s="47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101">
        <v>0</v>
      </c>
      <c r="N11" s="102">
        <v>275730</v>
      </c>
      <c r="O11" s="95">
        <f>SUM(E11:N11)</f>
        <v>275730</v>
      </c>
      <c r="P11" s="119">
        <f>(O11/$O$12)*100</f>
        <v>0.7634729805242536</v>
      </c>
    </row>
    <row r="12" spans="2:16" ht="15.75">
      <c r="B12" s="6"/>
      <c r="C12" s="6"/>
      <c r="D12" s="18" t="s">
        <v>7</v>
      </c>
      <c r="E12" s="40">
        <f>SUM(E8:E11)</f>
        <v>0</v>
      </c>
      <c r="F12" s="40">
        <f aca="true" t="shared" si="0" ref="F12:L12">SUM(F8:F11)</f>
        <v>0</v>
      </c>
      <c r="G12" s="40">
        <f t="shared" si="0"/>
        <v>0</v>
      </c>
      <c r="H12" s="40">
        <f t="shared" si="0"/>
        <v>0</v>
      </c>
      <c r="I12" s="40">
        <f t="shared" si="0"/>
        <v>0</v>
      </c>
      <c r="J12" s="40">
        <f t="shared" si="0"/>
        <v>4640000</v>
      </c>
      <c r="K12" s="40">
        <f t="shared" si="0"/>
        <v>4334767</v>
      </c>
      <c r="L12" s="40">
        <f t="shared" si="0"/>
        <v>3805052</v>
      </c>
      <c r="M12" s="40">
        <f>SUM(M8:M11)</f>
        <v>10302151</v>
      </c>
      <c r="N12" s="103">
        <f>SUM(N8:N11)</f>
        <v>13033257</v>
      </c>
      <c r="O12" s="41">
        <f>SUM(O8:O11)</f>
        <v>36115227</v>
      </c>
      <c r="P12" s="120">
        <f>(O12/$O$154)*100</f>
        <v>0.34738246976173714</v>
      </c>
    </row>
    <row r="13" spans="3:16" ht="15.75">
      <c r="C13" s="94"/>
      <c r="D13" s="19"/>
      <c r="E13" s="46"/>
      <c r="F13" s="50"/>
      <c r="G13" s="48"/>
      <c r="H13" s="48"/>
      <c r="I13" s="48"/>
      <c r="J13" s="48"/>
      <c r="K13" s="48"/>
      <c r="L13" s="48"/>
      <c r="M13" s="140"/>
      <c r="N13" s="105"/>
      <c r="O13" s="50"/>
      <c r="P13" s="121"/>
    </row>
    <row r="14" spans="2:16" ht="15">
      <c r="B14" s="3" t="s">
        <v>112</v>
      </c>
      <c r="C14" s="94"/>
      <c r="D14" s="65" t="s">
        <v>113</v>
      </c>
      <c r="E14" s="46">
        <v>0</v>
      </c>
      <c r="F14" s="47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101">
        <v>6349094</v>
      </c>
      <c r="N14" s="102">
        <v>0</v>
      </c>
      <c r="O14" s="95">
        <f>SUM(E14:N14)</f>
        <v>6349094</v>
      </c>
      <c r="P14" s="119">
        <f>(O14/$O$12)*100</f>
        <v>17.58010270847806</v>
      </c>
    </row>
    <row r="15" spans="2:16" ht="15.75">
      <c r="B15" s="6"/>
      <c r="C15" s="6"/>
      <c r="D15" s="18" t="s">
        <v>7</v>
      </c>
      <c r="E15" s="40">
        <f aca="true" t="shared" si="1" ref="E15:L15">SUM(E12:E13)</f>
        <v>0</v>
      </c>
      <c r="F15" s="41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4640000</v>
      </c>
      <c r="K15" s="42">
        <f t="shared" si="1"/>
        <v>4334767</v>
      </c>
      <c r="L15" s="42">
        <f t="shared" si="1"/>
        <v>3805052</v>
      </c>
      <c r="M15" s="40">
        <f>SUM(M13:M14)</f>
        <v>6349094</v>
      </c>
      <c r="N15" s="103">
        <f>SUM(N13:N14)</f>
        <v>0</v>
      </c>
      <c r="O15" s="41">
        <f>SUM(O13:O14)</f>
        <v>6349094</v>
      </c>
      <c r="P15" s="120">
        <f>(O15/$O$154)*100</f>
        <v>0.06107019497536113</v>
      </c>
    </row>
    <row r="16" spans="4:16" ht="15">
      <c r="D16" s="17"/>
      <c r="E16" s="43"/>
      <c r="F16" s="44"/>
      <c r="G16" s="45"/>
      <c r="H16" s="45"/>
      <c r="I16" s="45"/>
      <c r="J16" s="45"/>
      <c r="K16" s="45"/>
      <c r="L16" s="45"/>
      <c r="M16" s="43"/>
      <c r="N16" s="104"/>
      <c r="O16" s="39"/>
      <c r="P16" s="122"/>
    </row>
    <row r="17" spans="2:16" ht="15">
      <c r="B17" s="3" t="s">
        <v>5</v>
      </c>
      <c r="C17" s="3"/>
      <c r="D17" s="17" t="s">
        <v>6</v>
      </c>
      <c r="E17" s="46">
        <v>669108</v>
      </c>
      <c r="F17" s="47">
        <v>0</v>
      </c>
      <c r="G17" s="48">
        <v>887899</v>
      </c>
      <c r="H17" s="48">
        <v>2802721</v>
      </c>
      <c r="I17" s="48">
        <v>1439247</v>
      </c>
      <c r="J17" s="48">
        <v>0</v>
      </c>
      <c r="K17" s="48">
        <v>0</v>
      </c>
      <c r="L17" s="48">
        <v>4184024</v>
      </c>
      <c r="M17" s="46">
        <v>0</v>
      </c>
      <c r="N17" s="105">
        <v>0</v>
      </c>
      <c r="O17" s="49">
        <f>SUM(E17:N17)</f>
        <v>9982999</v>
      </c>
      <c r="P17" s="119">
        <f>(O17/$O$19)*100</f>
        <v>77.41387986105978</v>
      </c>
    </row>
    <row r="18" spans="2:16" ht="15">
      <c r="B18" s="3"/>
      <c r="C18" s="3"/>
      <c r="D18" s="13" t="s">
        <v>114</v>
      </c>
      <c r="E18" s="46">
        <v>0</v>
      </c>
      <c r="F18" s="47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101">
        <v>2912620</v>
      </c>
      <c r="N18" s="102">
        <v>0</v>
      </c>
      <c r="O18" s="95">
        <f>SUM(E18:N18)</f>
        <v>2912620</v>
      </c>
      <c r="P18" s="119">
        <f>(O18/$O$19)*100</f>
        <v>22.586120138940206</v>
      </c>
    </row>
    <row r="19" spans="2:16" ht="15.75">
      <c r="B19" s="4"/>
      <c r="C19" s="4"/>
      <c r="D19" s="5" t="s">
        <v>7</v>
      </c>
      <c r="E19" s="40">
        <f aca="true" t="shared" si="2" ref="E19:O19">SUM(E16:E18)</f>
        <v>669108</v>
      </c>
      <c r="F19" s="41">
        <f t="shared" si="2"/>
        <v>0</v>
      </c>
      <c r="G19" s="42">
        <f t="shared" si="2"/>
        <v>887899</v>
      </c>
      <c r="H19" s="42">
        <f t="shared" si="2"/>
        <v>2802721</v>
      </c>
      <c r="I19" s="42">
        <f t="shared" si="2"/>
        <v>1439247</v>
      </c>
      <c r="J19" s="42">
        <f t="shared" si="2"/>
        <v>0</v>
      </c>
      <c r="K19" s="42">
        <f t="shared" si="2"/>
        <v>0</v>
      </c>
      <c r="L19" s="42">
        <f t="shared" si="2"/>
        <v>4184024</v>
      </c>
      <c r="M19" s="40">
        <f t="shared" si="2"/>
        <v>2912620</v>
      </c>
      <c r="N19" s="103">
        <f t="shared" si="2"/>
        <v>0</v>
      </c>
      <c r="O19" s="41">
        <f t="shared" si="2"/>
        <v>12895619</v>
      </c>
      <c r="P19" s="120">
        <f>(O19/$O$154)*100</f>
        <v>0.12403942462624927</v>
      </c>
    </row>
    <row r="20" spans="2:16" ht="15">
      <c r="B20" s="3"/>
      <c r="C20" s="3"/>
      <c r="D20" s="17"/>
      <c r="E20" s="46"/>
      <c r="F20" s="47"/>
      <c r="G20" s="48"/>
      <c r="H20" s="48"/>
      <c r="I20" s="48"/>
      <c r="J20" s="48"/>
      <c r="K20" s="48"/>
      <c r="L20" s="48"/>
      <c r="M20" s="46"/>
      <c r="N20" s="105"/>
      <c r="O20" s="49"/>
      <c r="P20" s="123"/>
    </row>
    <row r="21" spans="2:16" ht="15">
      <c r="B21" s="3" t="s">
        <v>8</v>
      </c>
      <c r="C21" s="3"/>
      <c r="D21" s="13" t="s">
        <v>115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101">
        <v>1766173</v>
      </c>
      <c r="N21" s="102">
        <v>2211828</v>
      </c>
      <c r="O21" s="49">
        <f aca="true" t="shared" si="3" ref="O21:O34">SUM(E21:N21)</f>
        <v>3978001</v>
      </c>
      <c r="P21" s="119">
        <f aca="true" t="shared" si="4" ref="P21:P34">(O21/$O$35)*100</f>
        <v>0.2949876676573074</v>
      </c>
    </row>
    <row r="22" spans="3:16" ht="15">
      <c r="C22" s="3"/>
      <c r="D22" s="17" t="s">
        <v>103</v>
      </c>
      <c r="E22" s="46">
        <v>0</v>
      </c>
      <c r="F22" s="47">
        <v>0</v>
      </c>
      <c r="G22" s="48">
        <v>0</v>
      </c>
      <c r="H22" s="48">
        <v>0</v>
      </c>
      <c r="I22" s="48">
        <v>0</v>
      </c>
      <c r="J22" s="48">
        <v>0</v>
      </c>
      <c r="K22" s="48">
        <v>7275393</v>
      </c>
      <c r="L22" s="48">
        <v>7497530</v>
      </c>
      <c r="M22" s="101">
        <v>9913961</v>
      </c>
      <c r="N22" s="102">
        <v>13565965</v>
      </c>
      <c r="O22" s="49">
        <f t="shared" si="3"/>
        <v>38252849</v>
      </c>
      <c r="P22" s="119">
        <f t="shared" si="4"/>
        <v>2.8366304351751452</v>
      </c>
    </row>
    <row r="23" spans="3:16" ht="15">
      <c r="C23" s="3"/>
      <c r="D23" s="13" t="s">
        <v>127</v>
      </c>
      <c r="E23" s="46">
        <v>0</v>
      </c>
      <c r="F23" s="47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101">
        <v>0</v>
      </c>
      <c r="N23" s="102">
        <v>485437</v>
      </c>
      <c r="O23" s="49">
        <f t="shared" si="3"/>
        <v>485437</v>
      </c>
      <c r="P23" s="119">
        <f t="shared" si="4"/>
        <v>0.03599745913200131</v>
      </c>
    </row>
    <row r="24" spans="2:16" ht="15">
      <c r="B24" s="3"/>
      <c r="C24" s="3"/>
      <c r="D24" s="13" t="s">
        <v>116</v>
      </c>
      <c r="E24" s="46">
        <v>0</v>
      </c>
      <c r="F24" s="47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101">
        <v>3012369</v>
      </c>
      <c r="N24" s="102">
        <v>2721939</v>
      </c>
      <c r="O24" s="49">
        <f t="shared" si="3"/>
        <v>5734308</v>
      </c>
      <c r="P24" s="119">
        <f t="shared" si="4"/>
        <v>0.4252261732836766</v>
      </c>
    </row>
    <row r="25" spans="2:16" ht="15">
      <c r="B25" s="3"/>
      <c r="C25" s="3"/>
      <c r="D25" s="17" t="s">
        <v>9</v>
      </c>
      <c r="E25" s="46">
        <v>9086470</v>
      </c>
      <c r="F25" s="47">
        <v>5319840</v>
      </c>
      <c r="G25" s="48">
        <v>28796906</v>
      </c>
      <c r="H25" s="48">
        <v>18221935</v>
      </c>
      <c r="I25" s="48">
        <v>28814225</v>
      </c>
      <c r="J25" s="48">
        <v>20537592</v>
      </c>
      <c r="K25" s="48">
        <v>6365574</v>
      </c>
      <c r="L25" s="48">
        <v>51991863</v>
      </c>
      <c r="M25" s="101">
        <v>49164846</v>
      </c>
      <c r="N25" s="102">
        <v>32102402</v>
      </c>
      <c r="O25" s="49">
        <f t="shared" si="3"/>
        <v>250401653</v>
      </c>
      <c r="P25" s="119">
        <f t="shared" si="4"/>
        <v>18.56847185206952</v>
      </c>
    </row>
    <row r="26" spans="2:16" ht="15">
      <c r="B26" s="3"/>
      <c r="C26" s="3"/>
      <c r="D26" s="13" t="s">
        <v>117</v>
      </c>
      <c r="E26" s="46">
        <v>0</v>
      </c>
      <c r="F26" s="47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101">
        <v>2464893</v>
      </c>
      <c r="N26" s="102">
        <v>0</v>
      </c>
      <c r="O26" s="49">
        <f t="shared" si="3"/>
        <v>2464893</v>
      </c>
      <c r="P26" s="119">
        <f t="shared" si="4"/>
        <v>0.18278352295407252</v>
      </c>
    </row>
    <row r="27" spans="2:16" ht="15">
      <c r="B27" s="3"/>
      <c r="C27" s="3"/>
      <c r="D27" s="13" t="s">
        <v>96</v>
      </c>
      <c r="E27" s="46">
        <v>0</v>
      </c>
      <c r="F27" s="47">
        <v>0</v>
      </c>
      <c r="G27" s="48">
        <v>0</v>
      </c>
      <c r="H27" s="48">
        <v>0</v>
      </c>
      <c r="I27" s="48">
        <v>593945</v>
      </c>
      <c r="J27" s="48">
        <v>720000</v>
      </c>
      <c r="K27" s="48">
        <v>2475000</v>
      </c>
      <c r="L27" s="48">
        <v>0</v>
      </c>
      <c r="M27" s="101">
        <v>3407046</v>
      </c>
      <c r="N27" s="102">
        <v>1791430</v>
      </c>
      <c r="O27" s="49">
        <f t="shared" si="3"/>
        <v>8987421</v>
      </c>
      <c r="P27" s="119">
        <f t="shared" si="4"/>
        <v>0.6664599528869664</v>
      </c>
    </row>
    <row r="28" spans="2:16" ht="15">
      <c r="B28" s="3"/>
      <c r="C28" s="3"/>
      <c r="D28" s="13" t="s">
        <v>104</v>
      </c>
      <c r="E28" s="46">
        <v>0</v>
      </c>
      <c r="F28" s="47">
        <v>0</v>
      </c>
      <c r="G28" s="48">
        <v>0</v>
      </c>
      <c r="H28" s="48">
        <v>0</v>
      </c>
      <c r="I28" s="48">
        <v>0</v>
      </c>
      <c r="J28" s="48">
        <v>0</v>
      </c>
      <c r="K28" s="48">
        <v>1352603</v>
      </c>
      <c r="L28" s="48">
        <v>1416800</v>
      </c>
      <c r="M28" s="101">
        <v>1856000</v>
      </c>
      <c r="N28" s="102">
        <v>8647078</v>
      </c>
      <c r="O28" s="49">
        <f t="shared" si="3"/>
        <v>13272481</v>
      </c>
      <c r="P28" s="119">
        <f t="shared" si="4"/>
        <v>0.9842175037703427</v>
      </c>
    </row>
    <row r="29" spans="2:16" ht="15">
      <c r="B29" s="3"/>
      <c r="C29" s="3"/>
      <c r="D29" s="17" t="s">
        <v>10</v>
      </c>
      <c r="E29" s="46">
        <v>680000</v>
      </c>
      <c r="F29" s="47">
        <v>1115000</v>
      </c>
      <c r="G29" s="48">
        <v>0</v>
      </c>
      <c r="H29" s="48">
        <v>4177700</v>
      </c>
      <c r="I29" s="48">
        <v>0</v>
      </c>
      <c r="J29" s="48">
        <v>0</v>
      </c>
      <c r="K29" s="48">
        <v>9937300</v>
      </c>
      <c r="L29" s="48">
        <v>2789280</v>
      </c>
      <c r="M29" s="101">
        <v>2717156</v>
      </c>
      <c r="N29" s="102">
        <v>4483842</v>
      </c>
      <c r="O29" s="49">
        <f t="shared" si="3"/>
        <v>25900278</v>
      </c>
      <c r="P29" s="119">
        <f t="shared" si="4"/>
        <v>1.9206286270153954</v>
      </c>
    </row>
    <row r="30" spans="2:16" ht="15">
      <c r="B30" s="3"/>
      <c r="C30" s="3"/>
      <c r="D30" s="17" t="s">
        <v>11</v>
      </c>
      <c r="E30" s="46">
        <v>2980000</v>
      </c>
      <c r="F30" s="47">
        <v>0</v>
      </c>
      <c r="G30" s="48">
        <v>3611481</v>
      </c>
      <c r="H30" s="48">
        <v>5721600</v>
      </c>
      <c r="I30" s="48">
        <v>15606920</v>
      </c>
      <c r="J30" s="48">
        <v>8359306</v>
      </c>
      <c r="K30" s="48">
        <v>0</v>
      </c>
      <c r="L30" s="48">
        <v>13763908</v>
      </c>
      <c r="M30" s="101">
        <v>24579654</v>
      </c>
      <c r="N30" s="102">
        <v>5845479</v>
      </c>
      <c r="O30" s="49">
        <f t="shared" si="3"/>
        <v>80468348</v>
      </c>
      <c r="P30" s="119">
        <f t="shared" si="4"/>
        <v>5.967110188448056</v>
      </c>
    </row>
    <row r="31" spans="2:16" ht="15">
      <c r="B31" s="3"/>
      <c r="C31" s="3" t="s">
        <v>12</v>
      </c>
      <c r="D31" s="17" t="s">
        <v>13</v>
      </c>
      <c r="E31" s="46">
        <v>63987648</v>
      </c>
      <c r="F31" s="47">
        <v>39340610</v>
      </c>
      <c r="G31" s="48">
        <v>61266858</v>
      </c>
      <c r="H31" s="48">
        <v>99694813</v>
      </c>
      <c r="I31" s="48">
        <v>62273197</v>
      </c>
      <c r="J31" s="48">
        <v>65610364</v>
      </c>
      <c r="K31" s="48">
        <v>66418483</v>
      </c>
      <c r="L31" s="48">
        <v>50332853</v>
      </c>
      <c r="M31" s="101">
        <v>176654804</v>
      </c>
      <c r="N31" s="102">
        <v>134237286</v>
      </c>
      <c r="O31" s="49">
        <f t="shared" si="3"/>
        <v>819816916</v>
      </c>
      <c r="P31" s="119">
        <f t="shared" si="4"/>
        <v>60.793318040102726</v>
      </c>
    </row>
    <row r="32" spans="2:16" ht="15">
      <c r="B32" s="3"/>
      <c r="C32" s="3"/>
      <c r="D32" s="17" t="s">
        <v>14</v>
      </c>
      <c r="E32" s="46">
        <v>9428000</v>
      </c>
      <c r="F32" s="47">
        <v>8209800</v>
      </c>
      <c r="G32" s="48">
        <v>0</v>
      </c>
      <c r="H32" s="48">
        <v>20894348</v>
      </c>
      <c r="I32" s="48">
        <v>8000000</v>
      </c>
      <c r="J32" s="48">
        <v>17493253</v>
      </c>
      <c r="K32" s="48">
        <v>15541179</v>
      </c>
      <c r="L32" s="48">
        <v>12981956</v>
      </c>
      <c r="M32" s="46">
        <v>0</v>
      </c>
      <c r="N32" s="102">
        <v>302744</v>
      </c>
      <c r="O32" s="49">
        <f t="shared" si="3"/>
        <v>92851280</v>
      </c>
      <c r="P32" s="119">
        <f t="shared" si="4"/>
        <v>6.885363408957311</v>
      </c>
    </row>
    <row r="33" spans="2:16" ht="15">
      <c r="B33" s="3"/>
      <c r="C33" s="3"/>
      <c r="D33" s="13" t="s">
        <v>118</v>
      </c>
      <c r="E33" s="46">
        <v>0</v>
      </c>
      <c r="F33" s="47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101">
        <v>3861201</v>
      </c>
      <c r="N33" s="102">
        <v>1214724</v>
      </c>
      <c r="O33" s="49">
        <f t="shared" si="3"/>
        <v>5075925</v>
      </c>
      <c r="P33" s="119">
        <f t="shared" si="4"/>
        <v>0.3764039468450153</v>
      </c>
    </row>
    <row r="34" spans="2:16" ht="15">
      <c r="B34" s="3"/>
      <c r="C34" s="3"/>
      <c r="D34" s="13" t="s">
        <v>128</v>
      </c>
      <c r="E34" s="46">
        <v>0</v>
      </c>
      <c r="F34" s="47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101">
        <v>0</v>
      </c>
      <c r="N34" s="102">
        <v>841500</v>
      </c>
      <c r="O34" s="49">
        <f t="shared" si="3"/>
        <v>841500</v>
      </c>
      <c r="P34" s="119">
        <f t="shared" si="4"/>
        <v>0.06240122170246417</v>
      </c>
    </row>
    <row r="35" spans="2:16" ht="15.75">
      <c r="B35" s="6"/>
      <c r="C35" s="6"/>
      <c r="D35" s="18" t="s">
        <v>7</v>
      </c>
      <c r="E35" s="40">
        <f aca="true" t="shared" si="5" ref="E35:K35">SUM(E20:E32)</f>
        <v>86162118</v>
      </c>
      <c r="F35" s="41">
        <f t="shared" si="5"/>
        <v>53985250</v>
      </c>
      <c r="G35" s="42">
        <f t="shared" si="5"/>
        <v>93675245</v>
      </c>
      <c r="H35" s="42">
        <f t="shared" si="5"/>
        <v>148710396</v>
      </c>
      <c r="I35" s="42">
        <f t="shared" si="5"/>
        <v>115288287</v>
      </c>
      <c r="J35" s="42">
        <f t="shared" si="5"/>
        <v>112720515</v>
      </c>
      <c r="K35" s="42">
        <f t="shared" si="5"/>
        <v>109365532</v>
      </c>
      <c r="L35" s="42">
        <f>SUM(L20:L33)</f>
        <v>140774190</v>
      </c>
      <c r="M35" s="40">
        <f>SUM(M20:M34)</f>
        <v>279398103</v>
      </c>
      <c r="N35" s="103">
        <f>SUM(N20:N34)</f>
        <v>208451654</v>
      </c>
      <c r="O35" s="41">
        <f>SUM(O20:O34)</f>
        <v>1348531290</v>
      </c>
      <c r="P35" s="120">
        <f>(O35/$O$154)*100</f>
        <v>12.97115286223125</v>
      </c>
    </row>
    <row r="36" spans="2:16" ht="15">
      <c r="B36" s="3"/>
      <c r="C36" s="3"/>
      <c r="D36" s="17"/>
      <c r="E36" s="46"/>
      <c r="F36" s="47"/>
      <c r="G36" s="48"/>
      <c r="H36" s="48"/>
      <c r="I36" s="48"/>
      <c r="J36" s="48"/>
      <c r="K36" s="48"/>
      <c r="L36" s="48"/>
      <c r="M36" s="46"/>
      <c r="N36" s="105"/>
      <c r="O36" s="49"/>
      <c r="P36" s="123"/>
    </row>
    <row r="37" spans="2:16" ht="15">
      <c r="B37" s="3" t="s">
        <v>15</v>
      </c>
      <c r="C37" s="3"/>
      <c r="D37" s="17" t="s">
        <v>16</v>
      </c>
      <c r="E37" s="46">
        <v>782421</v>
      </c>
      <c r="F37" s="47">
        <v>869435</v>
      </c>
      <c r="G37" s="48">
        <v>1072768</v>
      </c>
      <c r="H37" s="48">
        <v>1219287</v>
      </c>
      <c r="I37" s="48">
        <v>1495770</v>
      </c>
      <c r="J37" s="48">
        <v>1962656</v>
      </c>
      <c r="K37" s="48">
        <v>2934066</v>
      </c>
      <c r="L37" s="48">
        <v>2281423</v>
      </c>
      <c r="M37" s="101">
        <v>2490286</v>
      </c>
      <c r="N37" s="102">
        <v>3292822</v>
      </c>
      <c r="O37" s="49">
        <f>SUM(E37:N37)</f>
        <v>18400934</v>
      </c>
      <c r="P37" s="119">
        <f>(O37/$O$38)*100</f>
        <v>100</v>
      </c>
    </row>
    <row r="38" spans="2:16" ht="15.75">
      <c r="B38" s="6"/>
      <c r="C38" s="6"/>
      <c r="D38" s="18" t="s">
        <v>7</v>
      </c>
      <c r="E38" s="40">
        <f aca="true" t="shared" si="6" ref="E38:M38">SUM(E36:E37)</f>
        <v>782421</v>
      </c>
      <c r="F38" s="41">
        <f t="shared" si="6"/>
        <v>869435</v>
      </c>
      <c r="G38" s="42">
        <f t="shared" si="6"/>
        <v>1072768</v>
      </c>
      <c r="H38" s="42">
        <f t="shared" si="6"/>
        <v>1219287</v>
      </c>
      <c r="I38" s="42">
        <f t="shared" si="6"/>
        <v>1495770</v>
      </c>
      <c r="J38" s="42">
        <f t="shared" si="6"/>
        <v>1962656</v>
      </c>
      <c r="K38" s="42">
        <f t="shared" si="6"/>
        <v>2934066</v>
      </c>
      <c r="L38" s="42">
        <f t="shared" si="6"/>
        <v>2281423</v>
      </c>
      <c r="M38" s="40">
        <f t="shared" si="6"/>
        <v>2490286</v>
      </c>
      <c r="N38" s="103">
        <f>SUM(N36:N37)</f>
        <v>3292822</v>
      </c>
      <c r="O38" s="41">
        <f>SUM(O36:O37)</f>
        <v>18400934</v>
      </c>
      <c r="P38" s="120">
        <f>(O38/$O$154)*100</f>
        <v>0.17699354067033057</v>
      </c>
    </row>
    <row r="39" spans="2:16" ht="15">
      <c r="B39" s="3"/>
      <c r="C39" s="3"/>
      <c r="D39" s="17"/>
      <c r="E39" s="46"/>
      <c r="F39" s="47"/>
      <c r="G39" s="48"/>
      <c r="H39" s="48"/>
      <c r="I39" s="48"/>
      <c r="J39" s="48"/>
      <c r="K39" s="48"/>
      <c r="L39" s="48"/>
      <c r="M39" s="46"/>
      <c r="N39" s="105"/>
      <c r="O39" s="49"/>
      <c r="P39" s="123"/>
    </row>
    <row r="40" spans="2:16" ht="15">
      <c r="B40" s="3" t="s">
        <v>17</v>
      </c>
      <c r="C40" s="3"/>
      <c r="D40" s="17" t="s">
        <v>18</v>
      </c>
      <c r="E40" s="46">
        <v>1376376</v>
      </c>
      <c r="F40" s="47">
        <v>0</v>
      </c>
      <c r="G40" s="48">
        <v>0</v>
      </c>
      <c r="H40" s="48">
        <v>2488212</v>
      </c>
      <c r="I40" s="48">
        <v>0</v>
      </c>
      <c r="J40" s="48">
        <v>0</v>
      </c>
      <c r="K40" s="48">
        <v>0</v>
      </c>
      <c r="L40" s="48">
        <v>2720056</v>
      </c>
      <c r="M40" s="46">
        <v>0</v>
      </c>
      <c r="N40" s="105">
        <v>0</v>
      </c>
      <c r="O40" s="49">
        <f>SUM(E40:N40)</f>
        <v>6584644</v>
      </c>
      <c r="P40" s="119">
        <f>(O40/$O$43)*100</f>
        <v>1.9206529618729102</v>
      </c>
    </row>
    <row r="41" spans="2:16" ht="15">
      <c r="B41" s="3"/>
      <c r="C41" s="3" t="s">
        <v>12</v>
      </c>
      <c r="D41" s="17" t="s">
        <v>19</v>
      </c>
      <c r="E41" s="46">
        <f>8754400+9280000</f>
        <v>18034400</v>
      </c>
      <c r="F41" s="47">
        <v>49465600</v>
      </c>
      <c r="G41" s="48">
        <v>21045600</v>
      </c>
      <c r="H41" s="48">
        <v>51608800</v>
      </c>
      <c r="I41" s="48">
        <v>36000000</v>
      </c>
      <c r="J41" s="48">
        <v>37648244</v>
      </c>
      <c r="K41" s="48">
        <v>38732023</v>
      </c>
      <c r="L41" s="48">
        <v>25680000</v>
      </c>
      <c r="M41" s="46">
        <v>0</v>
      </c>
      <c r="N41" s="105">
        <v>0</v>
      </c>
      <c r="O41" s="49">
        <f>SUM(E41:N41)</f>
        <v>278214667</v>
      </c>
      <c r="P41" s="119">
        <f>(O41/$O$43)*100</f>
        <v>81.1515131584996</v>
      </c>
    </row>
    <row r="42" spans="2:16" ht="15">
      <c r="B42" s="3"/>
      <c r="C42" s="3"/>
      <c r="D42" s="13" t="s">
        <v>119</v>
      </c>
      <c r="E42" s="46">
        <v>0</v>
      </c>
      <c r="F42" s="47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101">
        <v>15787930</v>
      </c>
      <c r="N42" s="102">
        <v>42246375</v>
      </c>
      <c r="O42" s="49">
        <f>SUM(E42:N42)</f>
        <v>58034305</v>
      </c>
      <c r="P42" s="119">
        <f>(O42/$O$43)*100</f>
        <v>16.92783387962749</v>
      </c>
    </row>
    <row r="43" spans="2:16" ht="15.75">
      <c r="B43" s="6"/>
      <c r="C43" s="6"/>
      <c r="D43" s="18" t="s">
        <v>7</v>
      </c>
      <c r="E43" s="40">
        <f aca="true" t="shared" si="7" ref="E43:K43">SUM(E39:E41)</f>
        <v>19410776</v>
      </c>
      <c r="F43" s="41">
        <f t="shared" si="7"/>
        <v>49465600</v>
      </c>
      <c r="G43" s="42">
        <f t="shared" si="7"/>
        <v>21045600</v>
      </c>
      <c r="H43" s="42">
        <f t="shared" si="7"/>
        <v>54097012</v>
      </c>
      <c r="I43" s="42">
        <f t="shared" si="7"/>
        <v>36000000</v>
      </c>
      <c r="J43" s="42">
        <f t="shared" si="7"/>
        <v>37648244</v>
      </c>
      <c r="K43" s="42">
        <f t="shared" si="7"/>
        <v>38732023</v>
      </c>
      <c r="L43" s="42">
        <f>SUM(L39:L42)</f>
        <v>28400056</v>
      </c>
      <c r="M43" s="40">
        <f>SUM(M39:M42)</f>
        <v>15787930</v>
      </c>
      <c r="N43" s="103">
        <f>SUM(N39:N42)</f>
        <v>42246375</v>
      </c>
      <c r="O43" s="41">
        <f>SUM(O39:O42)</f>
        <v>342833616</v>
      </c>
      <c r="P43" s="120">
        <f>(O43/$O$154)*100</f>
        <v>3.297622585715078</v>
      </c>
    </row>
    <row r="44" spans="2:16" ht="15">
      <c r="B44" s="3"/>
      <c r="C44" s="3"/>
      <c r="D44" s="17"/>
      <c r="E44" s="46"/>
      <c r="F44" s="47"/>
      <c r="G44" s="48"/>
      <c r="H44" s="48"/>
      <c r="I44" s="48"/>
      <c r="J44" s="48"/>
      <c r="K44" s="48"/>
      <c r="L44" s="48"/>
      <c r="M44" s="46"/>
      <c r="N44" s="105"/>
      <c r="O44" s="49"/>
      <c r="P44" s="123"/>
    </row>
    <row r="45" spans="2:16" ht="15">
      <c r="B45" s="3" t="s">
        <v>20</v>
      </c>
      <c r="C45" s="3"/>
      <c r="D45" s="17" t="s">
        <v>21</v>
      </c>
      <c r="E45" s="46">
        <v>18344552</v>
      </c>
      <c r="F45" s="47">
        <v>22127637</v>
      </c>
      <c r="G45" s="48">
        <v>31797959</v>
      </c>
      <c r="H45" s="48">
        <v>44654460</v>
      </c>
      <c r="I45" s="48">
        <v>48699005</v>
      </c>
      <c r="J45" s="48">
        <v>58159129</v>
      </c>
      <c r="K45" s="48">
        <v>62478459</v>
      </c>
      <c r="L45" s="48">
        <v>59235736</v>
      </c>
      <c r="M45" s="101">
        <v>58419181</v>
      </c>
      <c r="N45" s="102">
        <v>70359259</v>
      </c>
      <c r="O45" s="49">
        <f>SUM(E45:N45)</f>
        <v>474275377</v>
      </c>
      <c r="P45" s="119">
        <f>(O45/$O$46)*100</f>
        <v>100</v>
      </c>
    </row>
    <row r="46" spans="2:16" ht="15.75">
      <c r="B46" s="6"/>
      <c r="C46" s="6"/>
      <c r="D46" s="18" t="s">
        <v>7</v>
      </c>
      <c r="E46" s="40">
        <f aca="true" t="shared" si="8" ref="E46:O46">SUM(E44:E45)</f>
        <v>18344552</v>
      </c>
      <c r="F46" s="41">
        <f t="shared" si="8"/>
        <v>22127637</v>
      </c>
      <c r="G46" s="42">
        <f t="shared" si="8"/>
        <v>31797959</v>
      </c>
      <c r="H46" s="42">
        <f t="shared" si="8"/>
        <v>44654460</v>
      </c>
      <c r="I46" s="42">
        <f t="shared" si="8"/>
        <v>48699005</v>
      </c>
      <c r="J46" s="42">
        <f t="shared" si="8"/>
        <v>58159129</v>
      </c>
      <c r="K46" s="42">
        <f t="shared" si="8"/>
        <v>62478459</v>
      </c>
      <c r="L46" s="42">
        <f t="shared" si="8"/>
        <v>59235736</v>
      </c>
      <c r="M46" s="40">
        <f t="shared" si="8"/>
        <v>58419181</v>
      </c>
      <c r="N46" s="103">
        <f t="shared" si="8"/>
        <v>70359259</v>
      </c>
      <c r="O46" s="41">
        <f t="shared" si="8"/>
        <v>474275377</v>
      </c>
      <c r="P46" s="120">
        <f>(O46/$O$154)*100</f>
        <v>4.561924858161323</v>
      </c>
    </row>
    <row r="47" spans="2:16" ht="15">
      <c r="B47" s="3"/>
      <c r="C47" s="3"/>
      <c r="D47" s="17"/>
      <c r="E47" s="46"/>
      <c r="F47" s="47"/>
      <c r="G47" s="48"/>
      <c r="H47" s="48"/>
      <c r="I47" s="48"/>
      <c r="J47" s="48"/>
      <c r="K47" s="48"/>
      <c r="L47" s="48"/>
      <c r="M47" s="46"/>
      <c r="N47" s="105"/>
      <c r="O47" s="49"/>
      <c r="P47" s="123"/>
    </row>
    <row r="48" spans="2:16" ht="15">
      <c r="B48" s="3" t="s">
        <v>22</v>
      </c>
      <c r="C48" s="3" t="s">
        <v>12</v>
      </c>
      <c r="D48" s="17" t="s">
        <v>23</v>
      </c>
      <c r="E48" s="46">
        <v>330777</v>
      </c>
      <c r="F48" s="47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101">
        <v>640000</v>
      </c>
      <c r="N48" s="102">
        <v>0</v>
      </c>
      <c r="O48" s="49">
        <f>SUM(E48:N48)</f>
        <v>970777</v>
      </c>
      <c r="P48" s="119">
        <f>(O48/$O$50)*100</f>
        <v>23.56480779103822</v>
      </c>
    </row>
    <row r="49" spans="2:16" ht="15">
      <c r="B49" s="3"/>
      <c r="C49" s="3"/>
      <c r="D49" s="17" t="s">
        <v>24</v>
      </c>
      <c r="E49" s="46">
        <v>0</v>
      </c>
      <c r="F49" s="47">
        <v>0</v>
      </c>
      <c r="G49" s="48">
        <v>0</v>
      </c>
      <c r="H49" s="48">
        <v>0</v>
      </c>
      <c r="I49" s="48">
        <v>0</v>
      </c>
      <c r="J49" s="48">
        <v>3148828</v>
      </c>
      <c r="K49" s="48">
        <v>0</v>
      </c>
      <c r="L49" s="48">
        <v>0</v>
      </c>
      <c r="M49" s="46">
        <v>0</v>
      </c>
      <c r="N49" s="105">
        <v>0</v>
      </c>
      <c r="O49" s="49">
        <f>SUM(E49:N49)</f>
        <v>3148828</v>
      </c>
      <c r="P49" s="119">
        <f>(O49/$O$50)*100</f>
        <v>76.43519220896178</v>
      </c>
    </row>
    <row r="50" spans="2:16" ht="15.75">
      <c r="B50" s="6"/>
      <c r="C50" s="6"/>
      <c r="D50" s="18" t="s">
        <v>7</v>
      </c>
      <c r="E50" s="40">
        <f aca="true" t="shared" si="9" ref="E50:O50">SUM(E47:E49)</f>
        <v>330777</v>
      </c>
      <c r="F50" s="41">
        <f t="shared" si="9"/>
        <v>0</v>
      </c>
      <c r="G50" s="42">
        <f t="shared" si="9"/>
        <v>0</v>
      </c>
      <c r="H50" s="42">
        <f t="shared" si="9"/>
        <v>0</v>
      </c>
      <c r="I50" s="42">
        <f t="shared" si="9"/>
        <v>0</v>
      </c>
      <c r="J50" s="42">
        <f t="shared" si="9"/>
        <v>3148828</v>
      </c>
      <c r="K50" s="42">
        <f t="shared" si="9"/>
        <v>0</v>
      </c>
      <c r="L50" s="42">
        <f t="shared" si="9"/>
        <v>0</v>
      </c>
      <c r="M50" s="40">
        <f t="shared" si="9"/>
        <v>640000</v>
      </c>
      <c r="N50" s="103">
        <f t="shared" si="9"/>
        <v>0</v>
      </c>
      <c r="O50" s="41">
        <f t="shared" si="9"/>
        <v>4119605</v>
      </c>
      <c r="P50" s="120">
        <f>(O50/$O$154)*100</f>
        <v>0.03962535136059926</v>
      </c>
    </row>
    <row r="51" spans="2:16" ht="15">
      <c r="B51" s="3"/>
      <c r="C51" s="3"/>
      <c r="D51" s="17"/>
      <c r="E51" s="46"/>
      <c r="F51" s="47"/>
      <c r="G51" s="48"/>
      <c r="H51" s="48"/>
      <c r="I51" s="48"/>
      <c r="J51" s="48"/>
      <c r="K51" s="48"/>
      <c r="L51" s="48"/>
      <c r="M51" s="46"/>
      <c r="N51" s="105"/>
      <c r="O51" s="49"/>
      <c r="P51" s="123"/>
    </row>
    <row r="52" spans="2:16" ht="15">
      <c r="B52" s="3" t="s">
        <v>25</v>
      </c>
      <c r="C52" s="3"/>
      <c r="D52" s="17" t="s">
        <v>26</v>
      </c>
      <c r="E52" s="46">
        <v>2598464</v>
      </c>
      <c r="F52" s="47">
        <v>746104</v>
      </c>
      <c r="G52" s="48">
        <v>735396</v>
      </c>
      <c r="H52" s="48">
        <v>5146393</v>
      </c>
      <c r="I52" s="48">
        <v>2551710</v>
      </c>
      <c r="J52" s="48">
        <v>2777503</v>
      </c>
      <c r="K52" s="48">
        <v>0</v>
      </c>
      <c r="L52" s="48">
        <v>0</v>
      </c>
      <c r="M52" s="101">
        <v>4514198</v>
      </c>
      <c r="N52" s="102">
        <v>0</v>
      </c>
      <c r="O52" s="49">
        <f>SUM(E52:N52)</f>
        <v>19069768</v>
      </c>
      <c r="P52" s="119">
        <f>(O52/$O$57)*100</f>
        <v>12.549546386290464</v>
      </c>
    </row>
    <row r="53" spans="2:16" ht="15">
      <c r="B53" s="3"/>
      <c r="C53" s="3"/>
      <c r="D53" s="17" t="s">
        <v>85</v>
      </c>
      <c r="E53" s="46">
        <v>0</v>
      </c>
      <c r="F53" s="47">
        <v>66592</v>
      </c>
      <c r="G53" s="48">
        <v>0</v>
      </c>
      <c r="H53" s="48">
        <v>131456</v>
      </c>
      <c r="I53" s="48">
        <v>0</v>
      </c>
      <c r="J53" s="48">
        <v>231840</v>
      </c>
      <c r="K53" s="48">
        <v>133750</v>
      </c>
      <c r="L53" s="48">
        <v>0</v>
      </c>
      <c r="M53" s="101">
        <v>106587</v>
      </c>
      <c r="N53" s="102">
        <v>247631</v>
      </c>
      <c r="O53" s="49">
        <f>SUM(E53:N53)</f>
        <v>917856</v>
      </c>
      <c r="P53" s="119">
        <f>(O53/$O$57)*100</f>
        <v>0.6040281375177201</v>
      </c>
    </row>
    <row r="54" spans="2:16" ht="15">
      <c r="B54" s="3"/>
      <c r="C54" s="3"/>
      <c r="D54" s="17" t="s">
        <v>27</v>
      </c>
      <c r="E54" s="46">
        <v>2944767</v>
      </c>
      <c r="F54" s="47">
        <v>4011699</v>
      </c>
      <c r="G54" s="48">
        <v>6150052</v>
      </c>
      <c r="H54" s="48">
        <v>9629577</v>
      </c>
      <c r="I54" s="48">
        <v>9862459</v>
      </c>
      <c r="J54" s="48">
        <v>11268805</v>
      </c>
      <c r="K54" s="48">
        <v>18917757</v>
      </c>
      <c r="L54" s="48">
        <v>13140981</v>
      </c>
      <c r="M54" s="101">
        <v>16444257</v>
      </c>
      <c r="N54" s="102">
        <v>28998614</v>
      </c>
      <c r="O54" s="49">
        <f>SUM(E54:N54)</f>
        <v>121368968</v>
      </c>
      <c r="P54" s="119">
        <f>(O54/$O$57)*100</f>
        <v>79.87121257962882</v>
      </c>
    </row>
    <row r="55" spans="2:16" ht="15">
      <c r="B55" s="3"/>
      <c r="C55" s="3"/>
      <c r="D55" s="17" t="s">
        <v>28</v>
      </c>
      <c r="E55" s="46">
        <v>0</v>
      </c>
      <c r="F55" s="47">
        <v>0</v>
      </c>
      <c r="G55" s="48">
        <v>0</v>
      </c>
      <c r="H55" s="48">
        <v>0</v>
      </c>
      <c r="I55" s="48">
        <v>0</v>
      </c>
      <c r="J55" s="48">
        <v>0</v>
      </c>
      <c r="K55" s="48">
        <v>239462</v>
      </c>
      <c r="L55" s="48">
        <v>118403</v>
      </c>
      <c r="M55" s="101">
        <v>72000</v>
      </c>
      <c r="N55" s="102">
        <v>0</v>
      </c>
      <c r="O55" s="49">
        <f>SUM(E55:N55)</f>
        <v>429865</v>
      </c>
      <c r="P55" s="119">
        <f>(O55/$O$57)*100</f>
        <v>0.2828881168005164</v>
      </c>
    </row>
    <row r="56" spans="2:16" ht="15">
      <c r="B56" s="3"/>
      <c r="C56" s="3"/>
      <c r="D56" s="17" t="s">
        <v>87</v>
      </c>
      <c r="E56" s="46">
        <v>0</v>
      </c>
      <c r="F56" s="47">
        <v>561643</v>
      </c>
      <c r="G56" s="48">
        <v>597927</v>
      </c>
      <c r="H56" s="48">
        <v>4011220</v>
      </c>
      <c r="I56" s="48">
        <v>2375585</v>
      </c>
      <c r="J56" s="48">
        <v>2623003</v>
      </c>
      <c r="K56" s="48">
        <v>0</v>
      </c>
      <c r="L56" s="48">
        <v>0</v>
      </c>
      <c r="M56" s="46">
        <v>0</v>
      </c>
      <c r="N56" s="105">
        <v>0</v>
      </c>
      <c r="O56" s="49">
        <f>SUM(E56:N56)</f>
        <v>10169378</v>
      </c>
      <c r="P56" s="119">
        <f>(O56/$O$57)*100</f>
        <v>6.6923247797624885</v>
      </c>
    </row>
    <row r="57" spans="2:16" ht="15.75">
      <c r="B57" s="6"/>
      <c r="C57" s="6"/>
      <c r="D57" s="18" t="s">
        <v>7</v>
      </c>
      <c r="E57" s="40">
        <f aca="true" t="shared" si="10" ref="E57:O57">SUM(E51:E56)</f>
        <v>5543231</v>
      </c>
      <c r="F57" s="41">
        <f t="shared" si="10"/>
        <v>5386038</v>
      </c>
      <c r="G57" s="42">
        <f t="shared" si="10"/>
        <v>7483375</v>
      </c>
      <c r="H57" s="42">
        <f t="shared" si="10"/>
        <v>18918646</v>
      </c>
      <c r="I57" s="42">
        <f t="shared" si="10"/>
        <v>14789754</v>
      </c>
      <c r="J57" s="42">
        <f t="shared" si="10"/>
        <v>16901151</v>
      </c>
      <c r="K57" s="42">
        <f t="shared" si="10"/>
        <v>19290969</v>
      </c>
      <c r="L57" s="42">
        <f t="shared" si="10"/>
        <v>13259384</v>
      </c>
      <c r="M57" s="40">
        <f t="shared" si="10"/>
        <v>21137042</v>
      </c>
      <c r="N57" s="103">
        <f t="shared" si="10"/>
        <v>29246245</v>
      </c>
      <c r="O57" s="41">
        <f t="shared" si="10"/>
        <v>151955835</v>
      </c>
      <c r="P57" s="120">
        <f>(O57/$O$154)*100</f>
        <v>1.461621527590205</v>
      </c>
    </row>
    <row r="58" spans="2:16" ht="15">
      <c r="B58" s="3"/>
      <c r="C58" s="3"/>
      <c r="D58" s="17"/>
      <c r="E58" s="46"/>
      <c r="F58" s="47"/>
      <c r="G58" s="48"/>
      <c r="H58" s="48"/>
      <c r="I58" s="48"/>
      <c r="J58" s="48"/>
      <c r="K58" s="48"/>
      <c r="L58" s="48"/>
      <c r="M58" s="46"/>
      <c r="N58" s="105"/>
      <c r="O58" s="49"/>
      <c r="P58" s="123"/>
    </row>
    <row r="59" spans="2:16" ht="15">
      <c r="B59" s="3" t="s">
        <v>29</v>
      </c>
      <c r="C59" s="3"/>
      <c r="D59" s="17" t="s">
        <v>30</v>
      </c>
      <c r="E59" s="46">
        <v>1000000</v>
      </c>
      <c r="F59" s="47">
        <v>13403308</v>
      </c>
      <c r="G59" s="48">
        <v>0</v>
      </c>
      <c r="H59" s="48">
        <v>0</v>
      </c>
      <c r="I59" s="48">
        <v>24411087</v>
      </c>
      <c r="J59" s="48">
        <v>38641345</v>
      </c>
      <c r="K59" s="48">
        <v>48088691</v>
      </c>
      <c r="L59" s="48">
        <v>20038795</v>
      </c>
      <c r="M59" s="101">
        <v>14646956</v>
      </c>
      <c r="N59" s="102">
        <v>8000000</v>
      </c>
      <c r="O59" s="49">
        <f>SUM(E59:N59)</f>
        <v>168230182</v>
      </c>
      <c r="P59" s="119">
        <f>(O59/$O$60)*100</f>
        <v>100</v>
      </c>
    </row>
    <row r="60" spans="2:16" ht="15.75">
      <c r="B60" s="6"/>
      <c r="C60" s="6"/>
      <c r="D60" s="18" t="s">
        <v>7</v>
      </c>
      <c r="E60" s="40">
        <f aca="true" t="shared" si="11" ref="E60:M60">SUM(E58:E59)</f>
        <v>1000000</v>
      </c>
      <c r="F60" s="41">
        <f t="shared" si="11"/>
        <v>13403308</v>
      </c>
      <c r="G60" s="42">
        <f t="shared" si="11"/>
        <v>0</v>
      </c>
      <c r="H60" s="42">
        <f t="shared" si="11"/>
        <v>0</v>
      </c>
      <c r="I60" s="42">
        <f t="shared" si="11"/>
        <v>24411087</v>
      </c>
      <c r="J60" s="42">
        <f t="shared" si="11"/>
        <v>38641345</v>
      </c>
      <c r="K60" s="42">
        <f t="shared" si="11"/>
        <v>48088691</v>
      </c>
      <c r="L60" s="42">
        <f t="shared" si="11"/>
        <v>20038795</v>
      </c>
      <c r="M60" s="40">
        <f t="shared" si="11"/>
        <v>14646956</v>
      </c>
      <c r="N60" s="103">
        <f>SUM(N58:N59)</f>
        <v>8000000</v>
      </c>
      <c r="O60" s="41">
        <f>SUM(O58:O59)</f>
        <v>168230182</v>
      </c>
      <c r="P60" s="120">
        <f>(O60/$O$154)*100</f>
        <v>1.6181600107795675</v>
      </c>
    </row>
    <row r="61" spans="2:16" ht="15">
      <c r="B61" s="3"/>
      <c r="C61" s="3"/>
      <c r="D61" s="17"/>
      <c r="E61" s="46"/>
      <c r="F61" s="47"/>
      <c r="G61" s="48"/>
      <c r="H61" s="48"/>
      <c r="I61" s="48"/>
      <c r="J61" s="48"/>
      <c r="K61" s="48"/>
      <c r="L61" s="48"/>
      <c r="M61" s="46"/>
      <c r="N61" s="105"/>
      <c r="O61" s="49"/>
      <c r="P61" s="123"/>
    </row>
    <row r="62" spans="2:16" ht="15">
      <c r="B62" s="3" t="s">
        <v>31</v>
      </c>
      <c r="C62" s="3"/>
      <c r="D62" s="17" t="s">
        <v>32</v>
      </c>
      <c r="E62" s="46">
        <v>0</v>
      </c>
      <c r="F62" s="47">
        <v>0</v>
      </c>
      <c r="G62" s="48">
        <v>1248800</v>
      </c>
      <c r="H62" s="48">
        <v>0</v>
      </c>
      <c r="I62" s="48">
        <v>0</v>
      </c>
      <c r="J62" s="48">
        <v>2745600</v>
      </c>
      <c r="K62" s="48">
        <v>0</v>
      </c>
      <c r="L62" s="48">
        <v>0</v>
      </c>
      <c r="M62" s="46">
        <v>0</v>
      </c>
      <c r="N62" s="105">
        <v>0</v>
      </c>
      <c r="O62" s="49">
        <f>SUM(E62:N62)</f>
        <v>3994400</v>
      </c>
      <c r="P62" s="119">
        <f>(O62/$O$63)*100</f>
        <v>100</v>
      </c>
    </row>
    <row r="63" spans="2:16" ht="15.75">
      <c r="B63" s="6"/>
      <c r="C63" s="6"/>
      <c r="D63" s="18" t="s">
        <v>7</v>
      </c>
      <c r="E63" s="40">
        <f aca="true" t="shared" si="12" ref="E63:M63">SUM(E61:E62)</f>
        <v>0</v>
      </c>
      <c r="F63" s="41">
        <f t="shared" si="12"/>
        <v>0</v>
      </c>
      <c r="G63" s="42">
        <f t="shared" si="12"/>
        <v>1248800</v>
      </c>
      <c r="H63" s="42">
        <f t="shared" si="12"/>
        <v>0</v>
      </c>
      <c r="I63" s="42">
        <f t="shared" si="12"/>
        <v>0</v>
      </c>
      <c r="J63" s="42">
        <f t="shared" si="12"/>
        <v>2745600</v>
      </c>
      <c r="K63" s="42">
        <f t="shared" si="12"/>
        <v>0</v>
      </c>
      <c r="L63" s="42">
        <f t="shared" si="12"/>
        <v>0</v>
      </c>
      <c r="M63" s="40">
        <f t="shared" si="12"/>
        <v>0</v>
      </c>
      <c r="N63" s="103">
        <f>SUM(N61:N62)</f>
        <v>0</v>
      </c>
      <c r="O63" s="41">
        <f>SUM(O61:O62)</f>
        <v>3994400</v>
      </c>
      <c r="P63" s="120">
        <f>(O63/$O$154)*100</f>
        <v>0.038421038782790504</v>
      </c>
    </row>
    <row r="64" spans="2:16" ht="15">
      <c r="B64" s="3"/>
      <c r="C64" s="3"/>
      <c r="D64" s="17"/>
      <c r="E64" s="46"/>
      <c r="F64" s="47"/>
      <c r="G64" s="48"/>
      <c r="H64" s="48"/>
      <c r="I64" s="48"/>
      <c r="J64" s="48"/>
      <c r="K64" s="48"/>
      <c r="L64" s="48"/>
      <c r="M64" s="46"/>
      <c r="N64" s="105"/>
      <c r="O64" s="49"/>
      <c r="P64" s="123"/>
    </row>
    <row r="65" spans="2:16" ht="15">
      <c r="B65" s="3" t="s">
        <v>33</v>
      </c>
      <c r="C65" s="3" t="s">
        <v>12</v>
      </c>
      <c r="D65" s="17" t="s">
        <v>34</v>
      </c>
      <c r="E65" s="46">
        <v>99616924</v>
      </c>
      <c r="F65" s="47">
        <v>99066023</v>
      </c>
      <c r="G65" s="48">
        <v>107500395</v>
      </c>
      <c r="H65" s="48">
        <v>114448339</v>
      </c>
      <c r="I65" s="48">
        <v>119004246</v>
      </c>
      <c r="J65" s="48">
        <v>124632031</v>
      </c>
      <c r="K65" s="48">
        <v>130380280</v>
      </c>
      <c r="L65" s="48">
        <v>130511499</v>
      </c>
      <c r="M65" s="101">
        <v>104872164</v>
      </c>
      <c r="N65" s="102">
        <v>180375331</v>
      </c>
      <c r="O65" s="49">
        <f>SUM(E65:N65)</f>
        <v>1210407232</v>
      </c>
      <c r="P65" s="119">
        <f>(O65/$O$67)*100</f>
        <v>99.82759101131381</v>
      </c>
    </row>
    <row r="66" spans="2:16" ht="15">
      <c r="B66" s="3"/>
      <c r="C66" s="3"/>
      <c r="D66" s="17" t="s">
        <v>106</v>
      </c>
      <c r="E66" s="46">
        <v>0</v>
      </c>
      <c r="F66" s="47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2090455</v>
      </c>
      <c r="M66" s="46">
        <v>0</v>
      </c>
      <c r="N66" s="105">
        <v>0</v>
      </c>
      <c r="O66" s="49">
        <f>SUM(E66:N66)</f>
        <v>2090455</v>
      </c>
      <c r="P66" s="119">
        <f>(O66/$O$67)*100</f>
        <v>0.172408988686178</v>
      </c>
    </row>
    <row r="67" spans="2:16" ht="15.75">
      <c r="B67" s="6"/>
      <c r="C67" s="6"/>
      <c r="D67" s="18" t="s">
        <v>7</v>
      </c>
      <c r="E67" s="40">
        <f aca="true" t="shared" si="13" ref="E67:O67">SUM(E64:E66)</f>
        <v>99616924</v>
      </c>
      <c r="F67" s="41">
        <f t="shared" si="13"/>
        <v>99066023</v>
      </c>
      <c r="G67" s="42">
        <f t="shared" si="13"/>
        <v>107500395</v>
      </c>
      <c r="H67" s="42">
        <f t="shared" si="13"/>
        <v>114448339</v>
      </c>
      <c r="I67" s="42">
        <f t="shared" si="13"/>
        <v>119004246</v>
      </c>
      <c r="J67" s="42">
        <f t="shared" si="13"/>
        <v>124632031</v>
      </c>
      <c r="K67" s="42">
        <f t="shared" si="13"/>
        <v>130380280</v>
      </c>
      <c r="L67" s="42">
        <f t="shared" si="13"/>
        <v>132601954</v>
      </c>
      <c r="M67" s="40">
        <f t="shared" si="13"/>
        <v>104872164</v>
      </c>
      <c r="N67" s="103">
        <f t="shared" si="13"/>
        <v>180375331</v>
      </c>
      <c r="O67" s="41">
        <f t="shared" si="13"/>
        <v>1212497687</v>
      </c>
      <c r="P67" s="120">
        <f>(O67/$O$154)*100</f>
        <v>11.662682920155913</v>
      </c>
    </row>
    <row r="68" spans="2:16" ht="15">
      <c r="B68" s="3"/>
      <c r="C68" s="3"/>
      <c r="D68" s="17"/>
      <c r="E68" s="46"/>
      <c r="F68" s="47"/>
      <c r="G68" s="48"/>
      <c r="H68" s="48"/>
      <c r="I68" s="48"/>
      <c r="J68" s="48"/>
      <c r="K68" s="48"/>
      <c r="L68" s="48"/>
      <c r="M68" s="46"/>
      <c r="N68" s="105"/>
      <c r="O68" s="49"/>
      <c r="P68" s="123"/>
    </row>
    <row r="69" spans="2:16" ht="15">
      <c r="B69" s="3" t="s">
        <v>35</v>
      </c>
      <c r="C69" s="3" t="s">
        <v>12</v>
      </c>
      <c r="D69" s="17" t="s">
        <v>36</v>
      </c>
      <c r="E69" s="46">
        <v>6535460</v>
      </c>
      <c r="F69" s="47">
        <v>6770147</v>
      </c>
      <c r="G69" s="48">
        <v>7102000</v>
      </c>
      <c r="H69" s="48">
        <v>7649780</v>
      </c>
      <c r="I69" s="48">
        <v>7994043</v>
      </c>
      <c r="J69" s="48">
        <v>8365548</v>
      </c>
      <c r="K69" s="48">
        <v>8751381</v>
      </c>
      <c r="L69" s="48">
        <v>8760189</v>
      </c>
      <c r="M69" s="46">
        <v>0</v>
      </c>
      <c r="N69" s="105">
        <v>0</v>
      </c>
      <c r="O69" s="49">
        <f>SUM(E69:N69)</f>
        <v>61928548</v>
      </c>
      <c r="P69" s="119">
        <f>(O69/$O$71)*100</f>
        <v>92.79210220454361</v>
      </c>
    </row>
    <row r="70" spans="2:16" ht="15">
      <c r="B70" s="3"/>
      <c r="C70" s="3"/>
      <c r="D70" s="17" t="s">
        <v>94</v>
      </c>
      <c r="E70" s="46">
        <v>0</v>
      </c>
      <c r="F70" s="47">
        <v>0</v>
      </c>
      <c r="G70" s="48">
        <v>0</v>
      </c>
      <c r="H70" s="48">
        <v>543128</v>
      </c>
      <c r="I70" s="48">
        <v>599579</v>
      </c>
      <c r="J70" s="48">
        <v>694918</v>
      </c>
      <c r="K70" s="48">
        <v>789044</v>
      </c>
      <c r="L70" s="48">
        <v>703817</v>
      </c>
      <c r="M70" s="46">
        <v>0</v>
      </c>
      <c r="N70" s="102">
        <v>1479995</v>
      </c>
      <c r="O70" s="49">
        <f>SUM(E70:N70)</f>
        <v>4810481</v>
      </c>
      <c r="P70" s="119">
        <f>(O70/$O$71)*100</f>
        <v>7.207897795456389</v>
      </c>
    </row>
    <row r="71" spans="2:16" ht="15.75">
      <c r="B71" s="6"/>
      <c r="C71" s="6"/>
      <c r="D71" s="18" t="s">
        <v>7</v>
      </c>
      <c r="E71" s="40">
        <f aca="true" t="shared" si="14" ref="E71:O71">SUM(E68:E70)</f>
        <v>6535460</v>
      </c>
      <c r="F71" s="41">
        <f t="shared" si="14"/>
        <v>6770147</v>
      </c>
      <c r="G71" s="42">
        <f t="shared" si="14"/>
        <v>7102000</v>
      </c>
      <c r="H71" s="42">
        <f t="shared" si="14"/>
        <v>8192908</v>
      </c>
      <c r="I71" s="42">
        <f t="shared" si="14"/>
        <v>8593622</v>
      </c>
      <c r="J71" s="42">
        <f t="shared" si="14"/>
        <v>9060466</v>
      </c>
      <c r="K71" s="42">
        <f t="shared" si="14"/>
        <v>9540425</v>
      </c>
      <c r="L71" s="42">
        <f t="shared" si="14"/>
        <v>9464006</v>
      </c>
      <c r="M71" s="40">
        <f t="shared" si="14"/>
        <v>0</v>
      </c>
      <c r="N71" s="103">
        <f t="shared" si="14"/>
        <v>1479995</v>
      </c>
      <c r="O71" s="41">
        <f t="shared" si="14"/>
        <v>66739029</v>
      </c>
      <c r="P71" s="120">
        <f>(O71/$O$154)*100</f>
        <v>0.6419444275823103</v>
      </c>
    </row>
    <row r="72" spans="2:16" ht="15">
      <c r="B72" s="3"/>
      <c r="C72" s="3"/>
      <c r="D72" s="17"/>
      <c r="E72" s="46"/>
      <c r="F72" s="47"/>
      <c r="G72" s="48"/>
      <c r="H72" s="48"/>
      <c r="I72" s="48"/>
      <c r="J72" s="48"/>
      <c r="K72" s="48"/>
      <c r="L72" s="48"/>
      <c r="M72" s="46"/>
      <c r="N72" s="105"/>
      <c r="O72" s="49"/>
      <c r="P72" s="123"/>
    </row>
    <row r="73" spans="2:16" ht="15">
      <c r="B73" s="3" t="s">
        <v>37</v>
      </c>
      <c r="C73" s="3"/>
      <c r="D73" s="17" t="s">
        <v>38</v>
      </c>
      <c r="E73" s="46">
        <v>2125226</v>
      </c>
      <c r="F73" s="47">
        <v>851190</v>
      </c>
      <c r="G73" s="48">
        <v>131040</v>
      </c>
      <c r="H73" s="48">
        <v>1540000</v>
      </c>
      <c r="I73" s="48">
        <v>1965221</v>
      </c>
      <c r="J73" s="48">
        <v>2709022</v>
      </c>
      <c r="K73" s="48">
        <v>5705854</v>
      </c>
      <c r="L73" s="48">
        <v>2959087</v>
      </c>
      <c r="M73" s="101">
        <v>4831483</v>
      </c>
      <c r="N73" s="102">
        <v>2667239</v>
      </c>
      <c r="O73" s="49">
        <f>SUM(E73:N73)</f>
        <v>25485362</v>
      </c>
      <c r="P73" s="119">
        <f>(O73/$O$74)*100</f>
        <v>100</v>
      </c>
    </row>
    <row r="74" spans="2:16" ht="15.75">
      <c r="B74" s="6"/>
      <c r="C74" s="6"/>
      <c r="D74" s="18" t="s">
        <v>7</v>
      </c>
      <c r="E74" s="40">
        <f aca="true" t="shared" si="15" ref="E74:M74">SUM(E72:E73)</f>
        <v>2125226</v>
      </c>
      <c r="F74" s="41">
        <f t="shared" si="15"/>
        <v>851190</v>
      </c>
      <c r="G74" s="42">
        <f t="shared" si="15"/>
        <v>131040</v>
      </c>
      <c r="H74" s="42">
        <f t="shared" si="15"/>
        <v>1540000</v>
      </c>
      <c r="I74" s="42">
        <f t="shared" si="15"/>
        <v>1965221</v>
      </c>
      <c r="J74" s="42">
        <f t="shared" si="15"/>
        <v>2709022</v>
      </c>
      <c r="K74" s="42">
        <f t="shared" si="15"/>
        <v>5705854</v>
      </c>
      <c r="L74" s="42">
        <f t="shared" si="15"/>
        <v>2959087</v>
      </c>
      <c r="M74" s="40">
        <f t="shared" si="15"/>
        <v>4831483</v>
      </c>
      <c r="N74" s="103">
        <f>SUM(N72:N73)</f>
        <v>2667239</v>
      </c>
      <c r="O74" s="41">
        <f>SUM(O72:O73)</f>
        <v>25485362</v>
      </c>
      <c r="P74" s="120">
        <f>(O74/$O$154)*100</f>
        <v>0.2451367118454475</v>
      </c>
    </row>
    <row r="75" spans="2:16" ht="15">
      <c r="B75" s="3"/>
      <c r="C75" s="3"/>
      <c r="D75" s="17"/>
      <c r="E75" s="46"/>
      <c r="F75" s="47"/>
      <c r="G75" s="48"/>
      <c r="H75" s="48"/>
      <c r="I75" s="48"/>
      <c r="J75" s="48"/>
      <c r="K75" s="48"/>
      <c r="L75" s="48"/>
      <c r="M75" s="46"/>
      <c r="N75" s="105"/>
      <c r="O75" s="49"/>
      <c r="P75" s="123"/>
    </row>
    <row r="76" spans="2:16" ht="15">
      <c r="B76" s="3" t="s">
        <v>39</v>
      </c>
      <c r="C76" s="3" t="s">
        <v>12</v>
      </c>
      <c r="D76" s="17" t="s">
        <v>40</v>
      </c>
      <c r="E76" s="46">
        <v>52020352</v>
      </c>
      <c r="F76" s="47">
        <v>53922304</v>
      </c>
      <c r="G76" s="48">
        <v>58752124</v>
      </c>
      <c r="H76" s="48">
        <v>57100000</v>
      </c>
      <c r="I76" s="48">
        <v>51204752</v>
      </c>
      <c r="J76" s="48">
        <v>39495736</v>
      </c>
      <c r="K76" s="48">
        <v>89407088</v>
      </c>
      <c r="L76" s="48">
        <v>33896120</v>
      </c>
      <c r="M76" s="101">
        <v>56338207</v>
      </c>
      <c r="N76" s="102">
        <v>99743711</v>
      </c>
      <c r="O76" s="49">
        <f>SUM(E76:N76)</f>
        <v>591880394</v>
      </c>
      <c r="P76" s="119">
        <f>(O76/$O$80)*100</f>
        <v>97.52024510076347</v>
      </c>
    </row>
    <row r="77" spans="2:16" ht="15">
      <c r="B77" s="3"/>
      <c r="C77" s="3"/>
      <c r="D77" s="17" t="s">
        <v>41</v>
      </c>
      <c r="E77" s="46">
        <v>0</v>
      </c>
      <c r="F77" s="47">
        <v>0</v>
      </c>
      <c r="G77" s="48">
        <v>379171</v>
      </c>
      <c r="H77" s="48">
        <v>507212</v>
      </c>
      <c r="I77" s="48">
        <v>641288</v>
      </c>
      <c r="J77" s="48">
        <v>1010932</v>
      </c>
      <c r="K77" s="48">
        <v>4245746</v>
      </c>
      <c r="L77" s="48">
        <v>0</v>
      </c>
      <c r="M77" s="46">
        <v>0</v>
      </c>
      <c r="N77" s="105">
        <v>0</v>
      </c>
      <c r="O77" s="49">
        <f>SUM(E77:N77)</f>
        <v>6784349</v>
      </c>
      <c r="P77" s="119">
        <f>(O77/$O$80)*100</f>
        <v>1.1178126257196477</v>
      </c>
    </row>
    <row r="78" spans="2:16" ht="15">
      <c r="B78" s="3"/>
      <c r="C78" s="3"/>
      <c r="D78" s="17" t="s">
        <v>97</v>
      </c>
      <c r="E78" s="46">
        <v>0</v>
      </c>
      <c r="F78" s="47">
        <v>0</v>
      </c>
      <c r="G78" s="48">
        <v>0</v>
      </c>
      <c r="H78" s="48">
        <v>0</v>
      </c>
      <c r="I78" s="48">
        <v>400000</v>
      </c>
      <c r="J78" s="48">
        <v>1400384</v>
      </c>
      <c r="K78" s="48">
        <v>539539</v>
      </c>
      <c r="L78" s="48">
        <v>0</v>
      </c>
      <c r="M78" s="101">
        <v>1100000</v>
      </c>
      <c r="N78" s="102">
        <v>619980</v>
      </c>
      <c r="O78" s="49">
        <f>SUM(E78:N78)</f>
        <v>4059903</v>
      </c>
      <c r="P78" s="119">
        <f>(O78/$O$80)*100</f>
        <v>0.6689235522224865</v>
      </c>
    </row>
    <row r="79" spans="2:16" ht="15">
      <c r="B79" s="3"/>
      <c r="C79" s="3"/>
      <c r="D79" s="17" t="s">
        <v>120</v>
      </c>
      <c r="E79" s="46">
        <v>0</v>
      </c>
      <c r="F79" s="47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101">
        <v>961055</v>
      </c>
      <c r="N79" s="102">
        <v>3245089</v>
      </c>
      <c r="O79" s="49">
        <f>SUM(E79:N79)</f>
        <v>4206144</v>
      </c>
      <c r="P79" s="119">
        <f>(O79/$O$80)*100</f>
        <v>0.6930187212944</v>
      </c>
    </row>
    <row r="80" spans="2:16" ht="15.75">
      <c r="B80" s="6"/>
      <c r="C80" s="6"/>
      <c r="D80" s="18" t="s">
        <v>7</v>
      </c>
      <c r="E80" s="40">
        <f aca="true" t="shared" si="16" ref="E80:K80">SUM(E75:E78)</f>
        <v>52020352</v>
      </c>
      <c r="F80" s="41">
        <f t="shared" si="16"/>
        <v>53922304</v>
      </c>
      <c r="G80" s="42">
        <f t="shared" si="16"/>
        <v>59131295</v>
      </c>
      <c r="H80" s="42">
        <f t="shared" si="16"/>
        <v>57607212</v>
      </c>
      <c r="I80" s="42">
        <f t="shared" si="16"/>
        <v>52246040</v>
      </c>
      <c r="J80" s="42">
        <f t="shared" si="16"/>
        <v>41907052</v>
      </c>
      <c r="K80" s="42">
        <f t="shared" si="16"/>
        <v>94192373</v>
      </c>
      <c r="L80" s="42">
        <f>SUM(L75:L79)</f>
        <v>33896120</v>
      </c>
      <c r="M80" s="40">
        <f>SUM(M75:M79)</f>
        <v>58399262</v>
      </c>
      <c r="N80" s="103">
        <f>SUM(N75:N79)</f>
        <v>103608780</v>
      </c>
      <c r="O80" s="41">
        <f>SUM(O75:O79)</f>
        <v>606930790</v>
      </c>
      <c r="P80" s="120">
        <f>(O80/$O$154)*100</f>
        <v>5.837900916548087</v>
      </c>
    </row>
    <row r="81" spans="2:16" ht="15">
      <c r="B81" s="3"/>
      <c r="C81" s="3"/>
      <c r="D81" s="17"/>
      <c r="E81" s="46"/>
      <c r="F81" s="47"/>
      <c r="G81" s="48"/>
      <c r="H81" s="48"/>
      <c r="I81" s="48"/>
      <c r="J81" s="48"/>
      <c r="K81" s="48"/>
      <c r="L81" s="48"/>
      <c r="M81" s="46"/>
      <c r="N81" s="105"/>
      <c r="O81" s="49"/>
      <c r="P81" s="123"/>
    </row>
    <row r="82" spans="2:16" ht="15">
      <c r="B82" s="3" t="s">
        <v>42</v>
      </c>
      <c r="C82" s="3"/>
      <c r="D82" s="17" t="s">
        <v>43</v>
      </c>
      <c r="E82" s="46">
        <v>12478472</v>
      </c>
      <c r="F82" s="47">
        <v>1858852</v>
      </c>
      <c r="G82" s="48">
        <v>5981377</v>
      </c>
      <c r="H82" s="48">
        <v>6625409</v>
      </c>
      <c r="I82" s="48">
        <v>15714399</v>
      </c>
      <c r="J82" s="48">
        <v>16790749</v>
      </c>
      <c r="K82" s="48">
        <v>29420650</v>
      </c>
      <c r="L82" s="48">
        <v>6885191</v>
      </c>
      <c r="M82" s="101">
        <v>34603758</v>
      </c>
      <c r="N82" s="102">
        <v>68240037</v>
      </c>
      <c r="O82" s="49">
        <f>SUM(E82:N82)</f>
        <v>198598894</v>
      </c>
      <c r="P82" s="119">
        <f>(O82/$O$84)*100</f>
        <v>84.20498193112567</v>
      </c>
    </row>
    <row r="83" spans="2:16" ht="15">
      <c r="B83" s="3"/>
      <c r="C83" s="3"/>
      <c r="D83" s="17" t="s">
        <v>21</v>
      </c>
      <c r="E83" s="46">
        <v>0</v>
      </c>
      <c r="F83" s="47">
        <v>0</v>
      </c>
      <c r="G83" s="48">
        <v>5282052</v>
      </c>
      <c r="H83" s="48">
        <v>23761000</v>
      </c>
      <c r="I83" s="48">
        <v>2827000</v>
      </c>
      <c r="J83" s="48">
        <v>0</v>
      </c>
      <c r="K83" s="48">
        <v>0</v>
      </c>
      <c r="L83" s="48">
        <v>0</v>
      </c>
      <c r="M83" s="46">
        <v>0</v>
      </c>
      <c r="N83" s="102">
        <v>5382769</v>
      </c>
      <c r="O83" s="49">
        <f>SUM(E83:N83)</f>
        <v>37252821</v>
      </c>
      <c r="P83" s="119">
        <f>(O83/$O$84)*100</f>
        <v>15.795018068874334</v>
      </c>
    </row>
    <row r="84" spans="2:16" ht="15.75">
      <c r="B84" s="6"/>
      <c r="C84" s="6"/>
      <c r="D84" s="18" t="s">
        <v>7</v>
      </c>
      <c r="E84" s="40">
        <f aca="true" t="shared" si="17" ref="E84:O84">SUM(E81:E83)</f>
        <v>12478472</v>
      </c>
      <c r="F84" s="41">
        <f t="shared" si="17"/>
        <v>1858852</v>
      </c>
      <c r="G84" s="42">
        <f t="shared" si="17"/>
        <v>11263429</v>
      </c>
      <c r="H84" s="42">
        <f t="shared" si="17"/>
        <v>30386409</v>
      </c>
      <c r="I84" s="42">
        <f t="shared" si="17"/>
        <v>18541399</v>
      </c>
      <c r="J84" s="42">
        <f t="shared" si="17"/>
        <v>16790749</v>
      </c>
      <c r="K84" s="42">
        <f t="shared" si="17"/>
        <v>29420650</v>
      </c>
      <c r="L84" s="42">
        <f t="shared" si="17"/>
        <v>6885191</v>
      </c>
      <c r="M84" s="40">
        <f t="shared" si="17"/>
        <v>34603758</v>
      </c>
      <c r="N84" s="103">
        <f t="shared" si="17"/>
        <v>73622806</v>
      </c>
      <c r="O84" s="41">
        <f t="shared" si="17"/>
        <v>235851715</v>
      </c>
      <c r="P84" s="120">
        <f>(O84/$O$154)*100</f>
        <v>2.2685930024540992</v>
      </c>
    </row>
    <row r="85" spans="2:16" ht="15">
      <c r="B85" s="3"/>
      <c r="C85" s="3"/>
      <c r="D85" s="17"/>
      <c r="E85" s="46"/>
      <c r="F85" s="47"/>
      <c r="G85" s="48"/>
      <c r="H85" s="48"/>
      <c r="I85" s="48"/>
      <c r="J85" s="48"/>
      <c r="K85" s="48"/>
      <c r="L85" s="48"/>
      <c r="M85" s="46"/>
      <c r="N85" s="105"/>
      <c r="O85" s="49"/>
      <c r="P85" s="123"/>
    </row>
    <row r="86" spans="2:16" ht="15">
      <c r="B86" s="3" t="s">
        <v>44</v>
      </c>
      <c r="C86" s="3"/>
      <c r="D86" s="17" t="s">
        <v>45</v>
      </c>
      <c r="E86" s="46">
        <v>0</v>
      </c>
      <c r="F86" s="47">
        <v>474397</v>
      </c>
      <c r="G86" s="48">
        <v>0</v>
      </c>
      <c r="H86" s="48">
        <v>758750</v>
      </c>
      <c r="I86" s="48">
        <v>0</v>
      </c>
      <c r="J86" s="48">
        <v>824316</v>
      </c>
      <c r="K86" s="48">
        <v>0</v>
      </c>
      <c r="L86" s="48">
        <v>653975</v>
      </c>
      <c r="M86" s="46">
        <v>0</v>
      </c>
      <c r="N86" s="102">
        <v>1224300</v>
      </c>
      <c r="O86" s="49">
        <f>SUM(E86:N86)</f>
        <v>3935738</v>
      </c>
      <c r="P86" s="119">
        <f>(O86/$O$87)*100</f>
        <v>100</v>
      </c>
    </row>
    <row r="87" spans="2:16" ht="15.75">
      <c r="B87" s="6"/>
      <c r="C87" s="6"/>
      <c r="D87" s="18" t="s">
        <v>7</v>
      </c>
      <c r="E87" s="40">
        <f aca="true" t="shared" si="18" ref="E87:O87">SUM(E85:E86)</f>
        <v>0</v>
      </c>
      <c r="F87" s="41">
        <f t="shared" si="18"/>
        <v>474397</v>
      </c>
      <c r="G87" s="42">
        <f t="shared" si="18"/>
        <v>0</v>
      </c>
      <c r="H87" s="42">
        <f t="shared" si="18"/>
        <v>758750</v>
      </c>
      <c r="I87" s="42">
        <f t="shared" si="18"/>
        <v>0</v>
      </c>
      <c r="J87" s="42">
        <f t="shared" si="18"/>
        <v>824316</v>
      </c>
      <c r="K87" s="42">
        <f t="shared" si="18"/>
        <v>0</v>
      </c>
      <c r="L87" s="42">
        <f t="shared" si="18"/>
        <v>653975</v>
      </c>
      <c r="M87" s="40">
        <f t="shared" si="18"/>
        <v>0</v>
      </c>
      <c r="N87" s="103">
        <f t="shared" si="18"/>
        <v>1224300</v>
      </c>
      <c r="O87" s="41">
        <f t="shared" si="18"/>
        <v>3935738</v>
      </c>
      <c r="P87" s="120">
        <f>(O87/$O$154)*100</f>
        <v>0.03785678508334226</v>
      </c>
    </row>
    <row r="88" spans="2:16" ht="15.75">
      <c r="B88" s="3"/>
      <c r="C88" s="3"/>
      <c r="D88" s="19"/>
      <c r="E88" s="46"/>
      <c r="F88" s="47"/>
      <c r="G88" s="48"/>
      <c r="H88" s="48"/>
      <c r="I88" s="48"/>
      <c r="J88" s="48"/>
      <c r="K88" s="48"/>
      <c r="L88" s="48"/>
      <c r="M88" s="46"/>
      <c r="N88" s="105"/>
      <c r="O88" s="50"/>
      <c r="P88" s="105"/>
    </row>
    <row r="89" spans="2:16" ht="15">
      <c r="B89" s="3" t="s">
        <v>46</v>
      </c>
      <c r="C89" s="3"/>
      <c r="D89" s="17" t="s">
        <v>47</v>
      </c>
      <c r="E89" s="46">
        <v>3337482</v>
      </c>
      <c r="F89" s="47">
        <v>0</v>
      </c>
      <c r="G89" s="48">
        <v>3952319</v>
      </c>
      <c r="H89" s="48">
        <v>2433932</v>
      </c>
      <c r="I89" s="48">
        <v>0</v>
      </c>
      <c r="J89" s="48">
        <v>6573041</v>
      </c>
      <c r="K89" s="48">
        <v>11277100</v>
      </c>
      <c r="L89" s="48">
        <v>0</v>
      </c>
      <c r="M89" s="46">
        <v>0</v>
      </c>
      <c r="N89" s="102">
        <v>2400000</v>
      </c>
      <c r="O89" s="49">
        <f>SUM(E89:N89)</f>
        <v>29973874</v>
      </c>
      <c r="P89" s="119">
        <f>(O89/$O$90)*100</f>
        <v>100</v>
      </c>
    </row>
    <row r="90" spans="2:16" ht="15.75">
      <c r="B90" s="6"/>
      <c r="C90" s="6"/>
      <c r="D90" s="18" t="s">
        <v>7</v>
      </c>
      <c r="E90" s="40">
        <f aca="true" t="shared" si="19" ref="E90:O90">SUM(E88:E89)</f>
        <v>3337482</v>
      </c>
      <c r="F90" s="41">
        <f t="shared" si="19"/>
        <v>0</v>
      </c>
      <c r="G90" s="42">
        <f t="shared" si="19"/>
        <v>3952319</v>
      </c>
      <c r="H90" s="42">
        <f t="shared" si="19"/>
        <v>2433932</v>
      </c>
      <c r="I90" s="42">
        <f t="shared" si="19"/>
        <v>0</v>
      </c>
      <c r="J90" s="42">
        <f t="shared" si="19"/>
        <v>6573041</v>
      </c>
      <c r="K90" s="42">
        <f t="shared" si="19"/>
        <v>11277100</v>
      </c>
      <c r="L90" s="42">
        <f t="shared" si="19"/>
        <v>0</v>
      </c>
      <c r="M90" s="40">
        <f t="shared" si="19"/>
        <v>0</v>
      </c>
      <c r="N90" s="103">
        <f t="shared" si="19"/>
        <v>2400000</v>
      </c>
      <c r="O90" s="41">
        <f t="shared" si="19"/>
        <v>29973874</v>
      </c>
      <c r="P90" s="120">
        <f>(O90/$O$154)*100</f>
        <v>0.28831047852605546</v>
      </c>
    </row>
    <row r="91" spans="2:16" ht="15">
      <c r="B91" s="3"/>
      <c r="C91" s="3"/>
      <c r="D91" s="17"/>
      <c r="E91" s="46"/>
      <c r="F91" s="47"/>
      <c r="G91" s="48"/>
      <c r="H91" s="48"/>
      <c r="I91" s="48"/>
      <c r="J91" s="48"/>
      <c r="K91" s="48"/>
      <c r="L91" s="48"/>
      <c r="M91" s="46"/>
      <c r="N91" s="105"/>
      <c r="O91" s="49"/>
      <c r="P91" s="123"/>
    </row>
    <row r="92" spans="2:16" ht="15">
      <c r="B92" s="3" t="s">
        <v>48</v>
      </c>
      <c r="C92" s="3"/>
      <c r="D92" s="17" t="s">
        <v>49</v>
      </c>
      <c r="E92" s="46">
        <v>67155</v>
      </c>
      <c r="F92" s="47">
        <v>0</v>
      </c>
      <c r="G92" s="48">
        <v>0</v>
      </c>
      <c r="H92" s="48">
        <v>0</v>
      </c>
      <c r="I92" s="48">
        <v>47099</v>
      </c>
      <c r="J92" s="48">
        <v>30200</v>
      </c>
      <c r="K92" s="48">
        <v>34064</v>
      </c>
      <c r="L92" s="48">
        <v>22382</v>
      </c>
      <c r="M92" s="46">
        <v>0</v>
      </c>
      <c r="N92" s="105">
        <v>0</v>
      </c>
      <c r="O92" s="49">
        <f>SUM(E92:N92)</f>
        <v>200900</v>
      </c>
      <c r="P92" s="119">
        <f>(O92/$O$94)*100</f>
        <v>0.5024537701264747</v>
      </c>
    </row>
    <row r="93" spans="2:16" ht="15">
      <c r="B93" s="3"/>
      <c r="C93" s="3"/>
      <c r="D93" s="17" t="s">
        <v>50</v>
      </c>
      <c r="E93" s="46">
        <v>3304203</v>
      </c>
      <c r="F93" s="47">
        <v>0</v>
      </c>
      <c r="G93" s="48">
        <v>0</v>
      </c>
      <c r="H93" s="48">
        <v>4757300</v>
      </c>
      <c r="I93" s="48">
        <v>3428458</v>
      </c>
      <c r="J93" s="48">
        <v>4235476</v>
      </c>
      <c r="K93" s="48">
        <v>4471143</v>
      </c>
      <c r="L93" s="48">
        <v>10191063</v>
      </c>
      <c r="M93" s="46">
        <v>0</v>
      </c>
      <c r="N93" s="102">
        <v>9395235</v>
      </c>
      <c r="O93" s="49">
        <f>SUM(E93:N93)</f>
        <v>39782878</v>
      </c>
      <c r="P93" s="119">
        <f>(O93/$O$94)*100</f>
        <v>99.49754622987352</v>
      </c>
    </row>
    <row r="94" spans="2:16" ht="15.75">
      <c r="B94" s="6"/>
      <c r="C94" s="6"/>
      <c r="D94" s="18" t="s">
        <v>7</v>
      </c>
      <c r="E94" s="40">
        <f aca="true" t="shared" si="20" ref="E94:O94">SUM(E91:E93)</f>
        <v>3371358</v>
      </c>
      <c r="F94" s="41">
        <f t="shared" si="20"/>
        <v>0</v>
      </c>
      <c r="G94" s="42">
        <f t="shared" si="20"/>
        <v>0</v>
      </c>
      <c r="H94" s="42">
        <f t="shared" si="20"/>
        <v>4757300</v>
      </c>
      <c r="I94" s="42">
        <f t="shared" si="20"/>
        <v>3475557</v>
      </c>
      <c r="J94" s="42">
        <f t="shared" si="20"/>
        <v>4265676</v>
      </c>
      <c r="K94" s="42">
        <f t="shared" si="20"/>
        <v>4505207</v>
      </c>
      <c r="L94" s="42">
        <f t="shared" si="20"/>
        <v>10213445</v>
      </c>
      <c r="M94" s="40">
        <f t="shared" si="20"/>
        <v>0</v>
      </c>
      <c r="N94" s="103">
        <f t="shared" si="20"/>
        <v>9395235</v>
      </c>
      <c r="O94" s="41">
        <f t="shared" si="20"/>
        <v>39983778</v>
      </c>
      <c r="P94" s="120">
        <f>(O94/$O$154)*100</f>
        <v>0.3845930015072315</v>
      </c>
    </row>
    <row r="95" spans="2:16" ht="15">
      <c r="B95" s="3"/>
      <c r="C95" s="3"/>
      <c r="D95" s="17"/>
      <c r="E95" s="46"/>
      <c r="F95" s="47"/>
      <c r="G95" s="48"/>
      <c r="H95" s="48"/>
      <c r="I95" s="48"/>
      <c r="J95" s="48"/>
      <c r="K95" s="48"/>
      <c r="L95" s="48"/>
      <c r="M95" s="46"/>
      <c r="N95" s="105"/>
      <c r="O95" s="49"/>
      <c r="P95" s="123"/>
    </row>
    <row r="96" spans="2:16" ht="15">
      <c r="B96" s="3" t="s">
        <v>51</v>
      </c>
      <c r="C96" s="3"/>
      <c r="D96" s="13" t="s">
        <v>121</v>
      </c>
      <c r="E96" s="46">
        <v>0</v>
      </c>
      <c r="F96" s="47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101">
        <v>2953169</v>
      </c>
      <c r="N96" s="102">
        <v>1155053</v>
      </c>
      <c r="O96" s="49">
        <f>SUM(E96:N96)</f>
        <v>4108222</v>
      </c>
      <c r="P96" s="119">
        <f>(O96/$O$101)*100</f>
        <v>0.4565908910042669</v>
      </c>
    </row>
    <row r="97" spans="3:16" ht="15">
      <c r="C97" s="3" t="s">
        <v>12</v>
      </c>
      <c r="D97" s="17" t="s">
        <v>52</v>
      </c>
      <c r="E97" s="46">
        <v>52474336</v>
      </c>
      <c r="F97" s="47">
        <v>78314285</v>
      </c>
      <c r="G97" s="48">
        <v>74541000</v>
      </c>
      <c r="H97" s="48">
        <v>71998000</v>
      </c>
      <c r="I97" s="48">
        <v>73330000</v>
      </c>
      <c r="J97" s="48">
        <v>81020000</v>
      </c>
      <c r="K97" s="48">
        <v>86910000</v>
      </c>
      <c r="L97" s="48">
        <v>99381399</v>
      </c>
      <c r="M97" s="46">
        <v>98822458</v>
      </c>
      <c r="N97" s="105">
        <v>98843583</v>
      </c>
      <c r="O97" s="49">
        <f>SUM(E97:N97)</f>
        <v>815635061</v>
      </c>
      <c r="P97" s="119">
        <f>(O97/$O$101)*100</f>
        <v>90.65029573287656</v>
      </c>
    </row>
    <row r="98" spans="2:16" ht="15">
      <c r="B98" s="3"/>
      <c r="C98" s="3" t="s">
        <v>12</v>
      </c>
      <c r="D98" s="17" t="s">
        <v>53</v>
      </c>
      <c r="E98" s="46">
        <v>0</v>
      </c>
      <c r="F98" s="47">
        <v>7085345</v>
      </c>
      <c r="G98" s="48">
        <v>3181180</v>
      </c>
      <c r="H98" s="48">
        <v>2469421</v>
      </c>
      <c r="I98" s="48">
        <v>2500000</v>
      </c>
      <c r="J98" s="48">
        <v>3650000</v>
      </c>
      <c r="K98" s="48">
        <v>3384000</v>
      </c>
      <c r="L98" s="48">
        <v>3159166</v>
      </c>
      <c r="M98" s="101">
        <v>15330450</v>
      </c>
      <c r="N98" s="102">
        <v>9152696</v>
      </c>
      <c r="O98" s="49">
        <f>SUM(E98:N98)</f>
        <v>49912258</v>
      </c>
      <c r="P98" s="119">
        <f>(O98/$O$101)*100</f>
        <v>5.547285991909602</v>
      </c>
    </row>
    <row r="99" spans="2:16" ht="15">
      <c r="B99" s="3"/>
      <c r="C99" s="3"/>
      <c r="D99" s="13" t="s">
        <v>129</v>
      </c>
      <c r="E99" s="46">
        <v>0</v>
      </c>
      <c r="F99" s="47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101">
        <v>0</v>
      </c>
      <c r="N99" s="102">
        <v>16308000</v>
      </c>
      <c r="O99" s="49">
        <f>SUM(E99:N99)</f>
        <v>16308000</v>
      </c>
      <c r="P99" s="119">
        <f>(O99/$O$101)*100</f>
        <v>1.8124834175216396</v>
      </c>
    </row>
    <row r="100" spans="2:16" ht="15">
      <c r="B100" s="3"/>
      <c r="C100" s="3"/>
      <c r="D100" s="17" t="s">
        <v>86</v>
      </c>
      <c r="E100" s="46">
        <v>0</v>
      </c>
      <c r="F100" s="47">
        <v>347752</v>
      </c>
      <c r="G100" s="48">
        <v>1847820</v>
      </c>
      <c r="H100" s="48">
        <v>1132579</v>
      </c>
      <c r="I100" s="48">
        <v>1100000</v>
      </c>
      <c r="J100" s="48">
        <v>910000</v>
      </c>
      <c r="K100" s="48">
        <v>1456000</v>
      </c>
      <c r="L100" s="48">
        <v>1377322</v>
      </c>
      <c r="M100" s="101">
        <v>4012518</v>
      </c>
      <c r="N100" s="102">
        <v>1612424</v>
      </c>
      <c r="O100" s="49">
        <f>SUM(E100:N100)</f>
        <v>13796415</v>
      </c>
      <c r="P100" s="119">
        <f>(O100/$O$101)*100</f>
        <v>1.533343966687933</v>
      </c>
    </row>
    <row r="101" spans="2:16" ht="15.75">
      <c r="B101" s="6"/>
      <c r="C101" s="6"/>
      <c r="D101" s="18" t="s">
        <v>7</v>
      </c>
      <c r="E101" s="40">
        <f aca="true" t="shared" si="21" ref="E101:M101">SUM(E95:E100)</f>
        <v>52474336</v>
      </c>
      <c r="F101" s="41">
        <f t="shared" si="21"/>
        <v>85747382</v>
      </c>
      <c r="G101" s="42">
        <f t="shared" si="21"/>
        <v>79570000</v>
      </c>
      <c r="H101" s="42">
        <f t="shared" si="21"/>
        <v>75600000</v>
      </c>
      <c r="I101" s="42">
        <f t="shared" si="21"/>
        <v>76930000</v>
      </c>
      <c r="J101" s="42">
        <f t="shared" si="21"/>
        <v>85580000</v>
      </c>
      <c r="K101" s="42">
        <f t="shared" si="21"/>
        <v>91750000</v>
      </c>
      <c r="L101" s="42">
        <f t="shared" si="21"/>
        <v>103917887</v>
      </c>
      <c r="M101" s="40">
        <f t="shared" si="21"/>
        <v>121118595</v>
      </c>
      <c r="N101" s="103">
        <f>SUM(N95:N100)</f>
        <v>127071756</v>
      </c>
      <c r="O101" s="41">
        <f>SUM(O95:O100)</f>
        <v>899759956</v>
      </c>
      <c r="P101" s="120">
        <f>(O101/$O$154)*100</f>
        <v>8.654544403334137</v>
      </c>
    </row>
    <row r="102" spans="2:16" ht="15">
      <c r="B102" s="3"/>
      <c r="C102" s="3"/>
      <c r="D102" s="17"/>
      <c r="E102" s="46"/>
      <c r="F102" s="47"/>
      <c r="G102" s="48"/>
      <c r="H102" s="48"/>
      <c r="I102" s="48"/>
      <c r="J102" s="48"/>
      <c r="K102" s="48"/>
      <c r="L102" s="48"/>
      <c r="M102" s="46"/>
      <c r="N102" s="105"/>
      <c r="O102" s="49"/>
      <c r="P102" s="123"/>
    </row>
    <row r="103" spans="2:16" ht="15">
      <c r="B103" s="3" t="s">
        <v>54</v>
      </c>
      <c r="C103" s="3"/>
      <c r="D103" s="13" t="s">
        <v>122</v>
      </c>
      <c r="E103" s="46">
        <v>0</v>
      </c>
      <c r="F103" s="47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101">
        <v>880188</v>
      </c>
      <c r="N103" s="102">
        <v>0</v>
      </c>
      <c r="O103" s="49">
        <f>SUM(E103:N103)</f>
        <v>880188</v>
      </c>
      <c r="P103" s="119">
        <f>(O103/$O$108)*100</f>
        <v>0.02653516790889102</v>
      </c>
    </row>
    <row r="104" spans="3:16" ht="15">
      <c r="C104" s="3"/>
      <c r="D104" s="17" t="s">
        <v>55</v>
      </c>
      <c r="E104" s="46">
        <v>758111</v>
      </c>
      <c r="F104" s="47">
        <v>261235</v>
      </c>
      <c r="G104" s="48">
        <v>868600</v>
      </c>
      <c r="H104" s="48">
        <v>1092589</v>
      </c>
      <c r="I104" s="48">
        <v>1497483</v>
      </c>
      <c r="J104" s="48">
        <v>1363995</v>
      </c>
      <c r="K104" s="48">
        <v>1440547</v>
      </c>
      <c r="L104" s="48">
        <v>0</v>
      </c>
      <c r="M104" s="101">
        <v>2463142</v>
      </c>
      <c r="N104" s="102">
        <v>0</v>
      </c>
      <c r="O104" s="49">
        <f>SUM(E104:N104)</f>
        <v>9745702</v>
      </c>
      <c r="P104" s="119">
        <f>(O104/$O$108)*100</f>
        <v>0.29380523133695874</v>
      </c>
    </row>
    <row r="105" spans="2:16" ht="15">
      <c r="B105" s="3"/>
      <c r="C105" s="3" t="s">
        <v>12</v>
      </c>
      <c r="D105" s="17" t="s">
        <v>56</v>
      </c>
      <c r="E105" s="46">
        <v>261926381</v>
      </c>
      <c r="F105" s="47">
        <v>271981250</v>
      </c>
      <c r="G105" s="48">
        <v>300814329</v>
      </c>
      <c r="H105" s="48">
        <v>315681131</v>
      </c>
      <c r="I105" s="48">
        <v>333140133</v>
      </c>
      <c r="J105" s="48">
        <v>348189302</v>
      </c>
      <c r="K105" s="48">
        <v>365831945</v>
      </c>
      <c r="L105" s="48">
        <v>363875534</v>
      </c>
      <c r="M105" s="106">
        <v>235346260</v>
      </c>
      <c r="N105" s="107">
        <v>505913993</v>
      </c>
      <c r="O105" s="49">
        <f>SUM(E105:N105)</f>
        <v>3302700258</v>
      </c>
      <c r="P105" s="119">
        <f>(O105/$O$108)*100</f>
        <v>99.56703101924555</v>
      </c>
    </row>
    <row r="106" spans="2:16" ht="15">
      <c r="B106" s="3"/>
      <c r="C106" s="3"/>
      <c r="D106" s="13" t="s">
        <v>130</v>
      </c>
      <c r="E106" s="46">
        <v>0</v>
      </c>
      <c r="F106" s="47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101">
        <v>0</v>
      </c>
      <c r="N106" s="102">
        <v>3475847</v>
      </c>
      <c r="O106" s="49">
        <f>SUM(E106:N106)</f>
        <v>3475847</v>
      </c>
      <c r="P106" s="119">
        <f>(O106/$O$108)*100</f>
        <v>0.10478691344419047</v>
      </c>
    </row>
    <row r="107" spans="2:16" ht="15">
      <c r="B107" s="3"/>
      <c r="C107" s="3"/>
      <c r="D107" s="13" t="s">
        <v>131</v>
      </c>
      <c r="E107" s="46">
        <v>0</v>
      </c>
      <c r="F107" s="47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101">
        <v>0</v>
      </c>
      <c r="N107" s="102">
        <v>260113</v>
      </c>
      <c r="O107" s="49">
        <f>SUM(E107:N107)</f>
        <v>260113</v>
      </c>
      <c r="P107" s="119">
        <f>(O107/$O$108)*100</f>
        <v>0.007841668064419613</v>
      </c>
    </row>
    <row r="108" spans="2:16" ht="15.75">
      <c r="B108" s="6"/>
      <c r="C108" s="6"/>
      <c r="D108" s="18" t="s">
        <v>7</v>
      </c>
      <c r="E108" s="40">
        <f aca="true" t="shared" si="22" ref="E108:K108">SUM(E102:E105)</f>
        <v>262684492</v>
      </c>
      <c r="F108" s="41">
        <f t="shared" si="22"/>
        <v>272242485</v>
      </c>
      <c r="G108" s="42">
        <f t="shared" si="22"/>
        <v>301682929</v>
      </c>
      <c r="H108" s="42">
        <f t="shared" si="22"/>
        <v>316773720</v>
      </c>
      <c r="I108" s="42">
        <f t="shared" si="22"/>
        <v>334637616</v>
      </c>
      <c r="J108" s="42">
        <f t="shared" si="22"/>
        <v>349553297</v>
      </c>
      <c r="K108" s="42">
        <f t="shared" si="22"/>
        <v>367272492</v>
      </c>
      <c r="L108" s="42">
        <f>SUM(L102:L105)</f>
        <v>363875534</v>
      </c>
      <c r="M108" s="40">
        <f>SUM(M102:M107)</f>
        <v>238689590</v>
      </c>
      <c r="N108" s="103">
        <f>SUM(N102:N107)</f>
        <v>509649953</v>
      </c>
      <c r="O108" s="41">
        <f>SUM(O102:O107)</f>
        <v>3317062108</v>
      </c>
      <c r="P108" s="120">
        <f>(O108/$O$154)*100</f>
        <v>31.90591124984799</v>
      </c>
    </row>
    <row r="109" spans="2:16" ht="15">
      <c r="B109" s="3"/>
      <c r="C109" s="3"/>
      <c r="D109" s="17"/>
      <c r="E109" s="46"/>
      <c r="F109" s="47"/>
      <c r="G109" s="48"/>
      <c r="H109" s="48"/>
      <c r="I109" s="48"/>
      <c r="J109" s="48"/>
      <c r="K109" s="48"/>
      <c r="L109" s="48"/>
      <c r="M109" s="46"/>
      <c r="N109" s="105"/>
      <c r="O109" s="49"/>
      <c r="P109" s="123"/>
    </row>
    <row r="110" spans="2:16" ht="15">
      <c r="B110" s="3" t="s">
        <v>57</v>
      </c>
      <c r="C110" s="3" t="s">
        <v>12</v>
      </c>
      <c r="D110" s="17" t="s">
        <v>58</v>
      </c>
      <c r="E110" s="46">
        <v>10658076</v>
      </c>
      <c r="F110" s="47">
        <v>6161618</v>
      </c>
      <c r="G110" s="48">
        <v>16671955</v>
      </c>
      <c r="H110" s="48">
        <v>12519312</v>
      </c>
      <c r="I110" s="48">
        <v>0</v>
      </c>
      <c r="J110" s="48">
        <v>12361276</v>
      </c>
      <c r="K110" s="48">
        <v>12572133</v>
      </c>
      <c r="L110" s="48">
        <v>17233513</v>
      </c>
      <c r="M110" s="101">
        <v>16631586</v>
      </c>
      <c r="N110" s="102">
        <v>17681900</v>
      </c>
      <c r="O110" s="49">
        <f>SUM(E110:N110)</f>
        <v>122491369</v>
      </c>
      <c r="P110" s="119">
        <f>(O110/$O$112)*100</f>
        <v>81.9990312989462</v>
      </c>
    </row>
    <row r="111" spans="2:16" ht="15">
      <c r="B111" s="3"/>
      <c r="C111" s="3"/>
      <c r="D111" s="17" t="s">
        <v>59</v>
      </c>
      <c r="E111" s="46">
        <v>0</v>
      </c>
      <c r="F111" s="47">
        <v>3438682</v>
      </c>
      <c r="G111" s="48">
        <v>2800000</v>
      </c>
      <c r="H111" s="48">
        <v>3840000</v>
      </c>
      <c r="I111" s="48">
        <v>3460000</v>
      </c>
      <c r="J111" s="48">
        <v>5451011</v>
      </c>
      <c r="K111" s="48">
        <v>2441620</v>
      </c>
      <c r="L111" s="48">
        <v>5458801</v>
      </c>
      <c r="M111" s="46">
        <v>0</v>
      </c>
      <c r="N111" s="105">
        <v>0</v>
      </c>
      <c r="O111" s="49">
        <f>SUM(E111:N111)</f>
        <v>26890114</v>
      </c>
      <c r="P111" s="119">
        <f>(O111/$O$112)*100</f>
        <v>18.0009687010538</v>
      </c>
    </row>
    <row r="112" spans="2:16" ht="15.75">
      <c r="B112" s="6"/>
      <c r="C112" s="6"/>
      <c r="D112" s="18" t="s">
        <v>7</v>
      </c>
      <c r="E112" s="40">
        <f aca="true" t="shared" si="23" ref="E112:O112">SUM(E109:E111)</f>
        <v>10658076</v>
      </c>
      <c r="F112" s="41">
        <f t="shared" si="23"/>
        <v>9600300</v>
      </c>
      <c r="G112" s="42">
        <f t="shared" si="23"/>
        <v>19471955</v>
      </c>
      <c r="H112" s="42">
        <f t="shared" si="23"/>
        <v>16359312</v>
      </c>
      <c r="I112" s="42">
        <f t="shared" si="23"/>
        <v>3460000</v>
      </c>
      <c r="J112" s="42">
        <f t="shared" si="23"/>
        <v>17812287</v>
      </c>
      <c r="K112" s="42">
        <f t="shared" si="23"/>
        <v>15013753</v>
      </c>
      <c r="L112" s="42">
        <f t="shared" si="23"/>
        <v>22692314</v>
      </c>
      <c r="M112" s="40">
        <f t="shared" si="23"/>
        <v>16631586</v>
      </c>
      <c r="N112" s="103">
        <f t="shared" si="23"/>
        <v>17681900</v>
      </c>
      <c r="O112" s="41">
        <f t="shared" si="23"/>
        <v>149381483</v>
      </c>
      <c r="P112" s="120">
        <f>(O112/$O$154)*100</f>
        <v>1.436859541301262</v>
      </c>
    </row>
    <row r="113" spans="2:16" ht="15">
      <c r="B113" s="3"/>
      <c r="C113" s="3"/>
      <c r="D113" s="17"/>
      <c r="E113" s="46"/>
      <c r="F113" s="47"/>
      <c r="G113" s="48"/>
      <c r="H113" s="48"/>
      <c r="I113" s="48"/>
      <c r="J113" s="48"/>
      <c r="K113" s="48"/>
      <c r="L113" s="48"/>
      <c r="M113" s="46"/>
      <c r="N113" s="105"/>
      <c r="O113" s="49"/>
      <c r="P113" s="123"/>
    </row>
    <row r="114" spans="2:16" ht="15">
      <c r="B114" s="3" t="s">
        <v>60</v>
      </c>
      <c r="C114" s="3"/>
      <c r="D114" s="17" t="s">
        <v>61</v>
      </c>
      <c r="E114" s="46">
        <v>1131563</v>
      </c>
      <c r="F114" s="47">
        <v>191000</v>
      </c>
      <c r="G114" s="48">
        <v>3572162</v>
      </c>
      <c r="H114" s="48">
        <v>2868068</v>
      </c>
      <c r="I114" s="48">
        <v>3483792</v>
      </c>
      <c r="J114" s="48">
        <v>4167985</v>
      </c>
      <c r="K114" s="48">
        <v>4457988</v>
      </c>
      <c r="L114" s="48">
        <v>4181173</v>
      </c>
      <c r="M114" s="101">
        <v>3953092</v>
      </c>
      <c r="N114" s="102">
        <v>7525390</v>
      </c>
      <c r="O114" s="49">
        <f>SUM(E114:N114)</f>
        <v>35532213</v>
      </c>
      <c r="P114" s="119">
        <f>(O114/$O$115)*100</f>
        <v>100</v>
      </c>
    </row>
    <row r="115" spans="2:16" ht="15.75">
      <c r="B115" s="6"/>
      <c r="C115" s="6"/>
      <c r="D115" s="18" t="s">
        <v>7</v>
      </c>
      <c r="E115" s="40">
        <f aca="true" t="shared" si="24" ref="E115:O115">SUM(E113:E114)</f>
        <v>1131563</v>
      </c>
      <c r="F115" s="41">
        <f t="shared" si="24"/>
        <v>191000</v>
      </c>
      <c r="G115" s="42">
        <f t="shared" si="24"/>
        <v>3572162</v>
      </c>
      <c r="H115" s="42">
        <f t="shared" si="24"/>
        <v>2868068</v>
      </c>
      <c r="I115" s="42">
        <f t="shared" si="24"/>
        <v>3483792</v>
      </c>
      <c r="J115" s="42">
        <f t="shared" si="24"/>
        <v>4167985</v>
      </c>
      <c r="K115" s="42">
        <f t="shared" si="24"/>
        <v>4457988</v>
      </c>
      <c r="L115" s="42">
        <f t="shared" si="24"/>
        <v>4181173</v>
      </c>
      <c r="M115" s="40">
        <f t="shared" si="24"/>
        <v>3953092</v>
      </c>
      <c r="N115" s="103">
        <f t="shared" si="24"/>
        <v>7525390</v>
      </c>
      <c r="O115" s="41">
        <f t="shared" si="24"/>
        <v>35532213</v>
      </c>
      <c r="P115" s="120">
        <f>(O115/$O$154)*100</f>
        <v>0.34177461789289326</v>
      </c>
    </row>
    <row r="116" spans="2:16" ht="15">
      <c r="B116" s="3"/>
      <c r="C116" s="3"/>
      <c r="D116" s="17"/>
      <c r="E116" s="46"/>
      <c r="F116" s="47"/>
      <c r="G116" s="48"/>
      <c r="H116" s="48"/>
      <c r="I116" s="48"/>
      <c r="J116" s="48"/>
      <c r="K116" s="48"/>
      <c r="L116" s="48"/>
      <c r="M116" s="46"/>
      <c r="N116" s="105"/>
      <c r="O116" s="49"/>
      <c r="P116" s="123"/>
    </row>
    <row r="117" spans="2:16" ht="15">
      <c r="B117" s="3" t="s">
        <v>62</v>
      </c>
      <c r="C117" s="3"/>
      <c r="D117" s="13" t="s">
        <v>93</v>
      </c>
      <c r="E117" s="46">
        <v>0</v>
      </c>
      <c r="F117" s="47">
        <v>0</v>
      </c>
      <c r="G117" s="48">
        <v>0</v>
      </c>
      <c r="H117" s="48">
        <v>414023</v>
      </c>
      <c r="I117" s="48">
        <v>0</v>
      </c>
      <c r="J117" s="48">
        <v>1144916</v>
      </c>
      <c r="K117" s="48">
        <v>0</v>
      </c>
      <c r="L117" s="48">
        <v>0</v>
      </c>
      <c r="M117" s="101">
        <v>1254125</v>
      </c>
      <c r="N117" s="102">
        <v>238076</v>
      </c>
      <c r="O117" s="49">
        <f>SUM(E117:N117)</f>
        <v>3051140</v>
      </c>
      <c r="P117" s="119">
        <f>(O117/$O$121)*100</f>
        <v>0.3215018186447496</v>
      </c>
    </row>
    <row r="118" spans="2:16" ht="15">
      <c r="B118" s="3"/>
      <c r="C118" s="3" t="s">
        <v>12</v>
      </c>
      <c r="D118" s="17" t="s">
        <v>53</v>
      </c>
      <c r="E118" s="46">
        <f>79701276-330777</f>
        <v>79370499</v>
      </c>
      <c r="F118" s="47">
        <v>68247100</v>
      </c>
      <c r="G118" s="48">
        <v>73453503</v>
      </c>
      <c r="H118" s="48">
        <v>60344033</v>
      </c>
      <c r="I118" s="48">
        <v>109492407</v>
      </c>
      <c r="J118" s="48">
        <v>88847132</v>
      </c>
      <c r="K118" s="48">
        <v>97737783</v>
      </c>
      <c r="L118" s="48">
        <v>81279887</v>
      </c>
      <c r="M118" s="101">
        <v>89594482</v>
      </c>
      <c r="N118" s="102">
        <v>1118464</v>
      </c>
      <c r="O118" s="49">
        <f>SUM(E118:N118)</f>
        <v>749485290</v>
      </c>
      <c r="P118" s="119">
        <f>(O118/$O$121)*100</f>
        <v>78.97405028366039</v>
      </c>
    </row>
    <row r="119" spans="2:16" ht="15">
      <c r="B119" s="3"/>
      <c r="C119" s="3" t="s">
        <v>12</v>
      </c>
      <c r="D119" s="17" t="s">
        <v>63</v>
      </c>
      <c r="E119" s="46">
        <v>15068506</v>
      </c>
      <c r="F119" s="47">
        <v>8105440</v>
      </c>
      <c r="G119" s="48">
        <v>10699526</v>
      </c>
      <c r="H119" s="48">
        <v>38695220</v>
      </c>
      <c r="I119" s="48">
        <v>19990127</v>
      </c>
      <c r="J119" s="48">
        <v>20565523</v>
      </c>
      <c r="K119" s="48">
        <v>20485940</v>
      </c>
      <c r="L119" s="48">
        <v>20436444</v>
      </c>
      <c r="M119" s="101">
        <v>21481414</v>
      </c>
      <c r="N119" s="102">
        <v>20962721</v>
      </c>
      <c r="O119" s="49">
        <f>SUM(E119:N119)</f>
        <v>196490861</v>
      </c>
      <c r="P119" s="119">
        <f>(O119/$O$121)*100</f>
        <v>20.704447897694862</v>
      </c>
    </row>
    <row r="120" spans="2:16" ht="15">
      <c r="B120" s="3"/>
      <c r="C120" s="3"/>
      <c r="D120" s="17" t="s">
        <v>24</v>
      </c>
      <c r="E120" s="46">
        <v>0</v>
      </c>
      <c r="F120" s="47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6">
        <v>0</v>
      </c>
      <c r="N120" s="105">
        <v>0</v>
      </c>
      <c r="O120" s="49">
        <f>SUM(E120:N120)</f>
        <v>0</v>
      </c>
      <c r="P120" s="119">
        <f>(O120/$O$121)*100</f>
        <v>0</v>
      </c>
    </row>
    <row r="121" spans="2:16" ht="15.75">
      <c r="B121" s="6"/>
      <c r="C121" s="6"/>
      <c r="D121" s="18" t="s">
        <v>7</v>
      </c>
      <c r="E121" s="40">
        <f aca="true" t="shared" si="25" ref="E121:O121">SUM(E116:E120)</f>
        <v>94439005</v>
      </c>
      <c r="F121" s="41">
        <f t="shared" si="25"/>
        <v>76352540</v>
      </c>
      <c r="G121" s="42">
        <f t="shared" si="25"/>
        <v>84153029</v>
      </c>
      <c r="H121" s="42">
        <f t="shared" si="25"/>
        <v>99453276</v>
      </c>
      <c r="I121" s="42">
        <f t="shared" si="25"/>
        <v>129482534</v>
      </c>
      <c r="J121" s="42">
        <f t="shared" si="25"/>
        <v>110557571</v>
      </c>
      <c r="K121" s="42">
        <f t="shared" si="25"/>
        <v>118223723</v>
      </c>
      <c r="L121" s="42">
        <f t="shared" si="25"/>
        <v>101716331</v>
      </c>
      <c r="M121" s="40">
        <f t="shared" si="25"/>
        <v>112330021</v>
      </c>
      <c r="N121" s="103">
        <f t="shared" si="25"/>
        <v>22319261</v>
      </c>
      <c r="O121" s="41">
        <f t="shared" si="25"/>
        <v>949027291</v>
      </c>
      <c r="P121" s="120">
        <f>(O121/$O$154)*100</f>
        <v>9.12843339511256</v>
      </c>
    </row>
    <row r="122" spans="2:16" ht="15">
      <c r="B122" s="3"/>
      <c r="C122" s="3"/>
      <c r="D122" s="17"/>
      <c r="E122" s="46"/>
      <c r="F122" s="47"/>
      <c r="G122" s="48"/>
      <c r="H122" s="48"/>
      <c r="I122" s="48"/>
      <c r="J122" s="48"/>
      <c r="K122" s="48"/>
      <c r="L122" s="48"/>
      <c r="M122" s="46"/>
      <c r="N122" s="105"/>
      <c r="O122" s="49"/>
      <c r="P122" s="123"/>
    </row>
    <row r="123" spans="2:16" ht="15">
      <c r="B123" s="3" t="s">
        <v>64</v>
      </c>
      <c r="C123" s="3"/>
      <c r="D123" s="17" t="s">
        <v>65</v>
      </c>
      <c r="E123" s="46">
        <v>0</v>
      </c>
      <c r="F123" s="47">
        <v>0</v>
      </c>
      <c r="G123" s="48">
        <v>2211684</v>
      </c>
      <c r="H123" s="48">
        <v>0</v>
      </c>
      <c r="I123" s="48">
        <v>0</v>
      </c>
      <c r="J123" s="48">
        <v>1298378</v>
      </c>
      <c r="K123" s="48">
        <v>2091360</v>
      </c>
      <c r="L123" s="48">
        <v>8026785</v>
      </c>
      <c r="M123" s="46">
        <v>0</v>
      </c>
      <c r="N123" s="105">
        <v>0</v>
      </c>
      <c r="O123" s="49">
        <f>SUM(E123:N123)</f>
        <v>13628207</v>
      </c>
      <c r="P123" s="119">
        <f>(O123/$O$124)*100</f>
        <v>100</v>
      </c>
    </row>
    <row r="124" spans="2:16" ht="15.75">
      <c r="B124" s="6"/>
      <c r="C124" s="6"/>
      <c r="D124" s="18" t="s">
        <v>7</v>
      </c>
      <c r="E124" s="40">
        <f aca="true" t="shared" si="26" ref="E124:O124">SUM(E122:E123)</f>
        <v>0</v>
      </c>
      <c r="F124" s="41">
        <f t="shared" si="26"/>
        <v>0</v>
      </c>
      <c r="G124" s="42">
        <f t="shared" si="26"/>
        <v>2211684</v>
      </c>
      <c r="H124" s="42">
        <f t="shared" si="26"/>
        <v>0</v>
      </c>
      <c r="I124" s="42">
        <f t="shared" si="26"/>
        <v>0</v>
      </c>
      <c r="J124" s="42">
        <f t="shared" si="26"/>
        <v>1298378</v>
      </c>
      <c r="K124" s="42">
        <f t="shared" si="26"/>
        <v>2091360</v>
      </c>
      <c r="L124" s="42">
        <f t="shared" si="26"/>
        <v>8026785</v>
      </c>
      <c r="M124" s="40">
        <f t="shared" si="26"/>
        <v>0</v>
      </c>
      <c r="N124" s="103">
        <f t="shared" si="26"/>
        <v>0</v>
      </c>
      <c r="O124" s="41">
        <f t="shared" si="26"/>
        <v>13628207</v>
      </c>
      <c r="P124" s="120">
        <f>(O124/$O$154)*100</f>
        <v>0.13108598780465075</v>
      </c>
    </row>
    <row r="125" spans="2:16" ht="15">
      <c r="B125" s="3"/>
      <c r="C125" s="3"/>
      <c r="D125" s="17"/>
      <c r="E125" s="46"/>
      <c r="F125" s="47"/>
      <c r="G125" s="48"/>
      <c r="H125" s="48"/>
      <c r="I125" s="48"/>
      <c r="J125" s="48"/>
      <c r="K125" s="48"/>
      <c r="L125" s="48"/>
      <c r="M125" s="46"/>
      <c r="N125" s="105"/>
      <c r="O125" s="49"/>
      <c r="P125" s="123"/>
    </row>
    <row r="126" spans="2:16" ht="15">
      <c r="B126" s="3" t="s">
        <v>66</v>
      </c>
      <c r="C126" s="3"/>
      <c r="D126" s="17" t="s">
        <v>67</v>
      </c>
      <c r="E126" s="46">
        <v>1275980</v>
      </c>
      <c r="F126" s="47">
        <v>3307624</v>
      </c>
      <c r="G126" s="48">
        <v>0</v>
      </c>
      <c r="H126" s="48">
        <v>671368</v>
      </c>
      <c r="I126" s="48">
        <v>0</v>
      </c>
      <c r="J126" s="48">
        <v>0</v>
      </c>
      <c r="K126" s="48">
        <v>4928500</v>
      </c>
      <c r="L126" s="48">
        <v>1360000</v>
      </c>
      <c r="M126" s="101">
        <v>4500000</v>
      </c>
      <c r="N126" s="102">
        <v>525432</v>
      </c>
      <c r="O126" s="49">
        <f>SUM(E126:N126)</f>
        <v>16568904</v>
      </c>
      <c r="P126" s="119">
        <f>(O126/$O$127)*100</f>
        <v>100</v>
      </c>
    </row>
    <row r="127" spans="2:16" ht="15.75">
      <c r="B127" s="6"/>
      <c r="C127" s="6"/>
      <c r="D127" s="18" t="s">
        <v>7</v>
      </c>
      <c r="E127" s="40">
        <f aca="true" t="shared" si="27" ref="E127:O127">SUM(E125:E126)</f>
        <v>1275980</v>
      </c>
      <c r="F127" s="41">
        <f t="shared" si="27"/>
        <v>3307624</v>
      </c>
      <c r="G127" s="42">
        <f t="shared" si="27"/>
        <v>0</v>
      </c>
      <c r="H127" s="42">
        <f t="shared" si="27"/>
        <v>671368</v>
      </c>
      <c r="I127" s="42">
        <f t="shared" si="27"/>
        <v>0</v>
      </c>
      <c r="J127" s="42">
        <f t="shared" si="27"/>
        <v>0</v>
      </c>
      <c r="K127" s="42">
        <f t="shared" si="27"/>
        <v>4928500</v>
      </c>
      <c r="L127" s="42">
        <f t="shared" si="27"/>
        <v>1360000</v>
      </c>
      <c r="M127" s="40">
        <f t="shared" si="27"/>
        <v>4500000</v>
      </c>
      <c r="N127" s="103">
        <f t="shared" si="27"/>
        <v>525432</v>
      </c>
      <c r="O127" s="41">
        <f t="shared" si="27"/>
        <v>16568904</v>
      </c>
      <c r="P127" s="120">
        <f>(O127/$O$154)*100</f>
        <v>0.15937174623781614</v>
      </c>
    </row>
    <row r="128" spans="2:16" ht="15">
      <c r="B128" s="3"/>
      <c r="C128" s="3"/>
      <c r="D128" s="17"/>
      <c r="E128" s="46"/>
      <c r="F128" s="47"/>
      <c r="G128" s="48"/>
      <c r="H128" s="48"/>
      <c r="I128" s="48"/>
      <c r="J128" s="48"/>
      <c r="K128" s="48"/>
      <c r="L128" s="48"/>
      <c r="M128" s="46"/>
      <c r="N128" s="105"/>
      <c r="O128" s="49"/>
      <c r="P128" s="123"/>
    </row>
    <row r="129" spans="2:16" ht="15">
      <c r="B129" s="3" t="s">
        <v>68</v>
      </c>
      <c r="C129" s="3"/>
      <c r="D129" s="17" t="s">
        <v>69</v>
      </c>
      <c r="E129" s="46">
        <v>0</v>
      </c>
      <c r="F129" s="47">
        <v>0</v>
      </c>
      <c r="G129" s="48">
        <v>140870</v>
      </c>
      <c r="H129" s="48">
        <v>71083</v>
      </c>
      <c r="I129" s="48">
        <v>78059</v>
      </c>
      <c r="J129" s="48">
        <v>81891</v>
      </c>
      <c r="K129" s="48">
        <v>88498</v>
      </c>
      <c r="L129" s="48">
        <v>83841</v>
      </c>
      <c r="M129" s="101">
        <v>80307</v>
      </c>
      <c r="N129" s="102">
        <v>89298</v>
      </c>
      <c r="O129" s="49">
        <f>SUM(E129:N129)</f>
        <v>713847</v>
      </c>
      <c r="P129" s="119">
        <f>(O129/$O$133)*100</f>
        <v>9.200189146940339</v>
      </c>
    </row>
    <row r="130" spans="2:16" ht="15">
      <c r="B130" s="3"/>
      <c r="C130" s="3"/>
      <c r="D130" s="17" t="s">
        <v>98</v>
      </c>
      <c r="E130" s="46">
        <v>0</v>
      </c>
      <c r="F130" s="47">
        <v>0</v>
      </c>
      <c r="G130" s="48">
        <v>0</v>
      </c>
      <c r="H130" s="48">
        <v>0</v>
      </c>
      <c r="I130" s="48">
        <v>172000</v>
      </c>
      <c r="J130" s="48">
        <v>200000</v>
      </c>
      <c r="K130" s="48">
        <v>225000</v>
      </c>
      <c r="L130" s="48">
        <v>252800</v>
      </c>
      <c r="M130" s="101">
        <v>130800</v>
      </c>
      <c r="N130" s="102">
        <v>0</v>
      </c>
      <c r="O130" s="49">
        <f>SUM(E130:N130)</f>
        <v>980600</v>
      </c>
      <c r="P130" s="119">
        <f>(O130/$O$133)*100</f>
        <v>12.638150020228</v>
      </c>
    </row>
    <row r="131" spans="2:16" ht="15">
      <c r="B131" s="3"/>
      <c r="C131" s="3"/>
      <c r="D131" s="17" t="s">
        <v>123</v>
      </c>
      <c r="E131" s="46">
        <v>0</v>
      </c>
      <c r="F131" s="47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101">
        <v>1984000</v>
      </c>
      <c r="N131" s="102">
        <v>0</v>
      </c>
      <c r="O131" s="49">
        <f>SUM(E131:N131)</f>
        <v>1984000</v>
      </c>
      <c r="P131" s="119">
        <f>(O131/$O$133)*100</f>
        <v>25.570150561016064</v>
      </c>
    </row>
    <row r="132" spans="2:16" ht="15">
      <c r="B132" s="3"/>
      <c r="C132" s="3"/>
      <c r="D132" s="13" t="s">
        <v>132</v>
      </c>
      <c r="E132" s="46">
        <v>0</v>
      </c>
      <c r="F132" s="47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101">
        <v>0</v>
      </c>
      <c r="N132" s="102">
        <v>4080600</v>
      </c>
      <c r="O132" s="49">
        <f>SUM(E132:N132)</f>
        <v>4080600</v>
      </c>
      <c r="P132" s="119">
        <f>(O132/$O$133)*100</f>
        <v>52.5915102718156</v>
      </c>
    </row>
    <row r="133" spans="2:16" ht="15.75">
      <c r="B133" s="6"/>
      <c r="C133" s="6"/>
      <c r="D133" s="18" t="s">
        <v>7</v>
      </c>
      <c r="E133" s="40">
        <f aca="true" t="shared" si="28" ref="E133:K133">SUM(E128:E130)</f>
        <v>0</v>
      </c>
      <c r="F133" s="41">
        <f t="shared" si="28"/>
        <v>0</v>
      </c>
      <c r="G133" s="42">
        <f t="shared" si="28"/>
        <v>140870</v>
      </c>
      <c r="H133" s="42">
        <f t="shared" si="28"/>
        <v>71083</v>
      </c>
      <c r="I133" s="42">
        <f t="shared" si="28"/>
        <v>250059</v>
      </c>
      <c r="J133" s="42">
        <f t="shared" si="28"/>
        <v>281891</v>
      </c>
      <c r="K133" s="42">
        <f t="shared" si="28"/>
        <v>313498</v>
      </c>
      <c r="L133" s="42">
        <f>SUM(L128:L131)</f>
        <v>336641</v>
      </c>
      <c r="M133" s="40">
        <f>SUM(M128:M132)</f>
        <v>2195107</v>
      </c>
      <c r="N133" s="103">
        <f>SUM(N128:N132)</f>
        <v>4169898</v>
      </c>
      <c r="O133" s="41">
        <f>SUM(O128:O132)</f>
        <v>7759047</v>
      </c>
      <c r="P133" s="120">
        <f>(O133/$O$154)*100</f>
        <v>0.07463214643112716</v>
      </c>
    </row>
    <row r="134" spans="2:16" ht="15">
      <c r="B134" s="3"/>
      <c r="C134" s="3"/>
      <c r="D134" s="17"/>
      <c r="E134" s="46"/>
      <c r="F134" s="47"/>
      <c r="G134" s="48"/>
      <c r="H134" s="48"/>
      <c r="I134" s="48"/>
      <c r="J134" s="48"/>
      <c r="K134" s="48"/>
      <c r="L134" s="48"/>
      <c r="M134" s="46"/>
      <c r="N134" s="105"/>
      <c r="O134" s="49"/>
      <c r="P134" s="123"/>
    </row>
    <row r="135" spans="2:16" ht="15">
      <c r="B135" s="3" t="s">
        <v>70</v>
      </c>
      <c r="C135" s="3"/>
      <c r="D135" s="17" t="s">
        <v>71</v>
      </c>
      <c r="E135" s="46">
        <v>0</v>
      </c>
      <c r="F135" s="47">
        <v>0</v>
      </c>
      <c r="G135" s="48">
        <v>671300</v>
      </c>
      <c r="H135" s="48">
        <v>794940</v>
      </c>
      <c r="I135" s="48">
        <v>0</v>
      </c>
      <c r="J135" s="48">
        <v>0</v>
      </c>
      <c r="K135" s="48">
        <v>3257921</v>
      </c>
      <c r="L135" s="48">
        <v>0</v>
      </c>
      <c r="M135" s="46">
        <v>0</v>
      </c>
      <c r="N135" s="102">
        <v>8372365</v>
      </c>
      <c r="O135" s="49">
        <f>SUM(E135:N135)</f>
        <v>13096526</v>
      </c>
      <c r="P135" s="119">
        <f>(O135/$O$137)*100</f>
        <v>23.266475577506302</v>
      </c>
    </row>
    <row r="136" spans="2:16" ht="15">
      <c r="B136" s="3"/>
      <c r="C136" s="3"/>
      <c r="D136" s="17" t="s">
        <v>72</v>
      </c>
      <c r="E136" s="46">
        <v>0</v>
      </c>
      <c r="F136" s="47">
        <v>4156926</v>
      </c>
      <c r="G136" s="48">
        <v>0</v>
      </c>
      <c r="H136" s="48">
        <v>6677292</v>
      </c>
      <c r="I136" s="48">
        <v>4406131</v>
      </c>
      <c r="J136" s="48">
        <v>6136712</v>
      </c>
      <c r="K136" s="48">
        <v>1936000</v>
      </c>
      <c r="L136" s="48">
        <v>0</v>
      </c>
      <c r="M136" s="46">
        <v>0</v>
      </c>
      <c r="N136" s="102">
        <v>19879669</v>
      </c>
      <c r="O136" s="49">
        <f>SUM(E136:N136)</f>
        <v>43192730</v>
      </c>
      <c r="P136" s="119">
        <f>(O136/$O$137)*100</f>
        <v>76.7335244224937</v>
      </c>
    </row>
    <row r="137" spans="2:16" ht="15.75">
      <c r="B137" s="6"/>
      <c r="C137" s="6"/>
      <c r="D137" s="18" t="s">
        <v>7</v>
      </c>
      <c r="E137" s="40">
        <f aca="true" t="shared" si="29" ref="E137:O137">SUM(E134:E136)</f>
        <v>0</v>
      </c>
      <c r="F137" s="41">
        <f t="shared" si="29"/>
        <v>4156926</v>
      </c>
      <c r="G137" s="42">
        <f t="shared" si="29"/>
        <v>671300</v>
      </c>
      <c r="H137" s="42">
        <f t="shared" si="29"/>
        <v>7472232</v>
      </c>
      <c r="I137" s="42">
        <f t="shared" si="29"/>
        <v>4406131</v>
      </c>
      <c r="J137" s="42">
        <f t="shared" si="29"/>
        <v>6136712</v>
      </c>
      <c r="K137" s="42">
        <f t="shared" si="29"/>
        <v>5193921</v>
      </c>
      <c r="L137" s="42">
        <f t="shared" si="29"/>
        <v>0</v>
      </c>
      <c r="M137" s="40">
        <f t="shared" si="29"/>
        <v>0</v>
      </c>
      <c r="N137" s="103">
        <f t="shared" si="29"/>
        <v>28252034</v>
      </c>
      <c r="O137" s="41">
        <f t="shared" si="29"/>
        <v>56289256</v>
      </c>
      <c r="P137" s="120">
        <f>(O137/$O$154)*100</f>
        <v>0.5414309252529599</v>
      </c>
    </row>
    <row r="138" spans="2:16" ht="15">
      <c r="B138" s="3"/>
      <c r="C138" s="3"/>
      <c r="D138" s="17"/>
      <c r="E138" s="46"/>
      <c r="F138" s="47"/>
      <c r="G138" s="48"/>
      <c r="H138" s="48"/>
      <c r="I138" s="48"/>
      <c r="J138" s="48"/>
      <c r="K138" s="48"/>
      <c r="L138" s="48"/>
      <c r="M138" s="46"/>
      <c r="N138" s="105"/>
      <c r="O138" s="49"/>
      <c r="P138" s="123"/>
    </row>
    <row r="139" spans="2:16" ht="15">
      <c r="B139" s="3" t="s">
        <v>73</v>
      </c>
      <c r="C139" s="3"/>
      <c r="D139" s="17" t="s">
        <v>107</v>
      </c>
      <c r="E139" s="46">
        <v>0</v>
      </c>
      <c r="F139" s="47">
        <v>0</v>
      </c>
      <c r="G139" s="48">
        <v>0</v>
      </c>
      <c r="H139" s="48">
        <v>460000</v>
      </c>
      <c r="I139" s="48">
        <v>461855</v>
      </c>
      <c r="J139" s="48">
        <v>1900000</v>
      </c>
      <c r="K139" s="48">
        <v>582893</v>
      </c>
      <c r="L139" s="48">
        <v>1880000</v>
      </c>
      <c r="M139" s="46">
        <v>0</v>
      </c>
      <c r="N139" s="102">
        <v>1984000</v>
      </c>
      <c r="O139" s="49">
        <f>SUM(E139:N139)</f>
        <v>7268748</v>
      </c>
      <c r="P139" s="119">
        <f>(O139/$O$141)*100</f>
        <v>23.428134132442295</v>
      </c>
    </row>
    <row r="140" spans="2:16" ht="15">
      <c r="B140" s="3"/>
      <c r="C140" s="3"/>
      <c r="D140" s="17" t="s">
        <v>21</v>
      </c>
      <c r="E140" s="46">
        <v>0</v>
      </c>
      <c r="F140" s="47">
        <v>0</v>
      </c>
      <c r="G140" s="48">
        <v>0</v>
      </c>
      <c r="H140" s="48">
        <v>1680000</v>
      </c>
      <c r="I140" s="48">
        <v>4018889</v>
      </c>
      <c r="J140" s="48">
        <v>4862843</v>
      </c>
      <c r="K140" s="48">
        <v>0</v>
      </c>
      <c r="L140" s="48">
        <v>10242706</v>
      </c>
      <c r="M140" s="101">
        <v>2952537</v>
      </c>
      <c r="N140" s="102">
        <v>0</v>
      </c>
      <c r="O140" s="49">
        <f>SUM(E140:N140)</f>
        <v>23756975</v>
      </c>
      <c r="P140" s="119">
        <f>(O140/$O$141)*100</f>
        <v>76.5718658675577</v>
      </c>
    </row>
    <row r="141" spans="2:16" ht="15.75">
      <c r="B141" s="6"/>
      <c r="C141" s="6"/>
      <c r="D141" s="18" t="s">
        <v>7</v>
      </c>
      <c r="E141" s="40">
        <f aca="true" t="shared" si="30" ref="E141:L141">SUM(E138:E140)</f>
        <v>0</v>
      </c>
      <c r="F141" s="41">
        <f t="shared" si="30"/>
        <v>0</v>
      </c>
      <c r="G141" s="42">
        <f t="shared" si="30"/>
        <v>0</v>
      </c>
      <c r="H141" s="42">
        <f t="shared" si="30"/>
        <v>2140000</v>
      </c>
      <c r="I141" s="42">
        <f t="shared" si="30"/>
        <v>4480744</v>
      </c>
      <c r="J141" s="42">
        <f t="shared" si="30"/>
        <v>6762843</v>
      </c>
      <c r="K141" s="42">
        <f t="shared" si="30"/>
        <v>582893</v>
      </c>
      <c r="L141" s="42">
        <f t="shared" si="30"/>
        <v>12122706</v>
      </c>
      <c r="M141" s="40">
        <f>SUM(M138:M140)</f>
        <v>2952537</v>
      </c>
      <c r="N141" s="103">
        <f>SUM(N138:N140)</f>
        <v>1984000</v>
      </c>
      <c r="O141" s="41">
        <f>SUM(O138:O140)</f>
        <v>31025723</v>
      </c>
      <c r="P141" s="120">
        <f>(O141/$O$154)*100</f>
        <v>0.29842792575783983</v>
      </c>
    </row>
    <row r="142" spans="2:16" ht="15.75">
      <c r="B142" s="3"/>
      <c r="C142" s="3"/>
      <c r="D142" s="19"/>
      <c r="E142" s="46"/>
      <c r="F142" s="47"/>
      <c r="G142" s="48"/>
      <c r="H142" s="48"/>
      <c r="I142" s="48"/>
      <c r="J142" s="48"/>
      <c r="K142" s="48"/>
      <c r="L142" s="48"/>
      <c r="M142" s="46"/>
      <c r="N142" s="105"/>
      <c r="O142" s="50"/>
      <c r="P142" s="105"/>
    </row>
    <row r="143" spans="2:16" ht="15">
      <c r="B143" s="3" t="s">
        <v>74</v>
      </c>
      <c r="C143" s="3"/>
      <c r="D143" s="17" t="s">
        <v>75</v>
      </c>
      <c r="E143" s="46">
        <v>2977500</v>
      </c>
      <c r="F143" s="47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6">
        <v>0</v>
      </c>
      <c r="N143" s="105">
        <v>0</v>
      </c>
      <c r="O143" s="49">
        <f>SUM(E143:N143)</f>
        <v>2977500</v>
      </c>
      <c r="P143" s="119">
        <f>(O143/$O$144)*100</f>
        <v>100</v>
      </c>
    </row>
    <row r="144" spans="2:16" ht="15.75">
      <c r="B144" s="6"/>
      <c r="C144" s="6"/>
      <c r="D144" s="18" t="s">
        <v>7</v>
      </c>
      <c r="E144" s="40">
        <f aca="true" t="shared" si="31" ref="E144:O144">SUM(E142:E143)</f>
        <v>2977500</v>
      </c>
      <c r="F144" s="41">
        <f t="shared" si="31"/>
        <v>0</v>
      </c>
      <c r="G144" s="42">
        <f t="shared" si="31"/>
        <v>0</v>
      </c>
      <c r="H144" s="42">
        <f t="shared" si="31"/>
        <v>0</v>
      </c>
      <c r="I144" s="42">
        <f t="shared" si="31"/>
        <v>0</v>
      </c>
      <c r="J144" s="42">
        <f t="shared" si="31"/>
        <v>0</v>
      </c>
      <c r="K144" s="42">
        <f t="shared" si="31"/>
        <v>0</v>
      </c>
      <c r="L144" s="42">
        <f t="shared" si="31"/>
        <v>0</v>
      </c>
      <c r="M144" s="40">
        <f t="shared" si="31"/>
        <v>0</v>
      </c>
      <c r="N144" s="103">
        <f t="shared" si="31"/>
        <v>0</v>
      </c>
      <c r="O144" s="41">
        <f t="shared" si="31"/>
        <v>2977500</v>
      </c>
      <c r="P144" s="120">
        <f>(O144/$O$154)*100</f>
        <v>0.028639756402903747</v>
      </c>
    </row>
    <row r="145" spans="2:16" ht="15">
      <c r="B145" s="3"/>
      <c r="C145" s="3"/>
      <c r="D145" s="17"/>
      <c r="E145" s="46"/>
      <c r="F145" s="47"/>
      <c r="G145" s="48"/>
      <c r="H145" s="48"/>
      <c r="I145" s="48"/>
      <c r="J145" s="48"/>
      <c r="K145" s="48"/>
      <c r="L145" s="48"/>
      <c r="M145" s="46"/>
      <c r="N145" s="105"/>
      <c r="O145" s="49"/>
      <c r="P145" s="123"/>
    </row>
    <row r="146" spans="2:16" ht="15">
      <c r="B146" s="3" t="s">
        <v>76</v>
      </c>
      <c r="C146" s="3"/>
      <c r="D146" s="17" t="s">
        <v>77</v>
      </c>
      <c r="E146" s="46">
        <v>5083000</v>
      </c>
      <c r="F146" s="47">
        <v>8864317</v>
      </c>
      <c r="G146" s="48">
        <v>319114</v>
      </c>
      <c r="H146" s="48">
        <v>14898197</v>
      </c>
      <c r="I146" s="48">
        <v>19168000</v>
      </c>
      <c r="J146" s="48">
        <v>16832500</v>
      </c>
      <c r="K146" s="48">
        <v>30960928</v>
      </c>
      <c r="L146" s="48">
        <v>17603523</v>
      </c>
      <c r="M146" s="101">
        <v>5507584</v>
      </c>
      <c r="N146" s="102">
        <v>0</v>
      </c>
      <c r="O146" s="49">
        <f>SUM(E146:N146)</f>
        <v>119237163</v>
      </c>
      <c r="P146" s="119">
        <f>(O146/$O$149)*100</f>
        <v>97.04979035598888</v>
      </c>
    </row>
    <row r="147" spans="2:16" ht="15">
      <c r="B147" s="3"/>
      <c r="C147" s="3"/>
      <c r="D147" s="17" t="s">
        <v>78</v>
      </c>
      <c r="E147" s="46">
        <v>0</v>
      </c>
      <c r="F147" s="47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108">
        <v>0</v>
      </c>
      <c r="N147" s="109">
        <v>0</v>
      </c>
      <c r="O147" s="49">
        <f>SUM(E147:N147)</f>
        <v>0</v>
      </c>
      <c r="P147" s="119">
        <f>(O147/$O$149)*100</f>
        <v>0</v>
      </c>
    </row>
    <row r="148" spans="2:16" ht="15">
      <c r="B148" s="3"/>
      <c r="C148" s="3"/>
      <c r="D148" s="17" t="s">
        <v>79</v>
      </c>
      <c r="E148" s="46">
        <v>409083</v>
      </c>
      <c r="F148" s="47">
        <v>464764</v>
      </c>
      <c r="G148" s="48">
        <v>584021</v>
      </c>
      <c r="H148" s="48">
        <v>0</v>
      </c>
      <c r="I148" s="48">
        <v>1222683</v>
      </c>
      <c r="J148" s="48">
        <v>404073</v>
      </c>
      <c r="K148" s="48">
        <v>0</v>
      </c>
      <c r="L148" s="48">
        <v>0</v>
      </c>
      <c r="M148" s="101">
        <v>540058</v>
      </c>
      <c r="N148" s="102">
        <v>0</v>
      </c>
      <c r="O148" s="49">
        <f>SUM(E148:N148)</f>
        <v>3624682</v>
      </c>
      <c r="P148" s="119">
        <f>(O148/$O$149)*100</f>
        <v>2.950209644011125</v>
      </c>
    </row>
    <row r="149" spans="2:16" ht="15.75">
      <c r="B149" s="6"/>
      <c r="C149" s="6"/>
      <c r="D149" s="18" t="s">
        <v>7</v>
      </c>
      <c r="E149" s="40">
        <f aca="true" t="shared" si="32" ref="E149:O149">SUM(E145:E148)</f>
        <v>5492083</v>
      </c>
      <c r="F149" s="41">
        <f t="shared" si="32"/>
        <v>9329081</v>
      </c>
      <c r="G149" s="42">
        <f t="shared" si="32"/>
        <v>903135</v>
      </c>
      <c r="H149" s="42">
        <f t="shared" si="32"/>
        <v>14898197</v>
      </c>
      <c r="I149" s="42">
        <f t="shared" si="32"/>
        <v>20390683</v>
      </c>
      <c r="J149" s="42">
        <f t="shared" si="32"/>
        <v>17236573</v>
      </c>
      <c r="K149" s="42">
        <f t="shared" si="32"/>
        <v>30960928</v>
      </c>
      <c r="L149" s="42">
        <f t="shared" si="32"/>
        <v>17603523</v>
      </c>
      <c r="M149" s="40">
        <f t="shared" si="32"/>
        <v>6047642</v>
      </c>
      <c r="N149" s="103">
        <f t="shared" si="32"/>
        <v>0</v>
      </c>
      <c r="O149" s="41">
        <f t="shared" si="32"/>
        <v>122861845</v>
      </c>
      <c r="P149" s="120">
        <f>(O149/$O$154)*100</f>
        <v>1.181774412094481</v>
      </c>
    </row>
    <row r="150" spans="2:16" ht="15.75">
      <c r="B150" s="3"/>
      <c r="C150" s="3"/>
      <c r="D150" s="19"/>
      <c r="E150" s="46"/>
      <c r="F150" s="47"/>
      <c r="G150" s="48"/>
      <c r="H150" s="48"/>
      <c r="I150" s="48"/>
      <c r="J150" s="48"/>
      <c r="K150" s="48"/>
      <c r="L150" s="48"/>
      <c r="M150" s="46"/>
      <c r="N150" s="105"/>
      <c r="O150" s="50"/>
      <c r="P150" s="105"/>
    </row>
    <row r="151" spans="2:16" ht="15">
      <c r="B151" s="3" t="s">
        <v>80</v>
      </c>
      <c r="C151" s="3"/>
      <c r="D151" s="17" t="s">
        <v>81</v>
      </c>
      <c r="E151" s="46">
        <v>936655</v>
      </c>
      <c r="F151" s="47">
        <v>322940</v>
      </c>
      <c r="G151" s="48">
        <v>0</v>
      </c>
      <c r="H151" s="48">
        <v>1149825</v>
      </c>
      <c r="I151" s="48">
        <v>691930</v>
      </c>
      <c r="J151" s="48">
        <v>756488</v>
      </c>
      <c r="K151" s="48">
        <v>812198</v>
      </c>
      <c r="L151" s="48">
        <v>744588</v>
      </c>
      <c r="M151" s="46">
        <v>0</v>
      </c>
      <c r="N151" s="105">
        <v>0</v>
      </c>
      <c r="O151" s="49">
        <f>SUM(E151:N151)</f>
        <v>5414624</v>
      </c>
      <c r="P151" s="119">
        <f>(O151/$O$152)*100</f>
        <v>100</v>
      </c>
    </row>
    <row r="152" spans="2:16" ht="16.5" thickBot="1">
      <c r="B152" s="6"/>
      <c r="C152" s="6"/>
      <c r="D152" s="18" t="s">
        <v>7</v>
      </c>
      <c r="E152" s="40">
        <f aca="true" t="shared" si="33" ref="E152:O152">SUM(E150:E151)</f>
        <v>936655</v>
      </c>
      <c r="F152" s="41">
        <f t="shared" si="33"/>
        <v>322940</v>
      </c>
      <c r="G152" s="42">
        <f t="shared" si="33"/>
        <v>0</v>
      </c>
      <c r="H152" s="42">
        <f t="shared" si="33"/>
        <v>1149825</v>
      </c>
      <c r="I152" s="42">
        <f t="shared" si="33"/>
        <v>691930</v>
      </c>
      <c r="J152" s="42">
        <f t="shared" si="33"/>
        <v>756488</v>
      </c>
      <c r="K152" s="42">
        <f t="shared" si="33"/>
        <v>812198</v>
      </c>
      <c r="L152" s="42">
        <f t="shared" si="33"/>
        <v>744588</v>
      </c>
      <c r="M152" s="40">
        <f t="shared" si="33"/>
        <v>0</v>
      </c>
      <c r="N152" s="103">
        <f t="shared" si="33"/>
        <v>0</v>
      </c>
      <c r="O152" s="41">
        <f t="shared" si="33"/>
        <v>5414624</v>
      </c>
      <c r="P152" s="124">
        <f>(O152/$O$154)*100</f>
        <v>0.052081784172398414</v>
      </c>
    </row>
    <row r="153" spans="2:16" ht="15">
      <c r="B153" s="7"/>
      <c r="C153" s="8"/>
      <c r="D153" s="67"/>
      <c r="E153" s="52"/>
      <c r="F153" s="53"/>
      <c r="G153" s="54"/>
      <c r="H153" s="54"/>
      <c r="I153" s="54"/>
      <c r="J153" s="54"/>
      <c r="K153" s="54"/>
      <c r="L153" s="54"/>
      <c r="M153" s="52"/>
      <c r="N153" s="110"/>
      <c r="O153" s="55"/>
      <c r="P153" s="125"/>
    </row>
    <row r="154" spans="2:16" ht="15.75">
      <c r="B154" s="9"/>
      <c r="C154" s="3"/>
      <c r="D154" s="68" t="s">
        <v>2</v>
      </c>
      <c r="E154" s="56">
        <f aca="true" t="shared" si="34" ref="E154:L154">E12+E19+E35+E38+E43+E46+E50+E57+E60+E63+E67+E71+E74+E80+E84+E87+E90+E94+E101+E108+E112+E115+E121+E124+E127+E133+E137+E141+E144+E149+E152</f>
        <v>743797947</v>
      </c>
      <c r="F154" s="56">
        <f t="shared" si="34"/>
        <v>769430459</v>
      </c>
      <c r="G154" s="56">
        <f t="shared" si="34"/>
        <v>838669188</v>
      </c>
      <c r="H154" s="56">
        <f t="shared" si="34"/>
        <v>1027984453</v>
      </c>
      <c r="I154" s="56">
        <f t="shared" si="34"/>
        <v>1024162724</v>
      </c>
      <c r="J154" s="57">
        <f t="shared" si="34"/>
        <v>1083473846</v>
      </c>
      <c r="K154" s="57">
        <f t="shared" si="34"/>
        <v>1211847650</v>
      </c>
      <c r="L154" s="57">
        <f t="shared" si="34"/>
        <v>1105229920</v>
      </c>
      <c r="M154" s="111">
        <f>M12+M15+M19+M35+M38+M43+M46+M50+M57+M60+M63+M67+M71+M74+M80+M84+M87+M90+M94+M101+M108+M112+M115+M121+M124+M127+M133+M137+M141+M144+M149+M152</f>
        <v>1123208200</v>
      </c>
      <c r="N154" s="112">
        <f>N12+N15+N19+N35+N38+N43+N46+N50+N57+N60+N63+N67+N71+N74+N80+N84+N87+N90+N94+N101+N108+N112+N115+N121+N124+N127+N133+N137+N141+N144+N149+N152</f>
        <v>1468582922</v>
      </c>
      <c r="O154" s="95">
        <f>O12+O15+O19+O35+O38+O43+O46+O50+O57+O60+O63+O67+O71+O74+O80+O84+O87+O90+O94+O101+O108+O112+O115+O121+O124+O127+O133+O137+O141+O144+O149+O152</f>
        <v>10396387309</v>
      </c>
      <c r="P154" s="119">
        <f>P12+P15+P19+P35+P38+P43+P46+P50+P57+P60+P63+P67+P71+P74+P80+P84+P87+P90+P94+P101+P108+P112+P115+P121+P124+P127+P133+P137+P141+P144+P149+P152</f>
        <v>99.99999999999999</v>
      </c>
    </row>
    <row r="155" spans="2:16" ht="15">
      <c r="B155" s="9"/>
      <c r="C155" s="3"/>
      <c r="D155" s="69" t="s">
        <v>109</v>
      </c>
      <c r="E155" s="58">
        <f aca="true" t="shared" si="35" ref="E155:N155">(E154/$O154)*100</f>
        <v>7.154388586082254</v>
      </c>
      <c r="F155" s="58">
        <f t="shared" si="35"/>
        <v>7.400940693445649</v>
      </c>
      <c r="G155" s="59">
        <f t="shared" si="35"/>
        <v>8.06692905019012</v>
      </c>
      <c r="H155" s="59">
        <f t="shared" si="35"/>
        <v>9.887900695177919</v>
      </c>
      <c r="I155" s="59">
        <f t="shared" si="35"/>
        <v>9.851140531417075</v>
      </c>
      <c r="J155" s="59">
        <f t="shared" si="35"/>
        <v>10.42163795746675</v>
      </c>
      <c r="K155" s="59">
        <f t="shared" si="35"/>
        <v>11.65643039242027</v>
      </c>
      <c r="L155" s="59">
        <f t="shared" si="35"/>
        <v>10.630903670193383</v>
      </c>
      <c r="M155" s="113">
        <f t="shared" si="35"/>
        <v>10.803831817882113</v>
      </c>
      <c r="N155" s="114">
        <f t="shared" si="35"/>
        <v>14.125896605724463</v>
      </c>
      <c r="O155" s="60">
        <f>SUM(E155:N155)</f>
        <v>100</v>
      </c>
      <c r="P155" s="114"/>
    </row>
    <row r="156" spans="2:16" ht="16.5" thickBot="1">
      <c r="B156" s="10"/>
      <c r="C156" s="11"/>
      <c r="D156" s="70"/>
      <c r="E156" s="61"/>
      <c r="F156" s="62"/>
      <c r="G156" s="63"/>
      <c r="H156" s="63"/>
      <c r="I156" s="63"/>
      <c r="J156" s="63"/>
      <c r="K156" s="63"/>
      <c r="L156" s="63"/>
      <c r="M156" s="61"/>
      <c r="N156" s="115"/>
      <c r="O156" s="51"/>
      <c r="P156" s="126"/>
    </row>
    <row r="157" spans="2:16" ht="15.75">
      <c r="B157" s="3"/>
      <c r="C157" s="3"/>
      <c r="D157" s="1" t="s">
        <v>0</v>
      </c>
      <c r="E157" s="44"/>
      <c r="F157" s="44"/>
      <c r="G157" s="64"/>
      <c r="H157" s="65"/>
      <c r="I157" s="65"/>
      <c r="J157" s="65"/>
      <c r="K157" s="65"/>
      <c r="L157" s="65"/>
      <c r="M157" s="65"/>
      <c r="N157" s="65"/>
      <c r="O157" s="47"/>
      <c r="P157" s="47"/>
    </row>
    <row r="158" spans="2:16" ht="16.5" thickBot="1">
      <c r="B158" s="3"/>
      <c r="C158" s="3"/>
      <c r="D158" s="1"/>
      <c r="E158" s="44"/>
      <c r="F158" s="44"/>
      <c r="G158" s="66"/>
      <c r="H158" s="65"/>
      <c r="I158" s="65"/>
      <c r="J158" s="65"/>
      <c r="K158" s="65"/>
      <c r="L158" s="65"/>
      <c r="M158" s="65"/>
      <c r="N158" s="65"/>
      <c r="O158" s="47"/>
      <c r="P158" s="47"/>
    </row>
    <row r="159" spans="2:16" ht="9.75" customHeight="1">
      <c r="B159" s="71"/>
      <c r="C159" s="72"/>
      <c r="D159" s="27"/>
      <c r="E159" s="73"/>
      <c r="F159" s="74"/>
      <c r="G159" s="75"/>
      <c r="H159" s="75"/>
      <c r="I159" s="75"/>
      <c r="J159" s="75"/>
      <c r="K159" s="75"/>
      <c r="L159" s="75"/>
      <c r="M159" s="73"/>
      <c r="N159" s="74"/>
      <c r="O159" s="128"/>
      <c r="P159" s="132"/>
    </row>
    <row r="160" spans="2:16" ht="15.75">
      <c r="B160" s="76"/>
      <c r="C160" s="77" t="s">
        <v>12</v>
      </c>
      <c r="D160" s="14" t="s">
        <v>82</v>
      </c>
      <c r="E160" s="78">
        <f aca="true" t="shared" si="36" ref="E160:N160">E31+E41+E48+E66+E69+E76+E97+E98+E105+E110+E118+E119</f>
        <v>560406435</v>
      </c>
      <c r="F160" s="79">
        <f t="shared" si="36"/>
        <v>589393699</v>
      </c>
      <c r="G160" s="80">
        <f t="shared" si="36"/>
        <v>627528075</v>
      </c>
      <c r="H160" s="80">
        <f t="shared" si="36"/>
        <v>717760510</v>
      </c>
      <c r="I160" s="80">
        <f t="shared" si="36"/>
        <v>695924659</v>
      </c>
      <c r="J160" s="80">
        <f t="shared" si="36"/>
        <v>705753125</v>
      </c>
      <c r="K160" s="80">
        <f t="shared" si="36"/>
        <v>790230776</v>
      </c>
      <c r="L160" s="80">
        <f t="shared" si="36"/>
        <v>706125560</v>
      </c>
      <c r="M160" s="78">
        <f t="shared" si="36"/>
        <v>710839661</v>
      </c>
      <c r="N160" s="127">
        <f t="shared" si="36"/>
        <v>887654354</v>
      </c>
      <c r="O160" s="129">
        <f>SUM(E160:N160)</f>
        <v>6991616854</v>
      </c>
      <c r="P160" s="133"/>
    </row>
    <row r="161" spans="2:16" ht="9.75" customHeight="1" thickBot="1">
      <c r="B161" s="81"/>
      <c r="C161" s="82"/>
      <c r="D161" s="83"/>
      <c r="E161" s="84"/>
      <c r="F161" s="85"/>
      <c r="G161" s="86"/>
      <c r="H161" s="86"/>
      <c r="I161" s="86"/>
      <c r="J161" s="86"/>
      <c r="K161" s="86"/>
      <c r="L161" s="86"/>
      <c r="M161" s="84"/>
      <c r="N161" s="93"/>
      <c r="O161" s="130"/>
      <c r="P161" s="134"/>
    </row>
    <row r="162" spans="2:16" ht="19.5" customHeight="1" thickBot="1">
      <c r="B162" s="87"/>
      <c r="C162" s="88"/>
      <c r="D162" s="89" t="s">
        <v>83</v>
      </c>
      <c r="E162" s="90">
        <f>(E160/E154)*100</f>
        <v>75.34390720763847</v>
      </c>
      <c r="F162" s="91">
        <f aca="true" t="shared" si="37" ref="F162:K162">(F160/F154)*100</f>
        <v>76.60129542649156</v>
      </c>
      <c r="G162" s="92">
        <f t="shared" si="37"/>
        <v>74.82426730097063</v>
      </c>
      <c r="H162" s="92">
        <f t="shared" si="37"/>
        <v>69.82211724168945</v>
      </c>
      <c r="I162" s="92">
        <f t="shared" si="37"/>
        <v>67.95059444088886</v>
      </c>
      <c r="J162" s="92">
        <f t="shared" si="37"/>
        <v>65.137993649364</v>
      </c>
      <c r="K162" s="92">
        <f t="shared" si="37"/>
        <v>65.20875590260871</v>
      </c>
      <c r="L162" s="92">
        <f>(L160/L154)*100</f>
        <v>63.889471975206746</v>
      </c>
      <c r="M162" s="90">
        <f>(M160/M154)*100</f>
        <v>63.286544827575156</v>
      </c>
      <c r="N162" s="91">
        <f>(N160/N154)*100</f>
        <v>60.4429168215535</v>
      </c>
      <c r="O162" s="131">
        <f>(O160/O154)*100</f>
        <v>67.25044620016666</v>
      </c>
      <c r="P162" s="135"/>
    </row>
    <row r="163" spans="2:16" ht="15">
      <c r="B163" s="3"/>
      <c r="C163" s="3"/>
      <c r="O163" s="2"/>
      <c r="P163" s="2"/>
    </row>
    <row r="164" spans="2:4" ht="15.75">
      <c r="B164" s="3"/>
      <c r="C164" s="3"/>
      <c r="D164" s="1" t="s">
        <v>84</v>
      </c>
    </row>
    <row r="165" spans="2:3" ht="15">
      <c r="B165" s="3"/>
      <c r="C165" s="3"/>
    </row>
  </sheetData>
  <mergeCells count="3">
    <mergeCell ref="B1:P1"/>
    <mergeCell ref="B2:P2"/>
    <mergeCell ref="B3:P3"/>
  </mergeCells>
  <printOptions horizontalCentered="1"/>
  <pageMargins left="0.5" right="0" top="0.5" bottom="0.75" header="0.5" footer="0.5"/>
  <pageSetup horizontalDpi="300" verticalDpi="3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Thipakorn.Souvandara</cp:lastModifiedBy>
  <cp:lastPrinted>2007-07-18T18:43:44Z</cp:lastPrinted>
  <dcterms:created xsi:type="dcterms:W3CDTF">2004-12-30T14:54:17Z</dcterms:created>
  <dcterms:modified xsi:type="dcterms:W3CDTF">2007-07-18T18:43:46Z</dcterms:modified>
  <cp:category/>
  <cp:version/>
  <cp:contentType/>
  <cp:contentStatus/>
</cp:coreProperties>
</file>