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B. Summary of Requirements " sheetId="1" r:id="rId1"/>
    <sheet name="D. Strategic Goals &amp; Objectives" sheetId="2" r:id="rId2"/>
    <sheet name="E. ATB Justification" sheetId="3" r:id="rId3"/>
    <sheet name="F. 2007 Crosswalk" sheetId="4" r:id="rId4"/>
    <sheet name="G. 2008 Crosswalk" sheetId="5" r:id="rId5"/>
    <sheet name="H. Reimbursable Resources" sheetId="6" r:id="rId6"/>
    <sheet name="I. Permanent Positions" sheetId="7" r:id="rId7"/>
    <sheet name="K. Summary by Grade" sheetId="8" r:id="rId8"/>
    <sheet name="L. Summary by Object Class" sheetId="9" r:id="rId9"/>
    <sheet name="M. Studies" sheetId="10" r:id="rId10"/>
  </sheets>
  <externalReferences>
    <externalReference r:id="rId13"/>
    <externalReference r:id="rId14"/>
    <externalReference r:id="rId15"/>
  </externalReferences>
  <definedNames>
    <definedName name="ATTORNEYSUPP" localSheetId="0">#REF!</definedName>
    <definedName name="ATTORNEYSUPP">#REF!</definedName>
    <definedName name="DL" localSheetId="0">'B. Summary of Requirements '!$A$3:$AG$77</definedName>
    <definedName name="DL">#REF!</definedName>
    <definedName name="EXECSUPP" localSheetId="0">'B.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0">'B. Summary of Requirements '!#REF!</definedName>
    <definedName name="GAROLLUP" localSheetId="5">'[2]SumReq'!#REF!</definedName>
    <definedName name="GAROLLUP">#REF!</definedName>
    <definedName name="hlhl0" localSheetId="2">'E. ATB Justification'!#REF!</definedName>
    <definedName name="INTEL" localSheetId="0">'B. Summary of Requirements '!#REF!</definedName>
    <definedName name="INTEL">#REF!</definedName>
    <definedName name="JMD" localSheetId="0">'B. Summary of Requirements '!#REF!</definedName>
    <definedName name="JMD">#REF!</definedName>
    <definedName name="OLE_LINK7" localSheetId="2">'E. ATB Justification'!#REF!</definedName>
    <definedName name="PART">#REF!</definedName>
    <definedName name="POSBYCAT" localSheetId="0">#REF!</definedName>
    <definedName name="POSBYCAT">#REF!</definedName>
    <definedName name="_xlnm.Print_Area" localSheetId="0">'B. Summary of Requirements '!$A$1:$AC$86</definedName>
    <definedName name="_xlnm.Print_Area" localSheetId="1">'D. Strategic Goals &amp; Objectives'!$A$1:$Q$44</definedName>
    <definedName name="_xlnm.Print_Area" localSheetId="2">'E. ATB Justification'!$A$1:$N$95</definedName>
    <definedName name="_xlnm.Print_Area" localSheetId="3">'F. 2007 Crosswalk'!$A$1:$T$33</definedName>
    <definedName name="_xlnm.Print_Area" localSheetId="4">'G. 2008 Crosswalk'!$A$1:$T$35</definedName>
    <definedName name="_xlnm.Print_Area" localSheetId="5">'H. Reimbursable Resources'!$A$1:$O$15</definedName>
    <definedName name="_xlnm.Print_Area" localSheetId="6">'I. Permanent Positions'!$A$1:$M$36</definedName>
    <definedName name="_xlnm.Print_Area" localSheetId="7">'K. Summary by Grade'!$B$1:$K$35</definedName>
    <definedName name="_xlnm.Print_Area" localSheetId="8">'L. Summary by Object Class'!$A$1:$P$44</definedName>
    <definedName name="_xlnm.Print_Area" localSheetId="9">'M. Studies'!$A$1:$J$18</definedName>
    <definedName name="REIMPRO" localSheetId="5">'H. Reimbursable Resources'!$A$1:$O$16</definedName>
    <definedName name="REIMPRO">#REF!</definedName>
    <definedName name="REIMSOR" localSheetId="5">'H. Reimbursable Resources'!#REF!</definedName>
    <definedName name="REIMSOR">#REF!</definedName>
  </definedNames>
  <calcPr fullCalcOnLoad="1"/>
</workbook>
</file>

<file path=xl/sharedStrings.xml><?xml version="1.0" encoding="utf-8"?>
<sst xmlns="http://schemas.openxmlformats.org/spreadsheetml/2006/main" count="989" uniqueCount="334">
  <si>
    <t>Goal 2: Prevent Crime, Enforce Federal Laws and Represent the Rights and Interests of the American People</t>
  </si>
  <si>
    <r>
      <t>2009 pay raise.</t>
    </r>
    <r>
      <rPr>
        <sz val="10"/>
        <rFont val="Times New Roman"/>
        <family val="1"/>
      </rPr>
      <t xml:space="preserve">  This request provides for a proposed 2.9 percent pay raise to be effective in January of 2009  (This percentage is likely to change as the budget formulation process progresses.)  This increase includes locality pay adjustments as well as the general pay raise.  The amount requested, $3,326,000, represents the pay amounts for 3/4 of the fiscal year plus appropriate benefits ($2,565,000 for pay and $761,000 for benefits).</t>
    </r>
  </si>
  <si>
    <r>
      <t>Annualization of 2008 pay raise.</t>
    </r>
    <r>
      <rPr>
        <sz val="10"/>
        <color indexed="8"/>
        <rFont val="Times New Roman"/>
        <family val="1"/>
      </rPr>
      <t xml:space="preserve">   This pay annualization represents first quarter amounts (October through December) of the 2008 pay increase of 3.5 percent included in the 2008 President's Budget.  The amount requested $1,317,000, represents the pay amounts for 1/4 of the fiscal year plus appropriate benefits ($1,033,000 for pay and $284,000 for benefits).</t>
    </r>
  </si>
  <si>
    <r>
      <t>FERS Law Enforcement Retirement Contribution.</t>
    </r>
    <r>
      <rPr>
        <sz val="10"/>
        <color indexed="8"/>
        <rFont val="Times New Roman"/>
        <family val="1"/>
      </rPr>
      <t xml:space="preserve">  Effective October 1, 2007, the FERS contribution for Law Enforcement retirement increased from 25.1% to 26.2%, or a total of 1.1% increase.  The amount requested, $________, represents the funds needed to cover this increase. </t>
    </r>
  </si>
  <si>
    <r>
      <t>Annualization of additional positions approved in 2007 and 2008</t>
    </r>
    <r>
      <rPr>
        <sz val="10"/>
        <rFont val="Times New Roman"/>
        <family val="1"/>
      </rPr>
      <t xml:space="preserve">.  This provides for the annualization of ____ additional positions appropriated in 2007 and ____ additional positions requested in the 2008 President's budget.  Annualization of new positions extends to 3 years to provide for entry level funding in the first year with a 2-year progression to the journeyman level.  For 2007 increases, this request includes an increase of $____ for full-year payroll costs associated with these additional positions.   For 2008, this request includes a decrease of $_____ for one-time items associated with the increased positions, and an increase of $_____ for full-year costs associated with these additional positions, for a net increase of $_____. </t>
    </r>
  </si>
  <si>
    <r>
      <t>Retirement.</t>
    </r>
    <r>
      <rPr>
        <sz val="10"/>
        <rFont val="Times New Roman"/>
        <family val="1"/>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$132,000 is necessary to meet our increased retirement obligations as a result of this conversion.</t>
    </r>
  </si>
  <si>
    <r>
      <t>Employees Compensation Fund.</t>
    </r>
    <r>
      <rPr>
        <sz val="10"/>
        <rFont val="Times New Roman"/>
        <family val="1"/>
      </rPr>
      <t xml:space="preserve">    The $6,000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</si>
  <si>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10"/>
        <rFont val="Times New Roman"/>
        <family val="1"/>
      </rPr>
      <t xml:space="preserve">  Effective January 2007, this component's contribution to Federal employees' health insurance premiums increased by 9.8% percent.  Applied against the 2008 estimate of $6,989,796, the additional amount required is $685,000.</t>
    </r>
  </si>
  <si>
    <r>
      <t>Administrative Salary Increase</t>
    </r>
    <r>
      <rPr>
        <sz val="10"/>
        <rFont val="Times New Roman"/>
        <family val="1"/>
      </rPr>
      <t>.  This request provides for an expected annual pay adjustment of administratively determined salaries for the Assistant United States Attorneys occupying ungraded positions in the United States Attorneys offices ($_____ for pay and $______ for benefits, totaling $________.)</t>
    </r>
  </si>
  <si>
    <r>
      <t>General Services Administration (GSA) Rent.</t>
    </r>
    <r>
      <rPr>
        <sz val="10"/>
        <color indexed="8"/>
        <rFont val="Times New Roman"/>
        <family val="1"/>
      </rPr>
      <t xml:space="preserve">     GSA will continue to charge rental rates that approximate those charged to commercial tenants for equivalent space and related services.  The requested increase of $2,685,000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</si>
  <si>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Moves (Lease Expirations)</t>
    </r>
    <r>
      <rPr>
        <sz val="10"/>
        <rFont val="Times New Roman"/>
        <family val="1"/>
      </rPr>
      <t>.  GSA requires all agencies to pay relocation costs associated with lease expirations.  This request provides for the costs associated with new office relocations caused by the expiration of leases in FY 2009.  Funding of $_______ is required for this account.</t>
    </r>
  </si>
  <si>
    <r>
      <t>DHS Security Charges.</t>
    </r>
    <r>
      <rPr>
        <sz val="10"/>
        <color indexed="8"/>
        <rFont val="Times New Roman"/>
        <family val="1"/>
      </rPr>
      <t xml:space="preserve">  The Department of Homeland Security (DHS) will continue to charge Basic Security and Building Specific Security.  The decrease of $16,000 represents the downward adjustment in basic security charges, from $0.63 per square foot to $0.58 per square foot in FY 2009.  The costs associated with DHS security were derived through the use of an automated system, which uses the latest space inventory data.  The decreased rate for Basic Security costs for use in the FY 2009 budget process was provided by DHS.</t>
    </r>
  </si>
  <si>
    <r>
      <t>Postage.</t>
    </r>
    <r>
      <rPr>
        <sz val="10"/>
        <color indexed="8"/>
        <rFont val="Times New Roman"/>
        <family val="1"/>
      </rPr>
      <t xml:space="preserve">    Effective May 14, 2007, the Postage Service implemented a rate increase of 5.1 percent.   This percentage was applied to the 2008 estimate of $559,000 to arrive at an increase of $28,000.</t>
    </r>
  </si>
  <si>
    <r>
      <t>Security Investigations:</t>
    </r>
    <r>
      <rPr>
        <sz val="10"/>
        <color indexed="8"/>
        <rFont val="Times New Roman"/>
        <family val="1"/>
      </rPr>
      <t xml:space="preserve">  The $__________ increase reflects payments to the Office of Personnel Management for security reinvestigations for employees requiring security clearances.</t>
    </r>
  </si>
  <si>
    <r>
      <t>Government Printing Office (GPO).</t>
    </r>
    <r>
      <rPr>
        <sz val="10"/>
        <rFont val="Times New Roman"/>
        <family val="1"/>
      </rPr>
      <t xml:space="preserve">   GPO provides an estimated rate increase of 4%.  This percentage was applied to the FY 2008 estimate of $555,000 to arrive at an increase of $22,000.</t>
    </r>
  </si>
  <si>
    <r>
      <t>JUTNet.</t>
    </r>
    <r>
      <rPr>
        <sz val="10"/>
        <color indexed="8"/>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$________ is required for this account.</t>
    </r>
  </si>
  <si>
    <r>
      <t>International Cooperative Administrative Support Services (ICASS)</t>
    </r>
    <r>
      <rPr>
        <sz val="10"/>
        <color indexed="8"/>
        <rFont val="Times New Roman"/>
        <family val="1"/>
      </rPr>
      <t>.  Under the ICASS, an annual charge is made by the Department of State for administrative support based on the overseas personnel services of each federal agency.  This request of $__________ is based on the average cost per person from FY 2007 and FY 2008 billing for non-post and post related charges.</t>
    </r>
  </si>
  <si>
    <r>
      <t>Overseas Capital Security Cost Sharing</t>
    </r>
    <r>
      <rPr>
        <sz val="10"/>
        <color indexed="8"/>
        <rFont val="Times New Roman"/>
        <family val="1"/>
      </rPr>
      <t>.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2008 is $50,974,159.  The _____________ currently has ______ positions overseas, and funding of $_____________ is requested for this account.  [CRM, USMS, FBI, DEA, ATF, CIV, and USA only.]</t>
    </r>
  </si>
  <si>
    <r>
      <t>Medical Hospital Service Cost</t>
    </r>
    <r>
      <rPr>
        <sz val="10"/>
        <rFont val="Times New Roman"/>
        <family val="1"/>
      </rPr>
      <t>.  The Department of Health and Human Services is projecting an increase in health care cost.  The Department is applying the current CPI-U factor of ___ percent against medical expenses incurred on behalf of detainees in the Department's custody.  This increase will be required for 2009.</t>
    </r>
  </si>
  <si>
    <r>
      <t>Government Leased Quarters (GLQ) Requirement</t>
    </r>
    <r>
      <rPr>
        <sz val="10"/>
        <rFont val="Times New Roman"/>
        <family val="1"/>
      </rPr>
      <t xml:space="preserve">.  GLQ is a program managed by the Department of State (DOS) and provides government employees stationed overseas with housing and utilities.  DOS exercises authority for leases and control of the GLQs and negotiates the lease for components. </t>
    </r>
    <r>
      <rPr>
        <sz val="10"/>
        <color indexed="8"/>
        <rFont val="Times New Roman"/>
        <family val="1"/>
      </rPr>
      <t xml:space="preserve">$________ reflects the change in cost to support existing staffing levels.  </t>
    </r>
  </si>
  <si>
    <r>
      <t>Living Quarter Allowance.</t>
    </r>
    <r>
      <rPr>
        <sz val="10"/>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sz val="10"/>
        <color indexed="8"/>
        <rFont val="Times New Roman"/>
        <family val="1"/>
      </rPr>
      <t xml:space="preserve">$_________ reflects the change in cost to support existing staffing levels.  </t>
    </r>
  </si>
  <si>
    <r>
      <t>Post Allowance - Cost of Living Allowance (COLA).</t>
    </r>
    <r>
      <rPr>
        <sz val="10"/>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t>
    </r>
    <r>
      <rPr>
        <sz val="10"/>
        <color indexed="8"/>
        <rFont val="Times New Roman"/>
        <family val="1"/>
      </rPr>
      <t xml:space="preserve">$__________ reflects the increase in cost to support existing staffing levels.  </t>
    </r>
  </si>
  <si>
    <r>
      <t>Education Allowance.</t>
    </r>
    <r>
      <rPr>
        <sz val="10"/>
        <rFont val="Times New Roman"/>
        <family val="1"/>
      </rPr>
      <t xml:space="preserve">  For employees stationed abroad, components are obligated to meet the educational expenses incurred by an employee in providing adequate elementary (grades K-8) and secondary (grades 9-12) education for dependent children at these locations.  </t>
    </r>
    <r>
      <rPr>
        <sz val="10"/>
        <color indexed="8"/>
        <rFont val="Times New Roman"/>
        <family val="1"/>
      </rPr>
      <t xml:space="preserve">$_________ reflects the change in cost to support existing staffing levels.  </t>
    </r>
  </si>
  <si>
    <r>
      <t>Residential Guard Service (RGS).</t>
    </r>
    <r>
      <rPr>
        <sz val="10"/>
        <rFont val="Times New Roman"/>
        <family val="1"/>
      </rPr>
      <t xml:space="preserve">  $__________ is the change in cost to support existing staffing levels for a Department of State’s (DOS) Residential Guard Services, which is provided for security of employee housing complexes.  </t>
    </r>
  </si>
  <si>
    <r>
      <t>Changes in Compensable Days.</t>
    </r>
    <r>
      <rPr>
        <sz val="10"/>
        <color indexed="8"/>
        <rFont val="Times New Roman"/>
        <family val="1"/>
      </rPr>
      <t xml:space="preserve">   The decrease costs of one compensable day in FY 2009 compared to FY 2008 is calculated by dividing the FY 2008 estimated personnel compensation $120,343,185 and applicable benefits $33,646,815 by 261 compensable days.  The cost decrease of one compensable day is $590,000.</t>
    </r>
  </si>
  <si>
    <t>Transfers.  The amount reflects the transfer of funds from the _________ Account to the Department of Justice to support ________________________.  The Attorney General authorized the transfer of $__________ from __________ account to provide funds needed for __________________.</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</si>
  <si>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</si>
  <si>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</si>
  <si>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</si>
  <si>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</si>
  <si>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</si>
  <si>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</si>
  <si>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</si>
  <si>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</si>
  <si>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</si>
  <si>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</si>
  <si>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</si>
  <si>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</si>
  <si>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</si>
  <si>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</si>
  <si>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</si>
  <si>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</si>
  <si>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</si>
  <si>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</si>
  <si>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</si>
  <si>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</si>
  <si>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Equipment</t>
  </si>
  <si>
    <t>Executive Level IV, $125,700..........................................................</t>
  </si>
  <si>
    <t>Average GS Salary</t>
  </si>
  <si>
    <t>Average GS Grade</t>
  </si>
  <si>
    <t>Object Classes</t>
  </si>
  <si>
    <t>Other Object Classes:</t>
  </si>
  <si>
    <t>Summary of Reimbursable Resources</t>
  </si>
  <si>
    <t>Decision Unit 1</t>
  </si>
  <si>
    <t>Decision Unit 2</t>
  </si>
  <si>
    <t>Decision Unit 3</t>
  </si>
  <si>
    <t>Decision Unit 4</t>
  </si>
  <si>
    <t>Summary of Requirements by Object Class</t>
  </si>
  <si>
    <t>Overtime</t>
  </si>
  <si>
    <t>Program Changes</t>
  </si>
  <si>
    <t>Increases [list all]</t>
  </si>
  <si>
    <t>Total Program Changes</t>
  </si>
  <si>
    <t>Subtotal Increases</t>
  </si>
  <si>
    <t>Subtotal Offsets</t>
  </si>
  <si>
    <t>Travel</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</si>
  <si>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</si>
  <si>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</si>
  <si>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</si>
  <si>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</si>
  <si>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</si>
  <si>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</si>
  <si>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</si>
  <si>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</si>
  <si>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</si>
  <si>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</si>
  <si>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</si>
  <si>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</si>
  <si>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A-11: Summary of Requirements by Grade</t>
  </si>
  <si>
    <t>23.1  GSA rent</t>
  </si>
  <si>
    <t>25.4  Operation and maintenance of facilities</t>
  </si>
  <si>
    <t>Less lapse (50 %)</t>
  </si>
  <si>
    <t>2005 Enacted</t>
  </si>
  <si>
    <t>2006 President's</t>
  </si>
  <si>
    <t>2006-2007</t>
  </si>
  <si>
    <t>Strategic Goal and Strategic Objective</t>
  </si>
  <si>
    <t>Annualization Required for 2009 ($000)</t>
  </si>
  <si>
    <t>2008 Increases ($000)</t>
  </si>
  <si>
    <t>L: Summary of Requirements by Object Class</t>
  </si>
  <si>
    <t>K: Summary of Requirements by Grade</t>
  </si>
  <si>
    <t>SES, $111,676 - $168,000</t>
  </si>
  <si>
    <t>Program Increases</t>
  </si>
  <si>
    <t>2008 Enacted</t>
  </si>
  <si>
    <t>Retirement</t>
  </si>
  <si>
    <t>Health Insurance</t>
  </si>
  <si>
    <t>Employees Compensation Fund</t>
  </si>
  <si>
    <t>GSA Rent</t>
  </si>
  <si>
    <t>Postage</t>
  </si>
  <si>
    <t>Printing &amp; Reproduction</t>
  </si>
  <si>
    <t>PACER</t>
  </si>
  <si>
    <t>Change in Compensable Days</t>
  </si>
  <si>
    <t>DHS Security Charge</t>
  </si>
  <si>
    <t>United States Trustee Program</t>
  </si>
  <si>
    <t>Administration of Cases</t>
  </si>
  <si>
    <t xml:space="preserve">Unobligated Balances and Prior Year Recoveries.  Funds were carried over from FY 2006 from the U.S. Trustee System Fund Account.  The U.S. Trustee Program brought forward $16,935,733 from funds provided in 2006 for operational expenses and $781,032 in prior year recoveries.  </t>
  </si>
  <si>
    <t>Regime Crimes Liaison Office</t>
  </si>
  <si>
    <t>Office of Attorney Recruitment</t>
  </si>
  <si>
    <t>U.S. Trustees/Ass't. U.S. Trustees (301)</t>
  </si>
  <si>
    <t>Bankruptcy Analysis (301)</t>
  </si>
  <si>
    <t>Other Legal and Kindred (986)</t>
  </si>
  <si>
    <t>Contracting, Procurement (1102-1106)</t>
  </si>
  <si>
    <t>Other (1515, 1035)</t>
  </si>
  <si>
    <t>32.0 Land &amp; Structures</t>
  </si>
  <si>
    <t>42.0 Insurance Claims &amp; Indemnities</t>
  </si>
  <si>
    <t>FY 2008 Enacted</t>
  </si>
  <si>
    <t>FY 2009 Request</t>
  </si>
  <si>
    <t>25.5 Research and development contracts</t>
  </si>
  <si>
    <t>25.7 Operation and maintenance of equipment</t>
  </si>
  <si>
    <t>Justification for Base Adjustments</t>
  </si>
  <si>
    <t>Annual salary rate of ____ new positions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</si>
  <si>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</si>
  <si>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</si>
  <si>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</si>
  <si>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</si>
  <si>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</si>
  <si>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</si>
  <si>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</si>
  <si>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</si>
  <si>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</si>
  <si>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</si>
  <si>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</si>
  <si>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</si>
  <si>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</si>
  <si>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List and justify separately each item for your organization.  Your explanation should show specifically the reason for the transfer, arithmetic calculations, and the current services to which the transfer applies.</t>
  </si>
  <si>
    <t>Federal Health Insurance Premiums…………………………………………………………………………………………………………………………………………………………………………………………………………………………………………………………..</t>
  </si>
  <si>
    <t>(Dollars in Thousands)</t>
  </si>
  <si>
    <t>Salaries and Expenses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</si>
  <si>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</si>
  <si>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</si>
  <si>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</si>
  <si>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</si>
  <si>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</si>
  <si>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</si>
  <si>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</si>
  <si>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</si>
  <si>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</si>
  <si>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</si>
  <si>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</si>
  <si>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</si>
  <si>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</si>
  <si>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</si>
  <si>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</si>
  <si>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Rescissions</t>
  </si>
  <si>
    <t>Supplementals</t>
  </si>
  <si>
    <t xml:space="preserve">     Subtotal Increases</t>
  </si>
  <si>
    <t xml:space="preserve">    Subtotal Decreases</t>
  </si>
  <si>
    <t>Increase 1</t>
  </si>
  <si>
    <t>Increase 2</t>
  </si>
  <si>
    <t xml:space="preserve">The FY 2007 report was transmitted on June 14, 2007.  The Program is working to meet or exceed this target in FY 2008.  </t>
  </si>
  <si>
    <t>2.  Section 1175 of P.L. 109-162 , the Violence Against Women and Department of Justice Reauthorization Act of 2005 (119 STAT 3125)</t>
  </si>
  <si>
    <t xml:space="preserve">requires the Director of EOUST to prepare an annual report to the Congress detailing criminal referrals made by the U.S. Trustee Program. </t>
  </si>
  <si>
    <t>2007 Enacted</t>
  </si>
  <si>
    <t>Collections by Source</t>
  </si>
  <si>
    <t>Budgetary Resources:</t>
  </si>
  <si>
    <t>Request</t>
  </si>
  <si>
    <t>Estimates by budget activity</t>
  </si>
  <si>
    <t>Pos.</t>
  </si>
  <si>
    <t xml:space="preserve"> </t>
  </si>
  <si>
    <t>Amount</t>
  </si>
  <si>
    <t>Perm.</t>
  </si>
  <si>
    <t>Total Change</t>
  </si>
  <si>
    <t>Wartime Supplemental Non-personnel recurring costs……………………………………………………………………………………………………………………………………………………………</t>
  </si>
  <si>
    <t>Current Services</t>
  </si>
  <si>
    <t>Increases</t>
  </si>
  <si>
    <t>Personnel Management (200-299)</t>
  </si>
  <si>
    <t>Clerical and Office Services (300-399)</t>
  </si>
  <si>
    <t>Accounting and Budget (500-599)</t>
  </si>
  <si>
    <t>U.S. Field</t>
  </si>
  <si>
    <t>Foreign Field</t>
  </si>
  <si>
    <t>Offsets</t>
  </si>
  <si>
    <t>TOTAL</t>
  </si>
  <si>
    <t>Summary of Requirements by Grade</t>
  </si>
  <si>
    <t>Annualization of 2005 pay raise................................................................................................................................................................................................................................</t>
  </si>
  <si>
    <t>Increase in reimbursable FTE...................................................................................................................................................................................................................................</t>
  </si>
  <si>
    <t>GSA Rent.......................................................................................................................................................................................................................................................</t>
  </si>
  <si>
    <t xml:space="preserve">M.  Status of Congressionally Requested Studies, Reports, and Evaluations </t>
  </si>
  <si>
    <t>WCF Telecom &amp; Email rate increases.............................................................................................................................................................................................................................</t>
  </si>
  <si>
    <t>D………………………………………………………………………………………………………………………………………………………………………………………………………………………………………</t>
  </si>
  <si>
    <t>end of line</t>
  </si>
  <si>
    <t xml:space="preserve">          Total DIRECT requirements</t>
  </si>
  <si>
    <t>23.1  GSA rent (Reimbursable)</t>
  </si>
  <si>
    <t>25.3 DHS Security (Reimbursable)</t>
  </si>
  <si>
    <t>2007 Actuals</t>
  </si>
  <si>
    <t>Crosswalk of 2008 Availability</t>
  </si>
  <si>
    <t>2008 Availability</t>
  </si>
  <si>
    <t>Reprogrammings.  The reprogramming of positions and budget authority reflects the (date) reprogramming notification.</t>
  </si>
  <si>
    <t>end of page</t>
  </si>
  <si>
    <t>E………………………………………………………………………………………………………………………………………………………………………………………………………………………………………………………………</t>
  </si>
  <si>
    <t>F……………………………………………………………………………………………………………………………………………………………………………………………</t>
  </si>
  <si>
    <t>Resources by Department of Justice Strategic Goal/Objective</t>
  </si>
  <si>
    <t>Offset 1</t>
  </si>
  <si>
    <t>Offset 2</t>
  </si>
  <si>
    <t xml:space="preserve">1.2: </t>
  </si>
  <si>
    <t>1.1:</t>
  </si>
  <si>
    <t xml:space="preserve">3.1: </t>
  </si>
  <si>
    <t xml:space="preserve">4.1: </t>
  </si>
  <si>
    <t>Employee Performance………………………………………………………………………………………………………………………………………………………………………….</t>
  </si>
  <si>
    <t>Adjustments to Base</t>
  </si>
  <si>
    <t>Strategic Goal/Objective</t>
  </si>
  <si>
    <t>$000s</t>
  </si>
  <si>
    <t>Goal 1: Prevent Terrorism and Promote the Nation's Security</t>
  </si>
  <si>
    <t>Subtotal, Goal 1</t>
  </si>
  <si>
    <t>2007 Increases ($000)</t>
  </si>
  <si>
    <t>Goal 2: Enforce Federal Laws and Represent the Rights and
                 Interests of the American People</t>
  </si>
  <si>
    <t>2.2: Drugs</t>
  </si>
  <si>
    <t>2.3: White Collar Crime</t>
  </si>
  <si>
    <t>Status of Congressionally Requested Studies, Reports, and Evaluations</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</si>
  <si>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</si>
  <si>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</si>
  <si>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</si>
  <si>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</si>
  <si>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</si>
  <si>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</si>
  <si>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</si>
  <si>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</si>
  <si>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</si>
  <si>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</si>
  <si>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</si>
  <si>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</si>
  <si>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</si>
  <si>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</si>
  <si>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</si>
  <si>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</si>
  <si>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</si>
  <si>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</si>
  <si>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</si>
  <si>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National Security Division</t>
  </si>
  <si>
    <t>Executive Office of U.S. Attorneys</t>
  </si>
  <si>
    <t>25.3 Purchases of goods &amp; services from Government accounts (Antennas, DHS Sec. etc.)</t>
  </si>
  <si>
    <t>12/8</t>
  </si>
  <si>
    <t>1.  Section 105 of the BAPCPA (P.L. 109-8, dated April 20, 2005) requires that the Director of the Executive Office for United States Trustees consult with individuals who are experts in the field of debtor education to develop a financial management training curriculum and materials that can be used to educate debtors who are individuals on how to better manage their finances.   Target response to the appropriate Committees is 3rd quarter, 2008.</t>
  </si>
  <si>
    <t>11.1  Direct FTE &amp; personnel compensation</t>
  </si>
  <si>
    <t xml:space="preserve">       Total </t>
  </si>
  <si>
    <t>Average SES Salary</t>
  </si>
  <si>
    <t xml:space="preserve">   1.3  Prosecute those who have committed, or intend to commit, terrorist acts in                                                                                                                                                                                                                                                                                                                             the United States  </t>
  </si>
  <si>
    <t>Perm. Pos.</t>
  </si>
  <si>
    <t>2009 Adjustments to Base and Technical Adjustments</t>
  </si>
  <si>
    <t>2009 Increases</t>
  </si>
  <si>
    <t>2009 Offsets</t>
  </si>
  <si>
    <t>Reprogrammings / Transfers</t>
  </si>
  <si>
    <t>Carryover/ Recoveries</t>
  </si>
  <si>
    <t>end of sheet</t>
  </si>
  <si>
    <t>Program Decreases</t>
  </si>
  <si>
    <t>Total Pr. Changes</t>
  </si>
  <si>
    <t>Total Authorized</t>
  </si>
  <si>
    <t>Total Reimbursable</t>
  </si>
  <si>
    <t>I: Detail of Permanent Positions by Category</t>
  </si>
  <si>
    <t>H: Summary of Reimbursable Resources</t>
  </si>
  <si>
    <t>E.  Justification for Base Adjustments</t>
  </si>
  <si>
    <t>D: Resources by DOJ Strategic Goal and Strategic Objective</t>
  </si>
  <si>
    <t>B: Summary of Requirements</t>
  </si>
  <si>
    <t>Miscellaeous Inspectors Series (1802)</t>
  </si>
  <si>
    <t>Criminal Investigative Series (1811)</t>
  </si>
  <si>
    <t>Restoration of 2008 Prior Year Unobligated Balance Rescission</t>
  </si>
  <si>
    <t>2009 Current Services</t>
  </si>
  <si>
    <t>2009 Total Request</t>
  </si>
  <si>
    <t>2008 - 2009 Total Change</t>
  </si>
  <si>
    <t>F: Crosswalk of 2007 Availability</t>
  </si>
  <si>
    <t>Crosswalk of 2007 Availability</t>
  </si>
  <si>
    <t>2007 Availability</t>
  </si>
  <si>
    <t>Enacted Rescissions.  Funds rescinded as required by the Revised Continuing Appropriations Resolution, 2007 (P.L. 110-5).</t>
  </si>
  <si>
    <t>Reprogrammings.  The reprogramming of positions and budget authority reflects the April 1, 2007 (substitute correct date) reprogramming notification.</t>
  </si>
  <si>
    <t>G: Crosswalk of 2008 Availability</t>
  </si>
  <si>
    <t>2008 Planned</t>
  </si>
  <si>
    <t>2009 Request</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</si>
  <si>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</si>
  <si>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</si>
  <si>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</si>
  <si>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</si>
  <si>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</si>
  <si>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</si>
  <si>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</si>
  <si>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</si>
  <si>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</si>
  <si>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</si>
  <si>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</si>
  <si>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</si>
  <si>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</si>
  <si>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</si>
  <si>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</si>
  <si>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</si>
  <si>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</si>
  <si>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</si>
  <si>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</si>
  <si>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</si>
  <si>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</si>
  <si>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</si>
  <si>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</si>
  <si>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</si>
  <si>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</si>
  <si>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</si>
  <si>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</si>
  <si>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</si>
  <si>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</si>
  <si>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</si>
  <si>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</si>
  <si>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</si>
  <si>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</si>
  <si>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</si>
  <si>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</si>
  <si>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</si>
  <si>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</si>
  <si>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</si>
  <si>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</si>
  <si>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</si>
  <si>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</si>
  <si>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</si>
  <si>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</si>
  <si>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</si>
  <si>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</si>
  <si>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</si>
  <si>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</si>
  <si>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Transfers</t>
  </si>
  <si>
    <t>Grades and Salary Ranges</t>
  </si>
  <si>
    <t>Executive Level I, $161,200...........................................................................</t>
  </si>
  <si>
    <t>Executive Level II, $145,100.............................................................</t>
  </si>
  <si>
    <t>Executive Level III, $133,700..........................................................</t>
  </si>
  <si>
    <t>LEAP</t>
  </si>
  <si>
    <t xml:space="preserve">Unobligated Balances.  The Consolidated Appropriations Act, 2008, authorizes $209,763,000, of which $20,000,000 shall be from prior year unobligated balanaces from funds previously appropriated.  The amount carried over from FY 2007 in the U.S. Trustee System Fund account has been reduced accordingly.   </t>
  </si>
  <si>
    <r>
      <t>PACER.</t>
    </r>
    <r>
      <rPr>
        <sz val="10"/>
        <rFont val="Times New Roman"/>
        <family val="1"/>
      </rPr>
      <t xml:space="preserve">  The Public Access to Court Electronic Records (PACER) is an electronic service that is operated by the Administrative Office of the U.S. Courts (AOUSC).  It allows users to obtain case and docket information from Federal Appellate, District and Bankruptcy courts.  AOUSC charges user fees to the Department of Justice components (USA and USTP) to fund this service.  The United States Congress has given the Judicial Conference of the United States, the governing body of the U.S. Federal Courts, authority to impose user fees for electronic access to case information.  The increase of $58,000 is based on actual annual cost increases reflected in the Department's financial accounting system of record.</t>
    </r>
  </si>
  <si>
    <t>Reprogrammings/Transfers.   The USTP plans to reprogram unobligated prior year balances to address debtor audits.</t>
  </si>
  <si>
    <t xml:space="preserve">2007 Appropriation Enacted </t>
  </si>
  <si>
    <t>FY 2007 Enacted</t>
  </si>
  <si>
    <r>
      <t xml:space="preserve">2008 pay raise annualization  </t>
    </r>
    <r>
      <rPr>
        <sz val="12"/>
        <color indexed="8"/>
        <rFont val="Times New Roman"/>
        <family val="1"/>
      </rPr>
      <t xml:space="preserve">(3.5%) </t>
    </r>
  </si>
  <si>
    <r>
      <t xml:space="preserve">2009 pay raise </t>
    </r>
    <r>
      <rPr>
        <sz val="12"/>
        <color indexed="10"/>
        <rFont val="Times New Roman"/>
        <family val="1"/>
      </rPr>
      <t xml:space="preserve"> </t>
    </r>
    <r>
      <rPr>
        <sz val="12"/>
        <color indexed="8"/>
        <rFont val="Times New Roman"/>
        <family val="1"/>
      </rPr>
      <t xml:space="preserve">(2.9%)     </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</si>
</sst>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3">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u val="single"/>
      <sz val="12"/>
      <name val="Arial"/>
      <family val="2"/>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12"/>
      <color indexed="10"/>
      <name val="Times New Roman"/>
      <family val="1"/>
    </font>
    <font>
      <sz val="12"/>
      <color indexed="8"/>
      <name val="Arial"/>
      <family val="0"/>
    </font>
    <font>
      <sz val="12"/>
      <color indexed="9"/>
      <name val="Arial"/>
      <family val="0"/>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b/>
      <sz val="8"/>
      <color indexed="9"/>
      <name val="Times New Roman"/>
      <family val="1"/>
    </font>
    <font>
      <sz val="16"/>
      <name val="Arial"/>
      <family val="0"/>
    </font>
    <font>
      <sz val="16"/>
      <name val="Times New Roman"/>
      <family val="1"/>
    </font>
    <font>
      <b/>
      <u val="single"/>
      <sz val="12"/>
      <name val="Times New Roman"/>
      <family val="1"/>
    </font>
    <font>
      <u val="single"/>
      <sz val="10"/>
      <color indexed="8"/>
      <name val="Times New Roman"/>
      <family val="1"/>
    </font>
    <font>
      <sz val="10"/>
      <color indexed="8"/>
      <name val="Arial"/>
      <family val="0"/>
    </font>
    <font>
      <sz val="10"/>
      <color indexed="12"/>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04">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23"/>
      </bottom>
    </border>
    <border>
      <left style="thin"/>
      <right style="thin"/>
      <top style="hair"/>
      <bottom>
        <color indexed="63"/>
      </bottom>
    </border>
    <border>
      <left style="thin"/>
      <right style="thin"/>
      <top style="hair"/>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style="thin"/>
      <top style="hair"/>
      <bottom style="medium"/>
    </border>
    <border>
      <left>
        <color indexed="63"/>
      </left>
      <right>
        <color indexed="63"/>
      </right>
      <top style="hair"/>
      <bottom style="medium"/>
    </border>
    <border>
      <left style="thin"/>
      <right>
        <color indexed="63"/>
      </right>
      <top style="hair"/>
      <bottom style="hair"/>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style="thin">
        <color indexed="8"/>
      </top>
      <bottom style="thin">
        <color indexed="8"/>
      </bottom>
    </border>
    <border>
      <left>
        <color indexed="63"/>
      </left>
      <right style="thin"/>
      <top style="hair"/>
      <bottom style="hair"/>
    </border>
    <border>
      <left>
        <color indexed="24"/>
      </left>
      <right>
        <color indexed="24"/>
      </right>
      <top>
        <color indexed="24"/>
      </top>
      <bottom style="thin"/>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color indexed="23"/>
      </botto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color indexed="63"/>
      </top>
      <bottom style="thin"/>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style="thin">
        <color indexed="23"/>
      </top>
      <bottom style="thin">
        <color indexed="2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hair"/>
      <bottom style="medium"/>
    </border>
    <border>
      <left style="thin"/>
      <right>
        <color indexed="63"/>
      </right>
      <top style="thin">
        <color indexed="23"/>
      </top>
      <bottom style="hair"/>
    </border>
    <border>
      <left>
        <color indexed="63"/>
      </left>
      <right style="thin">
        <color indexed="23"/>
      </right>
      <top style="thin">
        <color indexed="23"/>
      </top>
      <bottom style="hair"/>
    </border>
    <border>
      <left style="thin"/>
      <right style="thin"/>
      <top style="medium"/>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9" fontId="22" fillId="0" borderId="0" applyFont="0" applyFill="0" applyBorder="0" applyAlignment="0" applyProtection="0"/>
  </cellStyleXfs>
  <cellXfs count="850">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7" fillId="0" borderId="0" xfId="0" applyNumberFormat="1" applyFont="1" applyAlignment="1">
      <alignment horizontal="centerContinuous"/>
    </xf>
    <xf numFmtId="177" fontId="18"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19"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3" fontId="24" fillId="0" borderId="0" xfId="0" applyNumberFormat="1" applyFont="1" applyAlignment="1">
      <alignment/>
    </xf>
    <xf numFmtId="177" fontId="6" fillId="0" borderId="0" xfId="0" applyNumberFormat="1" applyFont="1" applyAlignment="1">
      <alignment/>
    </xf>
    <xf numFmtId="177" fontId="25"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2" fillId="0" borderId="0" xfId="22" applyAlignment="1">
      <alignment horizontal="centerContinuous"/>
      <protection/>
    </xf>
    <xf numFmtId="0" fontId="22" fillId="0" borderId="0" xfId="22">
      <alignment/>
      <protection/>
    </xf>
    <xf numFmtId="0" fontId="1" fillId="0" borderId="0" xfId="22" applyFont="1">
      <alignment/>
      <protection/>
    </xf>
    <xf numFmtId="0" fontId="1" fillId="0" borderId="0" xfId="22" applyFont="1" applyAlignment="1">
      <alignment horizontal="left"/>
      <protection/>
    </xf>
    <xf numFmtId="0" fontId="23" fillId="0" borderId="0" xfId="22" applyFont="1">
      <alignment/>
      <protection/>
    </xf>
    <xf numFmtId="0" fontId="23" fillId="0" borderId="0" xfId="22" applyFont="1" applyAlignment="1">
      <alignment horizontal="centerContinuous"/>
      <protection/>
    </xf>
    <xf numFmtId="3" fontId="23" fillId="0" borderId="0" xfId="22" applyNumberFormat="1"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0" fontId="15" fillId="0" borderId="2" xfId="22" applyFont="1" applyBorder="1">
      <alignment/>
      <protection/>
    </xf>
    <xf numFmtId="0" fontId="15" fillId="0" borderId="3" xfId="22" applyFont="1" applyBorder="1">
      <alignment/>
      <protection/>
    </xf>
    <xf numFmtId="0" fontId="15" fillId="0" borderId="4" xfId="22" applyFont="1" applyBorder="1">
      <alignment/>
      <protection/>
    </xf>
    <xf numFmtId="0" fontId="28" fillId="0" borderId="2" xfId="22" applyFont="1" applyBorder="1">
      <alignment/>
      <protection/>
    </xf>
    <xf numFmtId="183" fontId="28" fillId="0" borderId="3" xfId="22" applyNumberFormat="1" applyFont="1" applyBorder="1">
      <alignment/>
      <protection/>
    </xf>
    <xf numFmtId="185" fontId="28" fillId="0" borderId="4" xfId="17" applyNumberFormat="1" applyFont="1" applyBorder="1" applyAlignment="1">
      <alignment/>
    </xf>
    <xf numFmtId="0" fontId="15" fillId="0" borderId="2" xfId="22" applyFont="1" applyBorder="1" applyAlignment="1">
      <alignment horizontal="left" indent="1"/>
      <protection/>
    </xf>
    <xf numFmtId="183" fontId="15" fillId="0" borderId="3" xfId="15" applyNumberFormat="1" applyFont="1" applyBorder="1" applyAlignment="1">
      <alignment/>
    </xf>
    <xf numFmtId="183" fontId="15" fillId="0" borderId="4" xfId="15" applyNumberFormat="1" applyFont="1" applyBorder="1" applyAlignment="1">
      <alignment/>
    </xf>
    <xf numFmtId="183" fontId="15" fillId="0" borderId="0" xfId="15" applyNumberFormat="1" applyFont="1" applyAlignment="1">
      <alignment/>
    </xf>
    <xf numFmtId="183" fontId="29" fillId="0" borderId="3" xfId="15" applyNumberFormat="1" applyFont="1" applyBorder="1" applyAlignment="1">
      <alignment/>
    </xf>
    <xf numFmtId="183" fontId="29" fillId="0" borderId="4" xfId="15" applyNumberFormat="1" applyFont="1" applyBorder="1" applyAlignment="1">
      <alignment/>
    </xf>
    <xf numFmtId="183" fontId="28" fillId="0" borderId="0" xfId="15" applyNumberFormat="1" applyFont="1" applyAlignment="1">
      <alignment/>
    </xf>
    <xf numFmtId="0" fontId="28" fillId="0" borderId="2" xfId="22" applyFont="1" applyBorder="1" applyAlignment="1">
      <alignment wrapText="1"/>
      <protection/>
    </xf>
    <xf numFmtId="0" fontId="28" fillId="0" borderId="5" xfId="22" applyFont="1" applyBorder="1">
      <alignment/>
      <protection/>
    </xf>
    <xf numFmtId="183" fontId="28" fillId="0" borderId="6" xfId="15" applyNumberFormat="1" applyFont="1" applyBorder="1" applyAlignment="1">
      <alignment/>
    </xf>
    <xf numFmtId="183" fontId="28" fillId="0" borderId="7" xfId="15" applyNumberFormat="1" applyFont="1" applyBorder="1" applyAlignment="1">
      <alignment/>
    </xf>
    <xf numFmtId="185" fontId="28" fillId="0" borderId="8" xfId="17" applyNumberFormat="1" applyFont="1" applyBorder="1" applyAlignment="1">
      <alignment horizontal="left"/>
    </xf>
    <xf numFmtId="0" fontId="28" fillId="0" borderId="0" xfId="22" applyFont="1" applyBorder="1" applyAlignment="1">
      <alignment horizontal="left"/>
      <protection/>
    </xf>
    <xf numFmtId="183" fontId="28" fillId="0" borderId="0" xfId="22" applyNumberFormat="1" applyFont="1" applyBorder="1" applyAlignment="1">
      <alignment horizontal="left"/>
      <protection/>
    </xf>
    <xf numFmtId="185" fontId="28" fillId="0" borderId="0" xfId="17" applyNumberFormat="1" applyFont="1" applyBorder="1" applyAlignment="1">
      <alignment horizontal="left"/>
    </xf>
    <xf numFmtId="177" fontId="34" fillId="2" borderId="9" xfId="0" applyNumberFormat="1" applyFont="1" applyFill="1" applyBorder="1" applyAlignment="1">
      <alignment horizontal="center"/>
    </xf>
    <xf numFmtId="177" fontId="34" fillId="2" borderId="2" xfId="0" applyNumberFormat="1" applyFont="1" applyFill="1" applyBorder="1" applyAlignment="1">
      <alignment horizontal="center"/>
    </xf>
    <xf numFmtId="0" fontId="0" fillId="0" borderId="0" xfId="0" applyBorder="1" applyAlignment="1">
      <alignment vertical="top" wrapText="1"/>
    </xf>
    <xf numFmtId="177" fontId="31" fillId="2" borderId="0" xfId="0" applyNumberFormat="1" applyFont="1" applyFill="1" applyAlignment="1">
      <alignment/>
    </xf>
    <xf numFmtId="177" fontId="31" fillId="2" borderId="4" xfId="0" applyNumberFormat="1" applyFont="1" applyFill="1" applyBorder="1" applyAlignment="1">
      <alignment/>
    </xf>
    <xf numFmtId="3" fontId="15" fillId="0" borderId="0" xfId="0" applyNumberFormat="1" applyFont="1" applyAlignment="1">
      <alignment horizontal="centerContinuous"/>
    </xf>
    <xf numFmtId="0" fontId="38"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4" xfId="0" applyNumberFormat="1" applyFont="1" applyBorder="1" applyAlignment="1">
      <alignment/>
    </xf>
    <xf numFmtId="177" fontId="5" fillId="0" borderId="7" xfId="0" applyNumberFormat="1" applyFont="1" applyBorder="1" applyAlignment="1">
      <alignment/>
    </xf>
    <xf numFmtId="177" fontId="4" fillId="0" borderId="4" xfId="0" applyNumberFormat="1" applyFont="1" applyBorder="1" applyAlignment="1">
      <alignment/>
    </xf>
    <xf numFmtId="177" fontId="33" fillId="0" borderId="1" xfId="0" applyNumberFormat="1" applyFont="1" applyBorder="1" applyAlignment="1">
      <alignment horizontal="left"/>
    </xf>
    <xf numFmtId="5" fontId="33" fillId="0" borderId="1" xfId="0" applyNumberFormat="1" applyFont="1" applyBorder="1" applyAlignment="1">
      <alignment/>
    </xf>
    <xf numFmtId="5" fontId="33" fillId="0" borderId="7" xfId="0" applyNumberFormat="1" applyFont="1" applyBorder="1" applyAlignment="1">
      <alignment/>
    </xf>
    <xf numFmtId="177" fontId="5" fillId="0" borderId="3" xfId="0" applyNumberFormat="1" applyFont="1" applyBorder="1" applyAlignment="1">
      <alignment/>
    </xf>
    <xf numFmtId="177" fontId="4" fillId="0" borderId="3" xfId="0" applyNumberFormat="1" applyFont="1" applyBorder="1" applyAlignment="1">
      <alignment/>
    </xf>
    <xf numFmtId="177" fontId="6" fillId="0" borderId="6"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33" fillId="0" borderId="12" xfId="0" applyNumberFormat="1" applyFont="1" applyBorder="1" applyAlignment="1">
      <alignment horizontal="right"/>
    </xf>
    <xf numFmtId="177" fontId="33" fillId="0" borderId="13" xfId="0" applyNumberFormat="1" applyFont="1" applyBorder="1" applyAlignment="1">
      <alignment/>
    </xf>
    <xf numFmtId="177" fontId="33" fillId="0" borderId="7" xfId="0" applyNumberFormat="1" applyFont="1" applyBorder="1" applyAlignment="1">
      <alignment/>
    </xf>
    <xf numFmtId="177" fontId="5" fillId="0" borderId="6" xfId="0" applyNumberFormat="1" applyFont="1" applyFill="1" applyBorder="1" applyAlignment="1">
      <alignment/>
    </xf>
    <xf numFmtId="177" fontId="5" fillId="0" borderId="14"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6" xfId="0" applyNumberFormat="1" applyFont="1" applyBorder="1" applyAlignment="1">
      <alignment/>
    </xf>
    <xf numFmtId="177" fontId="6" fillId="0" borderId="4" xfId="0" applyNumberFormat="1" applyFont="1" applyBorder="1" applyAlignment="1">
      <alignment/>
    </xf>
    <xf numFmtId="177" fontId="6" fillId="0" borderId="7" xfId="0" applyNumberFormat="1" applyFont="1" applyBorder="1" applyAlignment="1">
      <alignment/>
    </xf>
    <xf numFmtId="177" fontId="6" fillId="0" borderId="11" xfId="0" applyNumberFormat="1" applyFont="1" applyBorder="1" applyAlignment="1">
      <alignment/>
    </xf>
    <xf numFmtId="177" fontId="6" fillId="0" borderId="17" xfId="0" applyNumberFormat="1" applyFont="1" applyBorder="1" applyAlignment="1">
      <alignment/>
    </xf>
    <xf numFmtId="177" fontId="6" fillId="0" borderId="1" xfId="0" applyNumberFormat="1" applyFont="1" applyBorder="1" applyAlignment="1">
      <alignment horizontal="fill"/>
    </xf>
    <xf numFmtId="3" fontId="6" fillId="0" borderId="3"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177" fontId="6" fillId="0" borderId="15" xfId="0" applyNumberFormat="1" applyFont="1" applyBorder="1" applyAlignment="1">
      <alignment horizontal="fill"/>
    </xf>
    <xf numFmtId="177" fontId="6" fillId="0" borderId="15" xfId="0" applyNumberFormat="1" applyFont="1" applyBorder="1" applyAlignment="1">
      <alignment/>
    </xf>
    <xf numFmtId="177" fontId="6" fillId="0" borderId="16"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0" fillId="0" borderId="12" xfId="0" applyNumberFormat="1" applyFont="1" applyBorder="1" applyAlignment="1">
      <alignment/>
    </xf>
    <xf numFmtId="177" fontId="23" fillId="0" borderId="17" xfId="0" applyNumberFormat="1" applyFont="1" applyBorder="1" applyAlignment="1">
      <alignment/>
    </xf>
    <xf numFmtId="177" fontId="23" fillId="0" borderId="18" xfId="0" applyNumberFormat="1" applyFont="1" applyBorder="1" applyAlignment="1">
      <alignment horizontal="right"/>
    </xf>
    <xf numFmtId="177" fontId="23" fillId="0" borderId="19" xfId="0" applyNumberFormat="1" applyFont="1" applyBorder="1" applyAlignment="1">
      <alignment horizontal="center"/>
    </xf>
    <xf numFmtId="177" fontId="23" fillId="0" borderId="20" xfId="0" applyNumberFormat="1" applyFont="1" applyBorder="1" applyAlignment="1">
      <alignment horizontal="center"/>
    </xf>
    <xf numFmtId="177" fontId="6" fillId="0" borderId="2" xfId="0" applyNumberFormat="1" applyFont="1" applyBorder="1" applyAlignment="1">
      <alignment/>
    </xf>
    <xf numFmtId="177" fontId="6" fillId="0" borderId="21" xfId="0" applyNumberFormat="1" applyFont="1" applyBorder="1" applyAlignment="1">
      <alignment/>
    </xf>
    <xf numFmtId="177" fontId="6" fillId="0" borderId="5" xfId="0" applyNumberFormat="1" applyFont="1" applyBorder="1" applyAlignment="1">
      <alignment/>
    </xf>
    <xf numFmtId="177" fontId="23" fillId="0" borderId="19" xfId="0" applyNumberFormat="1" applyFont="1" applyBorder="1" applyAlignment="1">
      <alignment/>
    </xf>
    <xf numFmtId="177" fontId="6" fillId="0" borderId="2" xfId="0" applyNumberFormat="1" applyFont="1" applyBorder="1" applyAlignment="1">
      <alignment horizontal="right"/>
    </xf>
    <xf numFmtId="3" fontId="40" fillId="0" borderId="0" xfId="0" applyNumberFormat="1" applyFont="1" applyAlignment="1">
      <alignment horizontal="centerContinuous"/>
    </xf>
    <xf numFmtId="177" fontId="23" fillId="0" borderId="7" xfId="0" applyNumberFormat="1" applyFont="1" applyBorder="1" applyAlignment="1">
      <alignment/>
    </xf>
    <xf numFmtId="177" fontId="23" fillId="0" borderId="1" xfId="0" applyNumberFormat="1" applyFont="1" applyBorder="1" applyAlignment="1">
      <alignment horizontal="fill"/>
    </xf>
    <xf numFmtId="177" fontId="23" fillId="0" borderId="5" xfId="0" applyNumberFormat="1" applyFont="1" applyBorder="1" applyAlignment="1">
      <alignment/>
    </xf>
    <xf numFmtId="165" fontId="23" fillId="0" borderId="7" xfId="0" applyNumberFormat="1" applyFont="1" applyBorder="1" applyAlignment="1">
      <alignment/>
    </xf>
    <xf numFmtId="177" fontId="34" fillId="2" borderId="13" xfId="0" applyNumberFormat="1" applyFont="1" applyFill="1" applyBorder="1" applyAlignment="1">
      <alignment horizontal="right"/>
    </xf>
    <xf numFmtId="177" fontId="34" fillId="2" borderId="12" xfId="0" applyNumberFormat="1" applyFont="1" applyFill="1" applyBorder="1" applyAlignment="1">
      <alignment horizontal="right"/>
    </xf>
    <xf numFmtId="177" fontId="34" fillId="2" borderId="18" xfId="0" applyNumberFormat="1" applyFont="1" applyFill="1" applyBorder="1" applyAlignment="1">
      <alignment horizontal="right"/>
    </xf>
    <xf numFmtId="177" fontId="33" fillId="0" borderId="13" xfId="0" applyNumberFormat="1" applyFont="1" applyBorder="1" applyAlignment="1">
      <alignment horizontal="right"/>
    </xf>
    <xf numFmtId="177" fontId="33" fillId="0" borderId="18" xfId="0" applyNumberFormat="1" applyFont="1" applyBorder="1" applyAlignment="1">
      <alignment horizontal="right"/>
    </xf>
    <xf numFmtId="177" fontId="31" fillId="2" borderId="3" xfId="0" applyNumberFormat="1" applyFont="1" applyFill="1" applyBorder="1" applyAlignment="1">
      <alignment/>
    </xf>
    <xf numFmtId="177" fontId="31" fillId="2" borderId="6" xfId="0" applyNumberFormat="1" applyFont="1" applyFill="1" applyBorder="1" applyAlignment="1">
      <alignment/>
    </xf>
    <xf numFmtId="177" fontId="31" fillId="2" borderId="10" xfId="0" applyNumberFormat="1" applyFont="1" applyFill="1" applyBorder="1" applyAlignment="1">
      <alignment/>
    </xf>
    <xf numFmtId="177" fontId="32" fillId="2" borderId="13" xfId="0" applyNumberFormat="1" applyFont="1" applyFill="1" applyBorder="1" applyAlignment="1">
      <alignment/>
    </xf>
    <xf numFmtId="177" fontId="32" fillId="2" borderId="12" xfId="0" applyNumberFormat="1" applyFont="1" applyFill="1" applyBorder="1" applyAlignment="1">
      <alignment horizontal="right"/>
    </xf>
    <xf numFmtId="177" fontId="32" fillId="2" borderId="13" xfId="0" applyNumberFormat="1" applyFont="1" applyFill="1" applyBorder="1" applyAlignment="1">
      <alignment horizontal="right"/>
    </xf>
    <xf numFmtId="177" fontId="32" fillId="2" borderId="18" xfId="0" applyNumberFormat="1" applyFont="1" applyFill="1" applyBorder="1" applyAlignment="1">
      <alignment horizontal="right"/>
    </xf>
    <xf numFmtId="177" fontId="31" fillId="2" borderId="3" xfId="0" applyNumberFormat="1" applyFont="1" applyFill="1" applyBorder="1" applyAlignment="1">
      <alignment horizontal="left"/>
    </xf>
    <xf numFmtId="177" fontId="31" fillId="2" borderId="6" xfId="0" applyNumberFormat="1" applyFont="1" applyFill="1" applyBorder="1" applyAlignment="1">
      <alignment horizontal="left"/>
    </xf>
    <xf numFmtId="177" fontId="41" fillId="2" borderId="0" xfId="0" applyNumberFormat="1" applyFont="1" applyFill="1" applyAlignment="1">
      <alignment/>
    </xf>
    <xf numFmtId="177" fontId="31" fillId="2" borderId="14" xfId="0" applyNumberFormat="1" applyFont="1" applyFill="1" applyBorder="1" applyAlignment="1">
      <alignment horizontal="left"/>
    </xf>
    <xf numFmtId="0" fontId="15" fillId="0" borderId="5" xfId="22" applyFont="1" applyBorder="1" applyAlignment="1">
      <alignment horizontal="left" indent="1"/>
      <protection/>
    </xf>
    <xf numFmtId="183" fontId="15" fillId="0" borderId="6" xfId="15" applyNumberFormat="1" applyFont="1" applyBorder="1" applyAlignment="1">
      <alignment/>
    </xf>
    <xf numFmtId="183" fontId="15" fillId="0" borderId="7" xfId="15" applyNumberFormat="1" applyFont="1" applyBorder="1" applyAlignment="1">
      <alignment/>
    </xf>
    <xf numFmtId="183" fontId="28" fillId="0" borderId="2" xfId="15" applyNumberFormat="1" applyFont="1" applyBorder="1" applyAlignment="1">
      <alignment/>
    </xf>
    <xf numFmtId="183" fontId="15" fillId="0" borderId="2" xfId="15" applyNumberFormat="1" applyFont="1" applyBorder="1" applyAlignment="1">
      <alignment/>
    </xf>
    <xf numFmtId="183" fontId="28" fillId="0" borderId="22" xfId="22" applyNumberFormat="1" applyFont="1" applyBorder="1" applyAlignment="1">
      <alignment horizontal="left"/>
      <protection/>
    </xf>
    <xf numFmtId="0" fontId="28" fillId="0" borderId="23" xfId="22" applyFont="1" applyBorder="1" applyAlignment="1">
      <alignment horizontal="left"/>
      <protection/>
    </xf>
    <xf numFmtId="0" fontId="28" fillId="0" borderId="24" xfId="22" applyFont="1" applyBorder="1" applyAlignment="1">
      <alignment horizontal="left"/>
      <protection/>
    </xf>
    <xf numFmtId="177" fontId="4" fillId="0" borderId="12" xfId="0" applyNumberFormat="1" applyFont="1" applyBorder="1" applyAlignment="1">
      <alignment/>
    </xf>
    <xf numFmtId="5" fontId="34" fillId="2" borderId="15" xfId="0" applyNumberFormat="1" applyFont="1" applyFill="1" applyBorder="1" applyAlignment="1">
      <alignment/>
    </xf>
    <xf numFmtId="177" fontId="32" fillId="2" borderId="25" xfId="0" applyNumberFormat="1" applyFont="1" applyFill="1" applyBorder="1" applyAlignment="1">
      <alignment horizontal="left"/>
    </xf>
    <xf numFmtId="177" fontId="32" fillId="2" borderId="14" xfId="0" applyNumberFormat="1" applyFont="1" applyFill="1" applyBorder="1" applyAlignment="1">
      <alignment horizontal="left"/>
    </xf>
    <xf numFmtId="0" fontId="28" fillId="0" borderId="10" xfId="22" applyFont="1" applyFill="1" applyBorder="1" applyAlignment="1">
      <alignment horizontal="centerContinuous"/>
      <protection/>
    </xf>
    <xf numFmtId="0" fontId="28" fillId="0" borderId="17" xfId="22" applyFont="1" applyFill="1" applyBorder="1" applyAlignment="1">
      <alignment horizontal="centerContinuous"/>
      <protection/>
    </xf>
    <xf numFmtId="0" fontId="15" fillId="0" borderId="0" xfId="22" applyFont="1" applyFill="1">
      <alignment/>
      <protection/>
    </xf>
    <xf numFmtId="1" fontId="28" fillId="0" borderId="10" xfId="22" applyNumberFormat="1" applyFont="1" applyFill="1" applyBorder="1" applyAlignment="1">
      <alignment horizontal="centerContinuous"/>
      <protection/>
    </xf>
    <xf numFmtId="0" fontId="22" fillId="0" borderId="0" xfId="22" applyFill="1">
      <alignment/>
      <protection/>
    </xf>
    <xf numFmtId="0" fontId="28" fillId="0" borderId="6" xfId="22" applyFont="1" applyFill="1" applyBorder="1" applyAlignment="1">
      <alignment horizontal="centerContinuous"/>
      <protection/>
    </xf>
    <xf numFmtId="0" fontId="15" fillId="0" borderId="7" xfId="22" applyFont="1" applyFill="1" applyBorder="1" applyAlignment="1">
      <alignment horizontal="centerContinuous"/>
      <protection/>
    </xf>
    <xf numFmtId="0" fontId="28" fillId="0" borderId="7" xfId="22" applyFont="1" applyFill="1" applyBorder="1" applyAlignment="1">
      <alignment horizontal="centerContinuous"/>
      <protection/>
    </xf>
    <xf numFmtId="0" fontId="15" fillId="0" borderId="3" xfId="22" applyFont="1" applyFill="1" applyBorder="1" applyAlignment="1">
      <alignment horizontal="center"/>
      <protection/>
    </xf>
    <xf numFmtId="0" fontId="15" fillId="0" borderId="4" xfId="22" applyFont="1" applyFill="1" applyBorder="1" applyAlignment="1">
      <alignment horizontal="center"/>
      <protection/>
    </xf>
    <xf numFmtId="0" fontId="29" fillId="0" borderId="6" xfId="22" applyFont="1" applyFill="1" applyBorder="1" applyAlignment="1">
      <alignment horizontal="center"/>
      <protection/>
    </xf>
    <xf numFmtId="0" fontId="29" fillId="0" borderId="7" xfId="22" applyFont="1" applyFill="1" applyBorder="1" applyAlignment="1">
      <alignment horizontal="center"/>
      <protection/>
    </xf>
    <xf numFmtId="3" fontId="38" fillId="0" borderId="10" xfId="0" applyNumberFormat="1" applyFont="1" applyBorder="1" applyAlignment="1">
      <alignment/>
    </xf>
    <xf numFmtId="3" fontId="38" fillId="0" borderId="11" xfId="0" applyNumberFormat="1" applyFont="1" applyBorder="1" applyAlignment="1">
      <alignment/>
    </xf>
    <xf numFmtId="177" fontId="38" fillId="0" borderId="10" xfId="0" applyNumberFormat="1" applyFont="1" applyBorder="1" applyAlignment="1">
      <alignment horizontal="centerContinuous"/>
    </xf>
    <xf numFmtId="177" fontId="38" fillId="0" borderId="11" xfId="0" applyNumberFormat="1" applyFont="1" applyBorder="1" applyAlignment="1">
      <alignment horizontal="centerContinuous"/>
    </xf>
    <xf numFmtId="177" fontId="38" fillId="0" borderId="11" xfId="0" applyNumberFormat="1" applyFont="1" applyBorder="1" applyAlignment="1">
      <alignment/>
    </xf>
    <xf numFmtId="1" fontId="38" fillId="0" borderId="10" xfId="0" applyNumberFormat="1" applyFont="1" applyBorder="1" applyAlignment="1">
      <alignment horizontal="centerContinuous"/>
    </xf>
    <xf numFmtId="1" fontId="38" fillId="0" borderId="11" xfId="0" applyNumberFormat="1" applyFont="1" applyBorder="1" applyAlignment="1">
      <alignment horizontal="centerContinuous"/>
    </xf>
    <xf numFmtId="177" fontId="38" fillId="0" borderId="17" xfId="0" applyNumberFormat="1" applyFont="1" applyBorder="1" applyAlignment="1">
      <alignment horizontal="centerContinuous"/>
    </xf>
    <xf numFmtId="3" fontId="38" fillId="0" borderId="3" xfId="0" applyNumberFormat="1" applyFont="1" applyBorder="1" applyAlignment="1">
      <alignment/>
    </xf>
    <xf numFmtId="3" fontId="44" fillId="0" borderId="0" xfId="0" applyNumberFormat="1" applyFont="1" applyAlignment="1">
      <alignment horizontal="centerContinuous"/>
    </xf>
    <xf numFmtId="3" fontId="38" fillId="0" borderId="0" xfId="0" applyNumberFormat="1" applyFont="1" applyAlignment="1">
      <alignment horizontal="centerContinuous"/>
    </xf>
    <xf numFmtId="3" fontId="38" fillId="0" borderId="0" xfId="0" applyNumberFormat="1" applyFont="1" applyAlignment="1">
      <alignment/>
    </xf>
    <xf numFmtId="177" fontId="38" fillId="0" borderId="6" xfId="0" applyNumberFormat="1" applyFont="1" applyBorder="1" applyAlignment="1">
      <alignment horizontal="centerContinuous"/>
    </xf>
    <xf numFmtId="177" fontId="38" fillId="0" borderId="1" xfId="0" applyNumberFormat="1" applyFont="1" applyBorder="1" applyAlignment="1">
      <alignment horizontal="centerContinuous"/>
    </xf>
    <xf numFmtId="177" fontId="38" fillId="0" borderId="1" xfId="0" applyNumberFormat="1" applyFont="1" applyBorder="1" applyAlignment="1">
      <alignment/>
    </xf>
    <xf numFmtId="177" fontId="44" fillId="0" borderId="1" xfId="0" applyNumberFormat="1" applyFont="1" applyBorder="1" applyAlignment="1">
      <alignment horizontal="centerContinuous"/>
    </xf>
    <xf numFmtId="177" fontId="38" fillId="0" borderId="7" xfId="0" applyNumberFormat="1" applyFont="1" applyBorder="1" applyAlignment="1">
      <alignment horizontal="centerContinuous"/>
    </xf>
    <xf numFmtId="3" fontId="45" fillId="0" borderId="13" xfId="0" applyNumberFormat="1" applyFont="1" applyBorder="1" applyAlignment="1">
      <alignment/>
    </xf>
    <xf numFmtId="3" fontId="38" fillId="0" borderId="12" xfId="0" applyNumberFormat="1" applyFont="1" applyBorder="1" applyAlignment="1">
      <alignment/>
    </xf>
    <xf numFmtId="177" fontId="38" fillId="0" borderId="13" xfId="0" applyNumberFormat="1" applyFont="1" applyBorder="1" applyAlignment="1">
      <alignment horizontal="right"/>
    </xf>
    <xf numFmtId="177" fontId="38" fillId="0" borderId="12" xfId="0" applyNumberFormat="1" applyFont="1" applyBorder="1" applyAlignment="1">
      <alignment horizontal="center"/>
    </xf>
    <xf numFmtId="177" fontId="38" fillId="0" borderId="12" xfId="0" applyNumberFormat="1" applyFont="1" applyBorder="1" applyAlignment="1">
      <alignment horizontal="right"/>
    </xf>
    <xf numFmtId="177" fontId="38" fillId="0" borderId="12" xfId="0" applyNumberFormat="1" applyFont="1" applyBorder="1" applyAlignment="1">
      <alignment/>
    </xf>
    <xf numFmtId="177" fontId="38" fillId="0" borderId="18" xfId="0" applyNumberFormat="1" applyFont="1" applyBorder="1" applyAlignment="1">
      <alignment horizontal="right"/>
    </xf>
    <xf numFmtId="3" fontId="38" fillId="0" borderId="14" xfId="0" applyNumberFormat="1" applyFont="1" applyBorder="1" applyAlignment="1">
      <alignment/>
    </xf>
    <xf numFmtId="3" fontId="38" fillId="0" borderId="15" xfId="0" applyNumberFormat="1" applyFont="1" applyBorder="1" applyAlignment="1">
      <alignment/>
    </xf>
    <xf numFmtId="3" fontId="38" fillId="0" borderId="15" xfId="0" applyNumberFormat="1" applyFont="1" applyBorder="1" applyAlignment="1">
      <alignment horizontal="fill"/>
    </xf>
    <xf numFmtId="177" fontId="38" fillId="0" borderId="14" xfId="0" applyNumberFormat="1" applyFont="1" applyBorder="1" applyAlignment="1">
      <alignment/>
    </xf>
    <xf numFmtId="177" fontId="38" fillId="0" borderId="15" xfId="0" applyNumberFormat="1" applyFont="1" applyBorder="1" applyAlignment="1">
      <alignment/>
    </xf>
    <xf numFmtId="165" fontId="38" fillId="0" borderId="15" xfId="0" applyNumberFormat="1" applyFont="1" applyBorder="1" applyAlignment="1">
      <alignment/>
    </xf>
    <xf numFmtId="165" fontId="38" fillId="0" borderId="16" xfId="0" applyNumberFormat="1" applyFont="1" applyBorder="1" applyAlignment="1">
      <alignment/>
    </xf>
    <xf numFmtId="177" fontId="38" fillId="0" borderId="16" xfId="0" applyNumberFormat="1" applyFont="1" applyBorder="1" applyAlignment="1">
      <alignment/>
    </xf>
    <xf numFmtId="3" fontId="38" fillId="0" borderId="6" xfId="0" applyNumberFormat="1" applyFont="1" applyFill="1" applyBorder="1" applyAlignment="1">
      <alignment/>
    </xf>
    <xf numFmtId="3" fontId="38" fillId="0" borderId="1" xfId="0" applyNumberFormat="1" applyFont="1" applyBorder="1" applyAlignment="1">
      <alignment/>
    </xf>
    <xf numFmtId="3" fontId="38" fillId="0" borderId="1" xfId="0" applyNumberFormat="1" applyFont="1" applyBorder="1" applyAlignment="1">
      <alignment horizontal="fill"/>
    </xf>
    <xf numFmtId="177" fontId="38" fillId="0" borderId="6" xfId="0" applyNumberFormat="1" applyFont="1" applyBorder="1" applyAlignment="1">
      <alignment/>
    </xf>
    <xf numFmtId="177" fontId="38" fillId="0" borderId="7" xfId="0" applyNumberFormat="1" applyFont="1" applyBorder="1" applyAlignment="1">
      <alignment/>
    </xf>
    <xf numFmtId="3" fontId="38" fillId="0" borderId="6" xfId="0" applyNumberFormat="1" applyFont="1" applyBorder="1" applyAlignment="1">
      <alignment/>
    </xf>
    <xf numFmtId="3" fontId="45" fillId="0" borderId="1" xfId="0" applyNumberFormat="1" applyFont="1" applyBorder="1" applyAlignment="1">
      <alignment/>
    </xf>
    <xf numFmtId="3" fontId="45" fillId="0" borderId="1" xfId="0" applyNumberFormat="1" applyFont="1" applyBorder="1" applyAlignment="1">
      <alignment horizontal="fill"/>
    </xf>
    <xf numFmtId="177" fontId="45" fillId="0" borderId="6" xfId="0" applyNumberFormat="1" applyFont="1" applyBorder="1" applyAlignment="1">
      <alignment/>
    </xf>
    <xf numFmtId="177" fontId="45" fillId="0" borderId="1" xfId="0" applyNumberFormat="1" applyFont="1" applyBorder="1" applyAlignment="1">
      <alignment/>
    </xf>
    <xf numFmtId="177" fontId="45" fillId="0" borderId="7" xfId="0" applyNumberFormat="1" applyFont="1" applyBorder="1" applyAlignment="1">
      <alignment/>
    </xf>
    <xf numFmtId="177" fontId="38" fillId="0" borderId="3" xfId="0" applyNumberFormat="1" applyFont="1" applyBorder="1" applyAlignment="1">
      <alignment/>
    </xf>
    <xf numFmtId="177" fontId="38" fillId="0" borderId="0" xfId="0" applyNumberFormat="1" applyFont="1" applyAlignment="1">
      <alignment/>
    </xf>
    <xf numFmtId="177" fontId="38" fillId="0" borderId="4"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wrapText="1"/>
    </xf>
    <xf numFmtId="0" fontId="0" fillId="0" borderId="0" xfId="0" applyAlignment="1">
      <alignment horizontal="center"/>
    </xf>
    <xf numFmtId="0" fontId="0" fillId="0" borderId="0" xfId="0" applyFill="1" applyAlignment="1">
      <alignment/>
    </xf>
    <xf numFmtId="177" fontId="31" fillId="0" borderId="14" xfId="0" applyNumberFormat="1" applyFont="1" applyFill="1" applyBorder="1" applyAlignment="1">
      <alignment horizontal="left"/>
    </xf>
    <xf numFmtId="177" fontId="32" fillId="2" borderId="26" xfId="0" applyNumberFormat="1" applyFont="1" applyFill="1" applyBorder="1" applyAlignment="1">
      <alignment horizontal="left"/>
    </xf>
    <xf numFmtId="177" fontId="23" fillId="0" borderId="27" xfId="0" applyNumberFormat="1" applyFont="1" applyBorder="1" applyAlignment="1">
      <alignment horizontal="centerContinuous"/>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0" fontId="28" fillId="0" borderId="0" xfId="22" applyFont="1">
      <alignment/>
      <protection/>
    </xf>
    <xf numFmtId="177" fontId="13" fillId="0" borderId="0" xfId="0" applyNumberFormat="1" applyFont="1" applyFill="1" applyBorder="1" applyAlignment="1">
      <alignment/>
    </xf>
    <xf numFmtId="0" fontId="28" fillId="0" borderId="1" xfId="22" applyFont="1" applyFill="1" applyBorder="1" applyAlignment="1">
      <alignment horizontal="centerContinuous"/>
      <protection/>
    </xf>
    <xf numFmtId="0" fontId="15" fillId="0" borderId="0" xfId="22" applyFont="1" applyFill="1" applyBorder="1" applyAlignment="1">
      <alignment horizontal="center"/>
      <protection/>
    </xf>
    <xf numFmtId="0" fontId="29" fillId="0" borderId="1" xfId="22" applyFont="1" applyFill="1" applyBorder="1" applyAlignment="1">
      <alignment horizontal="center"/>
      <protection/>
    </xf>
    <xf numFmtId="0" fontId="15" fillId="0" borderId="0" xfId="22" applyFont="1" applyBorder="1">
      <alignment/>
      <protection/>
    </xf>
    <xf numFmtId="183" fontId="28" fillId="0" borderId="0" xfId="22" applyNumberFormat="1" applyFont="1" applyBorder="1">
      <alignment/>
      <protection/>
    </xf>
    <xf numFmtId="183" fontId="15" fillId="0" borderId="1" xfId="15" applyNumberFormat="1" applyFont="1" applyBorder="1" applyAlignment="1">
      <alignment/>
    </xf>
    <xf numFmtId="183" fontId="29" fillId="0" borderId="0" xfId="15" applyNumberFormat="1" applyFont="1" applyBorder="1" applyAlignment="1">
      <alignment/>
    </xf>
    <xf numFmtId="183" fontId="28" fillId="0" borderId="1" xfId="15" applyNumberFormat="1" applyFont="1" applyBorder="1" applyAlignment="1">
      <alignment/>
    </xf>
    <xf numFmtId="183" fontId="15" fillId="0" borderId="0" xfId="15" applyNumberFormat="1" applyFont="1" applyBorder="1" applyAlignment="1">
      <alignment/>
    </xf>
    <xf numFmtId="183" fontId="28" fillId="0" borderId="28" xfId="22" applyNumberFormat="1" applyFont="1" applyBorder="1" applyAlignment="1">
      <alignment horizontal="left"/>
      <protection/>
    </xf>
    <xf numFmtId="1" fontId="28" fillId="0" borderId="11" xfId="22" applyNumberFormat="1" applyFont="1" applyFill="1" applyBorder="1" applyAlignment="1">
      <alignment horizontal="centerContinuous"/>
      <protection/>
    </xf>
    <xf numFmtId="177" fontId="6" fillId="0" borderId="0" xfId="0" applyNumberFormat="1" applyFont="1" applyBorder="1" applyAlignment="1">
      <alignment horizontal="fill"/>
    </xf>
    <xf numFmtId="177" fontId="23" fillId="0" borderId="29" xfId="0" applyNumberFormat="1" applyFont="1" applyBorder="1" applyAlignment="1">
      <alignment horizontal="fill"/>
    </xf>
    <xf numFmtId="177" fontId="23" fillId="0" borderId="4" xfId="0" applyNumberFormat="1" applyFont="1" applyBorder="1" applyAlignment="1">
      <alignment/>
    </xf>
    <xf numFmtId="177" fontId="6" fillId="0" borderId="0" xfId="0" applyNumberFormat="1" applyFont="1" applyBorder="1" applyAlignment="1">
      <alignment/>
    </xf>
    <xf numFmtId="1" fontId="28" fillId="0" borderId="0" xfId="22" applyNumberFormat="1" applyFont="1" applyFill="1" applyBorder="1" applyAlignment="1">
      <alignment horizontal="centerContinuous"/>
      <protection/>
    </xf>
    <xf numFmtId="0" fontId="28" fillId="0" borderId="0" xfId="22" applyFont="1" applyFill="1" applyBorder="1" applyAlignment="1">
      <alignment horizontal="centerContinuous"/>
      <protection/>
    </xf>
    <xf numFmtId="0" fontId="29" fillId="0" borderId="0" xfId="22"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2" applyFont="1" applyBorder="1" applyAlignment="1">
      <alignment horizontal="left"/>
      <protection/>
    </xf>
    <xf numFmtId="0" fontId="22" fillId="0" borderId="0" xfId="22" applyBorder="1" applyAlignment="1">
      <alignment horizontal="centerContinuous"/>
      <protection/>
    </xf>
    <xf numFmtId="0" fontId="22" fillId="0" borderId="0" xfId="22" applyBorder="1">
      <alignment/>
      <protection/>
    </xf>
    <xf numFmtId="0" fontId="6" fillId="0" borderId="0" xfId="0" applyFont="1" applyAlignment="1">
      <alignment/>
    </xf>
    <xf numFmtId="3" fontId="20" fillId="0" borderId="12" xfId="0" applyNumberFormat="1" applyFont="1" applyBorder="1" applyAlignment="1">
      <alignment/>
    </xf>
    <xf numFmtId="0" fontId="6" fillId="0" borderId="0" xfId="22" applyFont="1">
      <alignment/>
      <protection/>
    </xf>
    <xf numFmtId="0" fontId="15" fillId="0" borderId="6" xfId="22" applyFont="1" applyFill="1" applyBorder="1" applyAlignment="1">
      <alignment horizontal="center" wrapText="1"/>
      <protection/>
    </xf>
    <xf numFmtId="0" fontId="15" fillId="0" borderId="7" xfId="22" applyFont="1" applyFill="1" applyBorder="1" applyAlignment="1">
      <alignment horizontal="center" wrapText="1"/>
      <protection/>
    </xf>
    <xf numFmtId="177" fontId="13" fillId="2" borderId="30" xfId="0" applyNumberFormat="1" applyFont="1" applyFill="1" applyBorder="1" applyAlignment="1">
      <alignment/>
    </xf>
    <xf numFmtId="177" fontId="13" fillId="2" borderId="31" xfId="0" applyNumberFormat="1" applyFont="1" applyFill="1" applyBorder="1" applyAlignment="1">
      <alignment horizontal="left"/>
    </xf>
    <xf numFmtId="177" fontId="13" fillId="2" borderId="32" xfId="0" applyNumberFormat="1" applyFont="1" applyFill="1" applyBorder="1" applyAlignment="1">
      <alignment/>
    </xf>
    <xf numFmtId="0" fontId="15" fillId="0" borderId="19" xfId="22" applyFont="1" applyBorder="1">
      <alignment/>
      <protection/>
    </xf>
    <xf numFmtId="0" fontId="15" fillId="0" borderId="33" xfId="0" applyFont="1" applyBorder="1" applyAlignment="1">
      <alignment/>
    </xf>
    <xf numFmtId="0" fontId="15" fillId="0" borderId="33" xfId="0" applyFont="1" applyBorder="1" applyAlignment="1">
      <alignment wrapText="1"/>
    </xf>
    <xf numFmtId="5" fontId="33" fillId="0" borderId="34" xfId="0" applyNumberFormat="1" applyFont="1" applyBorder="1" applyAlignment="1">
      <alignment/>
    </xf>
    <xf numFmtId="0" fontId="37"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32" fillId="2" borderId="15" xfId="0" applyNumberFormat="1" applyFont="1" applyFill="1" applyBorder="1" applyAlignment="1">
      <alignment/>
    </xf>
    <xf numFmtId="3" fontId="23" fillId="0" borderId="35" xfId="0" applyNumberFormat="1" applyFont="1" applyBorder="1" applyAlignment="1">
      <alignment/>
    </xf>
    <xf numFmtId="0" fontId="0" fillId="0" borderId="36" xfId="0" applyBorder="1" applyAlignment="1">
      <alignment/>
    </xf>
    <xf numFmtId="177" fontId="38" fillId="0" borderId="11" xfId="0" applyNumberFormat="1" applyFont="1" applyBorder="1" applyAlignment="1">
      <alignment vertical="center"/>
    </xf>
    <xf numFmtId="177" fontId="38" fillId="0" borderId="1" xfId="0" applyNumberFormat="1" applyFont="1" applyBorder="1" applyAlignment="1">
      <alignment vertical="center"/>
    </xf>
    <xf numFmtId="177" fontId="50" fillId="0" borderId="0" xfId="0" applyNumberFormat="1" applyFont="1" applyAlignment="1">
      <alignment/>
    </xf>
    <xf numFmtId="0" fontId="52" fillId="0" borderId="0" xfId="22" applyFont="1">
      <alignment/>
      <protection/>
    </xf>
    <xf numFmtId="0" fontId="15" fillId="0" borderId="0" xfId="22" applyFont="1" applyFill="1" applyAlignment="1">
      <alignment vertical="center"/>
      <protection/>
    </xf>
    <xf numFmtId="0" fontId="0" fillId="0" borderId="0" xfId="0" applyAlignment="1">
      <alignment/>
    </xf>
    <xf numFmtId="206" fontId="15" fillId="0" borderId="0" xfId="22" applyNumberFormat="1" applyFont="1">
      <alignment/>
      <protection/>
    </xf>
    <xf numFmtId="206" fontId="34" fillId="2" borderId="14" xfId="0" applyNumberFormat="1" applyFont="1" applyFill="1" applyBorder="1" applyAlignment="1">
      <alignment/>
    </xf>
    <xf numFmtId="0" fontId="51" fillId="0" borderId="0" xfId="22" applyFont="1" applyAlignment="1">
      <alignment horizontal="left"/>
      <protection/>
    </xf>
    <xf numFmtId="0" fontId="53" fillId="0" borderId="0" xfId="0" applyFont="1" applyAlignment="1">
      <alignment/>
    </xf>
    <xf numFmtId="177" fontId="53" fillId="0" borderId="0" xfId="0" applyNumberFormat="1" applyFont="1" applyAlignment="1">
      <alignment/>
    </xf>
    <xf numFmtId="177" fontId="37" fillId="0" borderId="0" xfId="0" applyNumberFormat="1" applyFont="1" applyAlignment="1">
      <alignment/>
    </xf>
    <xf numFmtId="177" fontId="53" fillId="0" borderId="0" xfId="0" applyNumberFormat="1" applyFont="1" applyAlignment="1">
      <alignment/>
    </xf>
    <xf numFmtId="177" fontId="37" fillId="0" borderId="0" xfId="0" applyNumberFormat="1" applyFont="1" applyAlignment="1">
      <alignment/>
    </xf>
    <xf numFmtId="177" fontId="53" fillId="0" borderId="0" xfId="0" applyNumberFormat="1" applyFont="1" applyAlignment="1">
      <alignment/>
    </xf>
    <xf numFmtId="177" fontId="53" fillId="0" borderId="0" xfId="0" applyNumberFormat="1" applyFont="1" applyBorder="1" applyAlignment="1">
      <alignment/>
    </xf>
    <xf numFmtId="177" fontId="53" fillId="0" borderId="0" xfId="0" applyNumberFormat="1" applyFont="1" applyBorder="1" applyAlignment="1">
      <alignment/>
    </xf>
    <xf numFmtId="177" fontId="55" fillId="0" borderId="0" xfId="0" applyNumberFormat="1" applyFont="1" applyAlignment="1">
      <alignment/>
    </xf>
    <xf numFmtId="177" fontId="54" fillId="0" borderId="0" xfId="0" applyNumberFormat="1" applyFont="1" applyAlignment="1">
      <alignment/>
    </xf>
    <xf numFmtId="0" fontId="55" fillId="0" borderId="0" xfId="0" applyFont="1" applyAlignment="1">
      <alignment/>
    </xf>
    <xf numFmtId="3" fontId="55" fillId="0" borderId="0" xfId="0" applyNumberFormat="1" applyFont="1" applyAlignment="1">
      <alignment/>
    </xf>
    <xf numFmtId="3" fontId="55" fillId="0" borderId="0" xfId="0" applyNumberFormat="1" applyFont="1" applyAlignment="1">
      <alignment/>
    </xf>
    <xf numFmtId="3" fontId="55" fillId="0" borderId="0" xfId="0" applyNumberFormat="1" applyFont="1" applyBorder="1" applyAlignment="1">
      <alignment/>
    </xf>
    <xf numFmtId="3" fontId="54" fillId="0" borderId="0" xfId="0" applyNumberFormat="1" applyFont="1" applyAlignment="1">
      <alignment/>
    </xf>
    <xf numFmtId="177" fontId="56" fillId="0" borderId="0" xfId="0" applyNumberFormat="1" applyFont="1" applyAlignment="1">
      <alignment/>
    </xf>
    <xf numFmtId="177" fontId="23" fillId="0" borderId="0" xfId="0" applyNumberFormat="1" applyFont="1" applyAlignment="1">
      <alignment/>
    </xf>
    <xf numFmtId="177" fontId="15" fillId="0" borderId="0" xfId="0" applyNumberFormat="1" applyFont="1" applyFill="1" applyAlignment="1">
      <alignment/>
    </xf>
    <xf numFmtId="37" fontId="6" fillId="0" borderId="21" xfId="0" applyNumberFormat="1" applyFont="1" applyBorder="1" applyAlignment="1">
      <alignment/>
    </xf>
    <xf numFmtId="37" fontId="6" fillId="0" borderId="16" xfId="0" applyNumberFormat="1" applyFont="1" applyBorder="1" applyAlignment="1">
      <alignment/>
    </xf>
    <xf numFmtId="37" fontId="6" fillId="0" borderId="2" xfId="0" applyNumberFormat="1" applyFont="1" applyBorder="1" applyAlignment="1">
      <alignment/>
    </xf>
    <xf numFmtId="37" fontId="6" fillId="0" borderId="4" xfId="0" applyNumberFormat="1" applyFont="1" applyBorder="1" applyAlignment="1">
      <alignment/>
    </xf>
    <xf numFmtId="37" fontId="6" fillId="0" borderId="37" xfId="0" applyNumberFormat="1" applyFont="1" applyBorder="1" applyAlignment="1">
      <alignment/>
    </xf>
    <xf numFmtId="37" fontId="6" fillId="0" borderId="2" xfId="0" applyNumberFormat="1" applyFont="1" applyBorder="1" applyAlignment="1">
      <alignment horizontal="right"/>
    </xf>
    <xf numFmtId="37" fontId="6" fillId="0" borderId="5" xfId="0" applyNumberFormat="1" applyFont="1" applyBorder="1" applyAlignment="1">
      <alignment/>
    </xf>
    <xf numFmtId="37" fontId="6" fillId="0" borderId="7" xfId="0" applyNumberFormat="1" applyFont="1" applyBorder="1" applyAlignment="1">
      <alignment/>
    </xf>
    <xf numFmtId="37" fontId="23" fillId="0" borderId="38" xfId="0" applyNumberFormat="1" applyFont="1" applyBorder="1" applyAlignment="1">
      <alignment/>
    </xf>
    <xf numFmtId="37" fontId="6" fillId="0" borderId="39" xfId="0" applyNumberFormat="1" applyFont="1" applyBorder="1" applyAlignment="1">
      <alignment/>
    </xf>
    <xf numFmtId="37" fontId="23" fillId="0" borderId="5" xfId="0" applyNumberFormat="1" applyFont="1" applyBorder="1" applyAlignment="1">
      <alignment/>
    </xf>
    <xf numFmtId="5" fontId="23" fillId="0" borderId="5" xfId="0" applyNumberFormat="1" applyFont="1" applyBorder="1" applyAlignment="1">
      <alignment/>
    </xf>
    <xf numFmtId="3" fontId="15" fillId="0" borderId="0" xfId="22" applyNumberFormat="1" applyFont="1">
      <alignment/>
      <protection/>
    </xf>
    <xf numFmtId="3" fontId="15" fillId="0" borderId="3" xfId="15" applyNumberFormat="1" applyFont="1" applyBorder="1" applyAlignment="1">
      <alignment/>
    </xf>
    <xf numFmtId="3" fontId="15" fillId="0" borderId="2" xfId="15" applyNumberFormat="1" applyFont="1" applyBorder="1" applyAlignment="1">
      <alignment/>
    </xf>
    <xf numFmtId="3" fontId="15" fillId="0" borderId="0" xfId="15" applyNumberFormat="1" applyFont="1" applyAlignment="1">
      <alignment/>
    </xf>
    <xf numFmtId="3" fontId="28" fillId="0" borderId="3" xfId="15" applyNumberFormat="1" applyFont="1" applyBorder="1" applyAlignment="1">
      <alignment/>
    </xf>
    <xf numFmtId="3" fontId="28" fillId="0" borderId="2" xfId="15" applyNumberFormat="1" applyFont="1" applyBorder="1" applyAlignment="1">
      <alignment/>
    </xf>
    <xf numFmtId="37" fontId="15" fillId="0" borderId="3" xfId="22" applyNumberFormat="1" applyFont="1" applyBorder="1">
      <alignment/>
      <protection/>
    </xf>
    <xf numFmtId="37" fontId="15" fillId="0" borderId="4" xfId="22" applyNumberFormat="1" applyFont="1" applyBorder="1">
      <alignment/>
      <protection/>
    </xf>
    <xf numFmtId="37" fontId="15" fillId="0" borderId="0" xfId="22" applyNumberFormat="1" applyFont="1">
      <alignment/>
      <protection/>
    </xf>
    <xf numFmtId="37" fontId="15" fillId="0" borderId="0" xfId="22" applyNumberFormat="1" applyFont="1" applyBorder="1">
      <alignment/>
      <protection/>
    </xf>
    <xf numFmtId="37" fontId="15" fillId="0" borderId="3" xfId="22" applyNumberFormat="1" applyFont="1" applyBorder="1" applyAlignment="1">
      <alignment/>
      <protection/>
    </xf>
    <xf numFmtId="37" fontId="15" fillId="0" borderId="4" xfId="22" applyNumberFormat="1" applyFont="1" applyBorder="1" applyAlignment="1">
      <alignment/>
      <protection/>
    </xf>
    <xf numFmtId="37" fontId="15" fillId="0" borderId="6" xfId="15" applyNumberFormat="1" applyFont="1" applyBorder="1" applyAlignment="1">
      <alignment/>
    </xf>
    <xf numFmtId="37" fontId="15" fillId="0" borderId="7" xfId="15" applyNumberFormat="1" applyFont="1" applyBorder="1" applyAlignment="1">
      <alignment/>
    </xf>
    <xf numFmtId="37" fontId="15" fillId="0" borderId="3" xfId="15" applyNumberFormat="1" applyFont="1" applyBorder="1" applyAlignment="1">
      <alignment/>
    </xf>
    <xf numFmtId="37" fontId="15" fillId="0" borderId="2" xfId="15" applyNumberFormat="1" applyFont="1" applyBorder="1" applyAlignment="1">
      <alignment/>
    </xf>
    <xf numFmtId="37" fontId="15" fillId="0" borderId="1" xfId="15" applyNumberFormat="1" applyFont="1" applyBorder="1" applyAlignment="1">
      <alignment/>
    </xf>
    <xf numFmtId="37" fontId="15" fillId="0" borderId="7" xfId="22" applyNumberFormat="1" applyFont="1" applyBorder="1">
      <alignment/>
      <protection/>
    </xf>
    <xf numFmtId="37" fontId="28" fillId="0" borderId="6" xfId="15" applyNumberFormat="1" applyFont="1" applyBorder="1" applyAlignment="1">
      <alignment/>
    </xf>
    <xf numFmtId="37" fontId="28" fillId="0" borderId="7" xfId="15" applyNumberFormat="1" applyFont="1" applyBorder="1" applyAlignment="1">
      <alignment/>
    </xf>
    <xf numFmtId="37" fontId="28" fillId="0" borderId="3" xfId="15" applyNumberFormat="1" applyFon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6" xfId="0" applyNumberFormat="1" applyFont="1" applyFill="1" applyBorder="1" applyAlignment="1">
      <alignment/>
    </xf>
    <xf numFmtId="37" fontId="5" fillId="0" borderId="1" xfId="0" applyNumberFormat="1" applyFont="1" applyFill="1" applyBorder="1" applyAlignment="1">
      <alignment/>
    </xf>
    <xf numFmtId="37" fontId="5" fillId="0" borderId="7" xfId="0" applyNumberFormat="1" applyFont="1" applyFill="1" applyBorder="1" applyAlignment="1">
      <alignment/>
    </xf>
    <xf numFmtId="37" fontId="33" fillId="0" borderId="6" xfId="0" applyNumberFormat="1" applyFont="1" applyBorder="1" applyAlignment="1">
      <alignment/>
    </xf>
    <xf numFmtId="37" fontId="33" fillId="0" borderId="1" xfId="0" applyNumberFormat="1" applyFont="1" applyBorder="1" applyAlignment="1">
      <alignment/>
    </xf>
    <xf numFmtId="37" fontId="5" fillId="0" borderId="6" xfId="0" applyNumberFormat="1" applyFont="1" applyBorder="1" applyAlignment="1">
      <alignment/>
    </xf>
    <xf numFmtId="37" fontId="5" fillId="0" borderId="1" xfId="0" applyNumberFormat="1" applyFont="1" applyBorder="1" applyAlignment="1">
      <alignment/>
    </xf>
    <xf numFmtId="37" fontId="5" fillId="0" borderId="7" xfId="0" applyNumberFormat="1" applyFont="1" applyBorder="1" applyAlignment="1">
      <alignment/>
    </xf>
    <xf numFmtId="37" fontId="5" fillId="0" borderId="25" xfId="0" applyNumberFormat="1" applyFont="1" applyBorder="1" applyAlignment="1">
      <alignment/>
    </xf>
    <xf numFmtId="37" fontId="5" fillId="0" borderId="34" xfId="0" applyNumberFormat="1" applyFont="1" applyBorder="1" applyAlignment="1">
      <alignment/>
    </xf>
    <xf numFmtId="37" fontId="5" fillId="0" borderId="40" xfId="0" applyNumberFormat="1" applyFont="1" applyBorder="1" applyAlignment="1">
      <alignment/>
    </xf>
    <xf numFmtId="5" fontId="5" fillId="0" borderId="1" xfId="0" applyNumberFormat="1" applyFont="1" applyBorder="1" applyAlignment="1">
      <alignment/>
    </xf>
    <xf numFmtId="5" fontId="5" fillId="0" borderId="7" xfId="0" applyNumberFormat="1" applyFont="1" applyBorder="1" applyAlignment="1">
      <alignment/>
    </xf>
    <xf numFmtId="37" fontId="13" fillId="2" borderId="41" xfId="0" applyNumberFormat="1" applyFont="1" applyFill="1" applyBorder="1" applyAlignment="1">
      <alignment/>
    </xf>
    <xf numFmtId="37" fontId="13" fillId="2" borderId="42" xfId="0" applyNumberFormat="1" applyFont="1" applyFill="1" applyBorder="1" applyAlignment="1">
      <alignment/>
    </xf>
    <xf numFmtId="37" fontId="13" fillId="2" borderId="43" xfId="0" applyNumberFormat="1" applyFont="1" applyFill="1" applyBorder="1" applyAlignment="1">
      <alignment/>
    </xf>
    <xf numFmtId="37" fontId="13" fillId="2" borderId="44" xfId="0" applyNumberFormat="1" applyFont="1" applyFill="1" applyBorder="1" applyAlignment="1">
      <alignment/>
    </xf>
    <xf numFmtId="37" fontId="35" fillId="2" borderId="45" xfId="0" applyNumberFormat="1" applyFont="1" applyFill="1" applyBorder="1" applyAlignment="1">
      <alignment/>
    </xf>
    <xf numFmtId="37" fontId="35" fillId="2" borderId="46" xfId="0" applyNumberFormat="1" applyFont="1" applyFill="1" applyBorder="1" applyAlignment="1">
      <alignment/>
    </xf>
    <xf numFmtId="37" fontId="35" fillId="2" borderId="47" xfId="0" applyNumberFormat="1" applyFont="1" applyFill="1" applyBorder="1" applyAlignment="1">
      <alignment/>
    </xf>
    <xf numFmtId="37" fontId="35" fillId="2" borderId="48" xfId="0" applyNumberFormat="1" applyFont="1" applyFill="1" applyBorder="1" applyAlignment="1">
      <alignment/>
    </xf>
    <xf numFmtId="37" fontId="15" fillId="0" borderId="49" xfId="0" applyNumberFormat="1" applyFont="1" applyBorder="1" applyAlignment="1">
      <alignment/>
    </xf>
    <xf numFmtId="37" fontId="15" fillId="0" borderId="50" xfId="0" applyNumberFormat="1" applyFont="1" applyBorder="1" applyAlignment="1">
      <alignment/>
    </xf>
    <xf numFmtId="37" fontId="15" fillId="0" borderId="21" xfId="0" applyNumberFormat="1" applyFont="1" applyBorder="1" applyAlignment="1">
      <alignment/>
    </xf>
    <xf numFmtId="37" fontId="13" fillId="2" borderId="21" xfId="0" applyNumberFormat="1" applyFont="1" applyFill="1" applyBorder="1" applyAlignment="1">
      <alignment/>
    </xf>
    <xf numFmtId="37" fontId="13" fillId="2" borderId="51" xfId="0" applyNumberFormat="1" applyFont="1" applyFill="1" applyBorder="1" applyAlignment="1">
      <alignment/>
    </xf>
    <xf numFmtId="37" fontId="13" fillId="2" borderId="16" xfId="0" applyNumberFormat="1" applyFont="1" applyFill="1" applyBorder="1" applyAlignment="1">
      <alignment/>
    </xf>
    <xf numFmtId="37" fontId="15" fillId="0" borderId="16" xfId="0" applyNumberFormat="1" applyFont="1" applyBorder="1" applyAlignment="1">
      <alignment/>
    </xf>
    <xf numFmtId="37" fontId="36" fillId="0" borderId="27" xfId="0" applyNumberFormat="1" applyFont="1" applyBorder="1" applyAlignment="1">
      <alignment/>
    </xf>
    <xf numFmtId="37" fontId="36" fillId="0" borderId="52" xfId="0" applyNumberFormat="1" applyFont="1" applyBorder="1" applyAlignment="1">
      <alignment/>
    </xf>
    <xf numFmtId="37" fontId="36" fillId="0" borderId="40" xfId="0" applyNumberFormat="1" applyFont="1" applyBorder="1" applyAlignment="1">
      <alignment/>
    </xf>
    <xf numFmtId="37" fontId="31" fillId="2" borderId="14" xfId="0" applyNumberFormat="1" applyFont="1" applyFill="1" applyBorder="1" applyAlignment="1">
      <alignment/>
    </xf>
    <xf numFmtId="37" fontId="31" fillId="2" borderId="15" xfId="0" applyNumberFormat="1" applyFont="1" applyFill="1" applyBorder="1" applyAlignment="1">
      <alignment/>
    </xf>
    <xf numFmtId="37" fontId="31" fillId="2" borderId="16" xfId="0" applyNumberFormat="1" applyFont="1" applyFill="1" applyBorder="1" applyAlignment="1">
      <alignment/>
    </xf>
    <xf numFmtId="37" fontId="31" fillId="2" borderId="6" xfId="0" applyNumberFormat="1" applyFont="1" applyFill="1" applyBorder="1" applyAlignment="1">
      <alignment/>
    </xf>
    <xf numFmtId="37" fontId="31" fillId="2" borderId="1" xfId="0" applyNumberFormat="1" applyFont="1" applyFill="1" applyBorder="1" applyAlignment="1">
      <alignment/>
    </xf>
    <xf numFmtId="37" fontId="31" fillId="2" borderId="7" xfId="0" applyNumberFormat="1" applyFont="1" applyFill="1" applyBorder="1" applyAlignment="1">
      <alignment/>
    </xf>
    <xf numFmtId="37" fontId="32" fillId="2" borderId="25" xfId="0" applyNumberFormat="1" applyFont="1" applyFill="1" applyBorder="1" applyAlignment="1">
      <alignment/>
    </xf>
    <xf numFmtId="37" fontId="31" fillId="2" borderId="34" xfId="0" applyNumberFormat="1" applyFont="1" applyFill="1" applyBorder="1" applyAlignment="1">
      <alignment/>
    </xf>
    <xf numFmtId="37" fontId="31" fillId="2" borderId="40" xfId="0" applyNumberFormat="1" applyFont="1" applyFill="1" applyBorder="1" applyAlignment="1">
      <alignment/>
    </xf>
    <xf numFmtId="4" fontId="31" fillId="2" borderId="14" xfId="0" applyNumberFormat="1" applyFont="1" applyFill="1" applyBorder="1" applyAlignment="1">
      <alignment/>
    </xf>
    <xf numFmtId="4" fontId="32" fillId="2" borderId="15" xfId="0" applyNumberFormat="1" applyFont="1" applyFill="1" applyBorder="1" applyAlignment="1">
      <alignment/>
    </xf>
    <xf numFmtId="4" fontId="31" fillId="2" borderId="14" xfId="0" applyNumberFormat="1" applyFont="1" applyFill="1" applyBorder="1" applyAlignment="1">
      <alignment horizontal="right"/>
    </xf>
    <xf numFmtId="4" fontId="31" fillId="2" borderId="26" xfId="0" applyNumberFormat="1" applyFont="1" applyFill="1" applyBorder="1" applyAlignment="1">
      <alignment horizontal="right"/>
    </xf>
    <xf numFmtId="4" fontId="31" fillId="2" borderId="26" xfId="0" applyNumberFormat="1" applyFont="1" applyFill="1" applyBorder="1" applyAlignment="1">
      <alignment/>
    </xf>
    <xf numFmtId="4" fontId="6" fillId="0" borderId="14" xfId="0" applyNumberFormat="1" applyFont="1" applyBorder="1" applyAlignment="1">
      <alignment/>
    </xf>
    <xf numFmtId="4" fontId="31" fillId="2" borderId="16" xfId="0" applyNumberFormat="1" applyFont="1" applyFill="1" applyBorder="1" applyAlignment="1">
      <alignment/>
    </xf>
    <xf numFmtId="4" fontId="31" fillId="2" borderId="53" xfId="0" applyNumberFormat="1" applyFont="1" applyFill="1" applyBorder="1" applyAlignment="1">
      <alignment/>
    </xf>
    <xf numFmtId="37" fontId="13" fillId="2" borderId="14" xfId="0" applyNumberFormat="1" applyFont="1" applyFill="1" applyBorder="1" applyAlignment="1">
      <alignment/>
    </xf>
    <xf numFmtId="37" fontId="13" fillId="2" borderId="15" xfId="0" applyNumberFormat="1" applyFont="1" applyFill="1" applyBorder="1" applyAlignment="1">
      <alignment/>
    </xf>
    <xf numFmtId="37" fontId="13" fillId="2" borderId="14" xfId="0" applyNumberFormat="1" applyFont="1" applyFill="1" applyBorder="1" applyAlignment="1">
      <alignment horizontal="righ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3" fillId="0" borderId="16" xfId="0" applyNumberFormat="1" applyFont="1" applyFill="1" applyBorder="1" applyAlignment="1">
      <alignment/>
    </xf>
    <xf numFmtId="37" fontId="14" fillId="2" borderId="14" xfId="0" applyNumberFormat="1" applyFont="1" applyFill="1" applyBorder="1" applyAlignment="1">
      <alignment/>
    </xf>
    <xf numFmtId="37" fontId="14" fillId="2" borderId="15" xfId="0" applyNumberFormat="1" applyFont="1" applyFill="1" applyBorder="1" applyAlignment="1">
      <alignment/>
    </xf>
    <xf numFmtId="37" fontId="14" fillId="2" borderId="16" xfId="0" applyNumberFormat="1" applyFont="1" applyFill="1" applyBorder="1" applyAlignment="1">
      <alignment/>
    </xf>
    <xf numFmtId="37" fontId="13" fillId="2" borderId="3" xfId="0" applyNumberFormat="1" applyFont="1" applyFill="1" applyBorder="1" applyAlignment="1">
      <alignment/>
    </xf>
    <xf numFmtId="37" fontId="13" fillId="2" borderId="0" xfId="0" applyNumberFormat="1" applyFont="1" applyFill="1" applyBorder="1" applyAlignment="1">
      <alignment/>
    </xf>
    <xf numFmtId="37" fontId="13" fillId="2" borderId="4" xfId="0" applyNumberFormat="1" applyFont="1" applyFill="1" applyBorder="1" applyAlignment="1">
      <alignment/>
    </xf>
    <xf numFmtId="37" fontId="13" fillId="2" borderId="25" xfId="0" applyNumberFormat="1" applyFont="1" applyFill="1" applyBorder="1" applyAlignment="1">
      <alignment/>
    </xf>
    <xf numFmtId="37" fontId="13" fillId="2" borderId="34" xfId="0" applyNumberFormat="1" applyFont="1" applyFill="1" applyBorder="1" applyAlignment="1">
      <alignment/>
    </xf>
    <xf numFmtId="37" fontId="13" fillId="2" borderId="40" xfId="0" applyNumberFormat="1" applyFont="1" applyFill="1" applyBorder="1" applyAlignment="1">
      <alignment/>
    </xf>
    <xf numFmtId="37" fontId="34" fillId="0" borderId="26" xfId="0" applyNumberFormat="1" applyFont="1" applyFill="1" applyBorder="1" applyAlignment="1">
      <alignment/>
    </xf>
    <xf numFmtId="37" fontId="34" fillId="0" borderId="54" xfId="0" applyNumberFormat="1" applyFont="1" applyFill="1" applyBorder="1" applyAlignment="1">
      <alignment/>
    </xf>
    <xf numFmtId="37" fontId="34" fillId="0" borderId="53" xfId="0" applyNumberFormat="1" applyFont="1" applyFill="1" applyBorder="1" applyAlignment="1">
      <alignment/>
    </xf>
    <xf numFmtId="5" fontId="45" fillId="0" borderId="1" xfId="0" applyNumberFormat="1" applyFont="1" applyBorder="1" applyAlignment="1">
      <alignment/>
    </xf>
    <xf numFmtId="37" fontId="38" fillId="0" borderId="14" xfId="0" applyNumberFormat="1" applyFont="1" applyBorder="1" applyAlignment="1">
      <alignment/>
    </xf>
    <xf numFmtId="37" fontId="38" fillId="0" borderId="15" xfId="0" applyNumberFormat="1" applyFont="1" applyBorder="1" applyAlignment="1">
      <alignment/>
    </xf>
    <xf numFmtId="37" fontId="38" fillId="0" borderId="16" xfId="0" applyNumberFormat="1" applyFont="1" applyBorder="1" applyAlignment="1">
      <alignment/>
    </xf>
    <xf numFmtId="37" fontId="38" fillId="0" borderId="6" xfId="0" applyNumberFormat="1" applyFont="1" applyBorder="1" applyAlignment="1">
      <alignment/>
    </xf>
    <xf numFmtId="37" fontId="38" fillId="0" borderId="1" xfId="0" applyNumberFormat="1" applyFont="1" applyBorder="1" applyAlignment="1">
      <alignment/>
    </xf>
    <xf numFmtId="37" fontId="38" fillId="0" borderId="7" xfId="0" applyNumberFormat="1" applyFont="1" applyBorder="1" applyAlignment="1">
      <alignment/>
    </xf>
    <xf numFmtId="37" fontId="45" fillId="0" borderId="6" xfId="0" applyNumberFormat="1" applyFont="1" applyBorder="1" applyAlignment="1">
      <alignment/>
    </xf>
    <xf numFmtId="37" fontId="45" fillId="0" borderId="1" xfId="0" applyNumberFormat="1" applyFont="1" applyBorder="1" applyAlignment="1">
      <alignment/>
    </xf>
    <xf numFmtId="37" fontId="38" fillId="0" borderId="0" xfId="0" applyNumberFormat="1" applyFont="1" applyAlignment="1">
      <alignment/>
    </xf>
    <xf numFmtId="5" fontId="45" fillId="0" borderId="7" xfId="0" applyNumberFormat="1" applyFont="1" applyBorder="1" applyAlignment="1">
      <alignment/>
    </xf>
    <xf numFmtId="37" fontId="15" fillId="0" borderId="4" xfId="17" applyNumberFormat="1" applyFont="1" applyBorder="1" applyAlignment="1">
      <alignment/>
    </xf>
    <xf numFmtId="37" fontId="29" fillId="0" borderId="3" xfId="15" applyNumberFormat="1" applyFont="1" applyBorder="1" applyAlignment="1">
      <alignment/>
    </xf>
    <xf numFmtId="37" fontId="29" fillId="0" borderId="4" xfId="15" applyNumberFormat="1" applyFont="1" applyBorder="1" applyAlignment="1">
      <alignment/>
    </xf>
    <xf numFmtId="37" fontId="15" fillId="0" borderId="4" xfId="15" applyNumberFormat="1" applyFont="1" applyBorder="1" applyAlignment="1">
      <alignment/>
    </xf>
    <xf numFmtId="37" fontId="29" fillId="0" borderId="0" xfId="15" applyNumberFormat="1" applyFont="1" applyBorder="1" applyAlignment="1">
      <alignment/>
    </xf>
    <xf numFmtId="37" fontId="15" fillId="0" borderId="0" xfId="15" applyNumberFormat="1" applyFont="1" applyBorder="1" applyAlignment="1">
      <alignment/>
    </xf>
    <xf numFmtId="37" fontId="15" fillId="0" borderId="10" xfId="22" applyNumberFormat="1" applyFont="1" applyBorder="1">
      <alignment/>
      <protection/>
    </xf>
    <xf numFmtId="3" fontId="6" fillId="0" borderId="25" xfId="0" applyNumberFormat="1" applyFont="1" applyBorder="1" applyAlignment="1">
      <alignment/>
    </xf>
    <xf numFmtId="37" fontId="31" fillId="2" borderId="55" xfId="0" applyNumberFormat="1" applyFont="1" applyFill="1" applyBorder="1" applyAlignment="1">
      <alignment/>
    </xf>
    <xf numFmtId="177" fontId="34" fillId="2" borderId="56" xfId="0" applyNumberFormat="1" applyFont="1" applyFill="1" applyBorder="1" applyAlignment="1">
      <alignment horizontal="center" wrapText="1"/>
    </xf>
    <xf numFmtId="0" fontId="0" fillId="0" borderId="57" xfId="0" applyBorder="1" applyAlignment="1">
      <alignment wrapText="1"/>
    </xf>
    <xf numFmtId="0" fontId="50" fillId="0" borderId="0" xfId="0" applyFont="1" applyAlignment="1">
      <alignment/>
    </xf>
    <xf numFmtId="177" fontId="23" fillId="0" borderId="10" xfId="0" applyNumberFormat="1" applyFont="1" applyBorder="1" applyAlignment="1">
      <alignment/>
    </xf>
    <xf numFmtId="177" fontId="23" fillId="0" borderId="11" xfId="0" applyNumberFormat="1" applyFont="1" applyBorder="1" applyAlignment="1">
      <alignment/>
    </xf>
    <xf numFmtId="177" fontId="23" fillId="0" borderId="3" xfId="0" applyNumberFormat="1" applyFont="1" applyBorder="1" applyAlignment="1">
      <alignment/>
    </xf>
    <xf numFmtId="177" fontId="23" fillId="0" borderId="0" xfId="0" applyNumberFormat="1" applyFont="1" applyBorder="1" applyAlignment="1">
      <alignment/>
    </xf>
    <xf numFmtId="177" fontId="23" fillId="0" borderId="13" xfId="0" applyNumberFormat="1" applyFont="1" applyBorder="1" applyAlignment="1">
      <alignment/>
    </xf>
    <xf numFmtId="177" fontId="23" fillId="0" borderId="12" xfId="0" applyNumberFormat="1" applyFont="1" applyBorder="1" applyAlignment="1">
      <alignment/>
    </xf>
    <xf numFmtId="177" fontId="23" fillId="0" borderId="13" xfId="0" applyNumberFormat="1" applyFont="1" applyBorder="1" applyAlignment="1">
      <alignment horizontal="right"/>
    </xf>
    <xf numFmtId="177" fontId="23" fillId="0" borderId="12" xfId="0" applyNumberFormat="1" applyFont="1" applyBorder="1" applyAlignment="1">
      <alignment horizontal="right"/>
    </xf>
    <xf numFmtId="3" fontId="6" fillId="0" borderId="16" xfId="0" applyNumberFormat="1" applyFont="1" applyBorder="1" applyAlignment="1">
      <alignment/>
    </xf>
    <xf numFmtId="177" fontId="6" fillId="0" borderId="6" xfId="0" applyNumberFormat="1" applyFont="1" applyBorder="1" applyAlignment="1">
      <alignment/>
    </xf>
    <xf numFmtId="177" fontId="6" fillId="0" borderId="1" xfId="0" applyNumberFormat="1" applyFont="1" applyBorder="1" applyAlignment="1">
      <alignment/>
    </xf>
    <xf numFmtId="3" fontId="6" fillId="0" borderId="6" xfId="0" applyNumberFormat="1" applyFont="1" applyFill="1" applyBorder="1" applyAlignment="1">
      <alignment/>
    </xf>
    <xf numFmtId="3" fontId="6" fillId="0" borderId="1" xfId="0" applyNumberFormat="1" applyFont="1" applyFill="1" applyBorder="1" applyAlignment="1">
      <alignment/>
    </xf>
    <xf numFmtId="3" fontId="6" fillId="0" borderId="7" xfId="0" applyNumberFormat="1" applyFont="1" applyFill="1" applyBorder="1" applyAlignment="1">
      <alignment/>
    </xf>
    <xf numFmtId="177" fontId="6" fillId="0" borderId="3" xfId="0" applyNumberFormat="1" applyFont="1" applyBorder="1" applyAlignment="1">
      <alignment/>
    </xf>
    <xf numFmtId="3" fontId="6" fillId="0" borderId="4" xfId="0" applyNumberFormat="1" applyFont="1" applyBorder="1" applyAlignment="1">
      <alignment/>
    </xf>
    <xf numFmtId="3" fontId="23" fillId="0" borderId="6" xfId="0" applyNumberFormat="1" applyFont="1" applyBorder="1" applyAlignment="1">
      <alignment/>
    </xf>
    <xf numFmtId="3" fontId="23" fillId="0" borderId="1" xfId="0" applyNumberFormat="1" applyFont="1" applyBorder="1" applyAlignment="1">
      <alignment/>
    </xf>
    <xf numFmtId="3" fontId="23" fillId="0" borderId="34" xfId="0" applyNumberFormat="1" applyFont="1" applyBorder="1" applyAlignment="1">
      <alignment/>
    </xf>
    <xf numFmtId="3" fontId="6" fillId="0" borderId="6" xfId="0" applyNumberFormat="1" applyFont="1" applyBorder="1" applyAlignment="1">
      <alignment/>
    </xf>
    <xf numFmtId="3" fontId="6" fillId="0" borderId="1" xfId="0" applyNumberFormat="1" applyFont="1" applyBorder="1" applyAlignment="1">
      <alignment/>
    </xf>
    <xf numFmtId="3" fontId="6" fillId="0" borderId="7" xfId="0" applyNumberFormat="1" applyFont="1" applyBorder="1" applyAlignment="1">
      <alignment/>
    </xf>
    <xf numFmtId="3" fontId="6" fillId="0" borderId="34" xfId="0" applyNumberFormat="1" applyFont="1" applyBorder="1" applyAlignment="1">
      <alignment/>
    </xf>
    <xf numFmtId="3" fontId="6" fillId="0" borderId="40" xfId="0" applyNumberFormat="1" applyFont="1" applyBorder="1" applyAlignment="1">
      <alignment/>
    </xf>
    <xf numFmtId="0" fontId="24" fillId="0" borderId="0" xfId="0" applyFont="1" applyAlignment="1">
      <alignment/>
    </xf>
    <xf numFmtId="0" fontId="22" fillId="0" borderId="0" xfId="21">
      <alignment/>
      <protection/>
    </xf>
    <xf numFmtId="0" fontId="0" fillId="2" borderId="0" xfId="23" applyFont="1" applyFill="1" applyAlignment="1">
      <alignment horizontal="center"/>
      <protection/>
    </xf>
    <xf numFmtId="0" fontId="22" fillId="2" borderId="0" xfId="23" applyFont="1" applyFill="1">
      <alignment/>
      <protection/>
    </xf>
    <xf numFmtId="0" fontId="21" fillId="2" borderId="0" xfId="23" applyFont="1" applyFill="1">
      <alignment/>
      <protection/>
    </xf>
    <xf numFmtId="0" fontId="59" fillId="2" borderId="0" xfId="23" applyFont="1" applyFill="1" applyAlignment="1">
      <alignment horizontal="center"/>
      <protection/>
    </xf>
    <xf numFmtId="0" fontId="0" fillId="2" borderId="0" xfId="23" applyFont="1" applyFill="1" applyAlignment="1">
      <alignment wrapText="1"/>
      <protection/>
    </xf>
    <xf numFmtId="3" fontId="6" fillId="0" borderId="14" xfId="0" applyNumberFormat="1" applyFont="1" applyBorder="1" applyAlignment="1">
      <alignment horizontal="left" indent="4"/>
    </xf>
    <xf numFmtId="0" fontId="0" fillId="0" borderId="32" xfId="0" applyBorder="1" applyAlignment="1">
      <alignment/>
    </xf>
    <xf numFmtId="1" fontId="34" fillId="2" borderId="58" xfId="0" applyNumberFormat="1" applyFont="1" applyFill="1" applyBorder="1" applyAlignment="1">
      <alignment horizontal="center"/>
    </xf>
    <xf numFmtId="0" fontId="6" fillId="0" borderId="15" xfId="0" applyFont="1" applyBorder="1" applyAlignment="1">
      <alignment horizontal="left" indent="4"/>
    </xf>
    <xf numFmtId="37" fontId="45" fillId="0" borderId="25" xfId="0" applyNumberFormat="1" applyFont="1" applyBorder="1" applyAlignment="1">
      <alignment/>
    </xf>
    <xf numFmtId="37" fontId="45" fillId="0" borderId="34" xfId="0" applyNumberFormat="1" applyFont="1" applyBorder="1" applyAlignment="1">
      <alignment/>
    </xf>
    <xf numFmtId="5" fontId="45" fillId="0" borderId="40" xfId="0" applyNumberFormat="1" applyFont="1" applyBorder="1" applyAlignment="1">
      <alignment/>
    </xf>
    <xf numFmtId="5" fontId="38" fillId="0" borderId="1" xfId="0" applyNumberFormat="1" applyFont="1" applyBorder="1" applyAlignment="1">
      <alignment/>
    </xf>
    <xf numFmtId="3" fontId="15" fillId="0" borderId="0" xfId="22" applyNumberFormat="1" applyFont="1" applyBorder="1">
      <alignment/>
      <protection/>
    </xf>
    <xf numFmtId="3" fontId="15" fillId="0" borderId="0" xfId="15" applyNumberFormat="1" applyFont="1" applyBorder="1" applyAlignment="1">
      <alignment/>
    </xf>
    <xf numFmtId="37" fontId="28" fillId="0" borderId="0" xfId="15" applyNumberFormat="1" applyFont="1" applyBorder="1" applyAlignment="1">
      <alignment/>
    </xf>
    <xf numFmtId="37" fontId="28" fillId="0" borderId="4" xfId="15" applyNumberFormat="1" applyFont="1" applyBorder="1" applyAlignment="1">
      <alignment/>
    </xf>
    <xf numFmtId="0" fontId="15" fillId="0" borderId="13" xfId="22" applyNumberFormat="1" applyFont="1" applyBorder="1">
      <alignment/>
      <protection/>
    </xf>
    <xf numFmtId="0" fontId="15" fillId="0" borderId="18" xfId="22" applyNumberFormat="1" applyFont="1" applyBorder="1">
      <alignment/>
      <protection/>
    </xf>
    <xf numFmtId="37" fontId="15" fillId="0" borderId="12" xfId="22" applyNumberFormat="1" applyFont="1" applyBorder="1">
      <alignment/>
      <protection/>
    </xf>
    <xf numFmtId="0" fontId="15" fillId="0" borderId="18" xfId="22" applyFont="1" applyBorder="1">
      <alignment/>
      <protection/>
    </xf>
    <xf numFmtId="177" fontId="0" fillId="0" borderId="0" xfId="0" applyNumberFormat="1" applyBorder="1" applyAlignment="1">
      <alignment/>
    </xf>
    <xf numFmtId="177" fontId="53" fillId="0" borderId="0" xfId="0" applyNumberFormat="1" applyFont="1" applyBorder="1" applyAlignment="1">
      <alignment/>
    </xf>
    <xf numFmtId="177" fontId="53" fillId="0" borderId="56" xfId="0" applyNumberFormat="1" applyFont="1" applyBorder="1" applyAlignment="1">
      <alignment/>
    </xf>
    <xf numFmtId="5" fontId="34" fillId="2" borderId="59" xfId="0" applyNumberFormat="1" applyFont="1" applyFill="1" applyBorder="1" applyAlignment="1">
      <alignment/>
    </xf>
    <xf numFmtId="4" fontId="32" fillId="2" borderId="54" xfId="0" applyNumberFormat="1" applyFont="1" applyFill="1" applyBorder="1" applyAlignment="1" quotePrefix="1">
      <alignment/>
    </xf>
    <xf numFmtId="3" fontId="32" fillId="2" borderId="15" xfId="0" applyNumberFormat="1" applyFont="1" applyFill="1" applyBorder="1" applyAlignment="1">
      <alignment/>
    </xf>
    <xf numFmtId="0" fontId="27" fillId="0" borderId="0" xfId="21" applyFont="1" applyFill="1" applyAlignment="1">
      <alignment horizontal="centerContinuous"/>
      <protection/>
    </xf>
    <xf numFmtId="37" fontId="28" fillId="0" borderId="22" xfId="22" applyNumberFormat="1" applyFont="1" applyBorder="1" applyAlignment="1">
      <alignment horizontal="right"/>
      <protection/>
    </xf>
    <xf numFmtId="5" fontId="28" fillId="0" borderId="8" xfId="17" applyNumberFormat="1" applyFont="1" applyBorder="1" applyAlignment="1">
      <alignment horizontal="right"/>
    </xf>
    <xf numFmtId="0" fontId="28" fillId="0" borderId="24" xfId="22" applyFont="1" applyBorder="1" applyAlignment="1">
      <alignment horizontal="right"/>
      <protection/>
    </xf>
    <xf numFmtId="37" fontId="28" fillId="0" borderId="6" xfId="15" applyNumberFormat="1" applyFont="1" applyBorder="1" applyAlignment="1">
      <alignment horizontal="right"/>
    </xf>
    <xf numFmtId="37" fontId="28" fillId="0" borderId="7" xfId="15" applyNumberFormat="1" applyFont="1" applyBorder="1" applyAlignment="1">
      <alignment horizontal="right"/>
    </xf>
    <xf numFmtId="37" fontId="28" fillId="0" borderId="3" xfId="15" applyNumberFormat="1" applyFont="1" applyBorder="1" applyAlignment="1">
      <alignment horizontal="right"/>
    </xf>
    <xf numFmtId="37" fontId="28" fillId="0" borderId="2" xfId="15" applyNumberFormat="1" applyFont="1" applyBorder="1" applyAlignment="1">
      <alignment horizontal="right"/>
    </xf>
    <xf numFmtId="37" fontId="28" fillId="0" borderId="25" xfId="15" applyNumberFormat="1" applyFont="1" applyBorder="1" applyAlignment="1">
      <alignment horizontal="right"/>
    </xf>
    <xf numFmtId="37" fontId="28" fillId="0" borderId="1" xfId="15" applyNumberFormat="1" applyFont="1" applyBorder="1" applyAlignment="1">
      <alignment horizontal="right"/>
    </xf>
    <xf numFmtId="0" fontId="52" fillId="0" borderId="0" xfId="0" applyFont="1" applyAlignment="1">
      <alignment/>
    </xf>
    <xf numFmtId="0" fontId="15" fillId="0" borderId="0" xfId="0" applyFont="1" applyBorder="1" applyAlignment="1">
      <alignment horizontal="center"/>
    </xf>
    <xf numFmtId="0" fontId="22" fillId="0" borderId="0" xfId="0" applyFont="1" applyAlignment="1">
      <alignment/>
    </xf>
    <xf numFmtId="0" fontId="15" fillId="0" borderId="0" xfId="0" applyFont="1" applyAlignment="1">
      <alignment/>
    </xf>
    <xf numFmtId="0" fontId="29" fillId="0" borderId="0" xfId="0" applyFont="1" applyBorder="1" applyAlignment="1">
      <alignment wrapText="1"/>
    </xf>
    <xf numFmtId="0" fontId="22" fillId="0" borderId="0" xfId="0" applyFont="1" applyBorder="1" applyAlignment="1">
      <alignment wrapText="1"/>
    </xf>
    <xf numFmtId="0" fontId="15" fillId="0" borderId="0" xfId="0" applyFont="1" applyBorder="1" applyAlignment="1">
      <alignment wrapText="1"/>
    </xf>
    <xf numFmtId="0" fontId="22" fillId="0" borderId="0" xfId="0" applyFont="1" applyBorder="1" applyAlignment="1">
      <alignment wrapText="1"/>
    </xf>
    <xf numFmtId="0" fontId="22" fillId="0" borderId="0" xfId="0" applyFont="1" applyBorder="1" applyAlignment="1">
      <alignment horizontal="center" vertical="top" wrapText="1"/>
    </xf>
    <xf numFmtId="0" fontId="52" fillId="0" borderId="0" xfId="0" applyFont="1" applyBorder="1" applyAlignment="1">
      <alignment wrapText="1"/>
    </xf>
    <xf numFmtId="0" fontId="15" fillId="0" borderId="0" xfId="0" applyFont="1" applyBorder="1" applyAlignment="1">
      <alignment horizontal="center" wrapText="1"/>
    </xf>
    <xf numFmtId="0" fontId="15" fillId="3" borderId="0" xfId="0" applyFont="1" applyFill="1" applyAlignment="1">
      <alignment/>
    </xf>
    <xf numFmtId="0" fontId="15" fillId="0" borderId="0" xfId="0" applyFont="1" applyBorder="1" applyAlignment="1">
      <alignment horizontal="center" wrapText="1"/>
    </xf>
    <xf numFmtId="0" fontId="15" fillId="0" borderId="0" xfId="0" applyFont="1" applyBorder="1" applyAlignment="1">
      <alignment/>
    </xf>
    <xf numFmtId="0" fontId="15" fillId="0" borderId="60" xfId="0" applyFont="1" applyBorder="1" applyAlignment="1">
      <alignment/>
    </xf>
    <xf numFmtId="0" fontId="22" fillId="0" borderId="0" xfId="0" applyFont="1" applyBorder="1" applyAlignment="1">
      <alignment wrapText="1"/>
    </xf>
    <xf numFmtId="0" fontId="15" fillId="0" borderId="0" xfId="0" applyFont="1" applyBorder="1" applyAlignment="1">
      <alignment wrapText="1"/>
    </xf>
    <xf numFmtId="0" fontId="51" fillId="0" borderId="0" xfId="0" applyFont="1" applyBorder="1" applyAlignment="1">
      <alignment horizontal="center"/>
    </xf>
    <xf numFmtId="0" fontId="51" fillId="0" borderId="0" xfId="0" applyFont="1" applyAlignment="1">
      <alignment/>
    </xf>
    <xf numFmtId="177" fontId="23" fillId="0" borderId="25" xfId="0" applyNumberFormat="1" applyFont="1" applyBorder="1" applyAlignment="1">
      <alignment horizontal="center"/>
    </xf>
    <xf numFmtId="177" fontId="23" fillId="0" borderId="34" xfId="0" applyNumberFormat="1" applyFont="1" applyBorder="1" applyAlignment="1">
      <alignment horizontal="center"/>
    </xf>
    <xf numFmtId="177" fontId="23" fillId="0" borderId="40" xfId="0" applyNumberFormat="1" applyFont="1" applyBorder="1" applyAlignment="1">
      <alignment horizontal="center"/>
    </xf>
    <xf numFmtId="3" fontId="6" fillId="0" borderId="55" xfId="0" applyNumberFormat="1" applyFont="1" applyBorder="1" applyAlignment="1">
      <alignment/>
    </xf>
    <xf numFmtId="0" fontId="0" fillId="0" borderId="61" xfId="0" applyBorder="1" applyAlignment="1">
      <alignment/>
    </xf>
    <xf numFmtId="3" fontId="6" fillId="0" borderId="55" xfId="0" applyNumberFormat="1" applyFont="1" applyFill="1" applyBorder="1" applyAlignment="1">
      <alignment horizontal="left" indent="4"/>
    </xf>
    <xf numFmtId="0" fontId="6" fillId="0" borderId="61" xfId="0" applyFont="1" applyBorder="1" applyAlignment="1">
      <alignment horizontal="left" indent="4"/>
    </xf>
    <xf numFmtId="3" fontId="6" fillId="0" borderId="25" xfId="0" applyNumberFormat="1" applyFont="1" applyBorder="1" applyAlignment="1">
      <alignment/>
    </xf>
    <xf numFmtId="0" fontId="0" fillId="0" borderId="34" xfId="0" applyBorder="1" applyAlignment="1">
      <alignment/>
    </xf>
    <xf numFmtId="3" fontId="23" fillId="0" borderId="25" xfId="0" applyNumberFormat="1" applyFont="1" applyBorder="1" applyAlignment="1">
      <alignment/>
    </xf>
    <xf numFmtId="0" fontId="6" fillId="0" borderId="55" xfId="0" applyFont="1" applyBorder="1" applyAlignment="1">
      <alignment horizontal="left" indent="2"/>
    </xf>
    <xf numFmtId="3" fontId="6" fillId="0" borderId="14" xfId="0" applyNumberFormat="1" applyFont="1" applyBorder="1" applyAlignment="1">
      <alignment horizontal="left" wrapText="1" indent="4"/>
    </xf>
    <xf numFmtId="0" fontId="0" fillId="0" borderId="15" xfId="0" applyBorder="1" applyAlignment="1">
      <alignment horizontal="left" wrapText="1" indent="4"/>
    </xf>
    <xf numFmtId="3" fontId="6" fillId="0" borderId="55" xfId="0" applyNumberFormat="1" applyFont="1" applyBorder="1" applyAlignment="1">
      <alignment horizontal="left" indent="4"/>
    </xf>
    <xf numFmtId="3" fontId="6" fillId="0" borderId="55" xfId="0" applyNumberFormat="1" applyFont="1" applyBorder="1" applyAlignment="1">
      <alignment horizontal="left" indent="2"/>
    </xf>
    <xf numFmtId="0" fontId="0" fillId="0" borderId="61" xfId="0" applyBorder="1" applyAlignment="1">
      <alignment horizontal="left" indent="2"/>
    </xf>
    <xf numFmtId="0" fontId="0" fillId="0" borderId="61" xfId="0" applyBorder="1" applyAlignment="1">
      <alignment horizontal="left" indent="4"/>
    </xf>
    <xf numFmtId="0" fontId="0" fillId="0" borderId="29" xfId="0" applyBorder="1" applyAlignment="1">
      <alignment/>
    </xf>
    <xf numFmtId="0" fontId="6" fillId="0" borderId="55" xfId="0" applyFont="1" applyBorder="1" applyAlignment="1">
      <alignment horizontal="left" indent="4"/>
    </xf>
    <xf numFmtId="37" fontId="38" fillId="0" borderId="36" xfId="0" applyNumberFormat="1" applyFont="1" applyBorder="1" applyAlignment="1">
      <alignment/>
    </xf>
    <xf numFmtId="37" fontId="0" fillId="0" borderId="15" xfId="0" applyNumberFormat="1" applyBorder="1" applyAlignment="1">
      <alignment/>
    </xf>
    <xf numFmtId="37" fontId="38" fillId="0" borderId="35" xfId="0" applyNumberFormat="1" applyFont="1" applyBorder="1" applyAlignment="1">
      <alignment/>
    </xf>
    <xf numFmtId="37" fontId="0" fillId="0" borderId="14" xfId="0" applyNumberFormat="1" applyBorder="1" applyAlignment="1">
      <alignment/>
    </xf>
    <xf numFmtId="37" fontId="38" fillId="0" borderId="62" xfId="0" applyNumberFormat="1" applyFont="1" applyBorder="1" applyAlignment="1">
      <alignment/>
    </xf>
    <xf numFmtId="37" fontId="0" fillId="0" borderId="16" xfId="0" applyNumberFormat="1" applyBorder="1" applyAlignment="1">
      <alignment/>
    </xf>
    <xf numFmtId="3" fontId="38" fillId="0" borderId="11" xfId="0" applyNumberFormat="1" applyFont="1" applyBorder="1" applyAlignment="1">
      <alignment/>
    </xf>
    <xf numFmtId="0" fontId="0" fillId="0" borderId="1" xfId="0" applyBorder="1" applyAlignment="1">
      <alignment/>
    </xf>
    <xf numFmtId="3" fontId="38" fillId="0" borderId="10" xfId="0" applyNumberFormat="1" applyFont="1" applyBorder="1" applyAlignment="1">
      <alignment/>
    </xf>
    <xf numFmtId="0" fontId="0" fillId="0" borderId="6" xfId="0" applyBorder="1" applyAlignment="1">
      <alignment/>
    </xf>
    <xf numFmtId="3" fontId="38" fillId="0" borderId="17" xfId="0" applyNumberFormat="1" applyFont="1" applyBorder="1" applyAlignment="1">
      <alignment/>
    </xf>
    <xf numFmtId="0" fontId="0" fillId="0" borderId="7" xfId="0" applyBorder="1" applyAlignment="1">
      <alignment/>
    </xf>
    <xf numFmtId="3" fontId="38" fillId="0" borderId="35" xfId="0" applyNumberFormat="1" applyFont="1" applyBorder="1" applyAlignment="1">
      <alignment/>
    </xf>
    <xf numFmtId="0" fontId="0" fillId="0" borderId="14" xfId="0" applyBorder="1" applyAlignment="1">
      <alignment/>
    </xf>
    <xf numFmtId="3" fontId="39" fillId="0" borderId="0" xfId="0" applyNumberFormat="1" applyFont="1" applyAlignment="1">
      <alignment horizontal="center"/>
    </xf>
    <xf numFmtId="0" fontId="0" fillId="0" borderId="0" xfId="0" applyAlignment="1">
      <alignment horizontal="center"/>
    </xf>
    <xf numFmtId="3" fontId="40" fillId="0" borderId="0" xfId="0" applyNumberFormat="1" applyFont="1" applyAlignment="1">
      <alignment horizontal="center"/>
    </xf>
    <xf numFmtId="0" fontId="0" fillId="0" borderId="0" xfId="0" applyBorder="1" applyAlignment="1">
      <alignment horizontal="center"/>
    </xf>
    <xf numFmtId="3" fontId="38" fillId="0" borderId="63" xfId="0" applyNumberFormat="1" applyFont="1" applyBorder="1" applyAlignment="1">
      <alignment horizontal="left" indent="4"/>
    </xf>
    <xf numFmtId="0" fontId="0" fillId="0" borderId="64" xfId="0" applyBorder="1" applyAlignment="1">
      <alignment horizontal="left" indent="4"/>
    </xf>
    <xf numFmtId="0" fontId="0" fillId="0" borderId="65" xfId="0" applyBorder="1" applyAlignment="1">
      <alignment horizontal="left" indent="4"/>
    </xf>
    <xf numFmtId="3" fontId="24" fillId="0" borderId="0" xfId="0" applyNumberFormat="1" applyFont="1" applyAlignment="1">
      <alignment/>
    </xf>
    <xf numFmtId="0" fontId="57" fillId="0" borderId="0" xfId="0" applyFont="1" applyAlignment="1">
      <alignment/>
    </xf>
    <xf numFmtId="3" fontId="23" fillId="0" borderId="66" xfId="0" applyNumberFormat="1" applyFont="1" applyBorder="1" applyAlignment="1">
      <alignment/>
    </xf>
    <xf numFmtId="3" fontId="6" fillId="0" borderId="14" xfId="0" applyNumberFormat="1" applyFont="1" applyBorder="1" applyAlignment="1">
      <alignment horizontal="left" indent="4"/>
    </xf>
    <xf numFmtId="0" fontId="0" fillId="0" borderId="15" xfId="0" applyBorder="1" applyAlignment="1">
      <alignment horizontal="left" indent="4"/>
    </xf>
    <xf numFmtId="177" fontId="23" fillId="0" borderId="19" xfId="0" applyNumberFormat="1" applyFont="1" applyBorder="1" applyAlignment="1">
      <alignment horizontal="right"/>
    </xf>
    <xf numFmtId="0" fontId="0" fillId="0" borderId="20" xfId="0" applyBorder="1" applyAlignment="1">
      <alignment/>
    </xf>
    <xf numFmtId="177" fontId="23" fillId="0" borderId="19" xfId="0" applyNumberFormat="1" applyFont="1" applyBorder="1" applyAlignment="1">
      <alignment horizontal="center"/>
    </xf>
    <xf numFmtId="3" fontId="38" fillId="0" borderId="64" xfId="0" applyNumberFormat="1" applyFont="1" applyBorder="1" applyAlignment="1">
      <alignment/>
    </xf>
    <xf numFmtId="3" fontId="38" fillId="0" borderId="65" xfId="0" applyNumberFormat="1" applyFont="1" applyBorder="1" applyAlignment="1">
      <alignment/>
    </xf>
    <xf numFmtId="3" fontId="38" fillId="0" borderId="61" xfId="0" applyNumberFormat="1" applyFont="1" applyBorder="1" applyAlignment="1">
      <alignment/>
    </xf>
    <xf numFmtId="3" fontId="38" fillId="0" borderId="59" xfId="0" applyNumberFormat="1" applyFont="1" applyBorder="1" applyAlignment="1">
      <alignment/>
    </xf>
    <xf numFmtId="3" fontId="38" fillId="0" borderId="25" xfId="0" applyNumberFormat="1" applyFont="1" applyBorder="1" applyAlignment="1">
      <alignment horizontal="left" indent="2"/>
    </xf>
    <xf numFmtId="0" fontId="0" fillId="0" borderId="34" xfId="0" applyBorder="1" applyAlignment="1">
      <alignment horizontal="left" indent="2"/>
    </xf>
    <xf numFmtId="0" fontId="0" fillId="0" borderId="40" xfId="0" applyBorder="1" applyAlignment="1">
      <alignment horizontal="left" indent="2"/>
    </xf>
    <xf numFmtId="3" fontId="38" fillId="0" borderId="67" xfId="0" applyNumberFormat="1" applyFont="1" applyBorder="1" applyAlignment="1">
      <alignment/>
    </xf>
    <xf numFmtId="3" fontId="38" fillId="0" borderId="68" xfId="0" applyNumberFormat="1" applyFont="1" applyBorder="1" applyAlignment="1">
      <alignment/>
    </xf>
    <xf numFmtId="3" fontId="50" fillId="0" borderId="0" xfId="0" applyNumberFormat="1" applyFont="1" applyAlignment="1">
      <alignment horizontal="center"/>
    </xf>
    <xf numFmtId="0" fontId="48" fillId="0" borderId="0" xfId="0" applyFont="1" applyBorder="1" applyAlignment="1">
      <alignment horizontal="center"/>
    </xf>
    <xf numFmtId="0" fontId="48" fillId="0" borderId="0" xfId="0" applyFont="1" applyBorder="1" applyAlignment="1">
      <alignment horizontal="center"/>
    </xf>
    <xf numFmtId="177" fontId="23" fillId="0" borderId="19" xfId="0" applyNumberFormat="1" applyFont="1" applyBorder="1" applyAlignment="1">
      <alignment horizontal="center" wrapText="1"/>
    </xf>
    <xf numFmtId="0" fontId="0" fillId="0" borderId="20" xfId="0" applyBorder="1" applyAlignment="1">
      <alignment horizontal="center" wrapText="1"/>
    </xf>
    <xf numFmtId="3" fontId="38" fillId="0" borderId="55" xfId="0" applyNumberFormat="1" applyFont="1" applyBorder="1" applyAlignment="1">
      <alignment horizontal="left" indent="4"/>
    </xf>
    <xf numFmtId="0" fontId="0" fillId="0" borderId="59" xfId="0" applyBorder="1" applyAlignment="1">
      <alignment horizontal="left" indent="4"/>
    </xf>
    <xf numFmtId="3" fontId="45" fillId="0" borderId="10" xfId="0" applyNumberFormat="1" applyFont="1"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8" xfId="0" applyBorder="1" applyAlignment="1">
      <alignment wrapText="1"/>
    </xf>
    <xf numFmtId="3" fontId="45" fillId="0" borderId="6" xfId="0" applyNumberFormat="1" applyFont="1" applyBorder="1" applyAlignment="1">
      <alignment horizontal="left" indent="4"/>
    </xf>
    <xf numFmtId="0" fontId="0" fillId="0" borderId="1" xfId="0" applyBorder="1" applyAlignment="1">
      <alignment horizontal="left" indent="4"/>
    </xf>
    <xf numFmtId="0" fontId="0" fillId="0" borderId="7" xfId="0" applyBorder="1" applyAlignment="1">
      <alignment horizontal="left" indent="4"/>
    </xf>
    <xf numFmtId="3" fontId="38" fillId="0" borderId="69" xfId="0" applyNumberFormat="1" applyFont="1" applyBorder="1" applyAlignment="1">
      <alignment horizontal="left" indent="2"/>
    </xf>
    <xf numFmtId="0" fontId="0" fillId="0" borderId="70" xfId="0" applyBorder="1" applyAlignment="1">
      <alignment horizontal="left" indent="2"/>
    </xf>
    <xf numFmtId="0" fontId="0" fillId="0" borderId="71" xfId="0" applyBorder="1" applyAlignment="1">
      <alignment horizontal="left" indent="2"/>
    </xf>
    <xf numFmtId="3" fontId="38" fillId="0" borderId="35" xfId="0" applyNumberFormat="1" applyFont="1" applyBorder="1" applyAlignment="1">
      <alignment horizontal="left" indent="2"/>
    </xf>
    <xf numFmtId="0" fontId="0" fillId="0" borderId="36" xfId="0" applyBorder="1" applyAlignment="1">
      <alignment horizontal="left" indent="2"/>
    </xf>
    <xf numFmtId="0" fontId="0" fillId="0" borderId="62" xfId="0" applyBorder="1" applyAlignment="1">
      <alignment horizontal="left" indent="2"/>
    </xf>
    <xf numFmtId="0" fontId="0" fillId="0" borderId="14" xfId="0" applyBorder="1" applyAlignment="1">
      <alignment horizontal="left" indent="2"/>
    </xf>
    <xf numFmtId="0" fontId="0" fillId="0" borderId="15" xfId="0" applyBorder="1" applyAlignment="1">
      <alignment horizontal="left" indent="2"/>
    </xf>
    <xf numFmtId="0" fontId="0" fillId="0" borderId="16" xfId="0" applyBorder="1" applyAlignment="1">
      <alignment horizontal="left" indent="2"/>
    </xf>
    <xf numFmtId="3" fontId="38" fillId="0" borderId="72" xfId="0" applyNumberFormat="1" applyFont="1"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3" fontId="38" fillId="0" borderId="3" xfId="0" applyNumberFormat="1" applyFont="1"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177" fontId="38" fillId="0" borderId="10" xfId="0" applyNumberFormat="1" applyFont="1" applyBorder="1" applyAlignment="1">
      <alignment horizontal="center"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3" fontId="38" fillId="0" borderId="10" xfId="0" applyNumberFormat="1" applyFont="1" applyBorder="1" applyAlignment="1">
      <alignment horizontal="left"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6" xfId="0" applyBorder="1" applyAlignment="1">
      <alignment horizontal="left" wrapText="1" indent="1"/>
    </xf>
    <xf numFmtId="0" fontId="0" fillId="0" borderId="1" xfId="0" applyBorder="1" applyAlignment="1">
      <alignment horizontal="left" wrapText="1" indent="1"/>
    </xf>
    <xf numFmtId="0" fontId="0" fillId="0" borderId="7" xfId="0" applyBorder="1" applyAlignment="1">
      <alignment horizontal="left" wrapText="1" indent="1"/>
    </xf>
    <xf numFmtId="177" fontId="38" fillId="0" borderId="10" xfId="0" applyNumberFormat="1" applyFont="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24" fillId="0" borderId="0" xfId="22" applyFont="1" applyAlignment="1">
      <alignment/>
      <protection/>
    </xf>
    <xf numFmtId="0" fontId="58" fillId="0" borderId="0" xfId="0" applyFont="1" applyBorder="1" applyAlignment="1">
      <alignment/>
    </xf>
    <xf numFmtId="0" fontId="58" fillId="0" borderId="0" xfId="0" applyFont="1" applyBorder="1" applyAlignment="1">
      <alignment/>
    </xf>
    <xf numFmtId="0" fontId="23" fillId="0" borderId="0" xfId="22" applyFont="1" applyAlignment="1">
      <alignment horizontal="center"/>
      <protection/>
    </xf>
    <xf numFmtId="0" fontId="0" fillId="0" borderId="0" xfId="0" applyBorder="1" applyAlignment="1">
      <alignment horizontal="center"/>
    </xf>
    <xf numFmtId="3" fontId="23" fillId="0" borderId="0" xfId="22" applyNumberFormat="1" applyFont="1" applyAlignment="1">
      <alignment horizontal="center"/>
      <protection/>
    </xf>
    <xf numFmtId="0" fontId="15" fillId="0" borderId="0" xfId="22" applyFont="1" applyAlignment="1">
      <alignment horizontal="center"/>
      <protection/>
    </xf>
    <xf numFmtId="0" fontId="3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8" fillId="0" borderId="11" xfId="22" applyFont="1" applyFill="1" applyBorder="1" applyAlignment="1">
      <alignment/>
      <protection/>
    </xf>
    <xf numFmtId="0" fontId="15" fillId="0" borderId="1" xfId="22" applyFont="1" applyFill="1" applyBorder="1" applyAlignment="1">
      <alignment/>
      <protection/>
    </xf>
    <xf numFmtId="0" fontId="28" fillId="0" borderId="19" xfId="22" applyFont="1" applyFill="1" applyBorder="1" applyAlignment="1">
      <alignment/>
      <protection/>
    </xf>
    <xf numFmtId="0" fontId="15" fillId="0" borderId="5" xfId="22" applyFont="1" applyFill="1" applyBorder="1" applyAlignment="1">
      <alignment/>
      <protection/>
    </xf>
    <xf numFmtId="0" fontId="51" fillId="0" borderId="0" xfId="22" applyFont="1" applyBorder="1" applyAlignment="1">
      <alignment horizontal="center"/>
      <protection/>
    </xf>
    <xf numFmtId="1" fontId="28" fillId="0" borderId="72" xfId="22" applyNumberFormat="1" applyFont="1" applyFill="1" applyBorder="1" applyAlignment="1">
      <alignment horizontal="center" vertical="center" wrapText="1"/>
      <protection/>
    </xf>
    <xf numFmtId="0" fontId="0" fillId="0" borderId="74" xfId="0" applyBorder="1" applyAlignment="1">
      <alignment horizontal="center" vertical="center" wrapText="1"/>
    </xf>
    <xf numFmtId="0" fontId="45" fillId="0" borderId="72" xfId="22" applyFont="1" applyFill="1" applyBorder="1" applyAlignment="1">
      <alignment horizontal="center" vertical="center" wrapText="1"/>
      <protection/>
    </xf>
    <xf numFmtId="0" fontId="0" fillId="0" borderId="7" xfId="0" applyBorder="1" applyAlignment="1">
      <alignment vertical="center" wrapText="1"/>
    </xf>
    <xf numFmtId="1" fontId="28" fillId="0" borderId="75" xfId="22" applyNumberFormat="1" applyFont="1" applyFill="1" applyBorder="1" applyAlignment="1">
      <alignment horizontal="center" vertical="center" wrapText="1"/>
      <protection/>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8" fillId="0" borderId="25" xfId="22" applyFont="1" applyFill="1" applyBorder="1" applyAlignment="1">
      <alignment horizontal="center"/>
      <protection/>
    </xf>
    <xf numFmtId="0" fontId="0" fillId="0" borderId="40" xfId="0" applyBorder="1" applyAlignment="1">
      <alignment horizontal="center"/>
    </xf>
    <xf numFmtId="0" fontId="28" fillId="0" borderId="6" xfId="22" applyFont="1" applyFill="1" applyBorder="1" applyAlignment="1">
      <alignment horizontal="center"/>
      <protection/>
    </xf>
    <xf numFmtId="0" fontId="28" fillId="0" borderId="7" xfId="22" applyFont="1" applyFill="1" applyBorder="1" applyAlignment="1">
      <alignment horizontal="center"/>
      <protection/>
    </xf>
    <xf numFmtId="0" fontId="57" fillId="0" borderId="0" xfId="0" applyFont="1" applyBorder="1" applyAlignment="1">
      <alignment/>
    </xf>
    <xf numFmtId="0" fontId="57" fillId="0" borderId="0" xfId="0" applyFont="1" applyBorder="1" applyAlignment="1">
      <alignment/>
    </xf>
    <xf numFmtId="0" fontId="60" fillId="0" borderId="0" xfId="0" applyFont="1" applyBorder="1" applyAlignment="1">
      <alignment wrapText="1"/>
    </xf>
    <xf numFmtId="0" fontId="62" fillId="0" borderId="0" xfId="0" applyFont="1" applyBorder="1" applyAlignment="1">
      <alignment wrapText="1"/>
    </xf>
    <xf numFmtId="0" fontId="62" fillId="0" borderId="0" xfId="0" applyFont="1" applyBorder="1" applyAlignment="1">
      <alignment wrapText="1"/>
    </xf>
    <xf numFmtId="0" fontId="15" fillId="0" borderId="0" xfId="0" applyFont="1" applyBorder="1" applyAlignment="1">
      <alignment horizontal="center" wrapText="1"/>
    </xf>
    <xf numFmtId="0" fontId="15" fillId="0" borderId="78" xfId="0" applyFont="1" applyBorder="1" applyAlignment="1">
      <alignment horizontal="center" wrapText="1"/>
    </xf>
    <xf numFmtId="0" fontId="29" fillId="0" borderId="0" xfId="0" applyFont="1" applyBorder="1" applyAlignment="1">
      <alignment wrapText="1"/>
    </xf>
    <xf numFmtId="0" fontId="15" fillId="0" borderId="0" xfId="0" applyFont="1" applyBorder="1" applyAlignment="1">
      <alignment wrapText="1"/>
    </xf>
    <xf numFmtId="0" fontId="15" fillId="0" borderId="0" xfId="0" applyFont="1" applyBorder="1" applyAlignment="1">
      <alignment wrapText="1"/>
    </xf>
    <xf numFmtId="0" fontId="13" fillId="0" borderId="0" xfId="0" applyFont="1" applyBorder="1" applyAlignment="1">
      <alignment wrapText="1"/>
    </xf>
    <xf numFmtId="0" fontId="13" fillId="0" borderId="0" xfId="0" applyFont="1" applyBorder="1" applyAlignment="1">
      <alignment wrapText="1"/>
    </xf>
    <xf numFmtId="0" fontId="44" fillId="0" borderId="0" xfId="0" applyFont="1" applyBorder="1" applyAlignment="1">
      <alignment horizontal="center"/>
    </xf>
    <xf numFmtId="0" fontId="0" fillId="0" borderId="0" xfId="0" applyBorder="1" applyAlignment="1">
      <alignment horizontal="center"/>
    </xf>
    <xf numFmtId="0" fontId="22" fillId="0" borderId="0" xfId="0" applyFont="1" applyBorder="1" applyAlignment="1">
      <alignment wrapText="1"/>
    </xf>
    <xf numFmtId="0" fontId="22" fillId="0" borderId="0" xfId="0" applyFont="1" applyBorder="1" applyAlignment="1">
      <alignment wrapText="1"/>
    </xf>
    <xf numFmtId="0" fontId="60" fillId="0" borderId="0" xfId="0" applyFont="1" applyBorder="1" applyAlignment="1">
      <alignment vertical="top" wrapText="1"/>
    </xf>
    <xf numFmtId="0" fontId="61" fillId="0" borderId="0" xfId="0" applyFont="1" applyBorder="1" applyAlignment="1">
      <alignment vertical="top" wrapText="1"/>
    </xf>
    <xf numFmtId="0" fontId="38" fillId="0" borderId="0" xfId="0" applyFont="1" applyBorder="1" applyAlignment="1">
      <alignment wrapText="1"/>
    </xf>
    <xf numFmtId="0" fontId="0" fillId="0" borderId="0" xfId="0" applyBorder="1" applyAlignment="1">
      <alignment wrapText="1"/>
    </xf>
    <xf numFmtId="0" fontId="22" fillId="0" borderId="0" xfId="0" applyFont="1" applyBorder="1" applyAlignment="1">
      <alignment horizontal="center" vertical="top" wrapText="1"/>
    </xf>
    <xf numFmtId="0" fontId="29" fillId="0" borderId="0" xfId="0" applyFont="1" applyBorder="1" applyAlignment="1">
      <alignment wrapText="1"/>
    </xf>
    <xf numFmtId="0" fontId="61" fillId="0" borderId="0" xfId="0" applyFont="1" applyBorder="1" applyAlignment="1">
      <alignment wrapText="1"/>
    </xf>
    <xf numFmtId="0" fontId="61" fillId="0" borderId="0" xfId="0" applyFont="1" applyBorder="1" applyAlignment="1">
      <alignment wrapText="1"/>
    </xf>
    <xf numFmtId="0" fontId="29" fillId="0" borderId="0" xfId="0" applyNumberFormat="1" applyFont="1" applyBorder="1" applyAlignment="1">
      <alignment wrapText="1"/>
    </xf>
    <xf numFmtId="0" fontId="22" fillId="0" borderId="0" xfId="0" applyFont="1" applyBorder="1" applyAlignment="1">
      <alignment wrapText="1"/>
    </xf>
    <xf numFmtId="0" fontId="22" fillId="0" borderId="0" xfId="0" applyFont="1" applyBorder="1" applyAlignment="1">
      <alignment wrapText="1"/>
    </xf>
    <xf numFmtId="0" fontId="60" fillId="0" borderId="0" xfId="0" applyNumberFormat="1"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29"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xf>
    <xf numFmtId="177" fontId="26" fillId="0" borderId="0" xfId="0" applyNumberFormat="1" applyFont="1" applyAlignment="1">
      <alignment horizontal="center"/>
    </xf>
    <xf numFmtId="177" fontId="49"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5" fillId="0" borderId="25" xfId="0" applyNumberFormat="1" applyFont="1" applyBorder="1" applyAlignment="1">
      <alignment/>
    </xf>
    <xf numFmtId="0" fontId="0" fillId="0" borderId="40" xfId="0" applyBorder="1" applyAlignment="1">
      <alignment/>
    </xf>
    <xf numFmtId="177" fontId="6" fillId="0" borderId="69" xfId="0" applyNumberFormat="1" applyFont="1" applyBorder="1" applyAlignment="1">
      <alignment/>
    </xf>
    <xf numFmtId="0" fontId="0" fillId="0" borderId="71" xfId="0" applyBorder="1" applyAlignment="1">
      <alignment/>
    </xf>
    <xf numFmtId="177" fontId="33" fillId="0" borderId="10" xfId="0" applyNumberFormat="1" applyFont="1" applyBorder="1" applyAlignment="1">
      <alignment horizontal="center"/>
    </xf>
    <xf numFmtId="0" fontId="0" fillId="0" borderId="11" xfId="0" applyBorder="1" applyAlignment="1">
      <alignment/>
    </xf>
    <xf numFmtId="0" fontId="0" fillId="0" borderId="17"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177" fontId="5" fillId="0" borderId="55" xfId="0" applyNumberFormat="1" applyFont="1" applyBorder="1" applyAlignment="1">
      <alignment horizontal="left" indent="3"/>
    </xf>
    <xf numFmtId="0" fontId="0" fillId="0" borderId="59" xfId="0" applyBorder="1" applyAlignment="1">
      <alignment horizontal="left" indent="3"/>
    </xf>
    <xf numFmtId="0" fontId="6" fillId="0" borderId="0" xfId="0" applyFont="1" applyBorder="1" applyAlignment="1">
      <alignment vertical="top" wrapText="1"/>
    </xf>
    <xf numFmtId="0" fontId="0" fillId="0" borderId="0" xfId="0" applyBorder="1" applyAlignment="1">
      <alignment vertical="top" wrapText="1"/>
    </xf>
    <xf numFmtId="0" fontId="5" fillId="0" borderId="0" xfId="0" applyNumberFormat="1" applyFont="1" applyAlignment="1">
      <alignment wrapText="1"/>
    </xf>
    <xf numFmtId="177" fontId="5" fillId="0" borderId="63" xfId="0" applyNumberFormat="1" applyFont="1" applyBorder="1" applyAlignment="1">
      <alignment horizontal="left" indent="3"/>
    </xf>
    <xf numFmtId="0" fontId="0" fillId="0" borderId="65" xfId="0" applyBorder="1" applyAlignment="1">
      <alignment horizontal="left" indent="3"/>
    </xf>
    <xf numFmtId="177" fontId="6" fillId="0" borderId="25" xfId="0" applyNumberFormat="1" applyFont="1" applyBorder="1" applyAlignment="1">
      <alignment/>
    </xf>
    <xf numFmtId="177" fontId="33" fillId="0" borderId="10" xfId="0" applyNumberFormat="1" applyFont="1"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33" fillId="0" borderId="6" xfId="0" applyNumberFormat="1" applyFont="1" applyBorder="1" applyAlignment="1">
      <alignment horizontal="left" indent="3"/>
    </xf>
    <xf numFmtId="0" fontId="0" fillId="0" borderId="7" xfId="0" applyBorder="1" applyAlignment="1">
      <alignment horizontal="left" indent="3"/>
    </xf>
    <xf numFmtId="177" fontId="5" fillId="0" borderId="79" xfId="0" applyNumberFormat="1" applyFont="1" applyBorder="1" applyAlignment="1">
      <alignment/>
    </xf>
    <xf numFmtId="0" fontId="0" fillId="0" borderId="68" xfId="0" applyBorder="1" applyAlignment="1">
      <alignment/>
    </xf>
    <xf numFmtId="177" fontId="5" fillId="0" borderId="55" xfId="0" applyNumberFormat="1" applyFont="1" applyBorder="1" applyAlignment="1">
      <alignment/>
    </xf>
    <xf numFmtId="0" fontId="0" fillId="0" borderId="59" xfId="0" applyBorder="1" applyAlignment="1">
      <alignment/>
    </xf>
    <xf numFmtId="3" fontId="24" fillId="0" borderId="0" xfId="0" applyNumberFormat="1" applyFont="1" applyBorder="1" applyAlignment="1">
      <alignment/>
    </xf>
    <xf numFmtId="0" fontId="24" fillId="0" borderId="0" xfId="0" applyFont="1" applyBorder="1" applyAlignment="1">
      <alignment/>
    </xf>
    <xf numFmtId="0" fontId="24"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177" fontId="6"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15" fillId="0" borderId="0" xfId="0" applyNumberFormat="1" applyFont="1" applyAlignment="1">
      <alignment horizontal="center"/>
    </xf>
    <xf numFmtId="0" fontId="15" fillId="0" borderId="0" xfId="0" applyFont="1" applyBorder="1" applyAlignment="1">
      <alignment horizontal="center"/>
    </xf>
    <xf numFmtId="177" fontId="23" fillId="0" borderId="10" xfId="0" applyNumberFormat="1" applyFont="1" applyBorder="1" applyAlignment="1">
      <alignment horizontal="center" wrapText="1"/>
    </xf>
    <xf numFmtId="0" fontId="23" fillId="0" borderId="11" xfId="0" applyFont="1" applyBorder="1" applyAlignment="1">
      <alignment horizontal="center" wrapText="1"/>
    </xf>
    <xf numFmtId="0" fontId="23" fillId="0" borderId="17" xfId="0" applyFont="1" applyBorder="1" applyAlignment="1">
      <alignment horizontal="center" wrapText="1"/>
    </xf>
    <xf numFmtId="0" fontId="23" fillId="0" borderId="3" xfId="0" applyFont="1" applyBorder="1" applyAlignment="1">
      <alignment horizontal="center" wrapText="1"/>
    </xf>
    <xf numFmtId="0" fontId="23" fillId="0" borderId="0" xfId="0" applyFont="1" applyBorder="1" applyAlignment="1">
      <alignment horizontal="center" wrapText="1"/>
    </xf>
    <xf numFmtId="0" fontId="23" fillId="0" borderId="4" xfId="0" applyFont="1" applyBorder="1" applyAlignment="1">
      <alignment horizontal="center" wrapText="1"/>
    </xf>
    <xf numFmtId="177" fontId="23" fillId="0" borderId="10" xfId="0" applyNumberFormat="1" applyFont="1" applyBorder="1" applyAlignment="1">
      <alignment horizontal="center"/>
    </xf>
    <xf numFmtId="0" fontId="23" fillId="0" borderId="11" xfId="0" applyFont="1" applyBorder="1" applyAlignment="1">
      <alignment/>
    </xf>
    <xf numFmtId="0" fontId="23" fillId="0" borderId="17" xfId="0" applyFont="1" applyBorder="1" applyAlignment="1">
      <alignment/>
    </xf>
    <xf numFmtId="0" fontId="23" fillId="0" borderId="3" xfId="0" applyFont="1" applyBorder="1" applyAlignment="1">
      <alignment/>
    </xf>
    <xf numFmtId="0" fontId="23" fillId="0" borderId="0" xfId="0" applyFont="1" applyBorder="1" applyAlignment="1">
      <alignment/>
    </xf>
    <xf numFmtId="0" fontId="23" fillId="0" borderId="4" xfId="0" applyFont="1" applyBorder="1" applyAlignment="1">
      <alignment/>
    </xf>
    <xf numFmtId="177" fontId="6" fillId="0" borderId="79" xfId="0" applyNumberFormat="1" applyFont="1" applyBorder="1" applyAlignment="1">
      <alignment/>
    </xf>
    <xf numFmtId="0" fontId="6" fillId="0" borderId="68" xfId="0" applyFont="1" applyBorder="1" applyAlignment="1">
      <alignment/>
    </xf>
    <xf numFmtId="177" fontId="6" fillId="0" borderId="55" xfId="0" applyNumberFormat="1" applyFont="1" applyBorder="1" applyAlignment="1">
      <alignment/>
    </xf>
    <xf numFmtId="0" fontId="6" fillId="0" borderId="59" xfId="0" applyFont="1" applyBorder="1" applyAlignment="1">
      <alignment/>
    </xf>
    <xf numFmtId="177" fontId="23" fillId="0" borderId="6" xfId="0" applyNumberFormat="1" applyFont="1" applyBorder="1" applyAlignment="1">
      <alignment horizontal="left" indent="3"/>
    </xf>
    <xf numFmtId="0" fontId="23" fillId="0" borderId="7" xfId="0" applyFont="1" applyBorder="1" applyAlignment="1">
      <alignment horizontal="left" indent="3"/>
    </xf>
    <xf numFmtId="177" fontId="6" fillId="0" borderId="25" xfId="0" applyNumberFormat="1" applyFont="1" applyBorder="1" applyAlignment="1">
      <alignment/>
    </xf>
    <xf numFmtId="0" fontId="6" fillId="0" borderId="40" xfId="0" applyFont="1" applyBorder="1" applyAlignment="1">
      <alignment/>
    </xf>
    <xf numFmtId="177" fontId="6" fillId="0" borderId="69" xfId="0" applyNumberFormat="1" applyFont="1" applyBorder="1" applyAlignment="1">
      <alignment/>
    </xf>
    <xf numFmtId="0" fontId="6" fillId="0" borderId="71" xfId="0" applyFont="1" applyBorder="1" applyAlignment="1">
      <alignment/>
    </xf>
    <xf numFmtId="177" fontId="6" fillId="0" borderId="55" xfId="0" applyNumberFormat="1" applyFont="1" applyBorder="1" applyAlignment="1">
      <alignment horizontal="left" indent="3"/>
    </xf>
    <xf numFmtId="0" fontId="6" fillId="0" borderId="59" xfId="0" applyFont="1" applyBorder="1" applyAlignment="1">
      <alignment horizontal="left" indent="3"/>
    </xf>
    <xf numFmtId="177" fontId="6" fillId="0" borderId="0" xfId="0" applyNumberFormat="1" applyFont="1" applyAlignment="1">
      <alignment wrapText="1"/>
    </xf>
    <xf numFmtId="177" fontId="6" fillId="0" borderId="63" xfId="0" applyNumberFormat="1" applyFont="1" applyBorder="1" applyAlignment="1">
      <alignment horizontal="left" indent="3"/>
    </xf>
    <xf numFmtId="0" fontId="6" fillId="0" borderId="65" xfId="0" applyFont="1" applyBorder="1" applyAlignment="1">
      <alignment horizontal="left" indent="3"/>
    </xf>
    <xf numFmtId="0" fontId="6" fillId="0" borderId="0" xfId="0" applyFont="1" applyBorder="1" applyAlignment="1">
      <alignment vertical="top" wrapText="1"/>
    </xf>
    <xf numFmtId="0" fontId="6" fillId="0" borderId="0" xfId="0" applyNumberFormat="1" applyFont="1" applyFill="1" applyAlignment="1">
      <alignment wrapText="1"/>
    </xf>
    <xf numFmtId="177" fontId="33" fillId="0" borderId="25" xfId="0" applyNumberFormat="1" applyFont="1" applyBorder="1" applyAlignment="1">
      <alignment horizontal="center"/>
    </xf>
    <xf numFmtId="0" fontId="0" fillId="0" borderId="34" xfId="0" applyBorder="1" applyAlignment="1">
      <alignment horizontal="center"/>
    </xf>
    <xf numFmtId="177" fontId="33" fillId="0" borderId="10" xfId="0" applyNumberFormat="1" applyFont="1" applyBorder="1" applyAlignment="1">
      <alignment/>
    </xf>
    <xf numFmtId="0" fontId="0" fillId="0" borderId="13" xfId="0" applyBorder="1" applyAlignment="1">
      <alignment/>
    </xf>
    <xf numFmtId="0" fontId="0" fillId="0" borderId="12" xfId="0" applyBorder="1" applyAlignment="1">
      <alignment/>
    </xf>
    <xf numFmtId="0" fontId="0" fillId="0" borderId="18" xfId="0" applyBorder="1" applyAlignment="1">
      <alignment/>
    </xf>
    <xf numFmtId="0" fontId="0" fillId="0" borderId="0" xfId="0" applyAlignment="1">
      <alignment/>
    </xf>
    <xf numFmtId="177" fontId="13" fillId="2" borderId="31" xfId="0" applyNumberFormat="1" applyFont="1" applyFill="1" applyBorder="1" applyAlignment="1">
      <alignment horizontal="left"/>
    </xf>
    <xf numFmtId="0" fontId="0" fillId="0" borderId="32" xfId="0" applyBorder="1" applyAlignment="1">
      <alignment/>
    </xf>
    <xf numFmtId="1" fontId="34" fillId="2" borderId="80" xfId="0" applyNumberFormat="1" applyFont="1" applyFill="1" applyBorder="1" applyAlignment="1">
      <alignment horizontal="center"/>
    </xf>
    <xf numFmtId="0" fontId="0" fillId="0" borderId="81" xfId="0" applyBorder="1" applyAlignment="1">
      <alignment horizontal="center"/>
    </xf>
    <xf numFmtId="0" fontId="0" fillId="0" borderId="58" xfId="0" applyBorder="1" applyAlignment="1">
      <alignment horizontal="center"/>
    </xf>
    <xf numFmtId="177" fontId="34" fillId="2" borderId="9" xfId="0" applyNumberFormat="1" applyFont="1" applyFill="1" applyBorder="1" applyAlignment="1">
      <alignment horizontal="center" wrapText="1"/>
    </xf>
    <xf numFmtId="0" fontId="0" fillId="0" borderId="82" xfId="0" applyBorder="1" applyAlignment="1">
      <alignment horizontal="center" wrapText="1"/>
    </xf>
    <xf numFmtId="177" fontId="34" fillId="2" borderId="83" xfId="0" applyNumberFormat="1" applyFont="1" applyFill="1" applyBorder="1" applyAlignment="1">
      <alignment horizontal="center" wrapText="1"/>
    </xf>
    <xf numFmtId="0" fontId="0" fillId="0" borderId="84" xfId="0" applyBorder="1" applyAlignment="1">
      <alignment horizontal="center" wrapText="1"/>
    </xf>
    <xf numFmtId="177" fontId="34" fillId="2" borderId="85" xfId="0" applyNumberFormat="1" applyFont="1" applyFill="1" applyBorder="1" applyAlignment="1">
      <alignment horizontal="center" wrapText="1"/>
    </xf>
    <xf numFmtId="0" fontId="0" fillId="0" borderId="86" xfId="0" applyBorder="1" applyAlignment="1">
      <alignment horizontal="center" wrapText="1"/>
    </xf>
    <xf numFmtId="177" fontId="34" fillId="2" borderId="87" xfId="0" applyNumberFormat="1" applyFont="1" applyFill="1" applyBorder="1" applyAlignment="1">
      <alignment horizontal="center" wrapText="1"/>
    </xf>
    <xf numFmtId="0" fontId="0" fillId="0" borderId="88" xfId="0"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35" fillId="2" borderId="25" xfId="0" applyNumberFormat="1" applyFont="1" applyFill="1" applyBorder="1" applyAlignment="1">
      <alignment horizontal="left" indent="5"/>
    </xf>
    <xf numFmtId="0" fontId="0" fillId="0" borderId="40" xfId="0" applyBorder="1" applyAlignment="1">
      <alignment horizontal="left" indent="5"/>
    </xf>
    <xf numFmtId="177" fontId="13" fillId="2" borderId="63" xfId="0" applyNumberFormat="1" applyFont="1" applyFill="1" applyBorder="1" applyAlignment="1">
      <alignment horizontal="left"/>
    </xf>
    <xf numFmtId="0" fontId="0" fillId="0" borderId="65" xfId="0" applyBorder="1" applyAlignment="1">
      <alignment/>
    </xf>
    <xf numFmtId="177" fontId="13" fillId="2" borderId="55" xfId="0" applyNumberFormat="1" applyFont="1" applyFill="1" applyBorder="1" applyAlignment="1">
      <alignment horizontal="left"/>
    </xf>
    <xf numFmtId="177" fontId="48" fillId="0" borderId="11" xfId="0" applyNumberFormat="1" applyFont="1" applyBorder="1" applyAlignment="1">
      <alignment horizontal="center"/>
    </xf>
    <xf numFmtId="177" fontId="48" fillId="0" borderId="92" xfId="0" applyNumberFormat="1" applyFont="1" applyBorder="1" applyAlignment="1">
      <alignment horizontal="center"/>
    </xf>
    <xf numFmtId="177" fontId="34" fillId="2" borderId="93" xfId="0" applyNumberFormat="1" applyFont="1" applyFill="1" applyBorder="1" applyAlignment="1">
      <alignment horizontal="center" wrapText="1"/>
    </xf>
    <xf numFmtId="0" fontId="0" fillId="0" borderId="94" xfId="0" applyBorder="1" applyAlignment="1">
      <alignment horizontal="center" wrapText="1"/>
    </xf>
    <xf numFmtId="177" fontId="34" fillId="2" borderId="95" xfId="0" applyNumberFormat="1" applyFont="1" applyFill="1" applyBorder="1" applyAlignment="1">
      <alignment horizontal="center" wrapText="1"/>
    </xf>
    <xf numFmtId="0" fontId="0" fillId="0" borderId="96" xfId="0" applyBorder="1" applyAlignment="1">
      <alignment horizontal="center" wrapText="1"/>
    </xf>
    <xf numFmtId="177" fontId="15" fillId="0" borderId="97" xfId="0" applyNumberFormat="1" applyFont="1" applyFill="1" applyBorder="1" applyAlignment="1">
      <alignment/>
    </xf>
    <xf numFmtId="177" fontId="15" fillId="0" borderId="31" xfId="0" applyNumberFormat="1" applyFont="1" applyBorder="1" applyAlignment="1">
      <alignment/>
    </xf>
    <xf numFmtId="1" fontId="34" fillId="2" borderId="98" xfId="0" applyNumberFormat="1" applyFont="1" applyFill="1" applyBorder="1" applyAlignment="1">
      <alignment horizontal="center" wrapText="1"/>
    </xf>
    <xf numFmtId="0" fontId="0" fillId="0" borderId="99" xfId="0" applyBorder="1" applyAlignment="1">
      <alignment horizontal="center" wrapText="1"/>
    </xf>
    <xf numFmtId="177" fontId="13" fillId="2" borderId="79" xfId="0" applyNumberFormat="1" applyFont="1" applyFill="1" applyBorder="1" applyAlignment="1">
      <alignment horizontal="left"/>
    </xf>
    <xf numFmtId="177" fontId="35" fillId="2" borderId="26" xfId="0" applyNumberFormat="1" applyFont="1" applyFill="1" applyBorder="1" applyAlignment="1">
      <alignment horizontal="left" indent="5"/>
    </xf>
    <xf numFmtId="0" fontId="0" fillId="0" borderId="100" xfId="0" applyBorder="1" applyAlignment="1">
      <alignment horizontal="left" indent="5"/>
    </xf>
    <xf numFmtId="177" fontId="13" fillId="2" borderId="97" xfId="0" applyNumberFormat="1" applyFont="1" applyFill="1" applyBorder="1" applyAlignment="1">
      <alignment horizontal="left"/>
    </xf>
    <xf numFmtId="177" fontId="13" fillId="2" borderId="101" xfId="0" applyNumberFormat="1" applyFont="1" applyFill="1" applyBorder="1" applyAlignment="1">
      <alignment horizontal="left"/>
    </xf>
    <xf numFmtId="0" fontId="0" fillId="0" borderId="102" xfId="0" applyBorder="1" applyAlignment="1">
      <alignment/>
    </xf>
    <xf numFmtId="177" fontId="43" fillId="2" borderId="0" xfId="0" applyNumberFormat="1" applyFont="1" applyFill="1" applyAlignment="1">
      <alignment horizontal="center"/>
    </xf>
    <xf numFmtId="177" fontId="42" fillId="2" borderId="0" xfId="0" applyNumberFormat="1" applyFont="1" applyFill="1" applyAlignment="1">
      <alignment horizontal="center"/>
    </xf>
    <xf numFmtId="177" fontId="42" fillId="2" borderId="0" xfId="0" applyNumberFormat="1" applyFont="1" applyFill="1" applyAlignment="1">
      <alignment/>
    </xf>
    <xf numFmtId="177" fontId="32" fillId="2" borderId="103" xfId="0" applyNumberFormat="1" applyFont="1" applyFill="1" applyBorder="1" applyAlignment="1">
      <alignment wrapText="1"/>
    </xf>
    <xf numFmtId="0" fontId="0" fillId="0" borderId="2" xfId="0" applyBorder="1" applyAlignment="1">
      <alignment wrapText="1"/>
    </xf>
    <xf numFmtId="0" fontId="0" fillId="0" borderId="20" xfId="0" applyBorder="1" applyAlignment="1">
      <alignment wrapText="1"/>
    </xf>
    <xf numFmtId="177" fontId="51" fillId="2" borderId="0" xfId="0" applyNumberFormat="1" applyFont="1" applyFill="1" applyAlignment="1">
      <alignment horizontal="center"/>
    </xf>
    <xf numFmtId="177" fontId="32" fillId="2" borderId="72" xfId="0" applyNumberFormat="1"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74" xfId="0" applyBorder="1" applyAlignment="1">
      <alignment wrapText="1"/>
    </xf>
    <xf numFmtId="0" fontId="0" fillId="0" borderId="6" xfId="0" applyBorder="1" applyAlignment="1">
      <alignment wrapText="1"/>
    </xf>
    <xf numFmtId="0" fontId="0" fillId="0" borderId="7" xfId="0" applyBorder="1" applyAlignment="1">
      <alignment wrapText="1"/>
    </xf>
    <xf numFmtId="177" fontId="13" fillId="2" borderId="55" xfId="0" applyNumberFormat="1" applyFont="1" applyFill="1" applyBorder="1" applyAlignment="1">
      <alignment horizontal="left" indent="1"/>
    </xf>
    <xf numFmtId="0" fontId="47" fillId="0" borderId="61" xfId="0" applyFont="1" applyBorder="1" applyAlignment="1">
      <alignment horizontal="left" indent="1"/>
    </xf>
    <xf numFmtId="0" fontId="47" fillId="0" borderId="59" xfId="0" applyFont="1" applyBorder="1" applyAlignment="1">
      <alignment horizontal="left" indent="1"/>
    </xf>
    <xf numFmtId="177" fontId="13" fillId="2" borderId="79" xfId="0" applyNumberFormat="1" applyFont="1" applyFill="1" applyBorder="1" applyAlignment="1">
      <alignment horizontal="left" indent="1"/>
    </xf>
    <xf numFmtId="0" fontId="0" fillId="0" borderId="67" xfId="0" applyBorder="1" applyAlignment="1">
      <alignment horizontal="left" indent="1"/>
    </xf>
    <xf numFmtId="0" fontId="0" fillId="0" borderId="68" xfId="0" applyBorder="1" applyAlignment="1">
      <alignment horizontal="left" indent="1"/>
    </xf>
    <xf numFmtId="177" fontId="13" fillId="2" borderId="55" xfId="0" applyNumberFormat="1" applyFont="1" applyFill="1" applyBorder="1" applyAlignment="1">
      <alignment horizontal="left" indent="2"/>
    </xf>
    <xf numFmtId="0" fontId="0" fillId="0" borderId="59" xfId="0" applyBorder="1" applyAlignment="1">
      <alignment horizontal="left" indent="2"/>
    </xf>
    <xf numFmtId="0" fontId="0" fillId="0" borderId="61" xfId="0" applyBorder="1" applyAlignment="1">
      <alignment horizontal="left" indent="1"/>
    </xf>
    <xf numFmtId="0" fontId="0" fillId="0" borderId="59" xfId="0" applyBorder="1" applyAlignment="1">
      <alignment horizontal="left" indent="1"/>
    </xf>
    <xf numFmtId="177" fontId="13" fillId="0" borderId="55" xfId="0" applyNumberFormat="1" applyFont="1" applyFill="1" applyBorder="1" applyAlignment="1">
      <alignment horizontal="left" indent="2"/>
    </xf>
    <xf numFmtId="177" fontId="17" fillId="0" borderId="0" xfId="0" applyNumberFormat="1" applyFont="1" applyBorder="1" applyAlignment="1">
      <alignment horizontal="center"/>
    </xf>
    <xf numFmtId="177" fontId="13" fillId="2" borderId="10" xfId="0" applyNumberFormat="1" applyFont="1" applyFill="1" applyBorder="1" applyAlignment="1">
      <alignment/>
    </xf>
    <xf numFmtId="177" fontId="15" fillId="0" borderId="0" xfId="0" applyNumberFormat="1" applyFont="1" applyBorder="1" applyAlignment="1">
      <alignment horizontal="center"/>
    </xf>
    <xf numFmtId="177" fontId="34" fillId="2" borderId="25" xfId="0" applyNumberFormat="1" applyFont="1" applyFill="1" applyBorder="1" applyAlignment="1">
      <alignment horizontal="center"/>
    </xf>
    <xf numFmtId="177" fontId="34" fillId="2" borderId="40" xfId="0" applyNumberFormat="1" applyFont="1" applyFill="1" applyBorder="1" applyAlignment="1">
      <alignment horizontal="center"/>
    </xf>
    <xf numFmtId="0" fontId="28" fillId="0" borderId="25" xfId="0" applyFont="1" applyBorder="1" applyAlignment="1">
      <alignment horizontal="center" wrapText="1"/>
    </xf>
    <xf numFmtId="0" fontId="28" fillId="0" borderId="40" xfId="0" applyFont="1" applyBorder="1" applyAlignment="1">
      <alignment horizontal="center" wrapText="1"/>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3" fillId="2" borderId="69" xfId="0" applyNumberFormat="1" applyFont="1" applyFill="1" applyBorder="1" applyAlignment="1">
      <alignment horizontal="left" indent="2"/>
    </xf>
    <xf numFmtId="177" fontId="34" fillId="2" borderId="25" xfId="0" applyNumberFormat="1" applyFont="1" applyFill="1" applyBorder="1" applyAlignment="1">
      <alignment horizontal="center" wrapText="1"/>
    </xf>
    <xf numFmtId="0" fontId="0" fillId="0" borderId="34" xfId="0" applyBorder="1" applyAlignment="1">
      <alignment horizontal="center" wrapText="1"/>
    </xf>
    <xf numFmtId="177" fontId="14" fillId="2" borderId="55" xfId="0" applyNumberFormat="1" applyFont="1" applyFill="1" applyBorder="1" applyAlignment="1">
      <alignment horizontal="left" indent="2"/>
    </xf>
    <xf numFmtId="177" fontId="13" fillId="2" borderId="63" xfId="0" applyNumberFormat="1" applyFont="1" applyFill="1" applyBorder="1" applyAlignment="1">
      <alignment horizontal="left" indent="1"/>
    </xf>
    <xf numFmtId="0" fontId="0" fillId="0" borderId="64" xfId="0" applyBorder="1" applyAlignment="1">
      <alignment horizontal="left" indent="1"/>
    </xf>
    <xf numFmtId="0" fontId="0" fillId="0" borderId="65" xfId="0" applyBorder="1" applyAlignment="1">
      <alignment horizontal="left" indent="1"/>
    </xf>
    <xf numFmtId="177" fontId="50" fillId="0" borderId="0" xfId="0" applyNumberFormat="1" applyFont="1" applyBorder="1" applyAlignment="1">
      <alignment horizontal="center"/>
    </xf>
    <xf numFmtId="0" fontId="47" fillId="0" borderId="61" xfId="0" applyFont="1" applyBorder="1" applyAlignment="1">
      <alignment horizontal="left" indent="2"/>
    </xf>
    <xf numFmtId="0" fontId="47" fillId="0" borderId="59" xfId="0" applyFont="1" applyBorder="1" applyAlignment="1">
      <alignment horizontal="left" indent="2"/>
    </xf>
    <xf numFmtId="177" fontId="34" fillId="2" borderId="55" xfId="0" applyNumberFormat="1" applyFont="1" applyFill="1" applyBorder="1" applyAlignment="1">
      <alignment horizontal="left" indent="3"/>
    </xf>
    <xf numFmtId="0" fontId="0" fillId="0" borderId="61" xfId="0" applyBorder="1" applyAlignment="1">
      <alignment horizontal="left" indent="3"/>
    </xf>
    <xf numFmtId="177" fontId="34" fillId="0" borderId="55" xfId="0" applyNumberFormat="1" applyFont="1" applyFill="1" applyBorder="1" applyAlignment="1">
      <alignment horizontal="left" indent="2"/>
    </xf>
    <xf numFmtId="0" fontId="21" fillId="0" borderId="61" xfId="0" applyFont="1" applyBorder="1" applyAlignment="1">
      <alignment horizontal="left" indent="2"/>
    </xf>
    <xf numFmtId="0" fontId="21" fillId="0" borderId="59" xfId="0" applyFont="1" applyBorder="1" applyAlignment="1">
      <alignment horizontal="left" indent="2"/>
    </xf>
    <xf numFmtId="0" fontId="6" fillId="2" borderId="0" xfId="23" applyFont="1" applyFill="1" applyAlignment="1">
      <alignment wrapText="1"/>
      <protection/>
    </xf>
    <xf numFmtId="3" fontId="24" fillId="0" borderId="0" xfId="0" applyNumberFormat="1" applyFont="1" applyAlignment="1">
      <alignment horizontal="center"/>
    </xf>
    <xf numFmtId="3" fontId="23" fillId="2" borderId="0" xfId="23" applyNumberFormat="1" applyFont="1" applyFill="1" applyAlignment="1">
      <alignment horizontal="center"/>
      <protection/>
    </xf>
    <xf numFmtId="0" fontId="23" fillId="2" borderId="0" xfId="23" applyFont="1" applyFill="1" applyAlignment="1">
      <alignment horizontal="center"/>
      <protection/>
    </xf>
    <xf numFmtId="3" fontId="6" fillId="2" borderId="0" xfId="23" applyNumberFormat="1" applyFont="1" applyFill="1" applyAlignment="1">
      <alignment horizontal="center"/>
      <protection/>
    </xf>
    <xf numFmtId="0" fontId="6" fillId="2" borderId="0" xfId="23" applyFont="1" applyFill="1" applyAlignment="1">
      <alignment horizontal="center"/>
      <protection/>
    </xf>
    <xf numFmtId="0" fontId="59" fillId="2" borderId="0" xfId="23" applyFont="1" applyFill="1" applyAlignment="1">
      <alignment horizontal="center"/>
      <protection/>
    </xf>
    <xf numFmtId="0" fontId="48"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Appendix Exhibits.FINAL" xfId="21"/>
    <cellStyle name="Normal_Rsrcs_X_ DOJ Goal  Obj"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dget_Staff\2007%20Products\FY07%20Formulation\FY07%20Congressional%20Submission\FY07%20Congressional%20Budget%20Instructions\FY07%20Perf%20Budget%20Cong%20Exhibits%20Template%20Version%20Final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 XWalk"/>
      <sheetName val="(I) Reimb Resources"/>
      <sheetName val="(J) Perm Positions"/>
      <sheetName val="(K) Summ Atty Agt"/>
      <sheetName val="(L) Financial Analysis"/>
      <sheetName val="(M) Sum by Grade"/>
      <sheetName val="(N) Sum by OC"/>
      <sheetName val="(O) Cong Reports"/>
    </sheetNames>
    <sheetDataSet>
      <sheetData sheetId="3">
        <row r="7">
          <cell r="A7" t="str">
            <v>(Dollars in Thousands)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H109"/>
  <sheetViews>
    <sheetView showGridLines="0" tabSelected="1" showOutlineSymbols="0" zoomScale="75" zoomScaleNormal="75" zoomScaleSheetLayoutView="75" workbookViewId="0" topLeftCell="A1">
      <selection activeCell="AJ71" sqref="AJ71"/>
    </sheetView>
  </sheetViews>
  <sheetFormatPr defaultColWidth="8.88671875" defaultRowHeight="15"/>
  <cols>
    <col min="1" max="2" width="2.5546875" style="5" customWidth="1"/>
    <col min="3" max="3" width="9.6640625" style="5" customWidth="1"/>
    <col min="4" max="4" width="6.6640625" style="5" hidden="1" customWidth="1"/>
    <col min="5" max="5" width="1.66796875" style="5" hidden="1" customWidth="1"/>
    <col min="6" max="6" width="1.99609375" style="5" hidden="1" customWidth="1"/>
    <col min="7" max="7" width="1.77734375" style="5" hidden="1" customWidth="1"/>
    <col min="8" max="8" width="5.99609375" style="11" customWidth="1"/>
    <col min="9" max="9" width="6.21484375" style="11" customWidth="1"/>
    <col min="10" max="10" width="8.4453125" style="11" customWidth="1"/>
    <col min="11" max="11" width="5.6640625" style="11" customWidth="1"/>
    <col min="12" max="12" width="5.3359375" style="11" customWidth="1"/>
    <col min="13" max="13" width="8.77734375" style="11" customWidth="1"/>
    <col min="14" max="15" width="4.6640625" style="11" customWidth="1"/>
    <col min="16" max="16" width="7.5546875" style="11" customWidth="1"/>
    <col min="17" max="17" width="5.6640625" style="11" customWidth="1"/>
    <col min="18" max="18" width="6.5546875" style="11" customWidth="1"/>
    <col min="19" max="19" width="8.4453125" style="11" customWidth="1"/>
    <col min="20" max="21" width="5.6640625" style="11" hidden="1" customWidth="1"/>
    <col min="22" max="22" width="6.88671875" style="11" hidden="1" customWidth="1"/>
    <col min="23" max="23" width="6.10546875" style="11" hidden="1" customWidth="1"/>
    <col min="24" max="24" width="5.6640625" style="11" hidden="1" customWidth="1"/>
    <col min="25" max="25" width="6.3359375" style="11" hidden="1" customWidth="1"/>
    <col min="26" max="26" width="1.66796875" style="11" hidden="1" customWidth="1"/>
    <col min="27" max="28" width="6.21484375" style="11" customWidth="1"/>
    <col min="29" max="29" width="8.214843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3.5546875" style="288" customWidth="1"/>
    <col min="35" max="35" width="5.6640625" style="5" customWidth="1"/>
    <col min="36" max="36" width="7.6640625" style="5" customWidth="1"/>
    <col min="37" max="16384" width="9.6640625" style="5" customWidth="1"/>
  </cols>
  <sheetData>
    <row r="1" spans="1:34" ht="20.25">
      <c r="A1" s="539" t="s">
        <v>259</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H1" s="285" t="s">
        <v>187</v>
      </c>
    </row>
    <row r="2" ht="15.75" hidden="1">
      <c r="AH2" s="285" t="s">
        <v>187</v>
      </c>
    </row>
    <row r="3" spans="1:34" ht="15.75" hidden="1">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285" t="s">
        <v>187</v>
      </c>
    </row>
    <row r="4" spans="1:34" ht="22.5">
      <c r="A4" s="532" t="s">
        <v>145</v>
      </c>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13"/>
      <c r="AE4" s="13"/>
      <c r="AF4" s="13"/>
      <c r="AG4" s="13"/>
      <c r="AH4" s="285" t="s">
        <v>187</v>
      </c>
    </row>
    <row r="5" spans="1:34" ht="23.25">
      <c r="A5" s="534" t="s">
        <v>101</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13"/>
      <c r="AE5" s="13"/>
      <c r="AF5" s="13"/>
      <c r="AG5" s="13"/>
      <c r="AH5" s="285" t="s">
        <v>187</v>
      </c>
    </row>
    <row r="6" spans="1:34" ht="23.25">
      <c r="A6" s="534" t="s">
        <v>135</v>
      </c>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13"/>
      <c r="AE6" s="13"/>
      <c r="AF6" s="13"/>
      <c r="AG6" s="13"/>
      <c r="AH6" s="285" t="s">
        <v>187</v>
      </c>
    </row>
    <row r="7" spans="1:34" ht="23.25">
      <c r="A7" s="534" t="s">
        <v>134</v>
      </c>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13"/>
      <c r="AE7" s="13"/>
      <c r="AF7" s="13"/>
      <c r="AG7" s="13"/>
      <c r="AH7" s="285" t="s">
        <v>187</v>
      </c>
    </row>
    <row r="8" spans="1:34" ht="23.25" hidden="1">
      <c r="A8" s="119"/>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285"/>
    </row>
    <row r="9" spans="1:34" ht="23.25" hidden="1">
      <c r="A9" s="119"/>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285"/>
    </row>
    <row r="10" spans="1:34" ht="9" customHeight="1">
      <c r="A10" s="119"/>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85"/>
    </row>
    <row r="11" spans="1:34" ht="15.75">
      <c r="A11" s="73"/>
      <c r="B11" s="7"/>
      <c r="C11" s="7"/>
      <c r="D11" s="7"/>
      <c r="E11" s="7"/>
      <c r="F11" s="7"/>
      <c r="G11" s="7"/>
      <c r="H11" s="13"/>
      <c r="I11" s="13"/>
      <c r="J11" s="13"/>
      <c r="K11" s="13"/>
      <c r="L11" s="13"/>
      <c r="M11" s="13"/>
      <c r="N11" s="13"/>
      <c r="O11" s="13"/>
      <c r="P11" s="13"/>
      <c r="Q11" s="13"/>
      <c r="R11" s="13"/>
      <c r="S11" s="13"/>
      <c r="T11" s="13"/>
      <c r="U11" s="13"/>
      <c r="V11" s="13"/>
      <c r="W11" s="13"/>
      <c r="X11" s="13"/>
      <c r="Y11" s="13"/>
      <c r="Z11" s="13"/>
      <c r="AA11" s="499" t="s">
        <v>114</v>
      </c>
      <c r="AB11" s="500"/>
      <c r="AC11" s="501"/>
      <c r="AD11" s="219"/>
      <c r="AE11" s="499" t="s">
        <v>146</v>
      </c>
      <c r="AF11" s="500"/>
      <c r="AG11" s="501"/>
      <c r="AH11" s="285" t="s">
        <v>187</v>
      </c>
    </row>
    <row r="12" spans="1:34" ht="15.75">
      <c r="A12" s="9"/>
      <c r="B12" s="9"/>
      <c r="C12" s="9"/>
      <c r="D12" s="9"/>
      <c r="E12" s="9"/>
      <c r="F12" s="9"/>
      <c r="G12" s="9"/>
      <c r="H12" s="238"/>
      <c r="I12" s="238"/>
      <c r="J12" s="238"/>
      <c r="K12" s="238"/>
      <c r="L12" s="238"/>
      <c r="M12" s="238"/>
      <c r="N12" s="238"/>
      <c r="O12" s="238"/>
      <c r="P12" s="238"/>
      <c r="Q12" s="238"/>
      <c r="R12" s="238"/>
      <c r="S12" s="238"/>
      <c r="T12" s="238"/>
      <c r="U12" s="238"/>
      <c r="V12" s="238"/>
      <c r="W12" s="238"/>
      <c r="X12" s="238"/>
      <c r="Y12" s="96"/>
      <c r="Z12" s="98"/>
      <c r="AA12" s="559" t="s">
        <v>244</v>
      </c>
      <c r="AB12" s="546" t="s">
        <v>316</v>
      </c>
      <c r="AC12" s="544" t="s">
        <v>167</v>
      </c>
      <c r="AD12" s="99"/>
      <c r="AE12" s="112" t="s">
        <v>168</v>
      </c>
      <c r="AF12" s="117"/>
      <c r="AG12" s="110"/>
      <c r="AH12" s="285" t="s">
        <v>187</v>
      </c>
    </row>
    <row r="13" spans="1:34" ht="16.5" thickBot="1">
      <c r="A13" s="248"/>
      <c r="B13" s="107"/>
      <c r="C13" s="107"/>
      <c r="D13" s="107"/>
      <c r="E13" s="107"/>
      <c r="F13" s="107"/>
      <c r="G13" s="107"/>
      <c r="H13" s="108"/>
      <c r="I13" s="108"/>
      <c r="J13" s="108"/>
      <c r="K13" s="108"/>
      <c r="L13" s="108"/>
      <c r="M13" s="108"/>
      <c r="N13" s="108"/>
      <c r="O13" s="108"/>
      <c r="P13" s="108"/>
      <c r="Q13" s="108"/>
      <c r="R13" s="108"/>
      <c r="S13" s="108"/>
      <c r="T13" s="108"/>
      <c r="U13" s="108"/>
      <c r="V13" s="108"/>
      <c r="W13" s="108"/>
      <c r="X13" s="108"/>
      <c r="Y13" s="108"/>
      <c r="Z13" s="108"/>
      <c r="AA13" s="560"/>
      <c r="AB13" s="545"/>
      <c r="AC13" s="545"/>
      <c r="AD13" s="109"/>
      <c r="AE13" s="113" t="s">
        <v>165</v>
      </c>
      <c r="AF13" s="113" t="s">
        <v>316</v>
      </c>
      <c r="AG13" s="111" t="s">
        <v>167</v>
      </c>
      <c r="AH13" s="285" t="s">
        <v>187</v>
      </c>
    </row>
    <row r="14" spans="1:34" ht="15.75">
      <c r="A14" s="541" t="s">
        <v>160</v>
      </c>
      <c r="B14" s="516"/>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236"/>
      <c r="AA14" s="296">
        <v>1468</v>
      </c>
      <c r="AB14" s="296">
        <v>1460</v>
      </c>
      <c r="AC14" s="296">
        <v>223152</v>
      </c>
      <c r="AD14" s="121"/>
      <c r="AE14" s="122"/>
      <c r="AF14" s="122"/>
      <c r="AG14" s="123">
        <v>0</v>
      </c>
      <c r="AH14" s="285" t="s">
        <v>187</v>
      </c>
    </row>
    <row r="15" spans="1:34" ht="15.75">
      <c r="A15" s="541" t="s">
        <v>91</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236"/>
      <c r="AA15" s="296">
        <f>1519-145</f>
        <v>1374</v>
      </c>
      <c r="AB15" s="296">
        <f>1486-142</f>
        <v>1344</v>
      </c>
      <c r="AC15" s="296">
        <v>209763</v>
      </c>
      <c r="AD15" s="121" t="s">
        <v>166</v>
      </c>
      <c r="AE15" s="122"/>
      <c r="AF15" s="122"/>
      <c r="AG15" s="120"/>
      <c r="AH15" s="285" t="s">
        <v>187</v>
      </c>
    </row>
    <row r="16" spans="1:34" ht="15.75" hidden="1">
      <c r="A16" s="517" t="s">
        <v>262</v>
      </c>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104"/>
      <c r="AA16" s="292"/>
      <c r="AB16" s="292"/>
      <c r="AC16" s="293"/>
      <c r="AD16" s="104"/>
      <c r="AE16" s="115"/>
      <c r="AF16" s="115"/>
      <c r="AG16" s="106"/>
      <c r="AH16" s="285" t="s">
        <v>187</v>
      </c>
    </row>
    <row r="17" spans="1:34" ht="15.75">
      <c r="A17" s="502" t="s">
        <v>206</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104"/>
      <c r="AA17" s="292"/>
      <c r="AB17" s="292"/>
      <c r="AC17" s="293"/>
      <c r="AD17" s="104"/>
      <c r="AE17" s="115"/>
      <c r="AF17" s="115"/>
      <c r="AG17" s="106"/>
      <c r="AH17" s="285" t="s">
        <v>187</v>
      </c>
    </row>
    <row r="18" spans="1:34" ht="15.75">
      <c r="A18" s="513" t="s">
        <v>309</v>
      </c>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104"/>
      <c r="AA18" s="292"/>
      <c r="AB18" s="292"/>
      <c r="AC18" s="293"/>
      <c r="AD18" s="104"/>
      <c r="AE18" s="115"/>
      <c r="AF18" s="115"/>
      <c r="AG18" s="106"/>
      <c r="AH18" s="285" t="s">
        <v>187</v>
      </c>
    </row>
    <row r="19" spans="1:34" ht="15.75">
      <c r="A19" s="504" t="s">
        <v>333</v>
      </c>
      <c r="B19" s="5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104"/>
      <c r="AA19" s="292"/>
      <c r="AB19" s="292"/>
      <c r="AC19" s="293">
        <v>3326</v>
      </c>
      <c r="AD19" s="104"/>
      <c r="AE19" s="115"/>
      <c r="AF19" s="115"/>
      <c r="AG19" s="106"/>
      <c r="AH19" s="285" t="s">
        <v>187</v>
      </c>
    </row>
    <row r="20" spans="1:34" ht="15.75" hidden="1">
      <c r="A20" s="101"/>
      <c r="B20" s="9"/>
      <c r="C20" s="5" t="s">
        <v>205</v>
      </c>
      <c r="D20" s="8"/>
      <c r="E20" s="8"/>
      <c r="F20" s="8"/>
      <c r="G20" s="8"/>
      <c r="H20" s="16"/>
      <c r="I20" s="16"/>
      <c r="J20" s="16"/>
      <c r="K20" s="16"/>
      <c r="L20" s="16"/>
      <c r="M20" s="16"/>
      <c r="N20" s="16"/>
      <c r="O20" s="16"/>
      <c r="P20" s="16"/>
      <c r="Q20" s="16"/>
      <c r="R20" s="16"/>
      <c r="S20" s="16"/>
      <c r="T20" s="16"/>
      <c r="U20" s="16"/>
      <c r="V20" s="16"/>
      <c r="W20" s="16"/>
      <c r="X20" s="16"/>
      <c r="Y20" s="16"/>
      <c r="Z20" s="16"/>
      <c r="AA20" s="294"/>
      <c r="AB20" s="294"/>
      <c r="AC20" s="295"/>
      <c r="AD20" s="16"/>
      <c r="AE20" s="114"/>
      <c r="AF20" s="114"/>
      <c r="AG20" s="96"/>
      <c r="AH20" s="285" t="s">
        <v>187</v>
      </c>
    </row>
    <row r="21" spans="1:34" ht="15.75" hidden="1">
      <c r="A21" s="101"/>
      <c r="B21" s="9"/>
      <c r="C21" s="5" t="s">
        <v>181</v>
      </c>
      <c r="D21" s="8"/>
      <c r="E21" s="8"/>
      <c r="F21" s="8"/>
      <c r="G21" s="8"/>
      <c r="H21" s="16"/>
      <c r="I21" s="16"/>
      <c r="J21" s="16"/>
      <c r="K21" s="16"/>
      <c r="L21" s="16"/>
      <c r="M21" s="16"/>
      <c r="N21" s="16"/>
      <c r="O21" s="16"/>
      <c r="P21" s="16"/>
      <c r="Q21" s="16"/>
      <c r="R21" s="16"/>
      <c r="S21" s="16"/>
      <c r="T21" s="16"/>
      <c r="U21" s="16"/>
      <c r="V21" s="16"/>
      <c r="W21" s="16"/>
      <c r="X21" s="16"/>
      <c r="Y21" s="16"/>
      <c r="Z21" s="16"/>
      <c r="AA21" s="294"/>
      <c r="AB21" s="294"/>
      <c r="AC21" s="295"/>
      <c r="AD21" s="16"/>
      <c r="AE21" s="114"/>
      <c r="AF21" s="114"/>
      <c r="AG21" s="96"/>
      <c r="AH21" s="285" t="s">
        <v>187</v>
      </c>
    </row>
    <row r="22" spans="1:34" ht="15.75">
      <c r="A22" s="510" t="s">
        <v>332</v>
      </c>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104"/>
      <c r="AA22" s="292"/>
      <c r="AB22" s="292"/>
      <c r="AC22" s="293">
        <v>1317</v>
      </c>
      <c r="AD22" s="104"/>
      <c r="AE22" s="115"/>
      <c r="AF22" s="115"/>
      <c r="AG22" s="106"/>
      <c r="AH22" s="285" t="s">
        <v>187</v>
      </c>
    </row>
    <row r="23" spans="1:34" ht="15.75">
      <c r="A23" s="512" t="s">
        <v>92</v>
      </c>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104"/>
      <c r="AA23" s="292"/>
      <c r="AB23" s="292"/>
      <c r="AC23" s="293">
        <v>132</v>
      </c>
      <c r="AD23" s="104"/>
      <c r="AE23" s="115"/>
      <c r="AF23" s="115"/>
      <c r="AG23" s="106"/>
      <c r="AH23" s="285" t="s">
        <v>187</v>
      </c>
    </row>
    <row r="24" spans="1:34" ht="15.75">
      <c r="A24" s="512" t="s">
        <v>93</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104"/>
      <c r="AA24" s="292"/>
      <c r="AB24" s="292"/>
      <c r="AC24" s="293">
        <v>685</v>
      </c>
      <c r="AD24" s="104"/>
      <c r="AE24" s="115"/>
      <c r="AF24" s="115"/>
      <c r="AG24" s="106"/>
      <c r="AH24" s="285" t="s">
        <v>187</v>
      </c>
    </row>
    <row r="25" spans="1:34" ht="15.75">
      <c r="A25" s="512" t="s">
        <v>94</v>
      </c>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104"/>
      <c r="AA25" s="292"/>
      <c r="AB25" s="292"/>
      <c r="AC25" s="293">
        <v>6</v>
      </c>
      <c r="AD25" s="104"/>
      <c r="AE25" s="115"/>
      <c r="AF25" s="115"/>
      <c r="AG25" s="106"/>
      <c r="AH25" s="285" t="s">
        <v>187</v>
      </c>
    </row>
    <row r="26" spans="1:34" ht="15.75" hidden="1">
      <c r="A26" s="101"/>
      <c r="B26" s="9"/>
      <c r="C26" s="5" t="s">
        <v>170</v>
      </c>
      <c r="D26" s="8"/>
      <c r="E26" s="8"/>
      <c r="F26" s="8"/>
      <c r="G26" s="8"/>
      <c r="H26" s="16"/>
      <c r="I26" s="16"/>
      <c r="J26" s="16"/>
      <c r="K26" s="16"/>
      <c r="L26" s="16"/>
      <c r="M26" s="16"/>
      <c r="N26" s="16"/>
      <c r="O26" s="16"/>
      <c r="P26" s="16"/>
      <c r="Q26" s="16"/>
      <c r="R26" s="16"/>
      <c r="S26" s="16"/>
      <c r="T26" s="16"/>
      <c r="U26" s="16"/>
      <c r="V26" s="16"/>
      <c r="W26" s="16"/>
      <c r="X26" s="16"/>
      <c r="Y26" s="16"/>
      <c r="Z26" s="16"/>
      <c r="AA26" s="294"/>
      <c r="AB26" s="294"/>
      <c r="AC26" s="295"/>
      <c r="AD26" s="16"/>
      <c r="AE26" s="114"/>
      <c r="AF26" s="114"/>
      <c r="AG26" s="96"/>
      <c r="AH26" s="285" t="s">
        <v>187</v>
      </c>
    </row>
    <row r="27" spans="1:34" ht="15.75" hidden="1">
      <c r="A27" s="101"/>
      <c r="B27" s="9"/>
      <c r="C27" s="5" t="s">
        <v>182</v>
      </c>
      <c r="D27" s="8"/>
      <c r="E27" s="8"/>
      <c r="F27" s="8"/>
      <c r="G27" s="8"/>
      <c r="H27" s="16"/>
      <c r="I27" s="16"/>
      <c r="J27" s="16"/>
      <c r="K27" s="16"/>
      <c r="L27" s="16"/>
      <c r="M27" s="16"/>
      <c r="N27" s="16"/>
      <c r="O27" s="16"/>
      <c r="P27" s="16"/>
      <c r="Q27" s="16"/>
      <c r="R27" s="16"/>
      <c r="S27" s="16"/>
      <c r="T27" s="16"/>
      <c r="U27" s="16"/>
      <c r="V27" s="16"/>
      <c r="W27" s="16"/>
      <c r="X27" s="16"/>
      <c r="Y27" s="16"/>
      <c r="Z27" s="16"/>
      <c r="AA27" s="294"/>
      <c r="AB27" s="297"/>
      <c r="AC27" s="295"/>
      <c r="AD27" s="16"/>
      <c r="AE27" s="114"/>
      <c r="AF27" s="118"/>
      <c r="AG27" s="96"/>
      <c r="AH27" s="285" t="s">
        <v>187</v>
      </c>
    </row>
    <row r="28" spans="1:34" ht="15.75" hidden="1">
      <c r="A28" s="101"/>
      <c r="B28" s="9"/>
      <c r="C28" s="5" t="s">
        <v>133</v>
      </c>
      <c r="D28" s="8"/>
      <c r="E28" s="8"/>
      <c r="F28" s="8"/>
      <c r="G28" s="8"/>
      <c r="H28" s="16"/>
      <c r="I28" s="16"/>
      <c r="J28" s="16"/>
      <c r="K28" s="16"/>
      <c r="L28" s="16"/>
      <c r="M28" s="16"/>
      <c r="N28" s="16"/>
      <c r="O28" s="16"/>
      <c r="P28" s="16"/>
      <c r="Q28" s="16"/>
      <c r="R28" s="16"/>
      <c r="S28" s="16"/>
      <c r="T28" s="16"/>
      <c r="U28" s="16"/>
      <c r="V28" s="16"/>
      <c r="W28" s="16"/>
      <c r="X28" s="16"/>
      <c r="Y28" s="16"/>
      <c r="Z28" s="16"/>
      <c r="AA28" s="294"/>
      <c r="AB28" s="294"/>
      <c r="AC28" s="295"/>
      <c r="AD28" s="16"/>
      <c r="AE28" s="114"/>
      <c r="AF28" s="114"/>
      <c r="AG28" s="96"/>
      <c r="AH28" s="285" t="s">
        <v>187</v>
      </c>
    </row>
    <row r="29" spans="1:34" ht="15.75" hidden="1">
      <c r="A29" s="101"/>
      <c r="B29" s="9"/>
      <c r="C29" s="5" t="s">
        <v>183</v>
      </c>
      <c r="D29" s="8"/>
      <c r="E29" s="8"/>
      <c r="F29" s="8"/>
      <c r="G29" s="8"/>
      <c r="H29" s="16"/>
      <c r="I29" s="16"/>
      <c r="J29" s="16"/>
      <c r="K29" s="16"/>
      <c r="L29" s="16"/>
      <c r="M29" s="16"/>
      <c r="N29" s="16"/>
      <c r="O29" s="16"/>
      <c r="P29" s="16"/>
      <c r="Q29" s="16"/>
      <c r="R29" s="16"/>
      <c r="S29" s="16"/>
      <c r="T29" s="16"/>
      <c r="U29" s="16"/>
      <c r="V29" s="16"/>
      <c r="W29" s="16"/>
      <c r="X29" s="16"/>
      <c r="Y29" s="16"/>
      <c r="Z29" s="16"/>
      <c r="AA29" s="294"/>
      <c r="AB29" s="294"/>
      <c r="AC29" s="295"/>
      <c r="AD29" s="16"/>
      <c r="AE29" s="114"/>
      <c r="AF29" s="114"/>
      <c r="AG29" s="96"/>
      <c r="AH29" s="285" t="s">
        <v>187</v>
      </c>
    </row>
    <row r="30" spans="1:34" ht="15.75" hidden="1">
      <c r="A30" s="101"/>
      <c r="B30" s="9"/>
      <c r="C30" s="5" t="s">
        <v>185</v>
      </c>
      <c r="D30" s="8"/>
      <c r="E30" s="8"/>
      <c r="F30" s="8"/>
      <c r="G30" s="8"/>
      <c r="H30" s="16"/>
      <c r="I30" s="16"/>
      <c r="J30" s="16"/>
      <c r="K30" s="16"/>
      <c r="L30" s="16"/>
      <c r="M30" s="16"/>
      <c r="N30" s="16"/>
      <c r="O30" s="16"/>
      <c r="P30" s="16"/>
      <c r="Q30" s="16"/>
      <c r="R30" s="16"/>
      <c r="S30" s="16"/>
      <c r="T30" s="16"/>
      <c r="U30" s="16"/>
      <c r="V30" s="16"/>
      <c r="W30" s="16"/>
      <c r="X30" s="16"/>
      <c r="Y30" s="16"/>
      <c r="Z30" s="16"/>
      <c r="AA30" s="298"/>
      <c r="AB30" s="298"/>
      <c r="AC30" s="299"/>
      <c r="AD30" s="16"/>
      <c r="AE30" s="116"/>
      <c r="AF30" s="116"/>
      <c r="AG30" s="97"/>
      <c r="AH30" s="285" t="s">
        <v>187</v>
      </c>
    </row>
    <row r="31" spans="1:34" ht="15" customHeight="1">
      <c r="A31" s="542" t="s">
        <v>95</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104"/>
      <c r="AA31" s="292"/>
      <c r="AB31" s="292"/>
      <c r="AC31" s="293">
        <v>2685</v>
      </c>
      <c r="AD31" s="16"/>
      <c r="AE31" s="114"/>
      <c r="AF31" s="114"/>
      <c r="AG31" s="96"/>
      <c r="AH31" s="285" t="s">
        <v>187</v>
      </c>
    </row>
    <row r="32" spans="1:34" ht="15.75">
      <c r="A32" s="504" t="s">
        <v>100</v>
      </c>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104"/>
      <c r="AA32" s="292"/>
      <c r="AB32" s="292"/>
      <c r="AC32" s="293">
        <v>-16</v>
      </c>
      <c r="AD32" s="104"/>
      <c r="AE32" s="115">
        <v>0</v>
      </c>
      <c r="AF32" s="115">
        <v>0</v>
      </c>
      <c r="AG32" s="106"/>
      <c r="AH32" s="285" t="s">
        <v>187</v>
      </c>
    </row>
    <row r="33" spans="1:34" ht="15" customHeight="1">
      <c r="A33" s="448" t="s">
        <v>96</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104"/>
      <c r="AA33" s="292"/>
      <c r="AB33" s="292"/>
      <c r="AC33" s="293">
        <v>28</v>
      </c>
      <c r="AD33" s="16"/>
      <c r="AE33" s="114"/>
      <c r="AF33" s="114"/>
      <c r="AG33" s="96"/>
      <c r="AH33" s="285"/>
    </row>
    <row r="34" spans="1:34" ht="15" customHeight="1">
      <c r="A34" s="448" t="s">
        <v>97</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104"/>
      <c r="AA34" s="292"/>
      <c r="AB34" s="292"/>
      <c r="AC34" s="293">
        <v>22</v>
      </c>
      <c r="AD34" s="16"/>
      <c r="AE34" s="114"/>
      <c r="AF34" s="114"/>
      <c r="AG34" s="96"/>
      <c r="AH34" s="285"/>
    </row>
    <row r="35" spans="1:34" ht="16.5" customHeight="1">
      <c r="A35" s="512" t="s">
        <v>98</v>
      </c>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104"/>
      <c r="AA35" s="292"/>
      <c r="AB35" s="292"/>
      <c r="AC35" s="293">
        <v>58</v>
      </c>
      <c r="AD35" s="104"/>
      <c r="AE35" s="115"/>
      <c r="AF35" s="115"/>
      <c r="AG35" s="106"/>
      <c r="AH35" s="285" t="s">
        <v>187</v>
      </c>
    </row>
    <row r="36" spans="1:34" ht="15.75">
      <c r="A36" s="512" t="s">
        <v>153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104"/>
      <c r="AA36" s="292">
        <f>SUM(AA19:AA35)</f>
        <v>0</v>
      </c>
      <c r="AB36" s="292">
        <f>SUM(AB19:AB35)</f>
        <v>0</v>
      </c>
      <c r="AC36" s="292">
        <f>SUM(AC19:AC35)</f>
        <v>8243</v>
      </c>
      <c r="AD36" s="104"/>
      <c r="AE36" s="115">
        <f>SUM(AE19:AE30)</f>
        <v>0</v>
      </c>
      <c r="AF36" s="115">
        <f>SUM(AF19:AF30)</f>
        <v>0</v>
      </c>
      <c r="AG36" s="106">
        <f>SUM(AG19:AG30)</f>
        <v>0</v>
      </c>
      <c r="AH36" s="285" t="s">
        <v>187</v>
      </c>
    </row>
    <row r="37" spans="1:34" ht="15.75">
      <c r="A37" s="513" t="s">
        <v>310</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104"/>
      <c r="AA37" s="292"/>
      <c r="AB37" s="292"/>
      <c r="AC37" s="293"/>
      <c r="AD37" s="104"/>
      <c r="AE37" s="115"/>
      <c r="AF37" s="115"/>
      <c r="AG37" s="106"/>
      <c r="AH37" s="285" t="s">
        <v>187</v>
      </c>
    </row>
    <row r="38" spans="1:34" ht="15.75">
      <c r="A38" s="517" t="s">
        <v>99</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104"/>
      <c r="AA38" s="292"/>
      <c r="AB38" s="292"/>
      <c r="AC38" s="293">
        <v>-590</v>
      </c>
      <c r="AD38" s="104"/>
      <c r="AE38" s="115"/>
      <c r="AF38" s="115"/>
      <c r="AG38" s="106"/>
      <c r="AH38" s="285" t="s">
        <v>187</v>
      </c>
    </row>
    <row r="39" spans="1:34" ht="15.75">
      <c r="A39" s="512" t="s">
        <v>154</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104"/>
      <c r="AA39" s="292">
        <f>+AA38+AA32</f>
        <v>0</v>
      </c>
      <c r="AB39" s="292">
        <f>+AB38+AB32</f>
        <v>0</v>
      </c>
      <c r="AC39" s="292">
        <f>AC38</f>
        <v>-590</v>
      </c>
      <c r="AD39" s="104"/>
      <c r="AE39" s="115">
        <f>AE32</f>
        <v>0</v>
      </c>
      <c r="AF39" s="115">
        <f>AF32</f>
        <v>0</v>
      </c>
      <c r="AG39" s="106">
        <f>AG32</f>
        <v>0</v>
      </c>
      <c r="AH39" s="285" t="s">
        <v>187</v>
      </c>
    </row>
    <row r="40" spans="1:34" ht="15.75">
      <c r="A40" s="509" t="s">
        <v>308</v>
      </c>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104"/>
      <c r="AA40" s="292">
        <f>+AA36+AA39</f>
        <v>0</v>
      </c>
      <c r="AB40" s="292">
        <f>+AB36+AB39</f>
        <v>0</v>
      </c>
      <c r="AC40" s="292">
        <f>+AC36+AC39</f>
        <v>7653</v>
      </c>
      <c r="AD40" s="104"/>
      <c r="AE40" s="115" t="e">
        <f>AE39+AE36+#REF!</f>
        <v>#REF!</v>
      </c>
      <c r="AF40" s="115" t="e">
        <f>AF39+AF36+#REF!</f>
        <v>#REF!</v>
      </c>
      <c r="AG40" s="106" t="e">
        <f>AG39+AG36+#REF!</f>
        <v>#REF!</v>
      </c>
      <c r="AH40" s="285" t="s">
        <v>187</v>
      </c>
    </row>
    <row r="41" spans="1:34" ht="15.75" hidden="1">
      <c r="A41" s="509" t="s">
        <v>307</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104"/>
      <c r="AA41" s="292">
        <f>AA40+AA16</f>
        <v>0</v>
      </c>
      <c r="AB41" s="292">
        <f>AB40+AB16</f>
        <v>0</v>
      </c>
      <c r="AC41" s="292">
        <f>AC40+AC16</f>
        <v>7653</v>
      </c>
      <c r="AD41" s="104"/>
      <c r="AE41" s="115"/>
      <c r="AF41" s="115"/>
      <c r="AG41" s="106"/>
      <c r="AH41" s="285" t="s">
        <v>187</v>
      </c>
    </row>
    <row r="42" spans="1:34" ht="15.75">
      <c r="A42" s="263" t="s">
        <v>263</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35"/>
      <c r="AA42" s="300">
        <f>AA41+AA15</f>
        <v>1374</v>
      </c>
      <c r="AB42" s="300">
        <f>AB41+AB15</f>
        <v>1344</v>
      </c>
      <c r="AC42" s="300">
        <f>AC41+AC15</f>
        <v>217416</v>
      </c>
      <c r="AD42" s="235"/>
      <c r="AE42" s="114"/>
      <c r="AF42" s="114"/>
      <c r="AG42" s="96"/>
      <c r="AH42" s="285" t="s">
        <v>187</v>
      </c>
    </row>
    <row r="43" spans="1:34" ht="15.75" hidden="1">
      <c r="A43" s="502" t="s">
        <v>59</v>
      </c>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104"/>
      <c r="AA43" s="292"/>
      <c r="AB43" s="292"/>
      <c r="AC43" s="293"/>
      <c r="AD43" s="104"/>
      <c r="AE43" s="115"/>
      <c r="AF43" s="115"/>
      <c r="AG43" s="106"/>
      <c r="AH43" s="285" t="s">
        <v>187</v>
      </c>
    </row>
    <row r="44" spans="1:34" ht="15.75" hidden="1">
      <c r="A44" s="513" t="s">
        <v>60</v>
      </c>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104"/>
      <c r="AA44" s="292" t="s">
        <v>166</v>
      </c>
      <c r="AB44" s="292"/>
      <c r="AC44" s="293"/>
      <c r="AD44" s="104" t="s">
        <v>166</v>
      </c>
      <c r="AE44" s="115" t="s">
        <v>166</v>
      </c>
      <c r="AF44" s="115"/>
      <c r="AG44" s="106"/>
      <c r="AH44" s="285" t="s">
        <v>187</v>
      </c>
    </row>
    <row r="45" spans="1:34" ht="15.75" hidden="1">
      <c r="A45" s="512" t="s">
        <v>155</v>
      </c>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104"/>
      <c r="AA45" s="292"/>
      <c r="AB45" s="292"/>
      <c r="AC45" s="293"/>
      <c r="AD45" s="104"/>
      <c r="AE45" s="115"/>
      <c r="AF45" s="115"/>
      <c r="AG45" s="106"/>
      <c r="AH45" s="285" t="s">
        <v>187</v>
      </c>
    </row>
    <row r="46" spans="1:34" ht="15.75" hidden="1">
      <c r="A46" s="512" t="s">
        <v>156</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104"/>
      <c r="AA46" s="292"/>
      <c r="AB46" s="292"/>
      <c r="AC46" s="293"/>
      <c r="AD46" s="104"/>
      <c r="AE46" s="115"/>
      <c r="AF46" s="115"/>
      <c r="AG46" s="106"/>
      <c r="AH46" s="285" t="s">
        <v>187</v>
      </c>
    </row>
    <row r="47" spans="1:34" ht="15.75" hidden="1">
      <c r="A47" s="102"/>
      <c r="B47" s="103"/>
      <c r="C47" s="103" t="s">
        <v>199</v>
      </c>
      <c r="D47" s="103"/>
      <c r="E47" s="103"/>
      <c r="F47" s="103"/>
      <c r="G47" s="103"/>
      <c r="H47" s="105"/>
      <c r="I47" s="105"/>
      <c r="J47" s="105"/>
      <c r="K47" s="104"/>
      <c r="L47" s="104"/>
      <c r="M47" s="104"/>
      <c r="N47" s="104"/>
      <c r="O47" s="104"/>
      <c r="P47" s="104"/>
      <c r="Q47" s="104"/>
      <c r="R47" s="104"/>
      <c r="S47" s="104"/>
      <c r="T47" s="104"/>
      <c r="U47" s="104"/>
      <c r="V47" s="104"/>
      <c r="W47" s="104"/>
      <c r="X47" s="104"/>
      <c r="Y47" s="104"/>
      <c r="Z47" s="104"/>
      <c r="AA47" s="292"/>
      <c r="AB47" s="292"/>
      <c r="AC47" s="293"/>
      <c r="AD47" s="104"/>
      <c r="AE47" s="115"/>
      <c r="AF47" s="115"/>
      <c r="AG47" s="106"/>
      <c r="AH47" s="285" t="s">
        <v>187</v>
      </c>
    </row>
    <row r="48" spans="1:34" ht="16.5" customHeight="1" hidden="1">
      <c r="A48" s="101"/>
      <c r="B48" s="9"/>
      <c r="C48" s="5" t="s">
        <v>186</v>
      </c>
      <c r="K48" s="16"/>
      <c r="L48" s="16"/>
      <c r="M48" s="16"/>
      <c r="N48" s="16"/>
      <c r="O48" s="16"/>
      <c r="P48" s="16"/>
      <c r="Q48" s="16"/>
      <c r="R48" s="16"/>
      <c r="S48" s="16"/>
      <c r="T48" s="16"/>
      <c r="U48" s="16"/>
      <c r="V48" s="16"/>
      <c r="W48" s="16"/>
      <c r="X48" s="16"/>
      <c r="Y48" s="16"/>
      <c r="Z48" s="16"/>
      <c r="AA48" s="294"/>
      <c r="AB48" s="294"/>
      <c r="AC48" s="295"/>
      <c r="AD48" s="16"/>
      <c r="AE48" s="114"/>
      <c r="AF48" s="114"/>
      <c r="AG48" s="96"/>
      <c r="AH48" s="285" t="s">
        <v>187</v>
      </c>
    </row>
    <row r="49" spans="1:34" ht="15.75" hidden="1">
      <c r="A49" s="101"/>
      <c r="B49" s="9"/>
      <c r="C49" s="5" t="s">
        <v>196</v>
      </c>
      <c r="K49" s="16"/>
      <c r="L49" s="16"/>
      <c r="M49" s="16"/>
      <c r="N49" s="16"/>
      <c r="O49" s="16"/>
      <c r="P49" s="16"/>
      <c r="Q49" s="16"/>
      <c r="R49" s="16"/>
      <c r="S49" s="16"/>
      <c r="T49" s="16"/>
      <c r="U49" s="16"/>
      <c r="V49" s="16"/>
      <c r="W49" s="16"/>
      <c r="X49" s="16"/>
      <c r="Y49" s="16"/>
      <c r="Z49" s="16"/>
      <c r="AA49" s="294"/>
      <c r="AB49" s="294"/>
      <c r="AC49" s="295"/>
      <c r="AD49" s="16"/>
      <c r="AE49" s="114"/>
      <c r="AF49" s="114"/>
      <c r="AG49" s="96"/>
      <c r="AH49" s="285" t="s">
        <v>187</v>
      </c>
    </row>
    <row r="50" spans="1:34" ht="15.75" hidden="1">
      <c r="A50" s="101"/>
      <c r="B50" s="9"/>
      <c r="C50" s="5" t="s">
        <v>197</v>
      </c>
      <c r="K50" s="16"/>
      <c r="L50" s="16"/>
      <c r="M50" s="16"/>
      <c r="N50" s="16"/>
      <c r="O50" s="16"/>
      <c r="P50" s="16"/>
      <c r="Q50" s="16"/>
      <c r="R50" s="16"/>
      <c r="S50" s="16"/>
      <c r="T50" s="16"/>
      <c r="U50" s="16"/>
      <c r="V50" s="16"/>
      <c r="W50" s="16"/>
      <c r="X50" s="16"/>
      <c r="Y50" s="16"/>
      <c r="Z50" s="16"/>
      <c r="AA50" s="298"/>
      <c r="AB50" s="298"/>
      <c r="AC50" s="299"/>
      <c r="AD50" s="16"/>
      <c r="AE50" s="116"/>
      <c r="AF50" s="116"/>
      <c r="AG50" s="97"/>
      <c r="AH50" s="285" t="s">
        <v>187</v>
      </c>
    </row>
    <row r="51" spans="1:34" ht="15.75" hidden="1">
      <c r="A51" s="542" t="s">
        <v>62</v>
      </c>
      <c r="B51" s="543"/>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104"/>
      <c r="AA51" s="292">
        <f>SUM(AA45:AA50)</f>
        <v>0</v>
      </c>
      <c r="AB51" s="292">
        <f>SUM(AB45:AB50)</f>
        <v>0</v>
      </c>
      <c r="AC51" s="293">
        <f>SUM(AC45:AC50)</f>
        <v>0</v>
      </c>
      <c r="AD51" s="104"/>
      <c r="AE51" s="115">
        <f>SUM(AE45:AE50)</f>
        <v>0</v>
      </c>
      <c r="AF51" s="115">
        <f>SUM(AF45:AF50)</f>
        <v>0</v>
      </c>
      <c r="AG51" s="106">
        <f>SUM(AG45:AG50)</f>
        <v>0</v>
      </c>
      <c r="AH51" s="285" t="s">
        <v>187</v>
      </c>
    </row>
    <row r="52" spans="1:34" ht="15.75" hidden="1">
      <c r="A52" s="513" t="s">
        <v>178</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104"/>
      <c r="AA52" s="292"/>
      <c r="AB52" s="292"/>
      <c r="AC52" s="293"/>
      <c r="AD52" s="104"/>
      <c r="AE52" s="115"/>
      <c r="AF52" s="115"/>
      <c r="AG52" s="106"/>
      <c r="AH52" s="285" t="s">
        <v>187</v>
      </c>
    </row>
    <row r="53" spans="1:34" ht="15.75" hidden="1">
      <c r="A53" s="512" t="s">
        <v>199</v>
      </c>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104"/>
      <c r="AA53" s="292"/>
      <c r="AB53" s="292"/>
      <c r="AC53" s="293"/>
      <c r="AD53" s="104"/>
      <c r="AE53" s="115"/>
      <c r="AF53" s="115"/>
      <c r="AG53" s="106"/>
      <c r="AH53" s="285" t="s">
        <v>187</v>
      </c>
    </row>
    <row r="54" spans="1:34" ht="15.75" hidden="1">
      <c r="A54" s="512" t="s">
        <v>200</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104"/>
      <c r="AA54" s="292"/>
      <c r="AB54" s="292"/>
      <c r="AC54" s="293"/>
      <c r="AD54" s="104"/>
      <c r="AE54" s="115"/>
      <c r="AF54" s="115"/>
      <c r="AG54" s="106"/>
      <c r="AH54" s="285" t="s">
        <v>187</v>
      </c>
    </row>
    <row r="55" spans="1:34" ht="15.75" hidden="1">
      <c r="A55" s="512" t="s">
        <v>63</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104"/>
      <c r="AA55" s="292">
        <f>SUM(AA53:AA54)</f>
        <v>0</v>
      </c>
      <c r="AB55" s="292">
        <f>SUM(AB53:AB54)</f>
        <v>0</v>
      </c>
      <c r="AC55" s="292">
        <f>SUM(AC53:AC54)</f>
        <v>0</v>
      </c>
      <c r="AD55" s="104"/>
      <c r="AE55" s="115"/>
      <c r="AF55" s="115"/>
      <c r="AG55" s="106"/>
      <c r="AH55" s="285" t="s">
        <v>187</v>
      </c>
    </row>
    <row r="56" spans="1:34" ht="15.75">
      <c r="A56" s="513" t="s">
        <v>61</v>
      </c>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104"/>
      <c r="AA56" s="301">
        <f>SUM(AA51+AA55)</f>
        <v>0</v>
      </c>
      <c r="AB56" s="301">
        <f>SUM(AB51+AB55)</f>
        <v>0</v>
      </c>
      <c r="AC56" s="301">
        <f>SUM(AC51+AC55)</f>
        <v>0</v>
      </c>
      <c r="AD56" s="104"/>
      <c r="AE56" s="115">
        <f>SUM(AE52+AE54)</f>
        <v>0</v>
      </c>
      <c r="AF56" s="115">
        <f>SUM(AF52+AF54)</f>
        <v>0</v>
      </c>
      <c r="AG56" s="115">
        <f>SUM(AG52+AG54)</f>
        <v>0</v>
      </c>
      <c r="AH56" s="285" t="s">
        <v>187</v>
      </c>
    </row>
    <row r="57" spans="1:34" ht="15.75">
      <c r="A57" s="508" t="s">
        <v>264</v>
      </c>
      <c r="B57" s="507"/>
      <c r="C57" s="507"/>
      <c r="D57" s="507"/>
      <c r="E57" s="507"/>
      <c r="F57" s="507"/>
      <c r="G57" s="507"/>
      <c r="H57" s="507"/>
      <c r="I57" s="507"/>
      <c r="J57" s="507"/>
      <c r="K57" s="507"/>
      <c r="L57" s="507"/>
      <c r="M57" s="507"/>
      <c r="N57" s="507"/>
      <c r="O57" s="507"/>
      <c r="P57" s="507"/>
      <c r="Q57" s="507"/>
      <c r="R57" s="507"/>
      <c r="S57" s="507"/>
      <c r="T57" s="507"/>
      <c r="U57" s="507"/>
      <c r="V57" s="507"/>
      <c r="W57" s="507"/>
      <c r="X57" s="507"/>
      <c r="Y57" s="507"/>
      <c r="Z57" s="121"/>
      <c r="AA57" s="302">
        <f>AA42+AA56</f>
        <v>1374</v>
      </c>
      <c r="AB57" s="302">
        <f>AB42+AB56</f>
        <v>1344</v>
      </c>
      <c r="AC57" s="303">
        <f>AC42+AC56</f>
        <v>217416</v>
      </c>
      <c r="AD57" s="121"/>
      <c r="AE57" s="122"/>
      <c r="AF57" s="122"/>
      <c r="AG57" s="120"/>
      <c r="AH57" s="285" t="s">
        <v>187</v>
      </c>
    </row>
    <row r="58" spans="1:34" ht="15.75">
      <c r="A58" s="506" t="s">
        <v>265</v>
      </c>
      <c r="B58" s="507"/>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100"/>
      <c r="AA58" s="298">
        <f>AA57-AA15</f>
        <v>0</v>
      </c>
      <c r="AB58" s="298">
        <f>AB57-AB15</f>
        <v>0</v>
      </c>
      <c r="AC58" s="299">
        <f>AC57-AC15</f>
        <v>7653</v>
      </c>
      <c r="AD58" s="100"/>
      <c r="AE58" s="116" t="e">
        <f>#REF!-AE15</f>
        <v>#REF!</v>
      </c>
      <c r="AF58" s="116" t="e">
        <f>#REF!-AF15</f>
        <v>#REF!</v>
      </c>
      <c r="AG58" s="97" t="e">
        <f>#REF!-AG15</f>
        <v>#REF!</v>
      </c>
      <c r="AH58" s="285" t="s">
        <v>187</v>
      </c>
    </row>
    <row r="59" ht="10.5" customHeight="1">
      <c r="AH59" s="285" t="s">
        <v>187</v>
      </c>
    </row>
    <row r="60" spans="15:34" ht="11.25" customHeight="1" hidden="1">
      <c r="O60" s="267" t="s">
        <v>195</v>
      </c>
      <c r="AH60" s="285" t="s">
        <v>187</v>
      </c>
    </row>
    <row r="61" ht="15.75" hidden="1">
      <c r="AH61" s="285" t="s">
        <v>187</v>
      </c>
    </row>
    <row r="62" spans="1:34" ht="22.5" hidden="1">
      <c r="A62" s="532" t="s">
        <v>145</v>
      </c>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13"/>
      <c r="AE62" s="13"/>
      <c r="AF62" s="13"/>
      <c r="AG62" s="13"/>
      <c r="AH62" s="285" t="s">
        <v>187</v>
      </c>
    </row>
    <row r="63" spans="1:34" ht="23.25" hidden="1">
      <c r="A63" s="534" t="s">
        <v>101</v>
      </c>
      <c r="B63" s="535"/>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13"/>
      <c r="AE63" s="13"/>
      <c r="AF63" s="13"/>
      <c r="AG63" s="13"/>
      <c r="AH63" s="285" t="s">
        <v>187</v>
      </c>
    </row>
    <row r="64" spans="1:34" ht="23.25" hidden="1">
      <c r="A64" s="534" t="s">
        <v>135</v>
      </c>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13"/>
      <c r="AE64" s="13"/>
      <c r="AF64" s="13"/>
      <c r="AG64" s="13"/>
      <c r="AH64" s="285" t="s">
        <v>187</v>
      </c>
    </row>
    <row r="65" spans="1:34" ht="23.25" hidden="1">
      <c r="A65" s="534" t="s">
        <v>134</v>
      </c>
      <c r="B65" s="535"/>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13"/>
      <c r="AE65" s="13"/>
      <c r="AF65" s="13"/>
      <c r="AG65" s="13"/>
      <c r="AH65" s="285" t="s">
        <v>187</v>
      </c>
    </row>
    <row r="66" ht="15.75" hidden="1">
      <c r="AH66" s="285" t="s">
        <v>187</v>
      </c>
    </row>
    <row r="67" ht="15.75" hidden="1">
      <c r="AH67" s="285" t="s">
        <v>187</v>
      </c>
    </row>
    <row r="68" ht="15.75" hidden="1">
      <c r="AH68" s="285" t="s">
        <v>187</v>
      </c>
    </row>
    <row r="69" ht="18" customHeight="1" hidden="1">
      <c r="AH69" s="285" t="s">
        <v>187</v>
      </c>
    </row>
    <row r="70" spans="1:34" ht="9" customHeight="1">
      <c r="A70" s="220"/>
      <c r="B70" s="220"/>
      <c r="C70" s="220"/>
      <c r="D70" s="220"/>
      <c r="E70" s="220"/>
      <c r="F70" s="220"/>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85" t="s">
        <v>187</v>
      </c>
    </row>
    <row r="71" spans="1:34" ht="18" customHeight="1">
      <c r="A71" s="563" t="s">
        <v>164</v>
      </c>
      <c r="B71" s="564"/>
      <c r="C71" s="564"/>
      <c r="D71" s="564"/>
      <c r="E71" s="564"/>
      <c r="F71" s="564"/>
      <c r="G71" s="565"/>
      <c r="H71" s="590" t="s">
        <v>330</v>
      </c>
      <c r="I71" s="594"/>
      <c r="J71" s="597"/>
      <c r="K71" s="605" t="s">
        <v>91</v>
      </c>
      <c r="L71" s="606"/>
      <c r="M71" s="607"/>
      <c r="N71" s="590" t="s">
        <v>245</v>
      </c>
      <c r="O71" s="594"/>
      <c r="P71" s="597"/>
      <c r="Q71" s="590" t="s">
        <v>263</v>
      </c>
      <c r="R71" s="594"/>
      <c r="S71" s="597"/>
      <c r="T71" s="590" t="s">
        <v>246</v>
      </c>
      <c r="U71" s="591"/>
      <c r="V71" s="591"/>
      <c r="W71" s="590" t="s">
        <v>247</v>
      </c>
      <c r="X71" s="594"/>
      <c r="Y71" s="594"/>
      <c r="Z71" s="265"/>
      <c r="AA71" s="590" t="s">
        <v>273</v>
      </c>
      <c r="AB71" s="594"/>
      <c r="AC71" s="597"/>
      <c r="AD71" s="168"/>
      <c r="AE71" s="166" t="s">
        <v>83</v>
      </c>
      <c r="AF71" s="167"/>
      <c r="AG71" s="171"/>
      <c r="AH71" s="285" t="s">
        <v>187</v>
      </c>
    </row>
    <row r="72" spans="1:34" ht="28.5" customHeight="1">
      <c r="A72" s="566"/>
      <c r="B72" s="567"/>
      <c r="C72" s="567"/>
      <c r="D72" s="567"/>
      <c r="E72" s="567"/>
      <c r="F72" s="567"/>
      <c r="G72" s="568"/>
      <c r="H72" s="595"/>
      <c r="I72" s="596"/>
      <c r="J72" s="598"/>
      <c r="K72" s="608"/>
      <c r="L72" s="609"/>
      <c r="M72" s="610"/>
      <c r="N72" s="595"/>
      <c r="O72" s="596"/>
      <c r="P72" s="598"/>
      <c r="Q72" s="595"/>
      <c r="R72" s="596"/>
      <c r="S72" s="598"/>
      <c r="T72" s="592"/>
      <c r="U72" s="593"/>
      <c r="V72" s="593"/>
      <c r="W72" s="595"/>
      <c r="X72" s="596"/>
      <c r="Y72" s="596"/>
      <c r="Z72" s="266"/>
      <c r="AA72" s="595"/>
      <c r="AB72" s="596"/>
      <c r="AC72" s="598"/>
      <c r="AD72" s="178"/>
      <c r="AE72" s="176" t="s">
        <v>169</v>
      </c>
      <c r="AF72" s="177"/>
      <c r="AG72" s="180"/>
      <c r="AH72" s="285" t="s">
        <v>187</v>
      </c>
    </row>
    <row r="73" spans="1:34" ht="18" customHeight="1" thickBot="1">
      <c r="A73" s="569"/>
      <c r="B73" s="570"/>
      <c r="C73" s="570"/>
      <c r="D73" s="570"/>
      <c r="E73" s="570"/>
      <c r="F73" s="570"/>
      <c r="G73" s="571"/>
      <c r="H73" s="183" t="s">
        <v>165</v>
      </c>
      <c r="I73" s="184" t="s">
        <v>316</v>
      </c>
      <c r="J73" s="185" t="s">
        <v>167</v>
      </c>
      <c r="K73" s="183" t="s">
        <v>165</v>
      </c>
      <c r="L73" s="184" t="s">
        <v>316</v>
      </c>
      <c r="M73" s="185" t="s">
        <v>167</v>
      </c>
      <c r="N73" s="183" t="s">
        <v>165</v>
      </c>
      <c r="O73" s="184" t="s">
        <v>316</v>
      </c>
      <c r="P73" s="185" t="s">
        <v>167</v>
      </c>
      <c r="Q73" s="183" t="s">
        <v>165</v>
      </c>
      <c r="R73" s="184" t="s">
        <v>316</v>
      </c>
      <c r="S73" s="185" t="s">
        <v>167</v>
      </c>
      <c r="T73" s="183" t="s">
        <v>165</v>
      </c>
      <c r="U73" s="184" t="s">
        <v>316</v>
      </c>
      <c r="V73" s="185" t="s">
        <v>167</v>
      </c>
      <c r="W73" s="183" t="s">
        <v>165</v>
      </c>
      <c r="X73" s="184" t="s">
        <v>316</v>
      </c>
      <c r="Y73" s="185" t="s">
        <v>167</v>
      </c>
      <c r="Z73" s="186"/>
      <c r="AA73" s="183" t="s">
        <v>165</v>
      </c>
      <c r="AB73" s="184" t="s">
        <v>316</v>
      </c>
      <c r="AC73" s="187" t="s">
        <v>167</v>
      </c>
      <c r="AD73" s="186"/>
      <c r="AE73" s="183" t="s">
        <v>165</v>
      </c>
      <c r="AF73" s="184" t="s">
        <v>316</v>
      </c>
      <c r="AG73" s="187" t="s">
        <v>167</v>
      </c>
      <c r="AH73" s="285" t="s">
        <v>187</v>
      </c>
    </row>
    <row r="74" spans="1:34" ht="27.75" customHeight="1">
      <c r="A74" s="584" t="s">
        <v>102</v>
      </c>
      <c r="B74" s="585"/>
      <c r="C74" s="585"/>
      <c r="D74" s="585"/>
      <c r="E74" s="585"/>
      <c r="F74" s="585"/>
      <c r="G74" s="586"/>
      <c r="H74" s="201">
        <f>AA14</f>
        <v>1468</v>
      </c>
      <c r="I74" s="197">
        <f>AB14</f>
        <v>1460</v>
      </c>
      <c r="J74" s="455">
        <f>AC14</f>
        <v>223152</v>
      </c>
      <c r="K74" s="398">
        <f>AA15</f>
        <v>1374</v>
      </c>
      <c r="L74" s="399">
        <f>AB15</f>
        <v>1344</v>
      </c>
      <c r="M74" s="455">
        <f>AC15</f>
        <v>209763</v>
      </c>
      <c r="N74" s="398">
        <f>AA41</f>
        <v>0</v>
      </c>
      <c r="O74" s="399">
        <f>AB41</f>
        <v>0</v>
      </c>
      <c r="P74" s="455">
        <f>AC41</f>
        <v>7653</v>
      </c>
      <c r="Q74" s="398">
        <f>AA42</f>
        <v>1374</v>
      </c>
      <c r="R74" s="399">
        <f>AB42</f>
        <v>1344</v>
      </c>
      <c r="S74" s="396">
        <f>AC42</f>
        <v>217416</v>
      </c>
      <c r="T74" s="395">
        <f>AA56</f>
        <v>0</v>
      </c>
      <c r="U74" s="396">
        <f>AB56</f>
        <v>0</v>
      </c>
      <c r="V74" s="396">
        <f>AC56</f>
        <v>0</v>
      </c>
      <c r="W74" s="395">
        <f>AA56</f>
        <v>0</v>
      </c>
      <c r="X74" s="396">
        <f>AB56</f>
        <v>0</v>
      </c>
      <c r="Y74" s="396">
        <f>AC56</f>
        <v>0</v>
      </c>
      <c r="Z74" s="396"/>
      <c r="AA74" s="395">
        <f>W74+T74+Q74</f>
        <v>1374</v>
      </c>
      <c r="AB74" s="396">
        <f>R74+U74+X74</f>
        <v>1344</v>
      </c>
      <c r="AC74" s="397">
        <f>V74+S74</f>
        <v>217416</v>
      </c>
      <c r="AD74" s="192"/>
      <c r="AE74" s="191" t="e">
        <f>AA74-#REF!</f>
        <v>#REF!</v>
      </c>
      <c r="AF74" s="192" t="e">
        <f>AB74-#REF!</f>
        <v>#REF!</v>
      </c>
      <c r="AG74" s="194" t="e">
        <f>AC74-#REF!</f>
        <v>#REF!</v>
      </c>
      <c r="AH74" s="285" t="s">
        <v>187</v>
      </c>
    </row>
    <row r="75" spans="1:34" ht="18" customHeight="1" hidden="1">
      <c r="A75" s="587" t="s">
        <v>54</v>
      </c>
      <c r="B75" s="588"/>
      <c r="C75" s="588"/>
      <c r="D75" s="588"/>
      <c r="E75" s="588"/>
      <c r="F75" s="588"/>
      <c r="G75" s="589"/>
      <c r="H75" s="395"/>
      <c r="I75" s="396"/>
      <c r="J75" s="396"/>
      <c r="K75" s="395"/>
      <c r="L75" s="396"/>
      <c r="M75" s="396"/>
      <c r="N75" s="395"/>
      <c r="O75" s="396"/>
      <c r="P75" s="396"/>
      <c r="Q75" s="395">
        <f>N75+K75</f>
        <v>0</v>
      </c>
      <c r="R75" s="396">
        <f>+L75+O75</f>
        <v>0</v>
      </c>
      <c r="S75" s="396">
        <f>P75+M75</f>
        <v>0</v>
      </c>
      <c r="T75" s="395"/>
      <c r="U75" s="396"/>
      <c r="V75" s="396"/>
      <c r="W75" s="395"/>
      <c r="X75" s="396"/>
      <c r="Y75" s="396"/>
      <c r="Z75" s="396"/>
      <c r="AA75" s="395">
        <f>T75+Q75</f>
        <v>0</v>
      </c>
      <c r="AB75" s="396">
        <f>+R75+U75+X75</f>
        <v>0</v>
      </c>
      <c r="AC75" s="397">
        <f>V75+S75</f>
        <v>0</v>
      </c>
      <c r="AD75" s="192"/>
      <c r="AE75" s="191">
        <f aca="true" t="shared" si="0" ref="AE75:AG77">AA75-K75</f>
        <v>0</v>
      </c>
      <c r="AF75" s="192">
        <f t="shared" si="0"/>
        <v>0</v>
      </c>
      <c r="AG75" s="195">
        <f t="shared" si="0"/>
        <v>0</v>
      </c>
      <c r="AH75" s="285" t="s">
        <v>187</v>
      </c>
    </row>
    <row r="76" spans="1:34" ht="18" customHeight="1" hidden="1">
      <c r="A76" s="587" t="s">
        <v>55</v>
      </c>
      <c r="B76" s="588"/>
      <c r="C76" s="588"/>
      <c r="D76" s="588"/>
      <c r="E76" s="588"/>
      <c r="F76" s="588"/>
      <c r="G76" s="589"/>
      <c r="H76" s="395"/>
      <c r="I76" s="396"/>
      <c r="J76" s="396"/>
      <c r="K76" s="395"/>
      <c r="L76" s="396"/>
      <c r="M76" s="396"/>
      <c r="N76" s="395"/>
      <c r="O76" s="396"/>
      <c r="P76" s="396"/>
      <c r="Q76" s="395">
        <f>N76+K76</f>
        <v>0</v>
      </c>
      <c r="R76" s="396">
        <f>+L76+O76</f>
        <v>0</v>
      </c>
      <c r="S76" s="396">
        <f>P76+M76</f>
        <v>0</v>
      </c>
      <c r="T76" s="395"/>
      <c r="U76" s="396"/>
      <c r="V76" s="396"/>
      <c r="W76" s="395"/>
      <c r="X76" s="396"/>
      <c r="Y76" s="396"/>
      <c r="Z76" s="396"/>
      <c r="AA76" s="395">
        <f>T76+Q76</f>
        <v>0</v>
      </c>
      <c r="AB76" s="396">
        <f>+R76+U76+X76</f>
        <v>0</v>
      </c>
      <c r="AC76" s="397">
        <f>V76+S76</f>
        <v>0</v>
      </c>
      <c r="AD76" s="192"/>
      <c r="AE76" s="191">
        <f t="shared" si="0"/>
        <v>0</v>
      </c>
      <c r="AF76" s="192">
        <f t="shared" si="0"/>
        <v>0</v>
      </c>
      <c r="AG76" s="195">
        <f t="shared" si="0"/>
        <v>0</v>
      </c>
      <c r="AH76" s="285" t="s">
        <v>187</v>
      </c>
    </row>
    <row r="77" spans="1:34" ht="18" customHeight="1" hidden="1">
      <c r="A77" s="587" t="s">
        <v>56</v>
      </c>
      <c r="B77" s="588"/>
      <c r="C77" s="588"/>
      <c r="D77" s="588"/>
      <c r="E77" s="588"/>
      <c r="F77" s="588"/>
      <c r="G77" s="589"/>
      <c r="H77" s="398"/>
      <c r="I77" s="399"/>
      <c r="J77" s="399"/>
      <c r="K77" s="398"/>
      <c r="L77" s="399"/>
      <c r="M77" s="399"/>
      <c r="N77" s="398"/>
      <c r="O77" s="399"/>
      <c r="P77" s="399"/>
      <c r="Q77" s="398">
        <f>N77+K77</f>
        <v>0</v>
      </c>
      <c r="R77" s="399">
        <f>+L77+O77</f>
        <v>0</v>
      </c>
      <c r="S77" s="399">
        <f>P77+M77</f>
        <v>0</v>
      </c>
      <c r="T77" s="398"/>
      <c r="U77" s="399"/>
      <c r="V77" s="399"/>
      <c r="W77" s="398"/>
      <c r="X77" s="399"/>
      <c r="Y77" s="399"/>
      <c r="Z77" s="399"/>
      <c r="AA77" s="398">
        <f>T77+Q77</f>
        <v>0</v>
      </c>
      <c r="AB77" s="399">
        <f>+R77+U77+X77</f>
        <v>0</v>
      </c>
      <c r="AC77" s="400">
        <f>V77+S77</f>
        <v>0</v>
      </c>
      <c r="AD77" s="178"/>
      <c r="AE77" s="199">
        <f t="shared" si="0"/>
        <v>0</v>
      </c>
      <c r="AF77" s="178">
        <f t="shared" si="0"/>
        <v>0</v>
      </c>
      <c r="AG77" s="200">
        <f t="shared" si="0"/>
        <v>0</v>
      </c>
      <c r="AH77" s="285" t="s">
        <v>187</v>
      </c>
    </row>
    <row r="78" spans="1:34" ht="18" customHeight="1">
      <c r="A78" s="572" t="s">
        <v>317</v>
      </c>
      <c r="B78" s="573"/>
      <c r="C78" s="573"/>
      <c r="D78" s="573"/>
      <c r="E78" s="573"/>
      <c r="F78" s="573"/>
      <c r="G78" s="574"/>
      <c r="H78" s="452">
        <f aca="true" t="shared" si="1" ref="H78:Y78">SUM(H74:H77)</f>
        <v>1468</v>
      </c>
      <c r="I78" s="453">
        <f t="shared" si="1"/>
        <v>1460</v>
      </c>
      <c r="J78" s="454">
        <f t="shared" si="1"/>
        <v>223152</v>
      </c>
      <c r="K78" s="452">
        <f aca="true" t="shared" si="2" ref="K78:S78">SUM(K74:K77)</f>
        <v>1374</v>
      </c>
      <c r="L78" s="453">
        <f t="shared" si="2"/>
        <v>1344</v>
      </c>
      <c r="M78" s="454">
        <f t="shared" si="2"/>
        <v>209763</v>
      </c>
      <c r="N78" s="452">
        <f t="shared" si="2"/>
        <v>0</v>
      </c>
      <c r="O78" s="453">
        <f t="shared" si="2"/>
        <v>0</v>
      </c>
      <c r="P78" s="454">
        <f t="shared" si="2"/>
        <v>7653</v>
      </c>
      <c r="Q78" s="452">
        <f t="shared" si="2"/>
        <v>1374</v>
      </c>
      <c r="R78" s="453">
        <f t="shared" si="2"/>
        <v>1344</v>
      </c>
      <c r="S78" s="454">
        <f t="shared" si="2"/>
        <v>217416</v>
      </c>
      <c r="T78" s="401">
        <f t="shared" si="1"/>
        <v>0</v>
      </c>
      <c r="U78" s="402">
        <f t="shared" si="1"/>
        <v>0</v>
      </c>
      <c r="V78" s="394">
        <f t="shared" si="1"/>
        <v>0</v>
      </c>
      <c r="W78" s="401">
        <f t="shared" si="1"/>
        <v>0</v>
      </c>
      <c r="X78" s="402">
        <f t="shared" si="1"/>
        <v>0</v>
      </c>
      <c r="Y78" s="394">
        <f t="shared" si="1"/>
        <v>0</v>
      </c>
      <c r="Z78" s="202"/>
      <c r="AA78" s="401">
        <f>SUM(AA74:AA77)</f>
        <v>1374</v>
      </c>
      <c r="AB78" s="402">
        <f>SUM(AB74:AB77)</f>
        <v>1344</v>
      </c>
      <c r="AC78" s="404">
        <f>SUM(AC74:AC77)</f>
        <v>217416</v>
      </c>
      <c r="AD78" s="205"/>
      <c r="AE78" s="204" t="e">
        <f>SUM(AE74:AE77)</f>
        <v>#REF!</v>
      </c>
      <c r="AF78" s="205" t="e">
        <f>SUM(AF74:AF77)</f>
        <v>#REF!</v>
      </c>
      <c r="AG78" s="206" t="e">
        <f>SUM(AG74:AG77)</f>
        <v>#REF!</v>
      </c>
      <c r="AH78" s="285" t="s">
        <v>187</v>
      </c>
    </row>
    <row r="79" spans="1:34" ht="8.25" customHeight="1">
      <c r="A79" s="599" t="s">
        <v>137</v>
      </c>
      <c r="B79" s="600"/>
      <c r="C79" s="600"/>
      <c r="D79" s="600"/>
      <c r="E79" s="600"/>
      <c r="F79" s="600"/>
      <c r="G79" s="601"/>
      <c r="H79" s="526"/>
      <c r="I79" s="524"/>
      <c r="J79" s="528"/>
      <c r="K79" s="526"/>
      <c r="L79" s="524"/>
      <c r="M79" s="528"/>
      <c r="N79" s="526"/>
      <c r="O79" s="524"/>
      <c r="P79" s="528"/>
      <c r="Q79" s="526"/>
      <c r="R79" s="524">
        <f>+L79+O80</f>
        <v>0</v>
      </c>
      <c r="S79" s="528"/>
      <c r="T79" s="526"/>
      <c r="U79" s="524"/>
      <c r="V79" s="528"/>
      <c r="W79" s="526"/>
      <c r="X79" s="524"/>
      <c r="Y79" s="524"/>
      <c r="Z79" s="175"/>
      <c r="AA79" s="526"/>
      <c r="AB79" s="524">
        <f>U80+R79</f>
        <v>0</v>
      </c>
      <c r="AC79" s="528"/>
      <c r="AD79" s="208"/>
      <c r="AE79" s="207"/>
      <c r="AF79" s="208"/>
      <c r="AG79" s="209"/>
      <c r="AH79" s="285" t="s">
        <v>187</v>
      </c>
    </row>
    <row r="80" spans="1:34" ht="18" customHeight="1">
      <c r="A80" s="602"/>
      <c r="B80" s="603"/>
      <c r="C80" s="603"/>
      <c r="D80" s="603"/>
      <c r="E80" s="603"/>
      <c r="F80" s="603"/>
      <c r="G80" s="604"/>
      <c r="H80" s="527"/>
      <c r="I80" s="525"/>
      <c r="J80" s="529"/>
      <c r="K80" s="527"/>
      <c r="L80" s="525"/>
      <c r="M80" s="529"/>
      <c r="N80" s="527"/>
      <c r="O80" s="525"/>
      <c r="P80" s="529"/>
      <c r="Q80" s="527"/>
      <c r="R80" s="525"/>
      <c r="S80" s="529"/>
      <c r="T80" s="527"/>
      <c r="U80" s="525"/>
      <c r="V80" s="529"/>
      <c r="W80" s="527"/>
      <c r="X80" s="525"/>
      <c r="Y80" s="525"/>
      <c r="Z80" s="197"/>
      <c r="AA80" s="527"/>
      <c r="AB80" s="525"/>
      <c r="AC80" s="529"/>
      <c r="AD80" s="178"/>
      <c r="AE80" s="199"/>
      <c r="AF80" s="178">
        <f>AB79-L79</f>
        <v>0</v>
      </c>
      <c r="AG80" s="200"/>
      <c r="AH80" s="285" t="s">
        <v>187</v>
      </c>
    </row>
    <row r="81" spans="1:34" ht="18" customHeight="1">
      <c r="A81" s="575" t="s">
        <v>140</v>
      </c>
      <c r="B81" s="576"/>
      <c r="C81" s="576"/>
      <c r="D81" s="576"/>
      <c r="E81" s="576"/>
      <c r="F81" s="576"/>
      <c r="G81" s="577"/>
      <c r="H81" s="188"/>
      <c r="I81" s="396">
        <f>+I74+I79</f>
        <v>1460</v>
      </c>
      <c r="J81" s="396"/>
      <c r="K81" s="395"/>
      <c r="L81" s="396">
        <f>+L74+L79</f>
        <v>1344</v>
      </c>
      <c r="M81" s="396"/>
      <c r="N81" s="395"/>
      <c r="O81" s="396">
        <f>+O74+O80</f>
        <v>0</v>
      </c>
      <c r="P81" s="396"/>
      <c r="Q81" s="395"/>
      <c r="R81" s="396">
        <f>+R74+R79</f>
        <v>1344</v>
      </c>
      <c r="S81" s="396"/>
      <c r="T81" s="395"/>
      <c r="U81" s="396">
        <f>+U78+U80</f>
        <v>0</v>
      </c>
      <c r="V81" s="396"/>
      <c r="W81" s="395"/>
      <c r="X81" s="396">
        <f>+X78+X80</f>
        <v>0</v>
      </c>
      <c r="Y81" s="396"/>
      <c r="Z81" s="396"/>
      <c r="AA81" s="395"/>
      <c r="AB81" s="396">
        <f>+AB78+AB79</f>
        <v>1344</v>
      </c>
      <c r="AC81" s="397"/>
      <c r="AD81" s="192"/>
      <c r="AE81" s="191"/>
      <c r="AF81" s="192" t="e">
        <f>+AF78+AF80</f>
        <v>#REF!</v>
      </c>
      <c r="AG81" s="195"/>
      <c r="AH81" s="285" t="s">
        <v>187</v>
      </c>
    </row>
    <row r="82" spans="1:34" ht="6.75" customHeight="1">
      <c r="A82" s="578" t="s">
        <v>142</v>
      </c>
      <c r="B82" s="579"/>
      <c r="C82" s="579"/>
      <c r="D82" s="579"/>
      <c r="E82" s="579"/>
      <c r="F82" s="579"/>
      <c r="G82" s="580"/>
      <c r="H82" s="530"/>
      <c r="I82" s="518"/>
      <c r="J82" s="522"/>
      <c r="K82" s="520"/>
      <c r="L82" s="518"/>
      <c r="M82" s="522"/>
      <c r="N82" s="520"/>
      <c r="O82" s="518"/>
      <c r="P82" s="522"/>
      <c r="Q82" s="520"/>
      <c r="R82" s="518"/>
      <c r="S82" s="522"/>
      <c r="T82" s="520"/>
      <c r="U82" s="518"/>
      <c r="V82" s="522"/>
      <c r="W82" s="520"/>
      <c r="X82" s="518"/>
      <c r="Y82" s="518"/>
      <c r="Z82" s="403"/>
      <c r="AA82" s="520"/>
      <c r="AB82" s="518"/>
      <c r="AC82" s="522"/>
      <c r="AD82" s="208"/>
      <c r="AE82" s="207"/>
      <c r="AF82" s="208"/>
      <c r="AG82" s="209"/>
      <c r="AH82" s="285" t="s">
        <v>187</v>
      </c>
    </row>
    <row r="83" spans="1:34" ht="12.75" customHeight="1">
      <c r="A83" s="581"/>
      <c r="B83" s="582"/>
      <c r="C83" s="582"/>
      <c r="D83" s="582"/>
      <c r="E83" s="582"/>
      <c r="F83" s="582"/>
      <c r="G83" s="583"/>
      <c r="H83" s="531"/>
      <c r="I83" s="519"/>
      <c r="J83" s="523"/>
      <c r="K83" s="521"/>
      <c r="L83" s="519"/>
      <c r="M83" s="523"/>
      <c r="N83" s="521"/>
      <c r="O83" s="519"/>
      <c r="P83" s="523"/>
      <c r="Q83" s="521"/>
      <c r="R83" s="519"/>
      <c r="S83" s="523"/>
      <c r="T83" s="521"/>
      <c r="U83" s="519"/>
      <c r="V83" s="523"/>
      <c r="W83" s="521"/>
      <c r="X83" s="519"/>
      <c r="Y83" s="519"/>
      <c r="Z83" s="396"/>
      <c r="AA83" s="521"/>
      <c r="AB83" s="519"/>
      <c r="AC83" s="523"/>
      <c r="AD83" s="192"/>
      <c r="AE83" s="191"/>
      <c r="AF83" s="192"/>
      <c r="AG83" s="195"/>
      <c r="AH83" s="285" t="s">
        <v>187</v>
      </c>
    </row>
    <row r="84" spans="1:34" ht="18" customHeight="1" hidden="1">
      <c r="A84" s="561" t="s">
        <v>326</v>
      </c>
      <c r="B84" s="515"/>
      <c r="C84" s="515"/>
      <c r="D84" s="515"/>
      <c r="E84" s="515"/>
      <c r="F84" s="515"/>
      <c r="G84" s="562"/>
      <c r="H84" s="188"/>
      <c r="I84" s="396"/>
      <c r="J84" s="396"/>
      <c r="K84" s="395"/>
      <c r="L84" s="396"/>
      <c r="M84" s="396"/>
      <c r="N84" s="395"/>
      <c r="O84" s="396"/>
      <c r="P84" s="396"/>
      <c r="Q84" s="395"/>
      <c r="R84" s="396"/>
      <c r="S84" s="396"/>
      <c r="T84" s="395"/>
      <c r="U84" s="396"/>
      <c r="V84" s="396"/>
      <c r="W84" s="395"/>
      <c r="X84" s="396"/>
      <c r="Y84" s="396"/>
      <c r="Z84" s="396"/>
      <c r="AA84" s="395"/>
      <c r="AB84" s="396"/>
      <c r="AC84" s="397"/>
      <c r="AD84" s="192"/>
      <c r="AE84" s="191"/>
      <c r="AF84" s="192">
        <f>AB84-L84</f>
        <v>0</v>
      </c>
      <c r="AG84" s="195"/>
      <c r="AH84" s="285" t="s">
        <v>187</v>
      </c>
    </row>
    <row r="85" spans="1:34" ht="18" customHeight="1" hidden="1">
      <c r="A85" s="536" t="s">
        <v>58</v>
      </c>
      <c r="B85" s="537"/>
      <c r="C85" s="537"/>
      <c r="D85" s="537"/>
      <c r="E85" s="537"/>
      <c r="F85" s="537"/>
      <c r="G85" s="538"/>
      <c r="H85" s="201"/>
      <c r="I85" s="399"/>
      <c r="J85" s="399"/>
      <c r="K85" s="398"/>
      <c r="L85" s="399"/>
      <c r="M85" s="399"/>
      <c r="N85" s="398"/>
      <c r="O85" s="399"/>
      <c r="P85" s="399"/>
      <c r="Q85" s="398"/>
      <c r="R85" s="399"/>
      <c r="S85" s="399"/>
      <c r="T85" s="398"/>
      <c r="U85" s="399"/>
      <c r="V85" s="399"/>
      <c r="W85" s="398"/>
      <c r="X85" s="399"/>
      <c r="Y85" s="399"/>
      <c r="Z85" s="399"/>
      <c r="AA85" s="398"/>
      <c r="AB85" s="399"/>
      <c r="AC85" s="400"/>
      <c r="AD85" s="178"/>
      <c r="AE85" s="199"/>
      <c r="AF85" s="178">
        <f>AB85-L85</f>
        <v>0</v>
      </c>
      <c r="AG85" s="200"/>
      <c r="AH85" s="285" t="s">
        <v>187</v>
      </c>
    </row>
    <row r="86" spans="1:34" ht="18" customHeight="1">
      <c r="A86" s="551" t="s">
        <v>139</v>
      </c>
      <c r="B86" s="552"/>
      <c r="C86" s="552"/>
      <c r="D86" s="552"/>
      <c r="E86" s="552"/>
      <c r="F86" s="552"/>
      <c r="G86" s="553"/>
      <c r="H86" s="201"/>
      <c r="I86" s="399">
        <f>I85+I84+I81</f>
        <v>1460</v>
      </c>
      <c r="J86" s="399"/>
      <c r="K86" s="398"/>
      <c r="L86" s="399">
        <f>L85+L84+L81</f>
        <v>1344</v>
      </c>
      <c r="M86" s="399"/>
      <c r="N86" s="398"/>
      <c r="O86" s="399">
        <f>O85+O84+O81</f>
        <v>0</v>
      </c>
      <c r="P86" s="399"/>
      <c r="Q86" s="398"/>
      <c r="R86" s="399">
        <f>R85+R84+R81</f>
        <v>1344</v>
      </c>
      <c r="S86" s="399"/>
      <c r="T86" s="398"/>
      <c r="U86" s="399">
        <f>U85+U84+U81</f>
        <v>0</v>
      </c>
      <c r="V86" s="399"/>
      <c r="W86" s="398"/>
      <c r="X86" s="399">
        <f>X85+X84+X81</f>
        <v>0</v>
      </c>
      <c r="Y86" s="399"/>
      <c r="Z86" s="399"/>
      <c r="AA86" s="398"/>
      <c r="AB86" s="399">
        <f>AB85+AB84+AB81</f>
        <v>1344</v>
      </c>
      <c r="AC86" s="400"/>
      <c r="AD86" s="178"/>
      <c r="AE86" s="199"/>
      <c r="AF86" s="178" t="e">
        <f>AF85+AF84+AF81</f>
        <v>#REF!</v>
      </c>
      <c r="AG86" s="200"/>
      <c r="AH86" s="285" t="s">
        <v>250</v>
      </c>
    </row>
    <row r="87" spans="1:34" ht="18" customHeight="1">
      <c r="A87" s="556"/>
      <c r="B87" s="557"/>
      <c r="C87" s="557"/>
      <c r="D87" s="557"/>
      <c r="E87" s="557"/>
      <c r="F87" s="557"/>
      <c r="G87" s="557"/>
      <c r="H87" s="557"/>
      <c r="I87" s="557"/>
      <c r="J87" s="557"/>
      <c r="K87" s="557"/>
      <c r="L87" s="557"/>
      <c r="M87" s="557"/>
      <c r="N87" s="557"/>
      <c r="O87" s="557"/>
      <c r="P87" s="557"/>
      <c r="Q87" s="557"/>
      <c r="R87" s="557"/>
      <c r="S87" s="557"/>
      <c r="T87" s="557"/>
      <c r="U87" s="557"/>
      <c r="V87" s="557"/>
      <c r="W87" s="557"/>
      <c r="X87" s="557"/>
      <c r="Y87" s="557"/>
      <c r="Z87" s="557"/>
      <c r="AA87" s="557"/>
      <c r="AB87" s="557"/>
      <c r="AC87" s="558"/>
      <c r="AH87" s="285"/>
    </row>
    <row r="88" spans="1:34" ht="18" customHeight="1" hidden="1">
      <c r="A88" s="220" t="s">
        <v>147</v>
      </c>
      <c r="B88" s="220"/>
      <c r="C88" s="220"/>
      <c r="D88" s="220"/>
      <c r="E88" s="220"/>
      <c r="F88" s="220"/>
      <c r="G88" s="220"/>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86"/>
    </row>
    <row r="89" spans="1:34" ht="18" customHeight="1" hidden="1">
      <c r="A89" s="164"/>
      <c r="B89" s="165"/>
      <c r="C89" s="165"/>
      <c r="D89" s="165"/>
      <c r="E89" s="165"/>
      <c r="F89" s="165"/>
      <c r="G89" s="165"/>
      <c r="H89" s="166" t="s">
        <v>81</v>
      </c>
      <c r="I89" s="167"/>
      <c r="J89" s="167"/>
      <c r="K89" s="166" t="s">
        <v>82</v>
      </c>
      <c r="L89" s="167"/>
      <c r="M89" s="167"/>
      <c r="N89" s="169">
        <v>2007</v>
      </c>
      <c r="O89" s="170"/>
      <c r="P89" s="170"/>
      <c r="Q89" s="169">
        <v>2007</v>
      </c>
      <c r="R89" s="170"/>
      <c r="S89" s="170"/>
      <c r="T89" s="169">
        <v>2007</v>
      </c>
      <c r="U89" s="170"/>
      <c r="V89" s="170"/>
      <c r="W89" s="169">
        <v>2007</v>
      </c>
      <c r="X89" s="170"/>
      <c r="Y89" s="170"/>
      <c r="Z89" s="168"/>
      <c r="AA89" s="169">
        <v>2007</v>
      </c>
      <c r="AB89" s="170"/>
      <c r="AC89" s="170"/>
      <c r="AD89" s="168"/>
      <c r="AE89" s="166" t="s">
        <v>83</v>
      </c>
      <c r="AF89" s="167"/>
      <c r="AG89" s="171"/>
      <c r="AH89" s="285"/>
    </row>
    <row r="90" spans="1:34" ht="18" customHeight="1" hidden="1">
      <c r="A90" s="172"/>
      <c r="B90" s="173"/>
      <c r="C90" s="174"/>
      <c r="D90" s="174"/>
      <c r="E90" s="175"/>
      <c r="F90" s="173"/>
      <c r="G90" s="175"/>
      <c r="H90" s="176" t="s">
        <v>150</v>
      </c>
      <c r="I90" s="177"/>
      <c r="J90" s="177"/>
      <c r="K90" s="176" t="s">
        <v>148</v>
      </c>
      <c r="L90" s="177"/>
      <c r="M90" s="177"/>
      <c r="N90" s="176" t="s">
        <v>206</v>
      </c>
      <c r="O90" s="179"/>
      <c r="P90" s="179"/>
      <c r="Q90" s="176" t="s">
        <v>171</v>
      </c>
      <c r="R90" s="177"/>
      <c r="S90" s="177"/>
      <c r="T90" s="176" t="s">
        <v>172</v>
      </c>
      <c r="U90" s="179"/>
      <c r="V90" s="179"/>
      <c r="W90" s="176" t="s">
        <v>178</v>
      </c>
      <c r="X90" s="179"/>
      <c r="Y90" s="179"/>
      <c r="Z90" s="178"/>
      <c r="AA90" s="176" t="s">
        <v>163</v>
      </c>
      <c r="AB90" s="177"/>
      <c r="AC90" s="177"/>
      <c r="AD90" s="178"/>
      <c r="AE90" s="176" t="s">
        <v>169</v>
      </c>
      <c r="AF90" s="177"/>
      <c r="AG90" s="180"/>
      <c r="AH90" s="285"/>
    </row>
    <row r="91" spans="1:34" ht="18" customHeight="1" hidden="1" thickBot="1">
      <c r="A91" s="181" t="s">
        <v>164</v>
      </c>
      <c r="B91" s="182"/>
      <c r="C91" s="182"/>
      <c r="D91" s="182"/>
      <c r="E91" s="182"/>
      <c r="F91" s="182"/>
      <c r="G91" s="182"/>
      <c r="H91" s="183" t="s">
        <v>165</v>
      </c>
      <c r="I91" s="184" t="s">
        <v>316</v>
      </c>
      <c r="J91" s="185" t="s">
        <v>167</v>
      </c>
      <c r="K91" s="183" t="s">
        <v>165</v>
      </c>
      <c r="L91" s="184" t="s">
        <v>316</v>
      </c>
      <c r="M91" s="185" t="s">
        <v>167</v>
      </c>
      <c r="N91" s="183" t="s">
        <v>165</v>
      </c>
      <c r="O91" s="184" t="s">
        <v>316</v>
      </c>
      <c r="P91" s="185" t="s">
        <v>167</v>
      </c>
      <c r="Q91" s="183" t="s">
        <v>165</v>
      </c>
      <c r="R91" s="184" t="s">
        <v>316</v>
      </c>
      <c r="S91" s="185" t="s">
        <v>167</v>
      </c>
      <c r="T91" s="183" t="s">
        <v>165</v>
      </c>
      <c r="U91" s="184" t="s">
        <v>316</v>
      </c>
      <c r="V91" s="185" t="s">
        <v>167</v>
      </c>
      <c r="W91" s="183" t="s">
        <v>165</v>
      </c>
      <c r="X91" s="184" t="s">
        <v>316</v>
      </c>
      <c r="Y91" s="185" t="s">
        <v>167</v>
      </c>
      <c r="Z91" s="186"/>
      <c r="AA91" s="183" t="s">
        <v>165</v>
      </c>
      <c r="AB91" s="184" t="s">
        <v>316</v>
      </c>
      <c r="AC91" s="185" t="s">
        <v>167</v>
      </c>
      <c r="AD91" s="186"/>
      <c r="AE91" s="183" t="s">
        <v>165</v>
      </c>
      <c r="AF91" s="184" t="s">
        <v>316</v>
      </c>
      <c r="AG91" s="187" t="s">
        <v>167</v>
      </c>
      <c r="AH91" s="285"/>
    </row>
    <row r="92" spans="1:34" ht="18" customHeight="1" hidden="1">
      <c r="A92" s="188"/>
      <c r="B92" s="554" t="s">
        <v>53</v>
      </c>
      <c r="C92" s="554"/>
      <c r="D92" s="554"/>
      <c r="E92" s="554"/>
      <c r="F92" s="554"/>
      <c r="G92" s="555"/>
      <c r="H92" s="191"/>
      <c r="I92" s="192"/>
      <c r="J92" s="193">
        <v>0</v>
      </c>
      <c r="K92" s="191"/>
      <c r="L92" s="192"/>
      <c r="M92" s="193">
        <v>0</v>
      </c>
      <c r="N92" s="191"/>
      <c r="O92" s="192"/>
      <c r="P92" s="193">
        <v>0</v>
      </c>
      <c r="Q92" s="191">
        <f aca="true" t="shared" si="3" ref="Q92:S95">N92+K92</f>
        <v>0</v>
      </c>
      <c r="R92" s="192">
        <f t="shared" si="3"/>
        <v>0</v>
      </c>
      <c r="S92" s="192">
        <f t="shared" si="3"/>
        <v>0</v>
      </c>
      <c r="T92" s="191">
        <v>0</v>
      </c>
      <c r="U92" s="192">
        <v>0</v>
      </c>
      <c r="V92" s="193">
        <v>0</v>
      </c>
      <c r="W92" s="191">
        <v>0</v>
      </c>
      <c r="X92" s="192">
        <v>0</v>
      </c>
      <c r="Y92" s="193">
        <v>0</v>
      </c>
      <c r="Z92" s="192"/>
      <c r="AA92" s="191">
        <f aca="true" t="shared" si="4" ref="AA92:AC95">T92+Q92</f>
        <v>0</v>
      </c>
      <c r="AB92" s="192">
        <f t="shared" si="4"/>
        <v>0</v>
      </c>
      <c r="AC92" s="193">
        <f t="shared" si="4"/>
        <v>0</v>
      </c>
      <c r="AD92" s="192"/>
      <c r="AE92" s="191">
        <f aca="true" t="shared" si="5" ref="AE92:AG95">AA92-K92</f>
        <v>0</v>
      </c>
      <c r="AF92" s="192">
        <f t="shared" si="5"/>
        <v>0</v>
      </c>
      <c r="AG92" s="194">
        <f t="shared" si="5"/>
        <v>0</v>
      </c>
      <c r="AH92" s="285"/>
    </row>
    <row r="93" spans="1:34" ht="18" customHeight="1" hidden="1">
      <c r="A93" s="188"/>
      <c r="B93" s="549" t="s">
        <v>54</v>
      </c>
      <c r="C93" s="549"/>
      <c r="D93" s="549"/>
      <c r="E93" s="549"/>
      <c r="F93" s="549"/>
      <c r="G93" s="550"/>
      <c r="H93" s="191"/>
      <c r="I93" s="192"/>
      <c r="J93" s="192"/>
      <c r="K93" s="191"/>
      <c r="L93" s="192"/>
      <c r="M93" s="192"/>
      <c r="N93" s="191"/>
      <c r="O93" s="192"/>
      <c r="P93" s="192"/>
      <c r="Q93" s="191">
        <f t="shared" si="3"/>
        <v>0</v>
      </c>
      <c r="R93" s="192">
        <f t="shared" si="3"/>
        <v>0</v>
      </c>
      <c r="S93" s="192">
        <f t="shared" si="3"/>
        <v>0</v>
      </c>
      <c r="T93" s="191"/>
      <c r="U93" s="192"/>
      <c r="V93" s="192"/>
      <c r="W93" s="191"/>
      <c r="X93" s="192"/>
      <c r="Y93" s="192"/>
      <c r="Z93" s="192"/>
      <c r="AA93" s="191">
        <f t="shared" si="4"/>
        <v>0</v>
      </c>
      <c r="AB93" s="192">
        <f t="shared" si="4"/>
        <v>0</v>
      </c>
      <c r="AC93" s="192">
        <f t="shared" si="4"/>
        <v>0</v>
      </c>
      <c r="AD93" s="192"/>
      <c r="AE93" s="191">
        <f t="shared" si="5"/>
        <v>0</v>
      </c>
      <c r="AF93" s="192">
        <f t="shared" si="5"/>
        <v>0</v>
      </c>
      <c r="AG93" s="195">
        <f t="shared" si="5"/>
        <v>0</v>
      </c>
      <c r="AH93" s="285"/>
    </row>
    <row r="94" spans="1:34" ht="18" customHeight="1" hidden="1">
      <c r="A94" s="188"/>
      <c r="B94" s="549" t="s">
        <v>55</v>
      </c>
      <c r="C94" s="549"/>
      <c r="D94" s="549"/>
      <c r="E94" s="549"/>
      <c r="F94" s="549"/>
      <c r="G94" s="550"/>
      <c r="H94" s="191"/>
      <c r="I94" s="192"/>
      <c r="J94" s="192"/>
      <c r="K94" s="191"/>
      <c r="L94" s="192"/>
      <c r="M94" s="192"/>
      <c r="N94" s="191"/>
      <c r="O94" s="192"/>
      <c r="P94" s="192"/>
      <c r="Q94" s="191">
        <f t="shared" si="3"/>
        <v>0</v>
      </c>
      <c r="R94" s="192">
        <f t="shared" si="3"/>
        <v>0</v>
      </c>
      <c r="S94" s="192">
        <f t="shared" si="3"/>
        <v>0</v>
      </c>
      <c r="T94" s="191"/>
      <c r="U94" s="192"/>
      <c r="V94" s="192"/>
      <c r="W94" s="191"/>
      <c r="X94" s="192"/>
      <c r="Y94" s="192"/>
      <c r="Z94" s="192"/>
      <c r="AA94" s="191">
        <f t="shared" si="4"/>
        <v>0</v>
      </c>
      <c r="AB94" s="192">
        <f t="shared" si="4"/>
        <v>0</v>
      </c>
      <c r="AC94" s="192">
        <f t="shared" si="4"/>
        <v>0</v>
      </c>
      <c r="AD94" s="192"/>
      <c r="AE94" s="191">
        <f t="shared" si="5"/>
        <v>0</v>
      </c>
      <c r="AF94" s="192">
        <f t="shared" si="5"/>
        <v>0</v>
      </c>
      <c r="AG94" s="195">
        <f t="shared" si="5"/>
        <v>0</v>
      </c>
      <c r="AH94" s="285"/>
    </row>
    <row r="95" spans="1:34" ht="18" customHeight="1" hidden="1">
      <c r="A95" s="196"/>
      <c r="B95" s="547" t="s">
        <v>56</v>
      </c>
      <c r="C95" s="547"/>
      <c r="D95" s="547"/>
      <c r="E95" s="547"/>
      <c r="F95" s="547"/>
      <c r="G95" s="548"/>
      <c r="H95" s="199"/>
      <c r="I95" s="178"/>
      <c r="J95" s="178"/>
      <c r="K95" s="199"/>
      <c r="L95" s="178"/>
      <c r="M95" s="178"/>
      <c r="N95" s="199"/>
      <c r="O95" s="178"/>
      <c r="P95" s="178"/>
      <c r="Q95" s="199">
        <f t="shared" si="3"/>
        <v>0</v>
      </c>
      <c r="R95" s="178">
        <f t="shared" si="3"/>
        <v>0</v>
      </c>
      <c r="S95" s="178">
        <f t="shared" si="3"/>
        <v>0</v>
      </c>
      <c r="T95" s="199"/>
      <c r="U95" s="178"/>
      <c r="V95" s="178"/>
      <c r="W95" s="199"/>
      <c r="X95" s="178"/>
      <c r="Y95" s="178"/>
      <c r="Z95" s="178"/>
      <c r="AA95" s="199">
        <f t="shared" si="4"/>
        <v>0</v>
      </c>
      <c r="AB95" s="178">
        <f t="shared" si="4"/>
        <v>0</v>
      </c>
      <c r="AC95" s="178">
        <f t="shared" si="4"/>
        <v>0</v>
      </c>
      <c r="AD95" s="178"/>
      <c r="AE95" s="199">
        <f t="shared" si="5"/>
        <v>0</v>
      </c>
      <c r="AF95" s="178">
        <f t="shared" si="5"/>
        <v>0</v>
      </c>
      <c r="AG95" s="200">
        <f t="shared" si="5"/>
        <v>0</v>
      </c>
      <c r="AH95" s="285"/>
    </row>
    <row r="96" spans="1:34" ht="18" customHeight="1" hidden="1">
      <c r="A96" s="201"/>
      <c r="B96" s="202"/>
      <c r="C96" s="202" t="s">
        <v>317</v>
      </c>
      <c r="D96" s="203"/>
      <c r="E96" s="203"/>
      <c r="F96" s="203"/>
      <c r="G96" s="202"/>
      <c r="H96" s="204">
        <f aca="true" t="shared" si="6" ref="H96:Y96">SUM(H92:H95)</f>
        <v>0</v>
      </c>
      <c r="I96" s="205">
        <f t="shared" si="6"/>
        <v>0</v>
      </c>
      <c r="J96" s="205">
        <f t="shared" si="6"/>
        <v>0</v>
      </c>
      <c r="K96" s="204">
        <f t="shared" si="6"/>
        <v>0</v>
      </c>
      <c r="L96" s="205">
        <f t="shared" si="6"/>
        <v>0</v>
      </c>
      <c r="M96" s="205">
        <f t="shared" si="6"/>
        <v>0</v>
      </c>
      <c r="N96" s="204">
        <f t="shared" si="6"/>
        <v>0</v>
      </c>
      <c r="O96" s="205">
        <f t="shared" si="6"/>
        <v>0</v>
      </c>
      <c r="P96" s="205">
        <f t="shared" si="6"/>
        <v>0</v>
      </c>
      <c r="Q96" s="204">
        <f t="shared" si="6"/>
        <v>0</v>
      </c>
      <c r="R96" s="205">
        <f t="shared" si="6"/>
        <v>0</v>
      </c>
      <c r="S96" s="205">
        <f t="shared" si="6"/>
        <v>0</v>
      </c>
      <c r="T96" s="204">
        <f t="shared" si="6"/>
        <v>0</v>
      </c>
      <c r="U96" s="205">
        <f t="shared" si="6"/>
        <v>0</v>
      </c>
      <c r="V96" s="205">
        <f t="shared" si="6"/>
        <v>0</v>
      </c>
      <c r="W96" s="204">
        <f t="shared" si="6"/>
        <v>0</v>
      </c>
      <c r="X96" s="205">
        <f t="shared" si="6"/>
        <v>0</v>
      </c>
      <c r="Y96" s="205">
        <f t="shared" si="6"/>
        <v>0</v>
      </c>
      <c r="Z96" s="205"/>
      <c r="AA96" s="204">
        <f>SUM(AA92:AA95)</f>
        <v>0</v>
      </c>
      <c r="AB96" s="205">
        <f>SUM(AB92:AB95)</f>
        <v>0</v>
      </c>
      <c r="AC96" s="205">
        <f>SUM(AC92:AC95)</f>
        <v>0</v>
      </c>
      <c r="AD96" s="205"/>
      <c r="AE96" s="204">
        <f>SUM(AE92:AE95)</f>
        <v>0</v>
      </c>
      <c r="AF96" s="205">
        <f>SUM(AF92:AF95)</f>
        <v>0</v>
      </c>
      <c r="AG96" s="206">
        <f>SUM(AG92:AG95)</f>
        <v>0</v>
      </c>
      <c r="AH96" s="287"/>
    </row>
    <row r="97" spans="1:34" ht="18" customHeight="1" hidden="1">
      <c r="A97" s="172"/>
      <c r="B97" s="175"/>
      <c r="C97" s="175"/>
      <c r="D97" s="175"/>
      <c r="E97" s="175"/>
      <c r="F97" s="175"/>
      <c r="G97" s="175"/>
      <c r="H97" s="207"/>
      <c r="I97" s="208"/>
      <c r="J97" s="208"/>
      <c r="K97" s="207"/>
      <c r="L97" s="208"/>
      <c r="M97" s="208"/>
      <c r="N97" s="207"/>
      <c r="O97" s="208"/>
      <c r="P97" s="208"/>
      <c r="Q97" s="207"/>
      <c r="R97" s="208"/>
      <c r="S97" s="208"/>
      <c r="T97" s="207"/>
      <c r="U97" s="208"/>
      <c r="V97" s="208"/>
      <c r="W97" s="207"/>
      <c r="X97" s="208"/>
      <c r="Y97" s="208"/>
      <c r="Z97" s="208"/>
      <c r="AA97" s="207"/>
      <c r="AB97" s="208"/>
      <c r="AC97" s="208"/>
      <c r="AD97" s="208"/>
      <c r="AE97" s="207"/>
      <c r="AF97" s="208"/>
      <c r="AG97" s="209"/>
      <c r="AH97" s="285"/>
    </row>
    <row r="98" spans="1:34" ht="18" customHeight="1" hidden="1">
      <c r="A98" s="201" t="s">
        <v>137</v>
      </c>
      <c r="B98" s="197"/>
      <c r="C98" s="198"/>
      <c r="D98" s="198"/>
      <c r="E98" s="198"/>
      <c r="F98" s="198"/>
      <c r="G98" s="197"/>
      <c r="H98" s="199"/>
      <c r="I98" s="178"/>
      <c r="J98" s="178"/>
      <c r="K98" s="199"/>
      <c r="L98" s="178"/>
      <c r="M98" s="178"/>
      <c r="N98" s="199"/>
      <c r="O98" s="178"/>
      <c r="P98" s="178"/>
      <c r="Q98" s="199"/>
      <c r="R98" s="178">
        <f>+L98+O98</f>
        <v>0</v>
      </c>
      <c r="S98" s="178"/>
      <c r="T98" s="199"/>
      <c r="U98" s="178"/>
      <c r="V98" s="178"/>
      <c r="W98" s="199"/>
      <c r="X98" s="178"/>
      <c r="Y98" s="178"/>
      <c r="Z98" s="178"/>
      <c r="AA98" s="199"/>
      <c r="AB98" s="178">
        <f>U98+R98</f>
        <v>0</v>
      </c>
      <c r="AC98" s="178"/>
      <c r="AD98" s="178"/>
      <c r="AE98" s="199"/>
      <c r="AF98" s="178">
        <f>AB98-L98</f>
        <v>0</v>
      </c>
      <c r="AG98" s="200"/>
      <c r="AH98" s="285"/>
    </row>
    <row r="99" spans="1:34" ht="18" customHeight="1" hidden="1">
      <c r="A99" s="188"/>
      <c r="B99" s="189" t="s">
        <v>140</v>
      </c>
      <c r="C99" s="190"/>
      <c r="D99" s="190"/>
      <c r="E99" s="190"/>
      <c r="F99" s="190"/>
      <c r="G99" s="189"/>
      <c r="H99" s="191"/>
      <c r="I99" s="192">
        <f>+I96+I98</f>
        <v>0</v>
      </c>
      <c r="J99" s="192"/>
      <c r="K99" s="191"/>
      <c r="L99" s="192">
        <f>+L96+L98</f>
        <v>0</v>
      </c>
      <c r="M99" s="192"/>
      <c r="N99" s="191"/>
      <c r="O99" s="192">
        <f>+O96+O98</f>
        <v>0</v>
      </c>
      <c r="P99" s="192"/>
      <c r="Q99" s="191"/>
      <c r="R99" s="192">
        <f>+R96+R98</f>
        <v>0</v>
      </c>
      <c r="S99" s="192"/>
      <c r="T99" s="191"/>
      <c r="U99" s="192">
        <f>+U96+U98</f>
        <v>0</v>
      </c>
      <c r="V99" s="192"/>
      <c r="W99" s="191"/>
      <c r="X99" s="192">
        <f>+X96+X98</f>
        <v>0</v>
      </c>
      <c r="Y99" s="192"/>
      <c r="Z99" s="192"/>
      <c r="AA99" s="191"/>
      <c r="AB99" s="192">
        <f>+AB96+AB98</f>
        <v>0</v>
      </c>
      <c r="AC99" s="192"/>
      <c r="AD99" s="192"/>
      <c r="AE99" s="191"/>
      <c r="AF99" s="192">
        <f>+AF96+AF98</f>
        <v>0</v>
      </c>
      <c r="AG99" s="195"/>
      <c r="AH99" s="285"/>
    </row>
    <row r="100" spans="1:34" ht="18" customHeight="1" hidden="1">
      <c r="A100" s="172"/>
      <c r="B100" s="175"/>
      <c r="C100" s="175"/>
      <c r="D100" s="175"/>
      <c r="E100" s="175"/>
      <c r="F100" s="175"/>
      <c r="G100" s="175"/>
      <c r="H100" s="207"/>
      <c r="I100" s="208"/>
      <c r="J100" s="208"/>
      <c r="K100" s="207"/>
      <c r="L100" s="208"/>
      <c r="M100" s="208"/>
      <c r="N100" s="207"/>
      <c r="O100" s="208"/>
      <c r="P100" s="208"/>
      <c r="Q100" s="207"/>
      <c r="R100" s="208"/>
      <c r="S100" s="208"/>
      <c r="T100" s="207"/>
      <c r="U100" s="208"/>
      <c r="V100" s="208"/>
      <c r="W100" s="207"/>
      <c r="X100" s="208"/>
      <c r="Y100" s="208"/>
      <c r="Z100" s="208"/>
      <c r="AA100" s="207"/>
      <c r="AB100" s="208"/>
      <c r="AC100" s="208"/>
      <c r="AD100" s="208"/>
      <c r="AE100" s="207"/>
      <c r="AF100" s="208"/>
      <c r="AG100" s="209"/>
      <c r="AH100" s="285"/>
    </row>
    <row r="101" spans="1:34" ht="18" customHeight="1" hidden="1">
      <c r="A101" s="188"/>
      <c r="B101" s="189" t="s">
        <v>138</v>
      </c>
      <c r="C101" s="189"/>
      <c r="D101" s="189"/>
      <c r="E101" s="189"/>
      <c r="F101" s="189"/>
      <c r="G101" s="189"/>
      <c r="H101" s="191"/>
      <c r="I101" s="192"/>
      <c r="J101" s="192"/>
      <c r="K101" s="191"/>
      <c r="L101" s="192"/>
      <c r="M101" s="192"/>
      <c r="N101" s="191"/>
      <c r="O101" s="192"/>
      <c r="P101" s="192"/>
      <c r="Q101" s="191"/>
      <c r="R101" s="192"/>
      <c r="S101" s="192"/>
      <c r="T101" s="191"/>
      <c r="U101" s="192"/>
      <c r="V101" s="192"/>
      <c r="W101" s="191"/>
      <c r="X101" s="192"/>
      <c r="Y101" s="192"/>
      <c r="Z101" s="192"/>
      <c r="AA101" s="191"/>
      <c r="AB101" s="192"/>
      <c r="AC101" s="192"/>
      <c r="AD101" s="192"/>
      <c r="AE101" s="191"/>
      <c r="AF101" s="192"/>
      <c r="AG101" s="195"/>
      <c r="AH101" s="285"/>
    </row>
    <row r="102" spans="1:34" ht="18" customHeight="1" hidden="1">
      <c r="A102" s="188"/>
      <c r="B102" s="190"/>
      <c r="C102" s="189" t="s">
        <v>326</v>
      </c>
      <c r="D102" s="190"/>
      <c r="E102" s="190"/>
      <c r="F102" s="190"/>
      <c r="G102" s="189"/>
      <c r="H102" s="191"/>
      <c r="I102" s="192"/>
      <c r="J102" s="192"/>
      <c r="K102" s="191"/>
      <c r="L102" s="192"/>
      <c r="M102" s="192"/>
      <c r="N102" s="191"/>
      <c r="O102" s="192">
        <v>0</v>
      </c>
      <c r="P102" s="192"/>
      <c r="Q102" s="191"/>
      <c r="R102" s="192"/>
      <c r="S102" s="192"/>
      <c r="T102" s="191"/>
      <c r="U102" s="192">
        <v>0</v>
      </c>
      <c r="V102" s="192"/>
      <c r="W102" s="191"/>
      <c r="X102" s="192">
        <v>0</v>
      </c>
      <c r="Y102" s="192"/>
      <c r="Z102" s="192"/>
      <c r="AA102" s="191"/>
      <c r="AB102" s="192"/>
      <c r="AC102" s="192"/>
      <c r="AD102" s="192"/>
      <c r="AE102" s="191"/>
      <c r="AF102" s="192">
        <f>AB102-L102</f>
        <v>0</v>
      </c>
      <c r="AG102" s="195"/>
      <c r="AH102" s="285"/>
    </row>
    <row r="103" spans="1:34" ht="18" customHeight="1" hidden="1">
      <c r="A103" s="201"/>
      <c r="B103" s="198"/>
      <c r="C103" s="197" t="s">
        <v>58</v>
      </c>
      <c r="D103" s="198"/>
      <c r="E103" s="198"/>
      <c r="F103" s="198"/>
      <c r="G103" s="197"/>
      <c r="H103" s="199"/>
      <c r="I103" s="178"/>
      <c r="J103" s="178"/>
      <c r="K103" s="199"/>
      <c r="L103" s="178"/>
      <c r="M103" s="178"/>
      <c r="N103" s="199"/>
      <c r="O103" s="178">
        <v>0</v>
      </c>
      <c r="P103" s="178"/>
      <c r="Q103" s="199"/>
      <c r="R103" s="178"/>
      <c r="S103" s="178"/>
      <c r="T103" s="199"/>
      <c r="U103" s="178">
        <v>0</v>
      </c>
      <c r="V103" s="178"/>
      <c r="W103" s="199"/>
      <c r="X103" s="178">
        <v>0</v>
      </c>
      <c r="Y103" s="178"/>
      <c r="Z103" s="178"/>
      <c r="AA103" s="199"/>
      <c r="AB103" s="178"/>
      <c r="AC103" s="178"/>
      <c r="AD103" s="178"/>
      <c r="AE103" s="199"/>
      <c r="AF103" s="178">
        <f>AB103-L103</f>
        <v>0</v>
      </c>
      <c r="AG103" s="200"/>
      <c r="AH103" s="285"/>
    </row>
    <row r="104" spans="1:34" ht="18" customHeight="1" hidden="1">
      <c r="A104" s="201"/>
      <c r="B104" s="197" t="s">
        <v>139</v>
      </c>
      <c r="C104" s="198"/>
      <c r="D104" s="198"/>
      <c r="E104" s="198"/>
      <c r="F104" s="198"/>
      <c r="G104" s="197"/>
      <c r="H104" s="199"/>
      <c r="I104" s="178">
        <f>I103+I102+I99</f>
        <v>0</v>
      </c>
      <c r="J104" s="178"/>
      <c r="K104" s="199"/>
      <c r="L104" s="178">
        <f>L103+L102+L99</f>
        <v>0</v>
      </c>
      <c r="M104" s="178"/>
      <c r="N104" s="199"/>
      <c r="O104" s="178">
        <f>O103+O102+O99</f>
        <v>0</v>
      </c>
      <c r="P104" s="178"/>
      <c r="Q104" s="199"/>
      <c r="R104" s="178">
        <f>R103+R102+R99</f>
        <v>0</v>
      </c>
      <c r="S104" s="178"/>
      <c r="T104" s="199"/>
      <c r="U104" s="178">
        <f>U103+U102+U99</f>
        <v>0</v>
      </c>
      <c r="V104" s="178"/>
      <c r="W104" s="199"/>
      <c r="X104" s="178">
        <f>X103+X102+X99</f>
        <v>0</v>
      </c>
      <c r="Y104" s="178"/>
      <c r="Z104" s="178"/>
      <c r="AA104" s="199"/>
      <c r="AB104" s="178">
        <f>AB103+AB102+AB99</f>
        <v>0</v>
      </c>
      <c r="AC104" s="178"/>
      <c r="AD104" s="178"/>
      <c r="AE104" s="199"/>
      <c r="AF104" s="178">
        <f>AF103+AF102+AF99</f>
        <v>0</v>
      </c>
      <c r="AG104" s="200"/>
      <c r="AH104" s="285"/>
    </row>
    <row r="105" spans="3:34" ht="18" customHeight="1">
      <c r="C105" s="8"/>
      <c r="D105" s="8"/>
      <c r="E105" s="8"/>
      <c r="F105" s="8"/>
      <c r="AH105" s="285"/>
    </row>
    <row r="106" spans="3:34" ht="18" customHeight="1">
      <c r="C106" s="8"/>
      <c r="D106" s="8"/>
      <c r="E106" s="8"/>
      <c r="F106" s="8"/>
      <c r="AH106" s="285"/>
    </row>
    <row r="107" ht="15.75">
      <c r="AH107" s="285"/>
    </row>
    <row r="108" ht="15.75">
      <c r="AH108" s="285"/>
    </row>
    <row r="109" ht="15.75">
      <c r="AH109" s="285"/>
    </row>
  </sheetData>
  <mergeCells count="111">
    <mergeCell ref="T71:V72"/>
    <mergeCell ref="W71:Y72"/>
    <mergeCell ref="AA71:AC72"/>
    <mergeCell ref="A79:G80"/>
    <mergeCell ref="H71:J72"/>
    <mergeCell ref="K71:M72"/>
    <mergeCell ref="N71:P72"/>
    <mergeCell ref="Q71:S72"/>
    <mergeCell ref="A77:G77"/>
    <mergeCell ref="K79:K80"/>
    <mergeCell ref="AA12:AA13"/>
    <mergeCell ref="A18:Y18"/>
    <mergeCell ref="A84:G84"/>
    <mergeCell ref="A71:G73"/>
    <mergeCell ref="A78:G78"/>
    <mergeCell ref="A81:G81"/>
    <mergeCell ref="A82:G83"/>
    <mergeCell ref="A74:G74"/>
    <mergeCell ref="A75:G75"/>
    <mergeCell ref="A76:G76"/>
    <mergeCell ref="A62:AC62"/>
    <mergeCell ref="A63:AC63"/>
    <mergeCell ref="A36:Y36"/>
    <mergeCell ref="A37:Y37"/>
    <mergeCell ref="A38:Y38"/>
    <mergeCell ref="A56:Y56"/>
    <mergeCell ref="A53:Y53"/>
    <mergeCell ref="A52:Y52"/>
    <mergeCell ref="A51:Y51"/>
    <mergeCell ref="A55:Y55"/>
    <mergeCell ref="B95:G95"/>
    <mergeCell ref="B93:G93"/>
    <mergeCell ref="B94:G94"/>
    <mergeCell ref="A86:G86"/>
    <mergeCell ref="B92:G92"/>
    <mergeCell ref="A87:AC87"/>
    <mergeCell ref="A32:Y32"/>
    <mergeCell ref="A35:Y35"/>
    <mergeCell ref="A25:Y25"/>
    <mergeCell ref="AE11:AG11"/>
    <mergeCell ref="AA11:AC11"/>
    <mergeCell ref="A19:Y19"/>
    <mergeCell ref="A17:Y17"/>
    <mergeCell ref="A31:Y31"/>
    <mergeCell ref="AC12:AC13"/>
    <mergeCell ref="AB12:AB13"/>
    <mergeCell ref="A39:Y39"/>
    <mergeCell ref="A44:Y44"/>
    <mergeCell ref="A58:Y58"/>
    <mergeCell ref="A57:Y57"/>
    <mergeCell ref="A40:Y40"/>
    <mergeCell ref="A45:Y45"/>
    <mergeCell ref="A46:Y46"/>
    <mergeCell ref="A54:Y54"/>
    <mergeCell ref="A41:Y41"/>
    <mergeCell ref="A43:Y43"/>
    <mergeCell ref="A85:G85"/>
    <mergeCell ref="A64:AC64"/>
    <mergeCell ref="A65:AC65"/>
    <mergeCell ref="A1:AC1"/>
    <mergeCell ref="A14:Y14"/>
    <mergeCell ref="A15:Y15"/>
    <mergeCell ref="A16:Y16"/>
    <mergeCell ref="A22:Y22"/>
    <mergeCell ref="A23:Y23"/>
    <mergeCell ref="A24:Y24"/>
    <mergeCell ref="A4:AC4"/>
    <mergeCell ref="A5:AC5"/>
    <mergeCell ref="A6:AC6"/>
    <mergeCell ref="A7:AC7"/>
    <mergeCell ref="H82:H83"/>
    <mergeCell ref="I82:I83"/>
    <mergeCell ref="J82:J83"/>
    <mergeCell ref="H79:H80"/>
    <mergeCell ref="J79:J80"/>
    <mergeCell ref="I79:I80"/>
    <mergeCell ref="L79:L80"/>
    <mergeCell ref="M79:M80"/>
    <mergeCell ref="O79:O80"/>
    <mergeCell ref="P79:P80"/>
    <mergeCell ref="N79:N80"/>
    <mergeCell ref="Q79:Q80"/>
    <mergeCell ref="R79:R80"/>
    <mergeCell ref="S79:S80"/>
    <mergeCell ref="T79:T80"/>
    <mergeCell ref="U79:U80"/>
    <mergeCell ref="V79:V80"/>
    <mergeCell ref="W79:W80"/>
    <mergeCell ref="X79:X80"/>
    <mergeCell ref="Y79:Y80"/>
    <mergeCell ref="AA79:AA80"/>
    <mergeCell ref="AB79:AB80"/>
    <mergeCell ref="AC79:AC80"/>
    <mergeCell ref="AA82:AA83"/>
    <mergeCell ref="AB82:AB83"/>
    <mergeCell ref="AC82:AC83"/>
    <mergeCell ref="Y82:Y83"/>
    <mergeCell ref="X82:X83"/>
    <mergeCell ref="W82:W83"/>
    <mergeCell ref="V82:V83"/>
    <mergeCell ref="U82:U83"/>
    <mergeCell ref="T82:T83"/>
    <mergeCell ref="S82:S83"/>
    <mergeCell ref="R82:R83"/>
    <mergeCell ref="Q82:Q83"/>
    <mergeCell ref="L82:L83"/>
    <mergeCell ref="K82:K83"/>
    <mergeCell ref="P82:P83"/>
    <mergeCell ref="O82:O83"/>
    <mergeCell ref="N82:N83"/>
    <mergeCell ref="M82:M83"/>
  </mergeCells>
  <printOptions horizontalCentered="1"/>
  <pageMargins left="0.21" right="0.2" top="0.19" bottom="0.42" header="0" footer="0.17"/>
  <pageSetup firstPageNumber="8" useFirstPageNumber="1" fitToHeight="1" fitToWidth="1" horizontalDpi="600" verticalDpi="600" orientation="landscape" scale="77" r:id="rId1"/>
  <headerFooter alignWithMargins="0">
    <oddFooter>&amp;C&amp;"Times New Roman,Regular"Exhibit B - Summary of Requirements</oddFooter>
  </headerFooter>
  <rowBreaks count="1" manualBreakCount="1">
    <brk id="60" max="28" man="1"/>
  </rowBreaks>
</worksheet>
</file>

<file path=xl/worksheets/sheet10.xml><?xml version="1.0" encoding="utf-8"?>
<worksheet xmlns="http://schemas.openxmlformats.org/spreadsheetml/2006/main" xmlns:r="http://schemas.openxmlformats.org/officeDocument/2006/relationships">
  <sheetPr codeName="Sheet18">
    <pageSetUpPr fitToPage="1"/>
  </sheetPr>
  <dimension ref="A1:K20"/>
  <sheetViews>
    <sheetView zoomScaleSheetLayoutView="75" workbookViewId="0" topLeftCell="A1">
      <selection activeCell="AJ71" sqref="AJ71"/>
    </sheetView>
  </sheetViews>
  <sheetFormatPr defaultColWidth="8.88671875" defaultRowHeight="15"/>
  <cols>
    <col min="10" max="10" width="21.3359375" style="0" customWidth="1"/>
  </cols>
  <sheetData>
    <row r="1" spans="1:11" ht="20.25">
      <c r="A1" s="441" t="s">
        <v>184</v>
      </c>
      <c r="K1" s="849" t="s">
        <v>187</v>
      </c>
    </row>
    <row r="2" spans="1:11" ht="20.25">
      <c r="A2" s="33"/>
      <c r="B2" s="442"/>
      <c r="C2" s="442"/>
      <c r="D2" s="442"/>
      <c r="E2" s="442"/>
      <c r="F2" s="442"/>
      <c r="G2" s="442"/>
      <c r="H2" s="442"/>
      <c r="I2" s="442"/>
      <c r="J2" s="442"/>
      <c r="K2" s="849"/>
    </row>
    <row r="3" spans="1:11" ht="20.25">
      <c r="A3" s="33"/>
      <c r="B3" s="442"/>
      <c r="C3" s="442"/>
      <c r="D3" s="442"/>
      <c r="E3" s="442"/>
      <c r="F3" s="442"/>
      <c r="G3" s="442"/>
      <c r="H3" s="442"/>
      <c r="I3" s="442"/>
      <c r="J3" s="442"/>
      <c r="K3" s="849"/>
    </row>
    <row r="4" spans="1:11" ht="20.25">
      <c r="A4" s="843" t="str">
        <f>+'B. Summary of Requirements '!A5:AC5</f>
        <v>United States Trustee Program</v>
      </c>
      <c r="B4" s="535"/>
      <c r="C4" s="535"/>
      <c r="D4" s="535"/>
      <c r="E4" s="535"/>
      <c r="F4" s="535"/>
      <c r="G4" s="535"/>
      <c r="H4" s="535"/>
      <c r="I4" s="535"/>
      <c r="J4" s="615"/>
      <c r="K4" s="849" t="s">
        <v>187</v>
      </c>
    </row>
    <row r="5" spans="1:11" ht="15">
      <c r="A5" s="442"/>
      <c r="B5" s="442"/>
      <c r="C5" s="442"/>
      <c r="D5" s="442"/>
      <c r="E5" s="442"/>
      <c r="F5" s="442"/>
      <c r="G5" s="442"/>
      <c r="H5" s="442"/>
      <c r="I5" s="442"/>
      <c r="J5" s="442"/>
      <c r="K5" s="849"/>
    </row>
    <row r="6" spans="1:11" ht="15.75">
      <c r="A6" s="844" t="s">
        <v>135</v>
      </c>
      <c r="B6" s="845"/>
      <c r="C6" s="845"/>
      <c r="D6" s="845"/>
      <c r="E6" s="845"/>
      <c r="F6" s="845"/>
      <c r="G6" s="845"/>
      <c r="H6" s="845"/>
      <c r="I6" s="845"/>
      <c r="J6" s="845"/>
      <c r="K6" s="849" t="s">
        <v>187</v>
      </c>
    </row>
    <row r="7" spans="1:11" ht="15.75">
      <c r="A7" s="846" t="str">
        <f>+'[3](C) Sum of Req '!A7</f>
        <v>(Dollars in Thousands)</v>
      </c>
      <c r="B7" s="847"/>
      <c r="C7" s="847"/>
      <c r="D7" s="847"/>
      <c r="E7" s="847"/>
      <c r="F7" s="847"/>
      <c r="G7" s="847"/>
      <c r="H7" s="847"/>
      <c r="I7" s="847"/>
      <c r="J7" s="847"/>
      <c r="K7" s="849" t="s">
        <v>187</v>
      </c>
    </row>
    <row r="8" spans="1:11" ht="15">
      <c r="A8" s="443"/>
      <c r="B8" s="443"/>
      <c r="C8" s="443"/>
      <c r="D8" s="443"/>
      <c r="E8" s="443"/>
      <c r="F8" s="443"/>
      <c r="G8" s="443"/>
      <c r="H8" s="443"/>
      <c r="I8" s="443"/>
      <c r="J8" s="443"/>
      <c r="K8" s="849"/>
    </row>
    <row r="9" spans="1:11" ht="15.75">
      <c r="A9" s="444"/>
      <c r="B9" s="444"/>
      <c r="C9" s="444"/>
      <c r="D9" s="444"/>
      <c r="E9" s="445"/>
      <c r="F9" s="445"/>
      <c r="G9" s="445"/>
      <c r="H9" s="445"/>
      <c r="I9" s="445"/>
      <c r="J9" s="444"/>
      <c r="K9" s="849"/>
    </row>
    <row r="10" spans="1:11" ht="15.75">
      <c r="A10" s="848" t="s">
        <v>215</v>
      </c>
      <c r="B10" s="848"/>
      <c r="C10" s="848"/>
      <c r="D10" s="848"/>
      <c r="E10" s="848"/>
      <c r="F10" s="848"/>
      <c r="G10" s="848"/>
      <c r="H10" s="848"/>
      <c r="I10" s="848"/>
      <c r="J10" s="848"/>
      <c r="K10" s="849" t="s">
        <v>187</v>
      </c>
    </row>
    <row r="11" spans="1:11" ht="15.75">
      <c r="A11" s="446"/>
      <c r="B11" s="446"/>
      <c r="C11" s="446"/>
      <c r="D11" s="446"/>
      <c r="E11" s="446"/>
      <c r="F11" s="446"/>
      <c r="G11" s="446"/>
      <c r="H11" s="446"/>
      <c r="I11" s="446"/>
      <c r="J11" s="446"/>
      <c r="K11" s="849" t="s">
        <v>187</v>
      </c>
    </row>
    <row r="12" spans="1:11" ht="15">
      <c r="A12" s="842" t="s">
        <v>239</v>
      </c>
      <c r="B12" s="842"/>
      <c r="C12" s="842"/>
      <c r="D12" s="842"/>
      <c r="E12" s="842"/>
      <c r="F12" s="842"/>
      <c r="G12" s="842"/>
      <c r="H12" s="842"/>
      <c r="I12" s="842"/>
      <c r="J12" s="842"/>
      <c r="K12" s="849" t="s">
        <v>187</v>
      </c>
    </row>
    <row r="13" spans="1:11" ht="15">
      <c r="A13" s="842"/>
      <c r="B13" s="842"/>
      <c r="C13" s="842"/>
      <c r="D13" s="842"/>
      <c r="E13" s="842"/>
      <c r="F13" s="842"/>
      <c r="G13" s="842"/>
      <c r="H13" s="842"/>
      <c r="I13" s="842"/>
      <c r="J13" s="842"/>
      <c r="K13" s="849" t="s">
        <v>187</v>
      </c>
    </row>
    <row r="14" spans="1:11" ht="44.25" customHeight="1">
      <c r="A14" s="842"/>
      <c r="B14" s="842"/>
      <c r="C14" s="842"/>
      <c r="D14" s="842"/>
      <c r="E14" s="842"/>
      <c r="F14" s="842"/>
      <c r="G14" s="842"/>
      <c r="H14" s="842"/>
      <c r="I14" s="842"/>
      <c r="J14" s="842"/>
      <c r="K14" s="849" t="s">
        <v>187</v>
      </c>
    </row>
    <row r="15" spans="1:11" ht="15">
      <c r="A15" s="447"/>
      <c r="B15" s="447"/>
      <c r="C15" s="447"/>
      <c r="D15" s="447"/>
      <c r="E15" s="447"/>
      <c r="F15" s="447"/>
      <c r="G15" s="447"/>
      <c r="H15" s="447"/>
      <c r="I15" s="447"/>
      <c r="J15" s="447"/>
      <c r="K15" s="849"/>
    </row>
    <row r="16" spans="1:11" ht="29.25" customHeight="1">
      <c r="A16" s="247" t="s">
        <v>158</v>
      </c>
      <c r="B16" s="442"/>
      <c r="C16" s="442"/>
      <c r="D16" s="442"/>
      <c r="E16" s="442"/>
      <c r="F16" s="442"/>
      <c r="G16" s="442"/>
      <c r="H16" s="442"/>
      <c r="I16" s="442"/>
      <c r="J16" s="442"/>
      <c r="K16" s="849" t="s">
        <v>187</v>
      </c>
    </row>
    <row r="17" spans="1:11" ht="15.75">
      <c r="A17" s="247" t="s">
        <v>159</v>
      </c>
      <c r="B17" s="442"/>
      <c r="C17" s="442"/>
      <c r="D17" s="442"/>
      <c r="E17" s="442"/>
      <c r="F17" s="442"/>
      <c r="G17" s="442"/>
      <c r="H17" s="442"/>
      <c r="I17" s="442"/>
      <c r="J17" s="442"/>
      <c r="K17" s="849" t="s">
        <v>187</v>
      </c>
    </row>
    <row r="18" spans="1:11" ht="15.75">
      <c r="A18" s="247" t="s">
        <v>157</v>
      </c>
      <c r="B18" s="470"/>
      <c r="C18" s="470"/>
      <c r="D18" s="470"/>
      <c r="E18" s="470"/>
      <c r="F18" s="470"/>
      <c r="G18" s="470"/>
      <c r="H18" s="470"/>
      <c r="I18" s="470"/>
      <c r="J18" s="470"/>
      <c r="K18" s="849" t="s">
        <v>250</v>
      </c>
    </row>
    <row r="19" spans="2:10" ht="15.75">
      <c r="B19" s="470"/>
      <c r="C19" s="470"/>
      <c r="D19" s="470"/>
      <c r="E19" s="470"/>
      <c r="F19" s="470"/>
      <c r="G19" s="470"/>
      <c r="H19" s="470"/>
      <c r="I19" s="470"/>
      <c r="J19" s="470"/>
    </row>
    <row r="20" spans="2:11" ht="15.75">
      <c r="B20" s="470"/>
      <c r="C20" s="470"/>
      <c r="D20" s="470"/>
      <c r="E20" s="470"/>
      <c r="F20" s="470"/>
      <c r="G20" s="470"/>
      <c r="H20" s="470"/>
      <c r="I20" s="470"/>
      <c r="J20" s="470"/>
      <c r="K20" s="216"/>
    </row>
  </sheetData>
  <mergeCells count="5">
    <mergeCell ref="A12:J14"/>
    <mergeCell ref="A4:J4"/>
    <mergeCell ref="A6:J6"/>
    <mergeCell ref="A7:J7"/>
    <mergeCell ref="A10:J10"/>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T90"/>
  <sheetViews>
    <sheetView zoomScale="75" zoomScaleNormal="75" zoomScaleSheetLayoutView="75" workbookViewId="0" topLeftCell="A1">
      <selection activeCell="AJ71" sqref="AJ71"/>
    </sheetView>
  </sheetViews>
  <sheetFormatPr defaultColWidth="8.88671875" defaultRowHeight="15"/>
  <cols>
    <col min="1" max="1" width="32.21484375" style="39" customWidth="1"/>
    <col min="2" max="2" width="1.2265625" style="39" customWidth="1"/>
    <col min="3" max="3" width="10.77734375" style="39" customWidth="1"/>
    <col min="4" max="4" width="10.99609375" style="39" customWidth="1"/>
    <col min="5" max="5" width="1.2265625" style="39" customWidth="1"/>
    <col min="6" max="6" width="10.21484375" style="39" customWidth="1"/>
    <col min="7" max="7" width="10.88671875" style="39" customWidth="1"/>
    <col min="8" max="8" width="1.2265625" style="39" customWidth="1"/>
    <col min="9" max="9" width="7.21484375" style="39" customWidth="1"/>
    <col min="10" max="10" width="7.99609375" style="39" customWidth="1"/>
    <col min="11" max="13" width="6.77734375" style="39" customWidth="1"/>
    <col min="14" max="14" width="7.21484375" style="39" customWidth="1"/>
    <col min="15" max="15" width="6.3359375" style="39" customWidth="1"/>
    <col min="16" max="16" width="8.21484375" style="39" customWidth="1"/>
    <col min="17" max="17" width="1.88671875" style="39" customWidth="1"/>
    <col min="18" max="16384" width="7.21484375" style="39" customWidth="1"/>
  </cols>
  <sheetData>
    <row r="1" spans="1:19" ht="20.25">
      <c r="A1" s="611" t="s">
        <v>258</v>
      </c>
      <c r="B1" s="612"/>
      <c r="C1" s="612"/>
      <c r="D1" s="612"/>
      <c r="E1" s="612"/>
      <c r="F1" s="612"/>
      <c r="G1" s="612"/>
      <c r="H1" s="612"/>
      <c r="I1" s="612"/>
      <c r="J1" s="612"/>
      <c r="K1" s="612"/>
      <c r="L1" s="612"/>
      <c r="M1" s="612"/>
      <c r="N1" s="612"/>
      <c r="O1" s="612"/>
      <c r="P1" s="613"/>
      <c r="Q1" s="268" t="s">
        <v>187</v>
      </c>
      <c r="R1" s="270"/>
      <c r="S1" s="270"/>
    </row>
    <row r="2" spans="1:20" ht="18.75" customHeight="1">
      <c r="A2" s="42"/>
      <c r="Q2" s="268" t="s">
        <v>187</v>
      </c>
      <c r="T2" s="268"/>
    </row>
    <row r="3" spans="1:20" ht="15.75">
      <c r="A3" s="614" t="s">
        <v>198</v>
      </c>
      <c r="B3" s="535"/>
      <c r="C3" s="535"/>
      <c r="D3" s="535"/>
      <c r="E3" s="535"/>
      <c r="F3" s="535"/>
      <c r="G3" s="535"/>
      <c r="H3" s="535"/>
      <c r="I3" s="535"/>
      <c r="J3" s="535"/>
      <c r="K3" s="535"/>
      <c r="L3" s="535"/>
      <c r="M3" s="535"/>
      <c r="N3" s="535"/>
      <c r="O3" s="535"/>
      <c r="P3" s="615"/>
      <c r="Q3" s="268" t="s">
        <v>187</v>
      </c>
      <c r="R3" s="215"/>
      <c r="S3" s="215"/>
      <c r="T3" s="268"/>
    </row>
    <row r="4" spans="1:19" ht="15.75">
      <c r="A4" s="616" t="str">
        <f>+'B. Summary of Requirements '!A63</f>
        <v>United States Trustee Program</v>
      </c>
      <c r="B4" s="535"/>
      <c r="C4" s="535"/>
      <c r="D4" s="535"/>
      <c r="E4" s="535"/>
      <c r="F4" s="535"/>
      <c r="G4" s="535"/>
      <c r="H4" s="535"/>
      <c r="I4" s="535"/>
      <c r="J4" s="535"/>
      <c r="K4" s="535"/>
      <c r="L4" s="535"/>
      <c r="M4" s="535"/>
      <c r="N4" s="535"/>
      <c r="O4" s="535"/>
      <c r="P4" s="535"/>
      <c r="Q4" s="268" t="s">
        <v>187</v>
      </c>
      <c r="R4" s="210"/>
      <c r="S4" s="210"/>
    </row>
    <row r="5" spans="1:20" ht="15">
      <c r="A5" s="617" t="s">
        <v>134</v>
      </c>
      <c r="B5" s="535"/>
      <c r="C5" s="535"/>
      <c r="D5" s="535"/>
      <c r="E5" s="535"/>
      <c r="F5" s="535"/>
      <c r="G5" s="535"/>
      <c r="H5" s="535"/>
      <c r="I5" s="535"/>
      <c r="J5" s="535"/>
      <c r="K5" s="535"/>
      <c r="L5" s="535"/>
      <c r="M5" s="535"/>
      <c r="N5" s="535"/>
      <c r="O5" s="535"/>
      <c r="P5" s="615"/>
      <c r="Q5" s="268" t="s">
        <v>187</v>
      </c>
      <c r="R5" s="215"/>
      <c r="S5" s="215"/>
      <c r="T5" s="268"/>
    </row>
    <row r="6" spans="17:20" ht="12.75">
      <c r="Q6" s="268" t="s">
        <v>187</v>
      </c>
      <c r="T6" s="268"/>
    </row>
    <row r="7" spans="17:20" ht="13.5" thickBot="1">
      <c r="Q7" s="268" t="s">
        <v>187</v>
      </c>
      <c r="T7" s="268"/>
    </row>
    <row r="8" spans="1:20" ht="37.5" customHeight="1">
      <c r="A8" s="222"/>
      <c r="B8" s="46"/>
      <c r="C8" s="628" t="str">
        <f>+'B. Summary of Requirements '!H71</f>
        <v>2007 Appropriation Enacted </v>
      </c>
      <c r="D8" s="627"/>
      <c r="E8" s="269"/>
      <c r="F8" s="628" t="str">
        <f>+'B. Summary of Requirements '!K71</f>
        <v>2008 Enacted</v>
      </c>
      <c r="G8" s="627"/>
      <c r="H8" s="269"/>
      <c r="I8" s="626" t="str">
        <f>+'B. Summary of Requirements '!Q71</f>
        <v>2009 Current Services</v>
      </c>
      <c r="J8" s="627"/>
      <c r="K8" s="630">
        <v>2009</v>
      </c>
      <c r="L8" s="631"/>
      <c r="M8" s="631"/>
      <c r="N8" s="632"/>
      <c r="O8" s="626" t="str">
        <f>+'B. Summary of Requirements '!AA71</f>
        <v>2009 Request</v>
      </c>
      <c r="P8" s="627"/>
      <c r="Q8" s="268" t="s">
        <v>187</v>
      </c>
      <c r="R8" s="239"/>
      <c r="S8" s="240"/>
      <c r="T8" s="268"/>
    </row>
    <row r="9" spans="1:20" ht="14.25" customHeight="1">
      <c r="A9" s="46"/>
      <c r="B9" s="46"/>
      <c r="C9" s="592"/>
      <c r="D9" s="629"/>
      <c r="E9" s="269"/>
      <c r="F9" s="595"/>
      <c r="G9" s="598"/>
      <c r="H9" s="269"/>
      <c r="I9" s="595"/>
      <c r="J9" s="598"/>
      <c r="K9" s="635" t="s">
        <v>172</v>
      </c>
      <c r="L9" s="636"/>
      <c r="M9" s="633" t="s">
        <v>178</v>
      </c>
      <c r="N9" s="634"/>
      <c r="O9" s="595"/>
      <c r="P9" s="598"/>
      <c r="Q9" s="268" t="s">
        <v>187</v>
      </c>
      <c r="R9" s="240"/>
      <c r="S9" s="240"/>
      <c r="T9" s="268"/>
    </row>
    <row r="10" spans="1:20" ht="12.75" hidden="1">
      <c r="A10" s="621" t="s">
        <v>84</v>
      </c>
      <c r="B10" s="46"/>
      <c r="C10" s="160"/>
      <c r="D10" s="161"/>
      <c r="E10" s="154"/>
      <c r="F10" s="160"/>
      <c r="G10" s="161"/>
      <c r="H10" s="154"/>
      <c r="I10" s="160"/>
      <c r="J10" s="161"/>
      <c r="K10" s="160"/>
      <c r="L10" s="161"/>
      <c r="M10" s="225"/>
      <c r="N10" s="161"/>
      <c r="O10" s="160"/>
      <c r="P10" s="161"/>
      <c r="Q10" s="268" t="s">
        <v>187</v>
      </c>
      <c r="R10" s="225"/>
      <c r="S10" s="225"/>
      <c r="T10" s="268"/>
    </row>
    <row r="11" spans="1:20" ht="51">
      <c r="A11" s="622"/>
      <c r="B11" s="46"/>
      <c r="C11" s="250" t="s">
        <v>232</v>
      </c>
      <c r="D11" s="251" t="s">
        <v>233</v>
      </c>
      <c r="E11" s="154"/>
      <c r="F11" s="250" t="s">
        <v>232</v>
      </c>
      <c r="G11" s="251" t="s">
        <v>233</v>
      </c>
      <c r="H11" s="154"/>
      <c r="I11" s="250" t="s">
        <v>232</v>
      </c>
      <c r="J11" s="251" t="s">
        <v>233</v>
      </c>
      <c r="K11" s="250" t="s">
        <v>232</v>
      </c>
      <c r="L11" s="251" t="s">
        <v>233</v>
      </c>
      <c r="M11" s="250" t="s">
        <v>232</v>
      </c>
      <c r="N11" s="251" t="s">
        <v>233</v>
      </c>
      <c r="O11" s="250" t="s">
        <v>232</v>
      </c>
      <c r="P11" s="251" t="s">
        <v>233</v>
      </c>
      <c r="Q11" s="268" t="s">
        <v>187</v>
      </c>
      <c r="R11" s="241"/>
      <c r="S11" s="241"/>
      <c r="T11" s="268"/>
    </row>
    <row r="12" spans="1:20" ht="12.75" hidden="1">
      <c r="A12" s="255"/>
      <c r="B12" s="46"/>
      <c r="C12" s="310"/>
      <c r="D12" s="311"/>
      <c r="E12" s="304"/>
      <c r="F12" s="310"/>
      <c r="G12" s="311"/>
      <c r="H12" s="304"/>
      <c r="I12" s="310"/>
      <c r="J12" s="311"/>
      <c r="K12" s="310"/>
      <c r="L12" s="313"/>
      <c r="M12" s="411"/>
      <c r="N12" s="311"/>
      <c r="O12" s="310"/>
      <c r="P12" s="311"/>
      <c r="Q12" s="268" t="s">
        <v>187</v>
      </c>
      <c r="R12" s="227"/>
      <c r="S12" s="227"/>
      <c r="T12" s="268"/>
    </row>
    <row r="13" spans="1:20" ht="12.75" hidden="1">
      <c r="A13" s="50" t="s">
        <v>209</v>
      </c>
      <c r="B13" s="46"/>
      <c r="C13" s="310"/>
      <c r="D13" s="405"/>
      <c r="E13" s="304"/>
      <c r="F13" s="310"/>
      <c r="G13" s="405"/>
      <c r="H13" s="304"/>
      <c r="I13" s="310"/>
      <c r="J13" s="405"/>
      <c r="K13" s="310"/>
      <c r="L13" s="313"/>
      <c r="M13" s="310"/>
      <c r="N13" s="405"/>
      <c r="O13" s="310"/>
      <c r="P13" s="405"/>
      <c r="Q13" s="268" t="s">
        <v>187</v>
      </c>
      <c r="R13" s="228"/>
      <c r="S13" s="242"/>
      <c r="T13" s="268"/>
    </row>
    <row r="14" spans="1:20" ht="12.75" hidden="1">
      <c r="A14" s="256" t="s">
        <v>275</v>
      </c>
      <c r="B14" s="46"/>
      <c r="C14" s="310"/>
      <c r="D14" s="405"/>
      <c r="E14" s="304"/>
      <c r="F14" s="310"/>
      <c r="G14" s="405"/>
      <c r="H14" s="304"/>
      <c r="I14" s="310"/>
      <c r="J14" s="405"/>
      <c r="K14" s="310"/>
      <c r="L14" s="313"/>
      <c r="M14" s="310"/>
      <c r="N14" s="405"/>
      <c r="O14" s="310">
        <f aca="true" t="shared" si="0" ref="O14:P17">+I14+K14+M14</f>
        <v>0</v>
      </c>
      <c r="P14" s="311">
        <f t="shared" si="0"/>
        <v>0</v>
      </c>
      <c r="Q14" s="268" t="s">
        <v>187</v>
      </c>
      <c r="R14" s="228"/>
      <c r="S14" s="242"/>
      <c r="T14" s="268"/>
    </row>
    <row r="15" spans="1:20" ht="25.5" hidden="1">
      <c r="A15" s="257" t="s">
        <v>276</v>
      </c>
      <c r="B15" s="46"/>
      <c r="C15" s="310"/>
      <c r="D15" s="405"/>
      <c r="E15" s="304"/>
      <c r="F15" s="310"/>
      <c r="G15" s="405"/>
      <c r="H15" s="304"/>
      <c r="I15" s="310"/>
      <c r="J15" s="405"/>
      <c r="K15" s="310"/>
      <c r="L15" s="313"/>
      <c r="M15" s="310"/>
      <c r="N15" s="405"/>
      <c r="O15" s="310">
        <f t="shared" si="0"/>
        <v>0</v>
      </c>
      <c r="P15" s="311">
        <f t="shared" si="0"/>
        <v>0</v>
      </c>
      <c r="Q15" s="268" t="s">
        <v>187</v>
      </c>
      <c r="R15" s="228"/>
      <c r="S15" s="242"/>
      <c r="T15" s="268"/>
    </row>
    <row r="16" spans="1:20" ht="38.25" hidden="1">
      <c r="A16" s="257" t="s">
        <v>243</v>
      </c>
      <c r="B16" s="46"/>
      <c r="C16" s="310"/>
      <c r="D16" s="405"/>
      <c r="E16" s="304"/>
      <c r="F16" s="310"/>
      <c r="G16" s="405"/>
      <c r="H16" s="304"/>
      <c r="I16" s="310"/>
      <c r="J16" s="405"/>
      <c r="K16" s="310"/>
      <c r="L16" s="313"/>
      <c r="M16" s="310"/>
      <c r="N16" s="405"/>
      <c r="O16" s="310">
        <f t="shared" si="0"/>
        <v>0</v>
      </c>
      <c r="P16" s="311">
        <f t="shared" si="0"/>
        <v>0</v>
      </c>
      <c r="Q16" s="268" t="s">
        <v>187</v>
      </c>
      <c r="R16" s="228"/>
      <c r="S16" s="242"/>
      <c r="T16" s="268"/>
    </row>
    <row r="17" spans="1:20" ht="13.5" customHeight="1" hidden="1">
      <c r="A17" s="256" t="s">
        <v>277</v>
      </c>
      <c r="B17" s="47"/>
      <c r="C17" s="316"/>
      <c r="D17" s="317"/>
      <c r="E17" s="305"/>
      <c r="F17" s="316"/>
      <c r="G17" s="317"/>
      <c r="H17" s="306"/>
      <c r="I17" s="316"/>
      <c r="J17" s="317"/>
      <c r="K17" s="316"/>
      <c r="L17" s="320"/>
      <c r="M17" s="316"/>
      <c r="N17" s="317"/>
      <c r="O17" s="316">
        <f t="shared" si="0"/>
        <v>0</v>
      </c>
      <c r="P17" s="317">
        <f t="shared" si="0"/>
        <v>0</v>
      </c>
      <c r="Q17" s="268" t="s">
        <v>187</v>
      </c>
      <c r="R17" s="232"/>
      <c r="S17" s="232"/>
      <c r="T17" s="268"/>
    </row>
    <row r="18" spans="1:20" ht="12.75" hidden="1">
      <c r="A18" s="53" t="s">
        <v>201</v>
      </c>
      <c r="B18" s="46"/>
      <c r="C18" s="406"/>
      <c r="D18" s="407"/>
      <c r="E18" s="307"/>
      <c r="F18" s="406"/>
      <c r="G18" s="407"/>
      <c r="H18" s="307"/>
      <c r="I18" s="406"/>
      <c r="J18" s="407"/>
      <c r="K18" s="406"/>
      <c r="L18" s="409"/>
      <c r="M18" s="406"/>
      <c r="N18" s="407"/>
      <c r="O18" s="406"/>
      <c r="P18" s="407"/>
      <c r="Q18" s="268" t="s">
        <v>187</v>
      </c>
      <c r="R18" s="230"/>
      <c r="S18" s="230"/>
      <c r="T18" s="268"/>
    </row>
    <row r="19" spans="1:20" s="40" customFormat="1" ht="12.75" hidden="1">
      <c r="A19" s="61" t="s">
        <v>210</v>
      </c>
      <c r="B19" s="50"/>
      <c r="C19" s="322">
        <f>SUM(C14:C18)</f>
        <v>0</v>
      </c>
      <c r="D19" s="323">
        <f>SUM(D14:D18)</f>
        <v>0</v>
      </c>
      <c r="E19" s="308"/>
      <c r="F19" s="322">
        <f>SUM(F14:F18)</f>
        <v>0</v>
      </c>
      <c r="G19" s="323">
        <f>SUM(G14:G18)</f>
        <v>0</v>
      </c>
      <c r="H19" s="309"/>
      <c r="I19" s="322">
        <f aca="true" t="shared" si="1" ref="I19:P19">SUM(I14:I18)</f>
        <v>0</v>
      </c>
      <c r="J19" s="323">
        <f t="shared" si="1"/>
        <v>0</v>
      </c>
      <c r="K19" s="322">
        <f>SUM(K14:K18)</f>
        <v>0</v>
      </c>
      <c r="L19" s="323">
        <f t="shared" si="1"/>
        <v>0</v>
      </c>
      <c r="M19" s="322">
        <f t="shared" si="1"/>
        <v>0</v>
      </c>
      <c r="N19" s="323">
        <f t="shared" si="1"/>
        <v>0</v>
      </c>
      <c r="O19" s="322">
        <f t="shared" si="1"/>
        <v>0</v>
      </c>
      <c r="P19" s="323">
        <f t="shared" si="1"/>
        <v>0</v>
      </c>
      <c r="Q19" s="268" t="s">
        <v>187</v>
      </c>
      <c r="R19" s="243"/>
      <c r="S19" s="243"/>
      <c r="T19" s="268"/>
    </row>
    <row r="20" spans="1:20" ht="12.75">
      <c r="A20" s="47"/>
      <c r="B20" s="46"/>
      <c r="C20" s="310"/>
      <c r="D20" s="311"/>
      <c r="E20" s="271"/>
      <c r="F20" s="310"/>
      <c r="G20" s="311"/>
      <c r="H20" s="271"/>
      <c r="I20" s="310"/>
      <c r="J20" s="311"/>
      <c r="K20" s="310"/>
      <c r="L20" s="313"/>
      <c r="M20" s="310"/>
      <c r="N20" s="311"/>
      <c r="O20" s="310"/>
      <c r="P20" s="311"/>
      <c r="Q20" s="268" t="s">
        <v>187</v>
      </c>
      <c r="R20" s="227"/>
      <c r="S20" s="227"/>
      <c r="T20" s="268"/>
    </row>
    <row r="21" spans="1:20" ht="51.75" customHeight="1">
      <c r="A21" s="60" t="s">
        <v>0</v>
      </c>
      <c r="B21" s="46"/>
      <c r="C21" s="310"/>
      <c r="D21" s="311"/>
      <c r="E21" s="312"/>
      <c r="F21" s="310"/>
      <c r="G21" s="311"/>
      <c r="H21" s="312"/>
      <c r="I21" s="310"/>
      <c r="J21" s="311"/>
      <c r="K21" s="310"/>
      <c r="L21" s="313"/>
      <c r="M21" s="310"/>
      <c r="N21" s="311"/>
      <c r="O21" s="314"/>
      <c r="P21" s="315"/>
      <c r="Q21" s="268" t="s">
        <v>187</v>
      </c>
      <c r="R21" s="227"/>
      <c r="S21" s="227"/>
      <c r="T21" s="268"/>
    </row>
    <row r="22" spans="1:20" ht="38.25" hidden="1">
      <c r="A22" s="257" t="s">
        <v>278</v>
      </c>
      <c r="B22" s="46"/>
      <c r="C22" s="310"/>
      <c r="D22" s="311"/>
      <c r="E22" s="312"/>
      <c r="F22" s="310"/>
      <c r="G22" s="311"/>
      <c r="H22" s="312"/>
      <c r="I22" s="310"/>
      <c r="J22" s="311"/>
      <c r="K22" s="310"/>
      <c r="L22" s="313"/>
      <c r="M22" s="310"/>
      <c r="N22" s="311"/>
      <c r="O22" s="310">
        <f aca="true" t="shared" si="2" ref="O22:P29">+I22+K22+M22</f>
        <v>0</v>
      </c>
      <c r="P22" s="311">
        <f t="shared" si="2"/>
        <v>0</v>
      </c>
      <c r="Q22" s="268" t="s">
        <v>187</v>
      </c>
      <c r="R22" s="227"/>
      <c r="S22" s="227"/>
      <c r="T22" s="268"/>
    </row>
    <row r="23" spans="1:20" ht="12.75" hidden="1">
      <c r="A23" s="256" t="s">
        <v>279</v>
      </c>
      <c r="B23" s="46"/>
      <c r="C23" s="310"/>
      <c r="D23" s="311"/>
      <c r="E23" s="312"/>
      <c r="F23" s="310"/>
      <c r="G23" s="311"/>
      <c r="H23" s="312"/>
      <c r="I23" s="310"/>
      <c r="J23" s="311"/>
      <c r="K23" s="310"/>
      <c r="L23" s="313"/>
      <c r="M23" s="310"/>
      <c r="N23" s="311"/>
      <c r="O23" s="310">
        <f t="shared" si="2"/>
        <v>0</v>
      </c>
      <c r="P23" s="311">
        <f t="shared" si="2"/>
        <v>0</v>
      </c>
      <c r="Q23" s="268" t="s">
        <v>187</v>
      </c>
      <c r="R23" s="227"/>
      <c r="S23" s="227"/>
      <c r="T23" s="268"/>
    </row>
    <row r="24" spans="1:20" ht="12.75" hidden="1">
      <c r="A24" s="256" t="s">
        <v>280</v>
      </c>
      <c r="B24" s="46"/>
      <c r="C24" s="310"/>
      <c r="D24" s="311"/>
      <c r="E24" s="312"/>
      <c r="F24" s="310"/>
      <c r="G24" s="311"/>
      <c r="H24" s="312"/>
      <c r="I24" s="310"/>
      <c r="J24" s="311"/>
      <c r="K24" s="310"/>
      <c r="L24" s="313"/>
      <c r="M24" s="310"/>
      <c r="N24" s="311"/>
      <c r="O24" s="310">
        <f t="shared" si="2"/>
        <v>0</v>
      </c>
      <c r="P24" s="311">
        <f t="shared" si="2"/>
        <v>0</v>
      </c>
      <c r="Q24" s="268" t="s">
        <v>187</v>
      </c>
      <c r="R24" s="227"/>
      <c r="S24" s="227"/>
      <c r="T24" s="268"/>
    </row>
    <row r="25" spans="1:20" ht="12.75" hidden="1">
      <c r="A25" s="256" t="s">
        <v>281</v>
      </c>
      <c r="B25" s="46"/>
      <c r="C25" s="310"/>
      <c r="D25" s="311"/>
      <c r="E25" s="312"/>
      <c r="F25" s="310"/>
      <c r="G25" s="311"/>
      <c r="H25" s="312"/>
      <c r="I25" s="310"/>
      <c r="J25" s="311"/>
      <c r="K25" s="310"/>
      <c r="L25" s="313"/>
      <c r="M25" s="310"/>
      <c r="N25" s="311"/>
      <c r="O25" s="310">
        <f t="shared" si="2"/>
        <v>0</v>
      </c>
      <c r="P25" s="311">
        <f t="shared" si="2"/>
        <v>0</v>
      </c>
      <c r="Q25" s="268" t="s">
        <v>187</v>
      </c>
      <c r="R25" s="227"/>
      <c r="S25" s="227"/>
      <c r="T25" s="268"/>
    </row>
    <row r="26" spans="1:20" ht="25.5" hidden="1">
      <c r="A26" s="257" t="s">
        <v>282</v>
      </c>
      <c r="B26" s="46"/>
      <c r="C26" s="310"/>
      <c r="D26" s="311"/>
      <c r="E26" s="312"/>
      <c r="F26" s="310"/>
      <c r="G26" s="311"/>
      <c r="H26" s="312"/>
      <c r="I26" s="310"/>
      <c r="J26" s="311"/>
      <c r="K26" s="310"/>
      <c r="L26" s="313"/>
      <c r="M26" s="310"/>
      <c r="N26" s="311"/>
      <c r="O26" s="310">
        <f t="shared" si="2"/>
        <v>0</v>
      </c>
      <c r="P26" s="311">
        <f t="shared" si="2"/>
        <v>0</v>
      </c>
      <c r="Q26" s="268" t="s">
        <v>187</v>
      </c>
      <c r="R26" s="227"/>
      <c r="S26" s="227"/>
      <c r="T26" s="268"/>
    </row>
    <row r="27" spans="1:20" ht="12.75" hidden="1">
      <c r="A27" s="256" t="s">
        <v>283</v>
      </c>
      <c r="B27" s="46"/>
      <c r="C27" s="310"/>
      <c r="D27" s="311"/>
      <c r="E27" s="312"/>
      <c r="F27" s="310"/>
      <c r="G27" s="311"/>
      <c r="H27" s="312"/>
      <c r="I27" s="310"/>
      <c r="J27" s="311"/>
      <c r="K27" s="310"/>
      <c r="L27" s="313"/>
      <c r="M27" s="310"/>
      <c r="N27" s="311"/>
      <c r="O27" s="310">
        <f t="shared" si="2"/>
        <v>0</v>
      </c>
      <c r="P27" s="311">
        <f t="shared" si="2"/>
        <v>0</v>
      </c>
      <c r="Q27" s="268" t="s">
        <v>187</v>
      </c>
      <c r="R27" s="227"/>
      <c r="S27" s="227"/>
      <c r="T27" s="268"/>
    </row>
    <row r="28" spans="1:20" ht="38.25" hidden="1">
      <c r="A28" s="257" t="s">
        <v>284</v>
      </c>
      <c r="B28" s="46"/>
      <c r="C28" s="310"/>
      <c r="D28" s="311"/>
      <c r="E28" s="312"/>
      <c r="F28" s="310"/>
      <c r="G28" s="311"/>
      <c r="H28" s="312"/>
      <c r="I28" s="310"/>
      <c r="J28" s="311"/>
      <c r="K28" s="310"/>
      <c r="L28" s="313"/>
      <c r="M28" s="310"/>
      <c r="N28" s="311"/>
      <c r="O28" s="310">
        <f t="shared" si="2"/>
        <v>0</v>
      </c>
      <c r="P28" s="311">
        <f t="shared" si="2"/>
        <v>0</v>
      </c>
      <c r="Q28" s="268" t="s">
        <v>187</v>
      </c>
      <c r="R28" s="227"/>
      <c r="S28" s="227"/>
      <c r="T28" s="268"/>
    </row>
    <row r="29" spans="1:20" ht="39.75" customHeight="1">
      <c r="A29" s="257" t="s">
        <v>285</v>
      </c>
      <c r="B29" s="47"/>
      <c r="C29" s="316">
        <v>1460</v>
      </c>
      <c r="D29" s="317">
        <v>223152</v>
      </c>
      <c r="E29" s="318"/>
      <c r="F29" s="316">
        <v>1374</v>
      </c>
      <c r="G29" s="317">
        <v>209763</v>
      </c>
      <c r="H29" s="319"/>
      <c r="I29" s="316">
        <v>1374</v>
      </c>
      <c r="J29" s="317">
        <v>217416</v>
      </c>
      <c r="K29" s="316">
        <v>0</v>
      </c>
      <c r="L29" s="320">
        <v>0</v>
      </c>
      <c r="M29" s="316">
        <v>0</v>
      </c>
      <c r="N29" s="317">
        <v>0</v>
      </c>
      <c r="O29" s="310">
        <f t="shared" si="2"/>
        <v>1374</v>
      </c>
      <c r="P29" s="321">
        <f t="shared" si="2"/>
        <v>217416</v>
      </c>
      <c r="Q29" s="268" t="s">
        <v>187</v>
      </c>
      <c r="R29" s="232"/>
      <c r="S29" s="232"/>
      <c r="T29" s="268"/>
    </row>
    <row r="30" spans="1:20" ht="21.75" customHeight="1">
      <c r="A30" s="61" t="s">
        <v>219</v>
      </c>
      <c r="B30" s="50"/>
      <c r="C30" s="474">
        <f>SUM(C22:C29)</f>
        <v>1460</v>
      </c>
      <c r="D30" s="475">
        <f>SUM(D22:D29)</f>
        <v>223152</v>
      </c>
      <c r="E30" s="476"/>
      <c r="F30" s="474">
        <f>SUM(F22:F29)</f>
        <v>1374</v>
      </c>
      <c r="G30" s="475">
        <f>SUM(G22:G29)</f>
        <v>209763</v>
      </c>
      <c r="H30" s="477"/>
      <c r="I30" s="474">
        <f aca="true" t="shared" si="3" ref="I30:P30">SUM(I22:I29)</f>
        <v>1374</v>
      </c>
      <c r="J30" s="475">
        <f t="shared" si="3"/>
        <v>217416</v>
      </c>
      <c r="K30" s="478">
        <f t="shared" si="3"/>
        <v>0</v>
      </c>
      <c r="L30" s="479">
        <f t="shared" si="3"/>
        <v>0</v>
      </c>
      <c r="M30" s="474">
        <f t="shared" si="3"/>
        <v>0</v>
      </c>
      <c r="N30" s="475">
        <f t="shared" si="3"/>
        <v>0</v>
      </c>
      <c r="O30" s="478">
        <f t="shared" si="3"/>
        <v>1374</v>
      </c>
      <c r="P30" s="475">
        <f t="shared" si="3"/>
        <v>217416</v>
      </c>
      <c r="Q30" s="268" t="s">
        <v>187</v>
      </c>
      <c r="R30" s="243"/>
      <c r="S30" s="243"/>
      <c r="T30" s="268"/>
    </row>
    <row r="31" spans="1:20" ht="12.75">
      <c r="A31" s="47"/>
      <c r="B31" s="227"/>
      <c r="C31" s="310"/>
      <c r="D31" s="311"/>
      <c r="E31" s="227"/>
      <c r="F31" s="310"/>
      <c r="G31" s="311"/>
      <c r="H31" s="227"/>
      <c r="I31" s="310"/>
      <c r="J31" s="311"/>
      <c r="K31" s="310"/>
      <c r="L31" s="313"/>
      <c r="M31" s="310"/>
      <c r="N31" s="311"/>
      <c r="O31" s="310"/>
      <c r="P31" s="311"/>
      <c r="Q31" s="268" t="s">
        <v>187</v>
      </c>
      <c r="R31" s="227"/>
      <c r="S31" s="227"/>
      <c r="T31" s="268"/>
    </row>
    <row r="32" spans="1:20" ht="38.25" hidden="1">
      <c r="A32" s="60" t="s">
        <v>274</v>
      </c>
      <c r="B32" s="227"/>
      <c r="C32" s="310"/>
      <c r="D32" s="311"/>
      <c r="E32" s="456"/>
      <c r="F32" s="310"/>
      <c r="G32" s="311"/>
      <c r="H32" s="456"/>
      <c r="I32" s="310"/>
      <c r="J32" s="311"/>
      <c r="K32" s="310"/>
      <c r="L32" s="313"/>
      <c r="M32" s="310"/>
      <c r="N32" s="311"/>
      <c r="O32" s="310"/>
      <c r="P32" s="311"/>
      <c r="Q32" s="268" t="s">
        <v>187</v>
      </c>
      <c r="R32" s="227"/>
      <c r="S32" s="227"/>
      <c r="T32" s="268"/>
    </row>
    <row r="33" spans="1:20" ht="51" hidden="1">
      <c r="A33" s="257" t="s">
        <v>286</v>
      </c>
      <c r="B33" s="227"/>
      <c r="C33" s="310"/>
      <c r="D33" s="311"/>
      <c r="E33" s="456"/>
      <c r="F33" s="310"/>
      <c r="G33" s="311"/>
      <c r="H33" s="456"/>
      <c r="I33" s="310"/>
      <c r="J33" s="311"/>
      <c r="K33" s="310"/>
      <c r="L33" s="313"/>
      <c r="M33" s="310"/>
      <c r="N33" s="311"/>
      <c r="O33" s="310">
        <f aca="true" t="shared" si="4" ref="O33:P39">+I33+K33+M33</f>
        <v>0</v>
      </c>
      <c r="P33" s="311">
        <f t="shared" si="4"/>
        <v>0</v>
      </c>
      <c r="Q33" s="268" t="s">
        <v>187</v>
      </c>
      <c r="R33" s="227"/>
      <c r="S33" s="227"/>
      <c r="T33" s="268"/>
    </row>
    <row r="34" spans="1:20" ht="12.75" hidden="1">
      <c r="A34" s="256" t="s">
        <v>287</v>
      </c>
      <c r="B34" s="227"/>
      <c r="C34" s="310"/>
      <c r="D34" s="311"/>
      <c r="E34" s="456"/>
      <c r="F34" s="310"/>
      <c r="G34" s="311"/>
      <c r="H34" s="456"/>
      <c r="I34" s="310"/>
      <c r="J34" s="311"/>
      <c r="K34" s="310"/>
      <c r="L34" s="313"/>
      <c r="M34" s="310"/>
      <c r="N34" s="311"/>
      <c r="O34" s="310">
        <f t="shared" si="4"/>
        <v>0</v>
      </c>
      <c r="P34" s="311">
        <f t="shared" si="4"/>
        <v>0</v>
      </c>
      <c r="Q34" s="268" t="s">
        <v>187</v>
      </c>
      <c r="R34" s="227"/>
      <c r="S34" s="227"/>
      <c r="T34" s="268"/>
    </row>
    <row r="35" spans="1:20" ht="51" hidden="1">
      <c r="A35" s="257" t="s">
        <v>74</v>
      </c>
      <c r="B35" s="227"/>
      <c r="C35" s="310"/>
      <c r="D35" s="311"/>
      <c r="E35" s="456"/>
      <c r="F35" s="310"/>
      <c r="G35" s="311"/>
      <c r="H35" s="456"/>
      <c r="I35" s="310"/>
      <c r="J35" s="311"/>
      <c r="K35" s="310"/>
      <c r="L35" s="313"/>
      <c r="M35" s="310"/>
      <c r="N35" s="311"/>
      <c r="O35" s="310">
        <f t="shared" si="4"/>
        <v>0</v>
      </c>
      <c r="P35" s="311">
        <f t="shared" si="4"/>
        <v>0</v>
      </c>
      <c r="Q35" s="268" t="s">
        <v>187</v>
      </c>
      <c r="R35" s="227"/>
      <c r="S35" s="227"/>
      <c r="T35" s="268"/>
    </row>
    <row r="36" spans="1:20" ht="51" hidden="1">
      <c r="A36" s="257" t="s">
        <v>289</v>
      </c>
      <c r="B36" s="227"/>
      <c r="C36" s="310"/>
      <c r="D36" s="311"/>
      <c r="E36" s="456"/>
      <c r="F36" s="310"/>
      <c r="G36" s="311"/>
      <c r="H36" s="456"/>
      <c r="I36" s="310"/>
      <c r="J36" s="311"/>
      <c r="K36" s="310"/>
      <c r="L36" s="313"/>
      <c r="M36" s="310"/>
      <c r="N36" s="311"/>
      <c r="O36" s="310">
        <f t="shared" si="4"/>
        <v>0</v>
      </c>
      <c r="P36" s="311">
        <f t="shared" si="4"/>
        <v>0</v>
      </c>
      <c r="Q36" s="268" t="s">
        <v>187</v>
      </c>
      <c r="R36" s="227"/>
      <c r="S36" s="227"/>
      <c r="T36" s="268"/>
    </row>
    <row r="37" spans="1:20" ht="25.5" hidden="1">
      <c r="A37" s="257" t="s">
        <v>290</v>
      </c>
      <c r="B37" s="227"/>
      <c r="C37" s="310"/>
      <c r="D37" s="311"/>
      <c r="E37" s="456"/>
      <c r="F37" s="310"/>
      <c r="G37" s="311"/>
      <c r="H37" s="456"/>
      <c r="I37" s="310"/>
      <c r="J37" s="311"/>
      <c r="K37" s="310"/>
      <c r="L37" s="313"/>
      <c r="M37" s="310"/>
      <c r="N37" s="311"/>
      <c r="O37" s="310">
        <f t="shared" si="4"/>
        <v>0</v>
      </c>
      <c r="P37" s="311">
        <f t="shared" si="4"/>
        <v>0</v>
      </c>
      <c r="Q37" s="268" t="s">
        <v>187</v>
      </c>
      <c r="R37" s="227"/>
      <c r="S37" s="227"/>
      <c r="T37" s="268"/>
    </row>
    <row r="38" spans="1:20" ht="38.25" hidden="1">
      <c r="A38" s="257" t="s">
        <v>75</v>
      </c>
      <c r="B38" s="227"/>
      <c r="C38" s="310"/>
      <c r="D38" s="311"/>
      <c r="E38" s="456"/>
      <c r="F38" s="310"/>
      <c r="G38" s="311"/>
      <c r="H38" s="456"/>
      <c r="I38" s="310"/>
      <c r="J38" s="311"/>
      <c r="K38" s="310"/>
      <c r="L38" s="313"/>
      <c r="M38" s="310"/>
      <c r="N38" s="311"/>
      <c r="O38" s="310">
        <f t="shared" si="4"/>
        <v>0</v>
      </c>
      <c r="P38" s="311">
        <f t="shared" si="4"/>
        <v>0</v>
      </c>
      <c r="Q38" s="268" t="s">
        <v>187</v>
      </c>
      <c r="R38" s="227"/>
      <c r="S38" s="227"/>
      <c r="T38" s="268"/>
    </row>
    <row r="39" spans="1:20" ht="12.75" hidden="1">
      <c r="A39" s="256" t="s">
        <v>291</v>
      </c>
      <c r="B39" s="227"/>
      <c r="C39" s="310"/>
      <c r="D39" s="311"/>
      <c r="E39" s="456"/>
      <c r="F39" s="310"/>
      <c r="G39" s="311"/>
      <c r="H39" s="456"/>
      <c r="I39" s="310"/>
      <c r="J39" s="311"/>
      <c r="K39" s="310"/>
      <c r="L39" s="313"/>
      <c r="M39" s="310"/>
      <c r="N39" s="311"/>
      <c r="O39" s="310">
        <f t="shared" si="4"/>
        <v>0</v>
      </c>
      <c r="P39" s="311">
        <f t="shared" si="4"/>
        <v>0</v>
      </c>
      <c r="Q39" s="268" t="s">
        <v>187</v>
      </c>
      <c r="R39" s="227"/>
      <c r="S39" s="227"/>
      <c r="T39" s="268"/>
    </row>
    <row r="40" spans="1:20" ht="12.75" hidden="1">
      <c r="A40" s="53" t="s">
        <v>221</v>
      </c>
      <c r="B40" s="227"/>
      <c r="C40" s="318"/>
      <c r="D40" s="408"/>
      <c r="E40" s="457"/>
      <c r="F40" s="318"/>
      <c r="G40" s="408"/>
      <c r="H40" s="457"/>
      <c r="I40" s="318"/>
      <c r="J40" s="408"/>
      <c r="K40" s="318"/>
      <c r="L40" s="410"/>
      <c r="M40" s="318"/>
      <c r="N40" s="408"/>
      <c r="O40" s="318">
        <f>K40+I40+M40</f>
        <v>0</v>
      </c>
      <c r="P40" s="408">
        <f>N40+J40+L40</f>
        <v>0</v>
      </c>
      <c r="Q40" s="268" t="s">
        <v>187</v>
      </c>
      <c r="R40" s="232"/>
      <c r="S40" s="232"/>
      <c r="T40" s="268"/>
    </row>
    <row r="41" spans="1:20" ht="12.75" hidden="1">
      <c r="A41" s="53" t="s">
        <v>222</v>
      </c>
      <c r="B41" s="227"/>
      <c r="C41" s="406"/>
      <c r="D41" s="407"/>
      <c r="E41" s="457"/>
      <c r="F41" s="406"/>
      <c r="G41" s="407"/>
      <c r="H41" s="457"/>
      <c r="I41" s="406"/>
      <c r="J41" s="407"/>
      <c r="K41" s="406"/>
      <c r="L41" s="409"/>
      <c r="M41" s="406"/>
      <c r="N41" s="407"/>
      <c r="O41" s="406">
        <f>K41+I41+M41</f>
        <v>0</v>
      </c>
      <c r="P41" s="407">
        <f>N41+J41+L41</f>
        <v>0</v>
      </c>
      <c r="Q41" s="268" t="s">
        <v>187</v>
      </c>
      <c r="R41" s="230"/>
      <c r="S41" s="230"/>
      <c r="T41" s="268"/>
    </row>
    <row r="42" spans="1:20" ht="12.75" hidden="1">
      <c r="A42" s="61" t="s">
        <v>223</v>
      </c>
      <c r="B42" s="50"/>
      <c r="C42" s="322">
        <f>SUM(C33:C39)</f>
        <v>0</v>
      </c>
      <c r="D42" s="323">
        <f>SUM(D33:D39)</f>
        <v>0</v>
      </c>
      <c r="E42" s="308"/>
      <c r="F42" s="322">
        <f>SUM(F33:F39)</f>
        <v>0</v>
      </c>
      <c r="G42" s="323">
        <f>SUM(G33:G39)</f>
        <v>0</v>
      </c>
      <c r="H42" s="309"/>
      <c r="I42" s="322">
        <f aca="true" t="shared" si="5" ref="I42:P42">SUM(I33:I39)</f>
        <v>0</v>
      </c>
      <c r="J42" s="323">
        <f t="shared" si="5"/>
        <v>0</v>
      </c>
      <c r="K42" s="324">
        <f t="shared" si="5"/>
        <v>0</v>
      </c>
      <c r="L42" s="458">
        <f t="shared" si="5"/>
        <v>0</v>
      </c>
      <c r="M42" s="324">
        <f t="shared" si="5"/>
        <v>0</v>
      </c>
      <c r="N42" s="459">
        <f t="shared" si="5"/>
        <v>0</v>
      </c>
      <c r="O42" s="322">
        <f t="shared" si="5"/>
        <v>0</v>
      </c>
      <c r="P42" s="323">
        <f t="shared" si="5"/>
        <v>0</v>
      </c>
      <c r="Q42" s="268" t="s">
        <v>187</v>
      </c>
      <c r="R42" s="243"/>
      <c r="S42" s="243"/>
      <c r="T42" s="268"/>
    </row>
    <row r="43" spans="1:20" ht="13.5" thickBot="1">
      <c r="A43" s="48"/>
      <c r="B43" s="47"/>
      <c r="C43" s="227"/>
      <c r="D43" s="227"/>
      <c r="E43" s="47"/>
      <c r="F43" s="227"/>
      <c r="G43" s="227"/>
      <c r="H43" s="47"/>
      <c r="I43" s="227"/>
      <c r="J43" s="227"/>
      <c r="K43" s="460"/>
      <c r="L43" s="461"/>
      <c r="M43" s="462"/>
      <c r="N43" s="463"/>
      <c r="O43" s="227"/>
      <c r="P43" s="49"/>
      <c r="Q43" s="268" t="s">
        <v>187</v>
      </c>
      <c r="R43" s="227"/>
      <c r="S43" s="227"/>
      <c r="T43" s="268"/>
    </row>
    <row r="44" spans="1:20" s="41" customFormat="1" ht="13.5" thickBot="1">
      <c r="A44" s="146" t="s">
        <v>231</v>
      </c>
      <c r="B44" s="147"/>
      <c r="C44" s="471">
        <f>C19+C30+C42</f>
        <v>1460</v>
      </c>
      <c r="D44" s="472">
        <f>D19+D30+D42</f>
        <v>223152</v>
      </c>
      <c r="E44" s="473"/>
      <c r="F44" s="471">
        <f>F19+F30+F42</f>
        <v>1374</v>
      </c>
      <c r="G44" s="472">
        <f>G19+G30+G42</f>
        <v>209763</v>
      </c>
      <c r="H44" s="473"/>
      <c r="I44" s="471">
        <f aca="true" t="shared" si="6" ref="I44:P44">I19+I30+I42</f>
        <v>1374</v>
      </c>
      <c r="J44" s="472">
        <f t="shared" si="6"/>
        <v>217416</v>
      </c>
      <c r="K44" s="471">
        <f t="shared" si="6"/>
        <v>0</v>
      </c>
      <c r="L44" s="472">
        <f t="shared" si="6"/>
        <v>0</v>
      </c>
      <c r="M44" s="471">
        <f t="shared" si="6"/>
        <v>0</v>
      </c>
      <c r="N44" s="472">
        <f t="shared" si="6"/>
        <v>0</v>
      </c>
      <c r="O44" s="471">
        <f t="shared" si="6"/>
        <v>1374</v>
      </c>
      <c r="P44" s="472">
        <f t="shared" si="6"/>
        <v>217416</v>
      </c>
      <c r="Q44" s="268" t="s">
        <v>250</v>
      </c>
      <c r="R44" s="66"/>
      <c r="S44" s="67"/>
      <c r="T44" s="268"/>
    </row>
    <row r="45" spans="1:20" s="41" customFormat="1" ht="15">
      <c r="A45" s="625"/>
      <c r="B45" s="557"/>
      <c r="C45" s="557"/>
      <c r="D45" s="557"/>
      <c r="E45" s="557"/>
      <c r="F45" s="557"/>
      <c r="G45" s="557"/>
      <c r="H45" s="557"/>
      <c r="I45" s="557"/>
      <c r="J45" s="557"/>
      <c r="K45" s="557"/>
      <c r="L45" s="557"/>
      <c r="M45" s="557"/>
      <c r="N45" s="557"/>
      <c r="O45" s="557"/>
      <c r="P45" s="557"/>
      <c r="Q45" s="273"/>
      <c r="R45" s="244"/>
      <c r="S45" s="244"/>
      <c r="T45" s="268"/>
    </row>
    <row r="46" spans="1:20" s="41" customFormat="1" ht="15.75" hidden="1">
      <c r="A46" s="43" t="s">
        <v>198</v>
      </c>
      <c r="B46" s="38"/>
      <c r="C46" s="38"/>
      <c r="D46" s="38"/>
      <c r="E46" s="38"/>
      <c r="F46" s="38"/>
      <c r="G46" s="38"/>
      <c r="H46" s="38"/>
      <c r="I46" s="38"/>
      <c r="J46" s="38"/>
      <c r="K46" s="38"/>
      <c r="L46" s="38"/>
      <c r="M46" s="38"/>
      <c r="N46" s="38"/>
      <c r="O46" s="38"/>
      <c r="P46" s="38"/>
      <c r="Q46" s="38"/>
      <c r="R46" s="245"/>
      <c r="S46" s="245"/>
      <c r="T46" s="268"/>
    </row>
    <row r="47" spans="1:20" s="41" customFormat="1" ht="15.75" hidden="1">
      <c r="A47" s="44" t="e">
        <f>+#REF!</f>
        <v>#REF!</v>
      </c>
      <c r="B47" s="38"/>
      <c r="C47" s="38"/>
      <c r="D47" s="38"/>
      <c r="E47" s="38"/>
      <c r="F47" s="38"/>
      <c r="G47" s="38"/>
      <c r="H47" s="38"/>
      <c r="I47" s="38"/>
      <c r="J47" s="38"/>
      <c r="K47" s="38"/>
      <c r="L47" s="38"/>
      <c r="M47" s="38"/>
      <c r="N47" s="38"/>
      <c r="O47" s="38"/>
      <c r="P47" s="38"/>
      <c r="Q47" s="38"/>
      <c r="R47" s="245"/>
      <c r="S47" s="245"/>
      <c r="T47" s="268"/>
    </row>
    <row r="48" spans="1:20" s="41" customFormat="1" ht="12.75" hidden="1">
      <c r="A48" s="45" t="s">
        <v>134</v>
      </c>
      <c r="B48" s="38"/>
      <c r="C48" s="38"/>
      <c r="D48" s="38"/>
      <c r="E48" s="38"/>
      <c r="F48" s="38"/>
      <c r="G48" s="38"/>
      <c r="H48" s="38"/>
      <c r="I48" s="38"/>
      <c r="J48" s="38"/>
      <c r="K48" s="38"/>
      <c r="L48" s="38"/>
      <c r="M48" s="38"/>
      <c r="N48" s="38"/>
      <c r="O48" s="38"/>
      <c r="P48" s="38"/>
      <c r="Q48" s="38"/>
      <c r="R48" s="245"/>
      <c r="S48" s="245"/>
      <c r="T48" s="268"/>
    </row>
    <row r="49" spans="1:20" s="41" customFormat="1" ht="12.75" hidden="1">
      <c r="A49" s="39"/>
      <c r="B49" s="39"/>
      <c r="C49" s="39"/>
      <c r="D49" s="39"/>
      <c r="E49" s="39"/>
      <c r="F49" s="39"/>
      <c r="G49" s="39"/>
      <c r="H49" s="39"/>
      <c r="I49" s="39"/>
      <c r="J49" s="39"/>
      <c r="K49" s="39"/>
      <c r="L49" s="39"/>
      <c r="M49" s="39"/>
      <c r="N49" s="39"/>
      <c r="O49" s="39"/>
      <c r="P49" s="39"/>
      <c r="Q49" s="39"/>
      <c r="R49" s="246"/>
      <c r="S49" s="246"/>
      <c r="T49" s="268"/>
    </row>
    <row r="50" spans="18:20" ht="12.75" hidden="1">
      <c r="R50" s="246"/>
      <c r="S50" s="246"/>
      <c r="T50" s="268"/>
    </row>
    <row r="51" spans="1:20" ht="12.75" hidden="1">
      <c r="A51" s="222" t="s">
        <v>146</v>
      </c>
      <c r="B51" s="46"/>
      <c r="C51" s="152" t="e">
        <f>+#REF!</f>
        <v>#REF!</v>
      </c>
      <c r="D51" s="153"/>
      <c r="E51" s="154"/>
      <c r="F51" s="152" t="e">
        <f>+#REF!</f>
        <v>#REF!</v>
      </c>
      <c r="G51" s="153"/>
      <c r="H51" s="154"/>
      <c r="I51" s="155" t="e">
        <f>+#REF!</f>
        <v>#REF!</v>
      </c>
      <c r="J51" s="153"/>
      <c r="K51" s="155" t="e">
        <f>+#REF!</f>
        <v>#REF!</v>
      </c>
      <c r="L51" s="234"/>
      <c r="M51" s="234"/>
      <c r="N51" s="153"/>
      <c r="O51" s="155" t="e">
        <f>+#REF!</f>
        <v>#REF!</v>
      </c>
      <c r="P51" s="153"/>
      <c r="Q51" s="156"/>
      <c r="R51" s="239"/>
      <c r="S51" s="240"/>
      <c r="T51" s="268"/>
    </row>
    <row r="52" spans="2:20" ht="12.75" hidden="1">
      <c r="B52" s="46"/>
      <c r="C52" s="157" t="e">
        <f>+#REF!</f>
        <v>#REF!</v>
      </c>
      <c r="D52" s="158"/>
      <c r="E52" s="154"/>
      <c r="F52" s="157" t="e">
        <f>+#REF!</f>
        <v>#REF!</v>
      </c>
      <c r="G52" s="159"/>
      <c r="H52" s="154"/>
      <c r="I52" s="157" t="e">
        <f>+#REF!</f>
        <v>#REF!</v>
      </c>
      <c r="J52" s="159"/>
      <c r="K52" s="157" t="s">
        <v>136</v>
      </c>
      <c r="L52" s="224"/>
      <c r="M52" s="224"/>
      <c r="N52" s="159"/>
      <c r="O52" s="157" t="e">
        <f>+#REF!</f>
        <v>#REF!</v>
      </c>
      <c r="P52" s="159"/>
      <c r="Q52" s="156"/>
      <c r="R52" s="240"/>
      <c r="S52" s="240"/>
      <c r="T52" s="268"/>
    </row>
    <row r="53" spans="1:20" ht="12.75" hidden="1">
      <c r="A53" s="623" t="s">
        <v>207</v>
      </c>
      <c r="B53" s="46"/>
      <c r="C53" s="160"/>
      <c r="D53" s="161" t="s">
        <v>167</v>
      </c>
      <c r="E53" s="154"/>
      <c r="F53" s="160"/>
      <c r="G53" s="161" t="s">
        <v>167</v>
      </c>
      <c r="H53" s="154"/>
      <c r="I53" s="160"/>
      <c r="J53" s="161" t="s">
        <v>167</v>
      </c>
      <c r="K53" s="160"/>
      <c r="L53" s="225"/>
      <c r="M53" s="225"/>
      <c r="N53" s="161" t="s">
        <v>167</v>
      </c>
      <c r="O53" s="160"/>
      <c r="P53" s="161" t="s">
        <v>167</v>
      </c>
      <c r="Q53" s="156"/>
      <c r="R53" s="225"/>
      <c r="S53" s="225"/>
      <c r="T53" s="268"/>
    </row>
    <row r="54" spans="1:20" ht="12.75" hidden="1">
      <c r="A54" s="624"/>
      <c r="B54" s="46"/>
      <c r="C54" s="162" t="s">
        <v>316</v>
      </c>
      <c r="D54" s="163" t="s">
        <v>208</v>
      </c>
      <c r="E54" s="154"/>
      <c r="F54" s="162" t="s">
        <v>316</v>
      </c>
      <c r="G54" s="163" t="s">
        <v>208</v>
      </c>
      <c r="H54" s="154"/>
      <c r="I54" s="162" t="s">
        <v>316</v>
      </c>
      <c r="J54" s="163" t="s">
        <v>208</v>
      </c>
      <c r="K54" s="162" t="s">
        <v>316</v>
      </c>
      <c r="L54" s="226"/>
      <c r="M54" s="226"/>
      <c r="N54" s="163" t="s">
        <v>208</v>
      </c>
      <c r="O54" s="162" t="s">
        <v>316</v>
      </c>
      <c r="P54" s="163" t="s">
        <v>208</v>
      </c>
      <c r="Q54" s="156"/>
      <c r="R54" s="241"/>
      <c r="S54" s="241"/>
      <c r="T54" s="268"/>
    </row>
    <row r="55" spans="1:20" ht="12.75" hidden="1">
      <c r="A55" s="47"/>
      <c r="B55" s="46"/>
      <c r="C55" s="48"/>
      <c r="D55" s="49"/>
      <c r="E55" s="46"/>
      <c r="F55" s="48"/>
      <c r="G55" s="49"/>
      <c r="H55" s="46"/>
      <c r="I55" s="48"/>
      <c r="J55" s="49"/>
      <c r="K55" s="48"/>
      <c r="L55" s="227"/>
      <c r="M55" s="227"/>
      <c r="N55" s="49"/>
      <c r="O55" s="48"/>
      <c r="P55" s="49"/>
      <c r="R55" s="227"/>
      <c r="S55" s="227"/>
      <c r="T55" s="268"/>
    </row>
    <row r="56" spans="1:20" ht="12.75" hidden="1">
      <c r="A56" s="50" t="s">
        <v>209</v>
      </c>
      <c r="B56" s="46"/>
      <c r="C56" s="51"/>
      <c r="D56" s="52"/>
      <c r="E56" s="46"/>
      <c r="F56" s="51"/>
      <c r="G56" s="52"/>
      <c r="H56" s="46"/>
      <c r="I56" s="51"/>
      <c r="J56" s="52"/>
      <c r="K56" s="51"/>
      <c r="L56" s="228"/>
      <c r="M56" s="228"/>
      <c r="N56" s="52"/>
      <c r="O56" s="51"/>
      <c r="P56" s="52"/>
      <c r="R56" s="228"/>
      <c r="S56" s="242"/>
      <c r="T56" s="268"/>
    </row>
    <row r="57" spans="1:20" ht="12.75" hidden="1">
      <c r="A57" s="140" t="s">
        <v>202</v>
      </c>
      <c r="B57" s="47"/>
      <c r="C57" s="141"/>
      <c r="D57" s="142"/>
      <c r="E57" s="144"/>
      <c r="F57" s="141"/>
      <c r="G57" s="142"/>
      <c r="H57" s="144"/>
      <c r="I57" s="141"/>
      <c r="J57" s="142"/>
      <c r="K57" s="141"/>
      <c r="L57" s="229"/>
      <c r="M57" s="229"/>
      <c r="N57" s="142"/>
      <c r="O57" s="141">
        <f>K57+I57</f>
        <v>0</v>
      </c>
      <c r="P57" s="142">
        <f>N57+J57</f>
        <v>0</v>
      </c>
      <c r="R57" s="232"/>
      <c r="S57" s="232"/>
      <c r="T57" s="268"/>
    </row>
    <row r="58" spans="1:20" ht="10.5" customHeight="1" hidden="1">
      <c r="A58" s="53" t="s">
        <v>201</v>
      </c>
      <c r="B58" s="46"/>
      <c r="C58" s="57"/>
      <c r="D58" s="58"/>
      <c r="E58" s="56"/>
      <c r="F58" s="57"/>
      <c r="G58" s="58"/>
      <c r="H58" s="56"/>
      <c r="I58" s="57"/>
      <c r="J58" s="58"/>
      <c r="K58" s="57"/>
      <c r="L58" s="230"/>
      <c r="M58" s="230"/>
      <c r="N58" s="58"/>
      <c r="O58" s="57"/>
      <c r="P58" s="58"/>
      <c r="R58" s="230"/>
      <c r="S58" s="230"/>
      <c r="T58" s="268"/>
    </row>
    <row r="59" spans="1:20" ht="12.75" hidden="1">
      <c r="A59" s="61" t="s">
        <v>210</v>
      </c>
      <c r="B59" s="50"/>
      <c r="C59" s="62">
        <f>SUM(C57:C58)</f>
        <v>0</v>
      </c>
      <c r="D59" s="63">
        <f>SUM(D57:D58)</f>
        <v>0</v>
      </c>
      <c r="E59" s="143"/>
      <c r="F59" s="62">
        <f>SUM(F57:F58)</f>
        <v>0</v>
      </c>
      <c r="G59" s="63">
        <f>SUM(G57:G58)</f>
        <v>0</v>
      </c>
      <c r="H59" s="143"/>
      <c r="I59" s="62">
        <f aca="true" t="shared" si="7" ref="I59:P59">SUM(I57:I58)</f>
        <v>0</v>
      </c>
      <c r="J59" s="63">
        <f t="shared" si="7"/>
        <v>0</v>
      </c>
      <c r="K59" s="62">
        <f t="shared" si="7"/>
        <v>0</v>
      </c>
      <c r="L59" s="231"/>
      <c r="M59" s="231"/>
      <c r="N59" s="63">
        <f t="shared" si="7"/>
        <v>0</v>
      </c>
      <c r="O59" s="62">
        <f t="shared" si="7"/>
        <v>0</v>
      </c>
      <c r="P59" s="63">
        <f t="shared" si="7"/>
        <v>0</v>
      </c>
      <c r="Q59" s="40"/>
      <c r="R59" s="243"/>
      <c r="S59" s="243"/>
      <c r="T59" s="268"/>
    </row>
    <row r="60" spans="1:20" ht="12.75" hidden="1">
      <c r="A60" s="47"/>
      <c r="B60" s="46"/>
      <c r="C60" s="48"/>
      <c r="D60" s="49"/>
      <c r="E60" s="46"/>
      <c r="F60" s="48"/>
      <c r="G60" s="49"/>
      <c r="H60" s="46"/>
      <c r="I60" s="48"/>
      <c r="J60" s="49"/>
      <c r="K60" s="48"/>
      <c r="L60" s="227"/>
      <c r="M60" s="227"/>
      <c r="N60" s="49"/>
      <c r="O60" s="48"/>
      <c r="P60" s="49"/>
      <c r="R60" s="227"/>
      <c r="S60" s="227"/>
      <c r="T60" s="268"/>
    </row>
    <row r="61" spans="1:20" ht="38.25" hidden="1">
      <c r="A61" s="60" t="s">
        <v>212</v>
      </c>
      <c r="B61" s="46"/>
      <c r="C61" s="48"/>
      <c r="D61" s="49"/>
      <c r="E61" s="46"/>
      <c r="F61" s="48"/>
      <c r="G61" s="49"/>
      <c r="H61" s="46"/>
      <c r="I61" s="48"/>
      <c r="J61" s="49"/>
      <c r="K61" s="48"/>
      <c r="L61" s="227"/>
      <c r="M61" s="227"/>
      <c r="N61" s="49"/>
      <c r="O61" s="48"/>
      <c r="P61" s="49"/>
      <c r="R61" s="227"/>
      <c r="S61" s="227"/>
      <c r="T61" s="268"/>
    </row>
    <row r="62" spans="1:20" ht="12.75" hidden="1">
      <c r="A62" s="140">
        <v>2.1</v>
      </c>
      <c r="B62" s="47"/>
      <c r="C62" s="141"/>
      <c r="D62" s="142"/>
      <c r="E62" s="144"/>
      <c r="F62" s="141"/>
      <c r="G62" s="142"/>
      <c r="H62" s="144"/>
      <c r="I62" s="141"/>
      <c r="J62" s="142"/>
      <c r="K62" s="141"/>
      <c r="L62" s="229"/>
      <c r="M62" s="229"/>
      <c r="N62" s="142"/>
      <c r="O62" s="141">
        <f>K62+I62</f>
        <v>0</v>
      </c>
      <c r="P62" s="142">
        <f>N62+J62</f>
        <v>0</v>
      </c>
      <c r="R62" s="232"/>
      <c r="S62" s="232"/>
      <c r="T62" s="268"/>
    </row>
    <row r="63" spans="1:20" ht="12.75" hidden="1">
      <c r="A63" s="53" t="s">
        <v>213</v>
      </c>
      <c r="B63" s="46"/>
      <c r="C63" s="54"/>
      <c r="D63" s="55"/>
      <c r="E63" s="56"/>
      <c r="F63" s="54"/>
      <c r="G63" s="55"/>
      <c r="H63" s="56"/>
      <c r="I63" s="54"/>
      <c r="J63" s="55"/>
      <c r="K63" s="54"/>
      <c r="L63" s="232"/>
      <c r="M63" s="232"/>
      <c r="N63" s="55"/>
      <c r="O63" s="54"/>
      <c r="P63" s="55"/>
      <c r="R63" s="232"/>
      <c r="S63" s="232"/>
      <c r="T63" s="268"/>
    </row>
    <row r="64" spans="1:20" ht="12.75" hidden="1">
      <c r="A64" s="53" t="s">
        <v>214</v>
      </c>
      <c r="B64" s="46"/>
      <c r="C64" s="54"/>
      <c r="D64" s="55"/>
      <c r="E64" s="56"/>
      <c r="F64" s="54"/>
      <c r="G64" s="55"/>
      <c r="H64" s="56"/>
      <c r="I64" s="54"/>
      <c r="J64" s="55"/>
      <c r="K64" s="54"/>
      <c r="L64" s="232"/>
      <c r="M64" s="232"/>
      <c r="N64" s="55"/>
      <c r="O64" s="54"/>
      <c r="P64" s="55"/>
      <c r="R64" s="232"/>
      <c r="S64" s="232"/>
      <c r="T64" s="268"/>
    </row>
    <row r="65" spans="1:20" ht="12.75" hidden="1">
      <c r="A65" s="53" t="s">
        <v>216</v>
      </c>
      <c r="B65" s="46"/>
      <c r="C65" s="54"/>
      <c r="D65" s="55"/>
      <c r="E65" s="56"/>
      <c r="F65" s="54"/>
      <c r="G65" s="55"/>
      <c r="H65" s="56"/>
      <c r="I65" s="54"/>
      <c r="J65" s="55"/>
      <c r="K65" s="54"/>
      <c r="L65" s="232"/>
      <c r="M65" s="232"/>
      <c r="N65" s="55"/>
      <c r="O65" s="54"/>
      <c r="P65" s="55"/>
      <c r="R65" s="232"/>
      <c r="S65" s="232"/>
      <c r="T65" s="268"/>
    </row>
    <row r="66" spans="1:20" ht="12.75" hidden="1">
      <c r="A66" s="53" t="s">
        <v>217</v>
      </c>
      <c r="B66" s="46"/>
      <c r="C66" s="54"/>
      <c r="D66" s="55"/>
      <c r="E66" s="56"/>
      <c r="F66" s="54"/>
      <c r="G66" s="55"/>
      <c r="H66" s="56"/>
      <c r="I66" s="54"/>
      <c r="J66" s="55"/>
      <c r="K66" s="54"/>
      <c r="L66" s="232"/>
      <c r="M66" s="232"/>
      <c r="N66" s="55"/>
      <c r="O66" s="54"/>
      <c r="P66" s="55"/>
      <c r="R66" s="232"/>
      <c r="S66" s="232"/>
      <c r="T66" s="268"/>
    </row>
    <row r="67" spans="1:20" ht="12.75" hidden="1">
      <c r="A67" s="53" t="s">
        <v>218</v>
      </c>
      <c r="B67" s="46"/>
      <c r="C67" s="57"/>
      <c r="D67" s="58"/>
      <c r="E67" s="56"/>
      <c r="F67" s="57"/>
      <c r="G67" s="58"/>
      <c r="H67" s="56"/>
      <c r="I67" s="57"/>
      <c r="J67" s="58"/>
      <c r="K67" s="57"/>
      <c r="L67" s="230"/>
      <c r="M67" s="230"/>
      <c r="N67" s="58"/>
      <c r="O67" s="57"/>
      <c r="P67" s="58"/>
      <c r="R67" s="230"/>
      <c r="S67" s="230"/>
      <c r="T67" s="268"/>
    </row>
    <row r="68" spans="1:20" ht="12.75" hidden="1">
      <c r="A68" s="61" t="s">
        <v>219</v>
      </c>
      <c r="B68" s="50"/>
      <c r="C68" s="62">
        <f>SUM(C62:C67)</f>
        <v>0</v>
      </c>
      <c r="D68" s="63">
        <f>SUM(D62:D67)</f>
        <v>0</v>
      </c>
      <c r="E68" s="143"/>
      <c r="F68" s="62">
        <f>SUM(F62:F67)</f>
        <v>0</v>
      </c>
      <c r="G68" s="63">
        <f>SUM(G62:G67)</f>
        <v>0</v>
      </c>
      <c r="H68" s="143"/>
      <c r="I68" s="62">
        <f aca="true" t="shared" si="8" ref="I68:P68">SUM(I62:I67)</f>
        <v>0</v>
      </c>
      <c r="J68" s="63">
        <f t="shared" si="8"/>
        <v>0</v>
      </c>
      <c r="K68" s="62">
        <f t="shared" si="8"/>
        <v>0</v>
      </c>
      <c r="L68" s="231"/>
      <c r="M68" s="231"/>
      <c r="N68" s="63">
        <f t="shared" si="8"/>
        <v>0</v>
      </c>
      <c r="O68" s="62">
        <f t="shared" si="8"/>
        <v>0</v>
      </c>
      <c r="P68" s="63">
        <f t="shared" si="8"/>
        <v>0</v>
      </c>
      <c r="R68" s="243"/>
      <c r="S68" s="243"/>
      <c r="T68" s="268"/>
    </row>
    <row r="69" spans="1:20" ht="12.75" hidden="1">
      <c r="A69" s="47"/>
      <c r="B69" s="46"/>
      <c r="C69" s="48"/>
      <c r="D69" s="49"/>
      <c r="E69" s="46"/>
      <c r="F69" s="48"/>
      <c r="G69" s="49"/>
      <c r="H69" s="46"/>
      <c r="I69" s="48"/>
      <c r="J69" s="49"/>
      <c r="K69" s="48"/>
      <c r="L69" s="227"/>
      <c r="M69" s="227"/>
      <c r="N69" s="49"/>
      <c r="O69" s="48"/>
      <c r="P69" s="49"/>
      <c r="R69" s="227"/>
      <c r="S69" s="227"/>
      <c r="T69" s="268"/>
    </row>
    <row r="70" spans="1:20" ht="38.25" hidden="1">
      <c r="A70" s="60" t="s">
        <v>220</v>
      </c>
      <c r="B70" s="46"/>
      <c r="C70" s="48"/>
      <c r="D70" s="49"/>
      <c r="E70" s="46"/>
      <c r="F70" s="48"/>
      <c r="G70" s="49"/>
      <c r="H70" s="46"/>
      <c r="I70" s="48"/>
      <c r="J70" s="49"/>
      <c r="K70" s="48"/>
      <c r="L70" s="227"/>
      <c r="M70" s="227"/>
      <c r="N70" s="49"/>
      <c r="O70" s="48"/>
      <c r="P70" s="49"/>
      <c r="R70" s="227"/>
      <c r="S70" s="227"/>
      <c r="T70" s="268"/>
    </row>
    <row r="71" spans="1:20" ht="12.75" hidden="1">
      <c r="A71" s="140" t="s">
        <v>203</v>
      </c>
      <c r="B71" s="47"/>
      <c r="C71" s="141"/>
      <c r="D71" s="142"/>
      <c r="E71" s="144"/>
      <c r="F71" s="141"/>
      <c r="G71" s="142"/>
      <c r="H71" s="144"/>
      <c r="I71" s="141"/>
      <c r="J71" s="142"/>
      <c r="K71" s="141"/>
      <c r="L71" s="229"/>
      <c r="M71" s="229"/>
      <c r="N71" s="142"/>
      <c r="O71" s="141">
        <f>K71+I71</f>
        <v>0</v>
      </c>
      <c r="P71" s="142">
        <f>N71+J71</f>
        <v>0</v>
      </c>
      <c r="R71" s="232"/>
      <c r="S71" s="232"/>
      <c r="T71" s="268"/>
    </row>
    <row r="72" spans="1:20" ht="12.75" hidden="1">
      <c r="A72" s="53" t="s">
        <v>221</v>
      </c>
      <c r="B72" s="46"/>
      <c r="C72" s="54"/>
      <c r="D72" s="55"/>
      <c r="E72" s="56"/>
      <c r="F72" s="54"/>
      <c r="G72" s="55"/>
      <c r="H72" s="56"/>
      <c r="I72" s="54"/>
      <c r="J72" s="55"/>
      <c r="K72" s="54"/>
      <c r="L72" s="232"/>
      <c r="M72" s="232"/>
      <c r="N72" s="55"/>
      <c r="O72" s="54"/>
      <c r="P72" s="55"/>
      <c r="R72" s="232"/>
      <c r="S72" s="232"/>
      <c r="T72" s="268"/>
    </row>
    <row r="73" spans="1:20" ht="12.75" hidden="1">
      <c r="A73" s="53" t="s">
        <v>222</v>
      </c>
      <c r="B73" s="46"/>
      <c r="C73" s="57"/>
      <c r="D73" s="58"/>
      <c r="E73" s="56"/>
      <c r="F73" s="57"/>
      <c r="G73" s="58"/>
      <c r="H73" s="56"/>
      <c r="I73" s="57"/>
      <c r="J73" s="58"/>
      <c r="K73" s="57"/>
      <c r="L73" s="230"/>
      <c r="M73" s="230"/>
      <c r="N73" s="58"/>
      <c r="O73" s="57"/>
      <c r="P73" s="58"/>
      <c r="R73" s="230"/>
      <c r="S73" s="230"/>
      <c r="T73" s="268"/>
    </row>
    <row r="74" spans="1:20" ht="12.75" hidden="1">
      <c r="A74" s="61" t="s">
        <v>223</v>
      </c>
      <c r="B74" s="50"/>
      <c r="C74" s="62">
        <f>SUM(C71:C73)</f>
        <v>0</v>
      </c>
      <c r="D74" s="63">
        <f>SUM(D71:D73)</f>
        <v>0</v>
      </c>
      <c r="E74" s="143"/>
      <c r="F74" s="62">
        <f>SUM(F71:F73)</f>
        <v>0</v>
      </c>
      <c r="G74" s="63">
        <f>SUM(G71:G73)</f>
        <v>0</v>
      </c>
      <c r="H74" s="143"/>
      <c r="I74" s="62">
        <f aca="true" t="shared" si="9" ref="I74:P74">SUM(I71:I73)</f>
        <v>0</v>
      </c>
      <c r="J74" s="63">
        <f t="shared" si="9"/>
        <v>0</v>
      </c>
      <c r="K74" s="62">
        <f t="shared" si="9"/>
        <v>0</v>
      </c>
      <c r="L74" s="231"/>
      <c r="M74" s="231"/>
      <c r="N74" s="63">
        <f t="shared" si="9"/>
        <v>0</v>
      </c>
      <c r="O74" s="62">
        <f t="shared" si="9"/>
        <v>0</v>
      </c>
      <c r="P74" s="63">
        <f t="shared" si="9"/>
        <v>0</v>
      </c>
      <c r="R74" s="243"/>
      <c r="S74" s="243"/>
      <c r="T74" s="268"/>
    </row>
    <row r="75" spans="1:20" ht="12.75" hidden="1">
      <c r="A75" s="47"/>
      <c r="B75" s="46"/>
      <c r="C75" s="48"/>
      <c r="D75" s="49"/>
      <c r="E75" s="46"/>
      <c r="F75" s="48"/>
      <c r="G75" s="49"/>
      <c r="H75" s="46"/>
      <c r="I75" s="48"/>
      <c r="J75" s="49"/>
      <c r="K75" s="48"/>
      <c r="L75" s="227"/>
      <c r="M75" s="227"/>
      <c r="N75" s="49"/>
      <c r="O75" s="48"/>
      <c r="P75" s="49"/>
      <c r="R75" s="227"/>
      <c r="S75" s="227"/>
      <c r="T75" s="268"/>
    </row>
    <row r="76" spans="1:20" ht="38.25" hidden="1">
      <c r="A76" s="60" t="s">
        <v>224</v>
      </c>
      <c r="B76" s="46"/>
      <c r="C76" s="48"/>
      <c r="D76" s="49"/>
      <c r="E76" s="46"/>
      <c r="F76" s="48"/>
      <c r="G76" s="49"/>
      <c r="H76" s="46"/>
      <c r="I76" s="48"/>
      <c r="J76" s="49"/>
      <c r="K76" s="48"/>
      <c r="L76" s="227"/>
      <c r="M76" s="227"/>
      <c r="N76" s="49"/>
      <c r="O76" s="48"/>
      <c r="P76" s="49"/>
      <c r="R76" s="227"/>
      <c r="S76" s="227"/>
      <c r="T76" s="268"/>
    </row>
    <row r="77" spans="1:20" ht="12.75" hidden="1">
      <c r="A77" s="140" t="s">
        <v>204</v>
      </c>
      <c r="B77" s="47"/>
      <c r="C77" s="141">
        <v>0</v>
      </c>
      <c r="D77" s="142">
        <v>0</v>
      </c>
      <c r="E77" s="144"/>
      <c r="F77" s="141">
        <v>0</v>
      </c>
      <c r="G77" s="142">
        <v>0</v>
      </c>
      <c r="H77" s="144"/>
      <c r="I77" s="141">
        <v>0</v>
      </c>
      <c r="J77" s="142">
        <v>0</v>
      </c>
      <c r="K77" s="141">
        <v>0</v>
      </c>
      <c r="L77" s="229"/>
      <c r="M77" s="229"/>
      <c r="N77" s="142">
        <v>0</v>
      </c>
      <c r="O77" s="141">
        <f>K77+I77</f>
        <v>0</v>
      </c>
      <c r="P77" s="142">
        <f>N77+J77</f>
        <v>0</v>
      </c>
      <c r="R77" s="232"/>
      <c r="S77" s="232"/>
      <c r="T77" s="268"/>
    </row>
    <row r="78" spans="1:20" ht="12.75" hidden="1">
      <c r="A78" s="53" t="s">
        <v>225</v>
      </c>
      <c r="B78" s="46"/>
      <c r="C78" s="54">
        <v>0</v>
      </c>
      <c r="D78" s="55">
        <v>0</v>
      </c>
      <c r="E78" s="56"/>
      <c r="F78" s="54">
        <v>0</v>
      </c>
      <c r="G78" s="55">
        <v>0</v>
      </c>
      <c r="H78" s="56"/>
      <c r="I78" s="54">
        <v>0</v>
      </c>
      <c r="J78" s="55">
        <v>0</v>
      </c>
      <c r="K78" s="54">
        <v>0</v>
      </c>
      <c r="L78" s="232"/>
      <c r="M78" s="232"/>
      <c r="N78" s="55">
        <v>0</v>
      </c>
      <c r="O78" s="54">
        <v>0</v>
      </c>
      <c r="P78" s="55">
        <v>0</v>
      </c>
      <c r="R78" s="232"/>
      <c r="S78" s="232"/>
      <c r="T78" s="268"/>
    </row>
    <row r="79" spans="1:20" ht="12.75" hidden="1">
      <c r="A79" s="53" t="s">
        <v>226</v>
      </c>
      <c r="B79" s="46"/>
      <c r="C79" s="54">
        <v>0</v>
      </c>
      <c r="D79" s="55">
        <v>0</v>
      </c>
      <c r="E79" s="56"/>
      <c r="F79" s="54">
        <v>0</v>
      </c>
      <c r="G79" s="55">
        <v>0</v>
      </c>
      <c r="H79" s="56"/>
      <c r="I79" s="54">
        <v>0</v>
      </c>
      <c r="J79" s="55">
        <v>0</v>
      </c>
      <c r="K79" s="54">
        <v>0</v>
      </c>
      <c r="L79" s="232"/>
      <c r="M79" s="232"/>
      <c r="N79" s="55">
        <v>0</v>
      </c>
      <c r="O79" s="54">
        <v>0</v>
      </c>
      <c r="P79" s="55">
        <v>0</v>
      </c>
      <c r="R79" s="232"/>
      <c r="S79" s="232"/>
      <c r="T79" s="268"/>
    </row>
    <row r="80" spans="1:20" ht="12.75" hidden="1">
      <c r="A80" s="53" t="s">
        <v>227</v>
      </c>
      <c r="B80" s="46"/>
      <c r="C80" s="54">
        <v>0</v>
      </c>
      <c r="D80" s="55">
        <v>0</v>
      </c>
      <c r="E80" s="56"/>
      <c r="F80" s="54">
        <v>0</v>
      </c>
      <c r="G80" s="55">
        <v>0</v>
      </c>
      <c r="H80" s="56"/>
      <c r="I80" s="54">
        <v>0</v>
      </c>
      <c r="J80" s="55">
        <v>0</v>
      </c>
      <c r="K80" s="54">
        <v>0</v>
      </c>
      <c r="L80" s="232"/>
      <c r="M80" s="232"/>
      <c r="N80" s="55">
        <v>0</v>
      </c>
      <c r="O80" s="54">
        <v>0</v>
      </c>
      <c r="P80" s="55">
        <v>0</v>
      </c>
      <c r="R80" s="232"/>
      <c r="S80" s="232"/>
      <c r="T80" s="268"/>
    </row>
    <row r="81" spans="1:20" ht="12.75" hidden="1">
      <c r="A81" s="53" t="s">
        <v>228</v>
      </c>
      <c r="B81" s="46"/>
      <c r="C81" s="54">
        <v>0</v>
      </c>
      <c r="D81" s="55">
        <v>0</v>
      </c>
      <c r="E81" s="56"/>
      <c r="F81" s="54">
        <v>0</v>
      </c>
      <c r="G81" s="55">
        <v>0</v>
      </c>
      <c r="H81" s="56"/>
      <c r="I81" s="54">
        <v>0</v>
      </c>
      <c r="J81" s="55">
        <v>0</v>
      </c>
      <c r="K81" s="54">
        <v>0</v>
      </c>
      <c r="L81" s="232"/>
      <c r="M81" s="232"/>
      <c r="N81" s="55">
        <v>0</v>
      </c>
      <c r="O81" s="54">
        <v>0</v>
      </c>
      <c r="P81" s="55">
        <v>0</v>
      </c>
      <c r="R81" s="232"/>
      <c r="S81" s="232"/>
      <c r="T81" s="268"/>
    </row>
    <row r="82" spans="1:20" ht="12.75" hidden="1">
      <c r="A82" s="53" t="s">
        <v>229</v>
      </c>
      <c r="B82" s="46"/>
      <c r="C82" s="57">
        <v>0</v>
      </c>
      <c r="D82" s="58">
        <v>0</v>
      </c>
      <c r="E82" s="56"/>
      <c r="F82" s="57">
        <v>0</v>
      </c>
      <c r="G82" s="58">
        <v>0</v>
      </c>
      <c r="H82" s="56"/>
      <c r="I82" s="57">
        <v>0</v>
      </c>
      <c r="J82" s="58">
        <v>0</v>
      </c>
      <c r="K82" s="57">
        <v>0</v>
      </c>
      <c r="L82" s="230"/>
      <c r="M82" s="230"/>
      <c r="N82" s="58">
        <v>0</v>
      </c>
      <c r="O82" s="57">
        <v>0</v>
      </c>
      <c r="P82" s="58">
        <v>0</v>
      </c>
      <c r="R82" s="230"/>
      <c r="S82" s="230"/>
      <c r="T82" s="268"/>
    </row>
    <row r="83" spans="1:20" ht="12.75" hidden="1">
      <c r="A83" s="61" t="s">
        <v>230</v>
      </c>
      <c r="B83" s="50"/>
      <c r="C83" s="62">
        <f>SUM(C77:C82)</f>
        <v>0</v>
      </c>
      <c r="D83" s="63">
        <f>SUM(D77:D82)</f>
        <v>0</v>
      </c>
      <c r="E83" s="59"/>
      <c r="F83" s="62">
        <f>SUM(F77:F82)</f>
        <v>0</v>
      </c>
      <c r="G83" s="63">
        <f>SUM(G77:G82)</f>
        <v>0</v>
      </c>
      <c r="H83" s="143"/>
      <c r="I83" s="62">
        <f aca="true" t="shared" si="10" ref="I83:P83">SUM(I77:I82)</f>
        <v>0</v>
      </c>
      <c r="J83" s="63">
        <f t="shared" si="10"/>
        <v>0</v>
      </c>
      <c r="K83" s="62">
        <f t="shared" si="10"/>
        <v>0</v>
      </c>
      <c r="L83" s="231"/>
      <c r="M83" s="231"/>
      <c r="N83" s="63">
        <f t="shared" si="10"/>
        <v>0</v>
      </c>
      <c r="O83" s="62">
        <f t="shared" si="10"/>
        <v>0</v>
      </c>
      <c r="P83" s="63">
        <f t="shared" si="10"/>
        <v>0</v>
      </c>
      <c r="R83" s="243"/>
      <c r="S83" s="243"/>
      <c r="T83" s="268"/>
    </row>
    <row r="84" spans="1:20" ht="12.75" hidden="1">
      <c r="A84" s="46"/>
      <c r="B84" s="46"/>
      <c r="C84" s="46"/>
      <c r="D84" s="46"/>
      <c r="E84" s="46"/>
      <c r="F84" s="46"/>
      <c r="G84" s="46"/>
      <c r="H84" s="46"/>
      <c r="I84" s="46"/>
      <c r="J84" s="46"/>
      <c r="K84" s="46"/>
      <c r="L84" s="46"/>
      <c r="M84" s="46"/>
      <c r="N84" s="46"/>
      <c r="O84" s="46"/>
      <c r="P84" s="46"/>
      <c r="R84" s="227"/>
      <c r="S84" s="227"/>
      <c r="T84" s="268"/>
    </row>
    <row r="85" spans="1:20" ht="13.5" hidden="1" thickBot="1">
      <c r="A85" s="146" t="s">
        <v>231</v>
      </c>
      <c r="B85" s="147"/>
      <c r="C85" s="145">
        <f>C59+C68+C74+C83</f>
        <v>0</v>
      </c>
      <c r="D85" s="64">
        <f>D59+D68+D74+D83</f>
        <v>0</v>
      </c>
      <c r="E85" s="147"/>
      <c r="F85" s="145">
        <f>F59+F68+F74+F83</f>
        <v>0</v>
      </c>
      <c r="G85" s="64">
        <f>G59+G68+G74+G83</f>
        <v>0</v>
      </c>
      <c r="H85" s="147"/>
      <c r="I85" s="145">
        <f aca="true" t="shared" si="11" ref="I85:P85">I59+I68+I74+I83</f>
        <v>0</v>
      </c>
      <c r="J85" s="64">
        <f t="shared" si="11"/>
        <v>0</v>
      </c>
      <c r="K85" s="145">
        <f t="shared" si="11"/>
        <v>0</v>
      </c>
      <c r="L85" s="233"/>
      <c r="M85" s="233"/>
      <c r="N85" s="64">
        <f t="shared" si="11"/>
        <v>0</v>
      </c>
      <c r="O85" s="145">
        <f t="shared" si="11"/>
        <v>0</v>
      </c>
      <c r="P85" s="64">
        <f t="shared" si="11"/>
        <v>0</v>
      </c>
      <c r="Q85" s="41"/>
      <c r="R85" s="66"/>
      <c r="S85" s="67"/>
      <c r="T85" s="268"/>
    </row>
    <row r="86" spans="1:20" ht="12.75">
      <c r="A86" s="65"/>
      <c r="B86" s="65"/>
      <c r="C86" s="66"/>
      <c r="D86" s="67"/>
      <c r="E86" s="65"/>
      <c r="F86" s="66"/>
      <c r="G86" s="67"/>
      <c r="H86" s="65"/>
      <c r="I86" s="66"/>
      <c r="J86" s="67"/>
      <c r="K86" s="41"/>
      <c r="L86" s="41"/>
      <c r="M86" s="41"/>
      <c r="N86" s="41"/>
      <c r="O86" s="41"/>
      <c r="P86" s="41"/>
      <c r="Q86" s="41"/>
      <c r="R86" s="244"/>
      <c r="S86" s="244"/>
      <c r="T86" s="268"/>
    </row>
    <row r="87" spans="1:20" ht="12.75">
      <c r="A87" s="65"/>
      <c r="B87" s="65"/>
      <c r="C87" s="66"/>
      <c r="D87" s="67"/>
      <c r="E87" s="65"/>
      <c r="F87" s="66"/>
      <c r="G87" s="67"/>
      <c r="H87" s="65"/>
      <c r="I87" s="66"/>
      <c r="J87" s="67"/>
      <c r="K87" s="41"/>
      <c r="L87" s="41"/>
      <c r="M87" s="41"/>
      <c r="N87" s="41"/>
      <c r="O87" s="41"/>
      <c r="P87" s="41"/>
      <c r="Q87" s="41"/>
      <c r="R87" s="244"/>
      <c r="S87" s="244"/>
      <c r="T87" s="268"/>
    </row>
    <row r="88" spans="1:19" ht="15">
      <c r="A88" s="618"/>
      <c r="B88" s="619"/>
      <c r="C88" s="619"/>
      <c r="D88" s="619"/>
      <c r="E88" s="619"/>
      <c r="F88" s="619"/>
      <c r="G88" s="619"/>
      <c r="H88" s="619"/>
      <c r="I88" s="619"/>
      <c r="J88" s="620"/>
      <c r="K88" s="620"/>
      <c r="L88" s="620"/>
      <c r="M88" s="620"/>
      <c r="N88" s="620"/>
      <c r="O88" s="620"/>
      <c r="P88" s="620"/>
      <c r="Q88" s="620"/>
      <c r="R88" s="620"/>
      <c r="S88" s="620"/>
    </row>
    <row r="89" spans="1:19" ht="15">
      <c r="A89" s="618"/>
      <c r="B89" s="619"/>
      <c r="C89" s="619"/>
      <c r="D89" s="619"/>
      <c r="E89" s="619"/>
      <c r="F89" s="619"/>
      <c r="G89" s="619"/>
      <c r="H89" s="619"/>
      <c r="I89" s="619"/>
      <c r="J89" s="620"/>
      <c r="K89" s="620"/>
      <c r="L89" s="620"/>
      <c r="M89" s="620"/>
      <c r="N89" s="620"/>
      <c r="O89" s="620"/>
      <c r="P89" s="620"/>
      <c r="Q89" s="620"/>
      <c r="R89" s="620"/>
      <c r="S89" s="620"/>
    </row>
    <row r="90" ht="12.75">
      <c r="S90" s="268"/>
    </row>
  </sheetData>
  <mergeCells count="16">
    <mergeCell ref="I8:J9"/>
    <mergeCell ref="O8:P9"/>
    <mergeCell ref="F8:G9"/>
    <mergeCell ref="C8:D9"/>
    <mergeCell ref="K8:N8"/>
    <mergeCell ref="M9:N9"/>
    <mergeCell ref="K9:L9"/>
    <mergeCell ref="A89:S89"/>
    <mergeCell ref="A10:A11"/>
    <mergeCell ref="A88:S88"/>
    <mergeCell ref="A53:A54"/>
    <mergeCell ref="A45:P45"/>
    <mergeCell ref="A1:P1"/>
    <mergeCell ref="A3:P3"/>
    <mergeCell ref="A4:P4"/>
    <mergeCell ref="A5:P5"/>
  </mergeCells>
  <printOptions horizontalCentered="1"/>
  <pageMargins left="0.24" right="0.2" top="1" bottom="0.79" header="0.5" footer="0.5"/>
  <pageSetup fitToHeight="1" fitToWidth="1" horizontalDpi="600" verticalDpi="600" orientation="landscape" scale="81" r:id="rId1"/>
  <headerFooter alignWithMargins="0">
    <oddFooter>&amp;C&amp;"Times New Roman,Regular"Exhibit D - Resources by DOJ Strategic Goals &amp; Strategic Objectives</oddFooter>
  </headerFooter>
  <rowBreaks count="1" manualBreakCount="1">
    <brk id="45" max="16" man="1"/>
  </rowBreaks>
</worksheet>
</file>

<file path=xl/worksheets/sheet3.xml><?xml version="1.0" encoding="utf-8"?>
<worksheet xmlns="http://schemas.openxmlformats.org/spreadsheetml/2006/main" xmlns:r="http://schemas.openxmlformats.org/officeDocument/2006/relationships">
  <sheetPr codeName="Sheet10">
    <pageSetUpPr fitToPage="1"/>
  </sheetPr>
  <dimension ref="A1:AA101"/>
  <sheetViews>
    <sheetView zoomScale="125" zoomScaleNormal="125" zoomScaleSheetLayoutView="75" workbookViewId="0" topLeftCell="A1">
      <selection activeCell="AJ71" sqref="AJ7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31.5546875" style="0" customWidth="1"/>
    <col min="13" max="13" width="13.3359375" style="0" customWidth="1"/>
    <col min="14" max="14" width="1.77734375" style="274" customWidth="1"/>
  </cols>
  <sheetData>
    <row r="1" spans="1:14" ht="20.25">
      <c r="A1" s="611" t="s">
        <v>257</v>
      </c>
      <c r="B1" s="637"/>
      <c r="C1" s="637"/>
      <c r="D1" s="637"/>
      <c r="E1" s="637"/>
      <c r="F1" s="637"/>
      <c r="G1" s="637"/>
      <c r="H1" s="637"/>
      <c r="I1" s="637"/>
      <c r="J1" s="637"/>
      <c r="K1" s="637"/>
      <c r="L1" s="637"/>
      <c r="M1" s="638"/>
      <c r="N1" s="274" t="s">
        <v>187</v>
      </c>
    </row>
    <row r="2" spans="1:14" ht="7.5" customHeight="1">
      <c r="A2" s="249" t="s">
        <v>166</v>
      </c>
      <c r="N2" s="274" t="s">
        <v>187</v>
      </c>
    </row>
    <row r="3" spans="1:27" ht="15" customHeight="1">
      <c r="A3" s="614" t="s">
        <v>117</v>
      </c>
      <c r="B3" s="535"/>
      <c r="C3" s="535"/>
      <c r="D3" s="535"/>
      <c r="E3" s="535"/>
      <c r="F3" s="535"/>
      <c r="G3" s="535"/>
      <c r="H3" s="535"/>
      <c r="I3" s="535"/>
      <c r="J3" s="535"/>
      <c r="K3" s="535"/>
      <c r="L3" s="535"/>
      <c r="M3" s="535"/>
      <c r="N3" s="274" t="s">
        <v>187</v>
      </c>
      <c r="O3" s="210"/>
      <c r="P3" s="210"/>
      <c r="Q3" s="210"/>
      <c r="R3" s="210"/>
      <c r="S3" s="210"/>
      <c r="T3" s="210"/>
      <c r="U3" s="210"/>
      <c r="V3" s="210"/>
      <c r="W3" s="210"/>
      <c r="X3" s="210"/>
      <c r="Y3" s="210"/>
      <c r="Z3" s="210"/>
      <c r="AA3" s="211"/>
    </row>
    <row r="4" spans="1:27" ht="15.75">
      <c r="A4" s="616" t="str">
        <f>+'B. Summary of Requirements '!A5</f>
        <v>United States Trustee Program</v>
      </c>
      <c r="B4" s="535"/>
      <c r="C4" s="535"/>
      <c r="D4" s="535"/>
      <c r="E4" s="535"/>
      <c r="F4" s="535"/>
      <c r="G4" s="535"/>
      <c r="H4" s="535"/>
      <c r="I4" s="535"/>
      <c r="J4" s="535"/>
      <c r="K4" s="535"/>
      <c r="L4" s="535"/>
      <c r="M4" s="615"/>
      <c r="N4" s="274" t="s">
        <v>187</v>
      </c>
      <c r="O4" s="215"/>
      <c r="P4" s="210"/>
      <c r="Q4" s="210"/>
      <c r="R4" s="210"/>
      <c r="S4" s="210"/>
      <c r="T4" s="210"/>
      <c r="U4" s="210"/>
      <c r="V4" s="210"/>
      <c r="W4" s="210"/>
      <c r="X4" s="210"/>
      <c r="Y4" s="210"/>
      <c r="Z4" s="210"/>
      <c r="AA4" s="211"/>
    </row>
    <row r="5" spans="1:15" ht="15" hidden="1">
      <c r="A5" s="74"/>
      <c r="B5" s="74"/>
      <c r="C5" s="74"/>
      <c r="D5" s="74"/>
      <c r="E5" s="74"/>
      <c r="F5" s="74"/>
      <c r="G5" s="74"/>
      <c r="H5" s="74"/>
      <c r="I5" s="74"/>
      <c r="J5" s="74"/>
      <c r="K5" s="74"/>
      <c r="L5" s="74"/>
      <c r="M5" s="74"/>
      <c r="N5" s="274" t="s">
        <v>187</v>
      </c>
      <c r="O5" s="74"/>
    </row>
    <row r="6" spans="1:17" ht="15" hidden="1">
      <c r="A6" s="649" t="s">
        <v>321</v>
      </c>
      <c r="B6" s="650"/>
      <c r="C6" s="650"/>
      <c r="D6" s="650"/>
      <c r="E6" s="650"/>
      <c r="F6" s="650"/>
      <c r="G6" s="650"/>
      <c r="H6" s="650"/>
      <c r="I6" s="650"/>
      <c r="J6" s="650"/>
      <c r="K6" s="650"/>
      <c r="L6" s="650"/>
      <c r="M6" s="650"/>
      <c r="N6" s="274" t="s">
        <v>187</v>
      </c>
      <c r="O6" s="212"/>
      <c r="P6" s="212"/>
      <c r="Q6" s="213"/>
    </row>
    <row r="7" spans="1:15" ht="15" hidden="1">
      <c r="A7" s="74"/>
      <c r="B7" s="74"/>
      <c r="C7" s="74"/>
      <c r="D7" s="74"/>
      <c r="E7" s="74"/>
      <c r="F7" s="74"/>
      <c r="G7" s="74"/>
      <c r="H7" s="74"/>
      <c r="I7" s="74"/>
      <c r="J7" s="74"/>
      <c r="K7" s="74"/>
      <c r="L7" s="74"/>
      <c r="M7" s="74"/>
      <c r="N7" s="274" t="s">
        <v>187</v>
      </c>
      <c r="O7" s="74"/>
    </row>
    <row r="8" spans="1:15" ht="26.25" customHeight="1" hidden="1">
      <c r="A8" s="655" t="s">
        <v>132</v>
      </c>
      <c r="B8" s="656"/>
      <c r="C8" s="656"/>
      <c r="D8" s="656"/>
      <c r="E8" s="656"/>
      <c r="F8" s="656"/>
      <c r="G8" s="656"/>
      <c r="H8" s="656"/>
      <c r="I8" s="656"/>
      <c r="J8" s="656"/>
      <c r="K8" s="656"/>
      <c r="L8" s="656"/>
      <c r="M8" s="656"/>
      <c r="N8" s="274" t="s">
        <v>187</v>
      </c>
      <c r="O8" s="214"/>
    </row>
    <row r="9" spans="1:15" ht="6" customHeight="1">
      <c r="A9" s="74"/>
      <c r="B9" s="74"/>
      <c r="C9" s="74"/>
      <c r="D9" s="74"/>
      <c r="E9" s="74"/>
      <c r="F9" s="74"/>
      <c r="G9" s="74"/>
      <c r="H9" s="74"/>
      <c r="I9" s="74"/>
      <c r="J9" s="74"/>
      <c r="K9" s="74"/>
      <c r="L9" s="74"/>
      <c r="M9" s="74"/>
      <c r="N9" s="274" t="s">
        <v>187</v>
      </c>
      <c r="O9" s="74"/>
    </row>
    <row r="10" spans="1:15" s="482" customFormat="1" ht="12.75">
      <c r="A10" s="667" t="s">
        <v>172</v>
      </c>
      <c r="B10" s="668"/>
      <c r="C10" s="668"/>
      <c r="D10" s="668"/>
      <c r="E10" s="668"/>
      <c r="F10" s="668"/>
      <c r="G10" s="668"/>
      <c r="H10" s="668"/>
      <c r="I10" s="668"/>
      <c r="J10" s="668"/>
      <c r="K10" s="668"/>
      <c r="L10" s="668"/>
      <c r="M10" s="668"/>
      <c r="N10" s="480" t="s">
        <v>187</v>
      </c>
      <c r="O10" s="481"/>
    </row>
    <row r="11" spans="1:15" s="482" customFormat="1" ht="3.75" customHeight="1">
      <c r="A11" s="483"/>
      <c r="B11" s="483"/>
      <c r="C11" s="483"/>
      <c r="D11" s="483"/>
      <c r="E11" s="483"/>
      <c r="F11" s="483"/>
      <c r="G11" s="483"/>
      <c r="H11" s="483"/>
      <c r="I11" s="483"/>
      <c r="J11" s="483"/>
      <c r="K11" s="483"/>
      <c r="L11" s="483"/>
      <c r="M11" s="483"/>
      <c r="N11" s="480" t="s">
        <v>187</v>
      </c>
      <c r="O11" s="483"/>
    </row>
    <row r="12" spans="1:15" s="482" customFormat="1" ht="44.25" customHeight="1">
      <c r="A12" s="644" t="s">
        <v>1</v>
      </c>
      <c r="B12" s="651"/>
      <c r="C12" s="651"/>
      <c r="D12" s="651"/>
      <c r="E12" s="651"/>
      <c r="F12" s="651"/>
      <c r="G12" s="651"/>
      <c r="H12" s="651"/>
      <c r="I12" s="651"/>
      <c r="J12" s="651"/>
      <c r="K12" s="651"/>
      <c r="L12" s="651"/>
      <c r="M12" s="651"/>
      <c r="N12" s="480" t="s">
        <v>187</v>
      </c>
      <c r="O12" s="486"/>
    </row>
    <row r="13" spans="1:15" s="482" customFormat="1" ht="6" customHeight="1">
      <c r="A13" s="483"/>
      <c r="B13" s="483"/>
      <c r="C13" s="483"/>
      <c r="D13" s="483"/>
      <c r="E13" s="483"/>
      <c r="F13" s="483"/>
      <c r="G13" s="483"/>
      <c r="H13" s="483"/>
      <c r="I13" s="483"/>
      <c r="J13" s="483"/>
      <c r="K13" s="483"/>
      <c r="L13" s="483"/>
      <c r="M13" s="483"/>
      <c r="N13" s="480" t="s">
        <v>187</v>
      </c>
      <c r="O13" s="483"/>
    </row>
    <row r="14" spans="1:15" s="482" customFormat="1" ht="32.25" customHeight="1">
      <c r="A14" s="639" t="s">
        <v>2</v>
      </c>
      <c r="B14" s="659"/>
      <c r="C14" s="659"/>
      <c r="D14" s="659"/>
      <c r="E14" s="659"/>
      <c r="F14" s="659"/>
      <c r="G14" s="659"/>
      <c r="H14" s="659"/>
      <c r="I14" s="659"/>
      <c r="J14" s="659"/>
      <c r="K14" s="659"/>
      <c r="L14" s="659"/>
      <c r="M14" s="659"/>
      <c r="N14" s="480" t="s">
        <v>187</v>
      </c>
      <c r="O14" s="487"/>
    </row>
    <row r="15" spans="1:15" s="482" customFormat="1" ht="5.25" customHeight="1">
      <c r="A15" s="484"/>
      <c r="B15" s="485"/>
      <c r="C15" s="485"/>
      <c r="D15" s="485"/>
      <c r="E15" s="485"/>
      <c r="F15" s="485"/>
      <c r="G15" s="485"/>
      <c r="H15" s="485"/>
      <c r="I15" s="485"/>
      <c r="J15" s="485"/>
      <c r="K15" s="485"/>
      <c r="L15" s="485"/>
      <c r="M15" s="485"/>
      <c r="N15" s="480" t="s">
        <v>187</v>
      </c>
      <c r="O15" s="487"/>
    </row>
    <row r="16" spans="1:15" s="482" customFormat="1" ht="35.25" customHeight="1" hidden="1">
      <c r="A16" s="653" t="s">
        <v>3</v>
      </c>
      <c r="B16" s="654"/>
      <c r="C16" s="654"/>
      <c r="D16" s="654"/>
      <c r="E16" s="654"/>
      <c r="F16" s="654"/>
      <c r="G16" s="654"/>
      <c r="H16" s="654"/>
      <c r="I16" s="654"/>
      <c r="J16" s="654"/>
      <c r="K16" s="654"/>
      <c r="L16" s="654"/>
      <c r="M16" s="654"/>
      <c r="N16" s="480" t="s">
        <v>187</v>
      </c>
      <c r="O16" s="487"/>
    </row>
    <row r="17" spans="1:15" s="482" customFormat="1" ht="12.75" customHeight="1" hidden="1">
      <c r="A17" s="484"/>
      <c r="B17" s="485"/>
      <c r="C17" s="485"/>
      <c r="D17" s="485"/>
      <c r="E17" s="657"/>
      <c r="F17" s="657"/>
      <c r="G17" s="657"/>
      <c r="H17" s="485"/>
      <c r="I17" s="485"/>
      <c r="J17" s="485"/>
      <c r="K17" s="485"/>
      <c r="L17" s="485"/>
      <c r="M17" s="489"/>
      <c r="N17" s="480" t="s">
        <v>187</v>
      </c>
      <c r="O17" s="487"/>
    </row>
    <row r="18" spans="1:15" s="482" customFormat="1" ht="62.25" customHeight="1" hidden="1">
      <c r="A18" s="644" t="s">
        <v>4</v>
      </c>
      <c r="B18" s="651"/>
      <c r="C18" s="651"/>
      <c r="D18" s="651"/>
      <c r="E18" s="651"/>
      <c r="F18" s="651"/>
      <c r="G18" s="651"/>
      <c r="H18" s="651"/>
      <c r="I18" s="651"/>
      <c r="J18" s="651"/>
      <c r="K18" s="651"/>
      <c r="L18" s="651"/>
      <c r="M18" s="651"/>
      <c r="N18" s="480" t="s">
        <v>187</v>
      </c>
      <c r="O18" s="486"/>
    </row>
    <row r="19" spans="1:15" s="482" customFormat="1" ht="12.75" hidden="1">
      <c r="A19" s="483"/>
      <c r="B19" s="483"/>
      <c r="C19" s="483"/>
      <c r="D19" s="483"/>
      <c r="E19" s="483"/>
      <c r="F19" s="483"/>
      <c r="G19" s="483"/>
      <c r="H19" s="483"/>
      <c r="I19" s="483"/>
      <c r="J19" s="483"/>
      <c r="K19" s="483"/>
      <c r="L19" s="483"/>
      <c r="M19" s="483"/>
      <c r="N19" s="480" t="s">
        <v>187</v>
      </c>
      <c r="O19" s="483"/>
    </row>
    <row r="20" spans="2:15" s="482" customFormat="1" ht="12.75" hidden="1">
      <c r="B20" s="483"/>
      <c r="C20" s="483"/>
      <c r="D20" s="483"/>
      <c r="E20" s="642" t="s">
        <v>211</v>
      </c>
      <c r="F20" s="490"/>
      <c r="G20" s="642" t="s">
        <v>85</v>
      </c>
      <c r="H20" s="491"/>
      <c r="I20" s="642" t="s">
        <v>86</v>
      </c>
      <c r="J20" s="483"/>
      <c r="K20" s="642" t="s">
        <v>85</v>
      </c>
      <c r="L20" s="483"/>
      <c r="M20" s="483"/>
      <c r="N20" s="480" t="s">
        <v>187</v>
      </c>
      <c r="O20" s="483"/>
    </row>
    <row r="21" spans="2:15" s="482" customFormat="1" ht="19.5" customHeight="1" hidden="1">
      <c r="B21" s="483"/>
      <c r="C21" s="483"/>
      <c r="D21" s="483"/>
      <c r="E21" s="643"/>
      <c r="F21" s="492"/>
      <c r="G21" s="643"/>
      <c r="H21" s="491"/>
      <c r="I21" s="643"/>
      <c r="J21" s="483"/>
      <c r="K21" s="643"/>
      <c r="L21" s="483"/>
      <c r="M21" s="483"/>
      <c r="N21" s="480" t="s">
        <v>187</v>
      </c>
      <c r="O21" s="483"/>
    </row>
    <row r="22" spans="1:15" s="482" customFormat="1" ht="12.75" hidden="1">
      <c r="A22" s="483" t="s">
        <v>118</v>
      </c>
      <c r="B22" s="483"/>
      <c r="C22" s="483"/>
      <c r="D22" s="483"/>
      <c r="E22" s="493"/>
      <c r="F22" s="483"/>
      <c r="G22" s="493"/>
      <c r="H22" s="491"/>
      <c r="I22" s="493"/>
      <c r="J22" s="483"/>
      <c r="K22" s="493"/>
      <c r="L22" s="483"/>
      <c r="M22" s="483"/>
      <c r="N22" s="480" t="s">
        <v>187</v>
      </c>
      <c r="O22" s="483"/>
    </row>
    <row r="23" spans="1:15" s="482" customFormat="1" ht="12.75" hidden="1">
      <c r="A23" s="483" t="s">
        <v>80</v>
      </c>
      <c r="B23" s="483"/>
      <c r="C23" s="483"/>
      <c r="D23" s="483"/>
      <c r="E23" s="494"/>
      <c r="F23" s="483"/>
      <c r="G23" s="494"/>
      <c r="H23" s="491"/>
      <c r="I23" s="494"/>
      <c r="J23" s="483"/>
      <c r="K23" s="494"/>
      <c r="L23" s="483"/>
      <c r="M23" s="483"/>
      <c r="N23" s="480" t="s">
        <v>187</v>
      </c>
      <c r="O23" s="483"/>
    </row>
    <row r="24" spans="1:15" s="482" customFormat="1" ht="12.75" hidden="1">
      <c r="A24" s="483" t="s">
        <v>119</v>
      </c>
      <c r="B24" s="483"/>
      <c r="C24" s="483"/>
      <c r="D24" s="483"/>
      <c r="E24" s="493">
        <f>E22-E23</f>
        <v>0</v>
      </c>
      <c r="F24" s="483"/>
      <c r="G24" s="493">
        <f>G22-G23</f>
        <v>0</v>
      </c>
      <c r="H24" s="491"/>
      <c r="I24" s="493">
        <f>I22-I23</f>
        <v>0</v>
      </c>
      <c r="J24" s="483"/>
      <c r="K24" s="493">
        <f>K22-K23</f>
        <v>0</v>
      </c>
      <c r="L24" s="483"/>
      <c r="M24" s="483"/>
      <c r="N24" s="480" t="s">
        <v>187</v>
      </c>
      <c r="O24" s="483"/>
    </row>
    <row r="25" spans="1:15" s="482" customFormat="1" ht="12.75" hidden="1">
      <c r="A25" s="483" t="s">
        <v>120</v>
      </c>
      <c r="B25" s="483"/>
      <c r="C25" s="483"/>
      <c r="D25" s="483"/>
      <c r="E25" s="483"/>
      <c r="F25" s="483"/>
      <c r="G25" s="483"/>
      <c r="H25" s="491"/>
      <c r="I25" s="483"/>
      <c r="J25" s="483"/>
      <c r="K25" s="483"/>
      <c r="L25" s="483"/>
      <c r="M25" s="483"/>
      <c r="N25" s="480" t="s">
        <v>187</v>
      </c>
      <c r="O25" s="483"/>
    </row>
    <row r="26" spans="1:15" s="482" customFormat="1" ht="12.75" hidden="1">
      <c r="A26" s="483" t="s">
        <v>64</v>
      </c>
      <c r="B26" s="483"/>
      <c r="C26" s="483"/>
      <c r="D26" s="483"/>
      <c r="E26" s="483"/>
      <c r="F26" s="483"/>
      <c r="G26" s="483"/>
      <c r="H26" s="491"/>
      <c r="I26" s="483"/>
      <c r="J26" s="483"/>
      <c r="K26" s="483"/>
      <c r="L26" s="483"/>
      <c r="M26" s="483"/>
      <c r="N26" s="480" t="s">
        <v>187</v>
      </c>
      <c r="O26" s="483"/>
    </row>
    <row r="27" spans="1:15" s="482" customFormat="1" ht="12.75" hidden="1">
      <c r="A27" s="483" t="s">
        <v>121</v>
      </c>
      <c r="B27" s="483"/>
      <c r="C27" s="483"/>
      <c r="D27" s="483"/>
      <c r="E27" s="483"/>
      <c r="F27" s="483"/>
      <c r="G27" s="483"/>
      <c r="H27" s="491"/>
      <c r="I27" s="483"/>
      <c r="J27" s="483"/>
      <c r="K27" s="483"/>
      <c r="L27" s="483"/>
      <c r="M27" s="483"/>
      <c r="N27" s="480" t="s">
        <v>187</v>
      </c>
      <c r="O27" s="483"/>
    </row>
    <row r="28" spans="1:15" s="482" customFormat="1" ht="12.75" hidden="1">
      <c r="A28" s="483" t="s">
        <v>122</v>
      </c>
      <c r="B28" s="483"/>
      <c r="C28" s="483"/>
      <c r="D28" s="483"/>
      <c r="E28" s="483"/>
      <c r="F28" s="483"/>
      <c r="G28" s="483"/>
      <c r="H28" s="491"/>
      <c r="I28" s="483"/>
      <c r="J28" s="483"/>
      <c r="K28" s="483"/>
      <c r="L28" s="483"/>
      <c r="M28" s="483"/>
      <c r="N28" s="480" t="s">
        <v>187</v>
      </c>
      <c r="O28" s="483"/>
    </row>
    <row r="29" spans="1:15" s="482" customFormat="1" ht="12.75" hidden="1">
      <c r="A29" s="483" t="s">
        <v>123</v>
      </c>
      <c r="B29" s="483"/>
      <c r="C29" s="483"/>
      <c r="D29" s="483"/>
      <c r="E29" s="483"/>
      <c r="F29" s="483"/>
      <c r="G29" s="483"/>
      <c r="H29" s="491"/>
      <c r="I29" s="483"/>
      <c r="J29" s="483"/>
      <c r="K29" s="483"/>
      <c r="L29" s="483"/>
      <c r="M29" s="483"/>
      <c r="N29" s="480" t="s">
        <v>187</v>
      </c>
      <c r="O29" s="483"/>
    </row>
    <row r="30" spans="1:15" s="482" customFormat="1" ht="12.75" hidden="1">
      <c r="A30" s="483" t="s">
        <v>124</v>
      </c>
      <c r="B30" s="483"/>
      <c r="C30" s="483"/>
      <c r="D30" s="483"/>
      <c r="E30" s="483"/>
      <c r="F30" s="483"/>
      <c r="G30" s="483"/>
      <c r="H30" s="491"/>
      <c r="I30" s="483"/>
      <c r="J30" s="483"/>
      <c r="K30" s="483"/>
      <c r="L30" s="483"/>
      <c r="M30" s="483"/>
      <c r="N30" s="480" t="s">
        <v>187</v>
      </c>
      <c r="O30" s="483"/>
    </row>
    <row r="31" spans="1:15" s="482" customFormat="1" ht="12.75" hidden="1">
      <c r="A31" s="483" t="s">
        <v>125</v>
      </c>
      <c r="B31" s="483"/>
      <c r="C31" s="483"/>
      <c r="D31" s="483"/>
      <c r="E31" s="483"/>
      <c r="F31" s="483"/>
      <c r="G31" s="483"/>
      <c r="H31" s="491"/>
      <c r="I31" s="483"/>
      <c r="J31" s="483"/>
      <c r="K31" s="483"/>
      <c r="L31" s="483"/>
      <c r="M31" s="483"/>
      <c r="N31" s="480" t="s">
        <v>187</v>
      </c>
      <c r="O31" s="483"/>
    </row>
    <row r="32" spans="1:15" s="482" customFormat="1" ht="12.75" hidden="1">
      <c r="A32" s="483" t="s">
        <v>126</v>
      </c>
      <c r="B32" s="483"/>
      <c r="C32" s="483"/>
      <c r="D32" s="483"/>
      <c r="E32" s="483"/>
      <c r="F32" s="483"/>
      <c r="G32" s="483"/>
      <c r="H32" s="491"/>
      <c r="I32" s="483"/>
      <c r="J32" s="483"/>
      <c r="K32" s="483"/>
      <c r="L32" s="483"/>
      <c r="M32" s="483"/>
      <c r="N32" s="480" t="s">
        <v>187</v>
      </c>
      <c r="O32" s="483"/>
    </row>
    <row r="33" spans="1:15" s="482" customFormat="1" ht="12.75" hidden="1">
      <c r="A33" s="483" t="s">
        <v>127</v>
      </c>
      <c r="B33" s="483"/>
      <c r="C33" s="483"/>
      <c r="D33" s="483"/>
      <c r="E33" s="483"/>
      <c r="F33" s="483"/>
      <c r="G33" s="483"/>
      <c r="H33" s="491"/>
      <c r="I33" s="483"/>
      <c r="J33" s="483"/>
      <c r="K33" s="483"/>
      <c r="L33" s="483"/>
      <c r="M33" s="483"/>
      <c r="N33" s="480" t="s">
        <v>187</v>
      </c>
      <c r="O33" s="483"/>
    </row>
    <row r="34" spans="1:15" s="482" customFormat="1" ht="12.75" hidden="1">
      <c r="A34" s="483" t="s">
        <v>128</v>
      </c>
      <c r="B34" s="483"/>
      <c r="C34" s="483"/>
      <c r="D34" s="483"/>
      <c r="E34" s="483"/>
      <c r="F34" s="483"/>
      <c r="G34" s="483"/>
      <c r="H34" s="491"/>
      <c r="I34" s="483"/>
      <c r="J34" s="483"/>
      <c r="K34" s="483"/>
      <c r="L34" s="483"/>
      <c r="M34" s="483"/>
      <c r="N34" s="480" t="s">
        <v>187</v>
      </c>
      <c r="O34" s="483"/>
    </row>
    <row r="35" spans="1:15" s="482" customFormat="1" ht="12.75" hidden="1">
      <c r="A35" s="483" t="s">
        <v>129</v>
      </c>
      <c r="B35" s="483"/>
      <c r="C35" s="483"/>
      <c r="D35" s="483"/>
      <c r="E35" s="483"/>
      <c r="F35" s="483"/>
      <c r="G35" s="483"/>
      <c r="H35" s="491"/>
      <c r="I35" s="483"/>
      <c r="J35" s="483"/>
      <c r="K35" s="483"/>
      <c r="L35" s="483"/>
      <c r="M35" s="483"/>
      <c r="N35" s="480" t="s">
        <v>187</v>
      </c>
      <c r="O35" s="483"/>
    </row>
    <row r="36" spans="1:15" s="482" customFormat="1" ht="12.75" hidden="1">
      <c r="A36" s="483" t="s">
        <v>46</v>
      </c>
      <c r="B36" s="483"/>
      <c r="C36" s="483"/>
      <c r="D36" s="483"/>
      <c r="E36" s="494"/>
      <c r="F36" s="483"/>
      <c r="G36" s="494"/>
      <c r="H36" s="491"/>
      <c r="I36" s="494"/>
      <c r="J36" s="483"/>
      <c r="K36" s="494"/>
      <c r="L36" s="483"/>
      <c r="M36" s="483"/>
      <c r="N36" s="480" t="s">
        <v>187</v>
      </c>
      <c r="O36" s="483"/>
    </row>
    <row r="37" spans="1:15" s="482" customFormat="1" ht="12.75" hidden="1">
      <c r="A37" s="483" t="s">
        <v>130</v>
      </c>
      <c r="B37" s="483"/>
      <c r="C37" s="483"/>
      <c r="D37" s="483"/>
      <c r="E37" s="493">
        <f>E24+E25</f>
        <v>0</v>
      </c>
      <c r="F37" s="483"/>
      <c r="G37" s="493">
        <f>G24+G25</f>
        <v>0</v>
      </c>
      <c r="H37" s="491"/>
      <c r="I37" s="493">
        <f>SUM(I24:I36)</f>
        <v>0</v>
      </c>
      <c r="J37" s="483"/>
      <c r="K37" s="493">
        <f>SUM(K24:K36)</f>
        <v>0</v>
      </c>
      <c r="L37" s="483"/>
      <c r="M37" s="483"/>
      <c r="N37" s="480" t="s">
        <v>187</v>
      </c>
      <c r="O37" s="483"/>
    </row>
    <row r="38" spans="1:15" s="482" customFormat="1" ht="12.75" hidden="1">
      <c r="A38" s="483"/>
      <c r="B38" s="483"/>
      <c r="C38" s="483"/>
      <c r="D38" s="483"/>
      <c r="E38" s="483"/>
      <c r="F38" s="483"/>
      <c r="G38" s="483"/>
      <c r="H38" s="483"/>
      <c r="I38" s="483"/>
      <c r="J38" s="483"/>
      <c r="K38" s="483"/>
      <c r="L38" s="483"/>
      <c r="M38" s="483"/>
      <c r="N38" s="480" t="s">
        <v>187</v>
      </c>
      <c r="O38" s="483"/>
    </row>
    <row r="39" spans="1:15" s="482" customFormat="1" ht="40.5" customHeight="1">
      <c r="A39" s="644" t="s">
        <v>5</v>
      </c>
      <c r="B39" s="651"/>
      <c r="C39" s="651"/>
      <c r="D39" s="651"/>
      <c r="E39" s="651"/>
      <c r="F39" s="651"/>
      <c r="G39" s="651"/>
      <c r="H39" s="651"/>
      <c r="I39" s="651"/>
      <c r="J39" s="651"/>
      <c r="K39" s="651"/>
      <c r="L39" s="651"/>
      <c r="M39" s="652"/>
      <c r="N39" s="480" t="s">
        <v>187</v>
      </c>
      <c r="O39" s="483"/>
    </row>
    <row r="40" spans="1:15" s="482" customFormat="1" ht="7.5" customHeight="1">
      <c r="A40" s="484"/>
      <c r="B40" s="485"/>
      <c r="C40" s="485"/>
      <c r="D40" s="485"/>
      <c r="E40" s="495"/>
      <c r="F40" s="495"/>
      <c r="G40" s="495"/>
      <c r="H40" s="485"/>
      <c r="I40" s="485"/>
      <c r="J40" s="485"/>
      <c r="K40" s="485"/>
      <c r="L40" s="487"/>
      <c r="M40" s="483"/>
      <c r="N40" s="480"/>
      <c r="O40" s="483"/>
    </row>
    <row r="41" spans="1:15" s="482" customFormat="1" ht="29.25" customHeight="1">
      <c r="A41" s="661" t="s">
        <v>6</v>
      </c>
      <c r="B41" s="662"/>
      <c r="C41" s="662"/>
      <c r="D41" s="662"/>
      <c r="E41" s="662"/>
      <c r="F41" s="662"/>
      <c r="G41" s="662"/>
      <c r="H41" s="662"/>
      <c r="I41" s="662"/>
      <c r="J41" s="662"/>
      <c r="K41" s="662"/>
      <c r="L41" s="662"/>
      <c r="M41" s="663"/>
      <c r="N41" s="480"/>
      <c r="O41" s="483"/>
    </row>
    <row r="42" spans="1:15" s="482" customFormat="1" ht="6" customHeight="1">
      <c r="A42" s="483"/>
      <c r="B42" s="483"/>
      <c r="C42" s="483"/>
      <c r="D42" s="483"/>
      <c r="E42" s="488"/>
      <c r="F42" s="488"/>
      <c r="G42" s="488"/>
      <c r="J42" s="483"/>
      <c r="K42" s="483"/>
      <c r="L42" s="483"/>
      <c r="M42" s="483"/>
      <c r="N42" s="480" t="s">
        <v>187</v>
      </c>
      <c r="O42" s="483"/>
    </row>
    <row r="43" spans="1:15" s="482" customFormat="1" ht="30.75" customHeight="1">
      <c r="A43" s="644" t="s">
        <v>7</v>
      </c>
      <c r="B43" s="658"/>
      <c r="C43" s="658"/>
      <c r="D43" s="658"/>
      <c r="E43" s="658"/>
      <c r="F43" s="658"/>
      <c r="G43" s="658"/>
      <c r="H43" s="658"/>
      <c r="I43" s="658"/>
      <c r="J43" s="658"/>
      <c r="K43" s="658"/>
      <c r="L43" s="658"/>
      <c r="M43" s="652"/>
      <c r="N43" s="480" t="s">
        <v>187</v>
      </c>
      <c r="O43" s="483"/>
    </row>
    <row r="44" spans="1:15" s="482" customFormat="1" ht="8.25" customHeight="1">
      <c r="A44" s="483"/>
      <c r="B44" s="483"/>
      <c r="C44" s="483"/>
      <c r="D44" s="483"/>
      <c r="E44" s="483"/>
      <c r="F44" s="483"/>
      <c r="G44" s="483"/>
      <c r="H44" s="483"/>
      <c r="I44" s="483"/>
      <c r="J44" s="483"/>
      <c r="K44" s="483"/>
      <c r="L44" s="483"/>
      <c r="M44" s="483"/>
      <c r="N44" s="480" t="s">
        <v>187</v>
      </c>
      <c r="O44" s="483"/>
    </row>
    <row r="45" spans="1:15" s="482" customFormat="1" ht="25.5" customHeight="1" hidden="1">
      <c r="A45" s="644" t="s">
        <v>8</v>
      </c>
      <c r="B45" s="651"/>
      <c r="C45" s="651"/>
      <c r="D45" s="651"/>
      <c r="E45" s="651"/>
      <c r="F45" s="651"/>
      <c r="G45" s="651"/>
      <c r="H45" s="651"/>
      <c r="I45" s="651"/>
      <c r="J45" s="651"/>
      <c r="K45" s="651"/>
      <c r="L45" s="651"/>
      <c r="M45" s="652"/>
      <c r="N45" s="480" t="s">
        <v>187</v>
      </c>
      <c r="O45" s="483"/>
    </row>
    <row r="46" spans="1:15" s="482" customFormat="1" ht="12" customHeight="1" hidden="1">
      <c r="A46" s="484"/>
      <c r="B46" s="485"/>
      <c r="C46" s="485"/>
      <c r="D46" s="485"/>
      <c r="E46" s="485"/>
      <c r="F46" s="485"/>
      <c r="G46" s="485"/>
      <c r="H46" s="485"/>
      <c r="I46" s="485"/>
      <c r="J46" s="485"/>
      <c r="K46" s="485"/>
      <c r="L46" s="485"/>
      <c r="M46" s="487"/>
      <c r="N46" s="480" t="s">
        <v>187</v>
      </c>
      <c r="O46" s="483"/>
    </row>
    <row r="47" spans="1:15" s="482" customFormat="1" ht="57" customHeight="1">
      <c r="A47" s="639" t="s">
        <v>9</v>
      </c>
      <c r="B47" s="647"/>
      <c r="C47" s="647"/>
      <c r="D47" s="647"/>
      <c r="E47" s="647"/>
      <c r="F47" s="647"/>
      <c r="G47" s="647"/>
      <c r="H47" s="647"/>
      <c r="I47" s="647"/>
      <c r="J47" s="647"/>
      <c r="K47" s="647"/>
      <c r="L47" s="647"/>
      <c r="M47" s="648"/>
      <c r="N47" s="480" t="s">
        <v>187</v>
      </c>
      <c r="O47" s="483"/>
    </row>
    <row r="48" spans="1:15" s="482" customFormat="1" ht="4.5" customHeight="1">
      <c r="A48" s="484"/>
      <c r="B48" s="485"/>
      <c r="C48" s="485"/>
      <c r="D48" s="485"/>
      <c r="E48" s="485"/>
      <c r="F48" s="485"/>
      <c r="G48" s="485"/>
      <c r="H48" s="485"/>
      <c r="I48" s="485"/>
      <c r="J48" s="485"/>
      <c r="K48" s="485"/>
      <c r="L48" s="485"/>
      <c r="M48" s="487"/>
      <c r="N48" s="480" t="s">
        <v>187</v>
      </c>
      <c r="O48" s="483"/>
    </row>
    <row r="49" s="482" customFormat="1" ht="12.75" hidden="1">
      <c r="N49" s="480"/>
    </row>
    <row r="50" spans="1:15" s="482" customFormat="1" ht="12.75" customHeight="1" hidden="1">
      <c r="A50" s="484"/>
      <c r="B50" s="485"/>
      <c r="C50" s="485"/>
      <c r="D50" s="485"/>
      <c r="E50" s="485"/>
      <c r="F50" s="485"/>
      <c r="G50" s="485"/>
      <c r="H50" s="485"/>
      <c r="I50" s="485"/>
      <c r="J50" s="485"/>
      <c r="K50" s="485"/>
      <c r="L50" s="485"/>
      <c r="M50" s="487"/>
      <c r="N50" s="480" t="s">
        <v>187</v>
      </c>
      <c r="O50" s="483"/>
    </row>
    <row r="51" spans="1:15" s="482" customFormat="1" ht="23.25" customHeight="1" hidden="1">
      <c r="A51" s="644" t="s">
        <v>10</v>
      </c>
      <c r="B51" s="645"/>
      <c r="C51" s="645"/>
      <c r="D51" s="645"/>
      <c r="E51" s="645"/>
      <c r="F51" s="645"/>
      <c r="G51" s="645"/>
      <c r="H51" s="645"/>
      <c r="I51" s="645"/>
      <c r="J51" s="645"/>
      <c r="K51" s="645"/>
      <c r="L51" s="645"/>
      <c r="M51" s="646"/>
      <c r="N51" s="480" t="s">
        <v>187</v>
      </c>
      <c r="O51" s="483"/>
    </row>
    <row r="52" spans="1:15" s="482" customFormat="1" ht="13.5" customHeight="1" hidden="1">
      <c r="A52" s="484"/>
      <c r="B52" s="496"/>
      <c r="C52" s="496"/>
      <c r="D52" s="496"/>
      <c r="E52" s="496"/>
      <c r="F52" s="496"/>
      <c r="G52" s="496"/>
      <c r="H52" s="496"/>
      <c r="I52" s="496"/>
      <c r="J52" s="496"/>
      <c r="K52" s="496"/>
      <c r="L52" s="496"/>
      <c r="M52" s="486"/>
      <c r="N52" s="480" t="s">
        <v>187</v>
      </c>
      <c r="O52" s="483"/>
    </row>
    <row r="53" spans="1:15" s="482" customFormat="1" ht="43.5" customHeight="1">
      <c r="A53" s="639" t="s">
        <v>11</v>
      </c>
      <c r="B53" s="659"/>
      <c r="C53" s="659"/>
      <c r="D53" s="659"/>
      <c r="E53" s="659"/>
      <c r="F53" s="659"/>
      <c r="G53" s="659"/>
      <c r="H53" s="659"/>
      <c r="I53" s="659"/>
      <c r="J53" s="659"/>
      <c r="K53" s="659"/>
      <c r="L53" s="659"/>
      <c r="M53" s="660"/>
      <c r="N53" s="480" t="s">
        <v>187</v>
      </c>
      <c r="O53" s="483"/>
    </row>
    <row r="54" spans="1:15" s="482" customFormat="1" ht="6" customHeight="1">
      <c r="A54" s="484"/>
      <c r="B54" s="496"/>
      <c r="C54" s="496"/>
      <c r="D54" s="496"/>
      <c r="E54" s="496"/>
      <c r="F54" s="496"/>
      <c r="G54" s="496"/>
      <c r="H54" s="496"/>
      <c r="I54" s="496"/>
      <c r="J54" s="496"/>
      <c r="K54" s="496"/>
      <c r="L54" s="496"/>
      <c r="M54" s="486"/>
      <c r="N54" s="480"/>
      <c r="O54" s="483"/>
    </row>
    <row r="55" spans="1:15" s="482" customFormat="1" ht="20.25" customHeight="1">
      <c r="A55" s="639" t="s">
        <v>12</v>
      </c>
      <c r="B55" s="640"/>
      <c r="C55" s="640"/>
      <c r="D55" s="640"/>
      <c r="E55" s="640"/>
      <c r="F55" s="640"/>
      <c r="G55" s="640"/>
      <c r="H55" s="640"/>
      <c r="I55" s="640"/>
      <c r="J55" s="640"/>
      <c r="K55" s="640"/>
      <c r="L55" s="640"/>
      <c r="M55" s="641"/>
      <c r="N55" s="480" t="s">
        <v>187</v>
      </c>
      <c r="O55" s="483"/>
    </row>
    <row r="56" spans="1:15" s="482" customFormat="1" ht="6.75" customHeight="1">
      <c r="A56" s="484"/>
      <c r="B56" s="496"/>
      <c r="C56" s="496"/>
      <c r="D56" s="496"/>
      <c r="E56" s="496"/>
      <c r="F56" s="496"/>
      <c r="G56" s="496"/>
      <c r="H56" s="496"/>
      <c r="I56" s="496"/>
      <c r="J56" s="496"/>
      <c r="K56" s="496"/>
      <c r="L56" s="496"/>
      <c r="M56" s="486"/>
      <c r="N56" s="480" t="s">
        <v>187</v>
      </c>
      <c r="O56" s="483"/>
    </row>
    <row r="57" spans="1:15" s="482" customFormat="1" ht="30" customHeight="1" hidden="1">
      <c r="A57" s="639" t="s">
        <v>13</v>
      </c>
      <c r="B57" s="659"/>
      <c r="C57" s="659"/>
      <c r="D57" s="659"/>
      <c r="E57" s="659"/>
      <c r="F57" s="659"/>
      <c r="G57" s="659"/>
      <c r="H57" s="659"/>
      <c r="I57" s="659"/>
      <c r="J57" s="659"/>
      <c r="K57" s="659"/>
      <c r="L57" s="659"/>
      <c r="M57" s="660"/>
      <c r="N57" s="480" t="s">
        <v>187</v>
      </c>
      <c r="O57" s="483"/>
    </row>
    <row r="58" spans="1:15" s="482" customFormat="1" ht="13.5" customHeight="1" hidden="1">
      <c r="A58" s="484"/>
      <c r="B58" s="496"/>
      <c r="C58" s="496"/>
      <c r="D58" s="496"/>
      <c r="E58" s="496"/>
      <c r="F58" s="496"/>
      <c r="G58" s="496"/>
      <c r="H58" s="496"/>
      <c r="I58" s="496"/>
      <c r="J58" s="496"/>
      <c r="K58" s="496"/>
      <c r="L58" s="496"/>
      <c r="M58" s="486"/>
      <c r="N58" s="480" t="s">
        <v>187</v>
      </c>
      <c r="O58" s="483"/>
    </row>
    <row r="59" spans="1:15" s="482" customFormat="1" ht="14.25" customHeight="1">
      <c r="A59" s="644" t="s">
        <v>14</v>
      </c>
      <c r="B59" s="651"/>
      <c r="C59" s="651"/>
      <c r="D59" s="651"/>
      <c r="E59" s="651"/>
      <c r="F59" s="651"/>
      <c r="G59" s="651"/>
      <c r="H59" s="651"/>
      <c r="I59" s="651"/>
      <c r="J59" s="651"/>
      <c r="K59" s="651"/>
      <c r="L59" s="651"/>
      <c r="M59" s="652"/>
      <c r="N59" s="480" t="s">
        <v>187</v>
      </c>
      <c r="O59" s="483"/>
    </row>
    <row r="60" spans="1:15" s="482" customFormat="1" ht="6" customHeight="1">
      <c r="A60" s="484"/>
      <c r="B60" s="485"/>
      <c r="C60" s="485"/>
      <c r="D60" s="485"/>
      <c r="E60" s="485"/>
      <c r="F60" s="485"/>
      <c r="G60" s="485"/>
      <c r="H60" s="485"/>
      <c r="I60" s="485"/>
      <c r="J60" s="485"/>
      <c r="K60" s="485"/>
      <c r="L60" s="485"/>
      <c r="M60" s="487"/>
      <c r="N60" s="480"/>
      <c r="O60" s="483"/>
    </row>
    <row r="61" spans="1:15" s="482" customFormat="1" ht="56.25" customHeight="1">
      <c r="A61" s="644" t="s">
        <v>328</v>
      </c>
      <c r="B61" s="651"/>
      <c r="C61" s="651"/>
      <c r="D61" s="651"/>
      <c r="E61" s="651"/>
      <c r="F61" s="651"/>
      <c r="G61" s="651"/>
      <c r="H61" s="651"/>
      <c r="I61" s="651"/>
      <c r="J61" s="651"/>
      <c r="K61" s="651"/>
      <c r="L61" s="651"/>
      <c r="M61" s="652"/>
      <c r="N61" s="480"/>
      <c r="O61" s="483"/>
    </row>
    <row r="62" spans="1:15" s="482" customFormat="1" ht="13.5" customHeight="1">
      <c r="A62" s="484"/>
      <c r="B62" s="496"/>
      <c r="C62" s="496"/>
      <c r="D62" s="496"/>
      <c r="E62" s="496"/>
      <c r="F62" s="496"/>
      <c r="G62" s="496"/>
      <c r="H62" s="496"/>
      <c r="I62" s="496"/>
      <c r="J62" s="496"/>
      <c r="K62" s="496"/>
      <c r="L62" s="496"/>
      <c r="M62" s="486"/>
      <c r="N62" s="480" t="s">
        <v>187</v>
      </c>
      <c r="O62" s="483"/>
    </row>
    <row r="63" spans="1:15" s="482" customFormat="1" ht="57.75" customHeight="1" hidden="1">
      <c r="A63" s="664" t="s">
        <v>15</v>
      </c>
      <c r="B63" s="665"/>
      <c r="C63" s="665"/>
      <c r="D63" s="665"/>
      <c r="E63" s="665"/>
      <c r="F63" s="665"/>
      <c r="G63" s="665"/>
      <c r="H63" s="665"/>
      <c r="I63" s="665"/>
      <c r="J63" s="665"/>
      <c r="K63" s="665"/>
      <c r="L63" s="665"/>
      <c r="M63" s="666"/>
      <c r="N63" s="480" t="s">
        <v>187</v>
      </c>
      <c r="O63" s="483"/>
    </row>
    <row r="64" spans="1:15" s="482" customFormat="1" ht="11.25" customHeight="1" hidden="1">
      <c r="A64" s="484"/>
      <c r="B64" s="485"/>
      <c r="C64" s="485"/>
      <c r="D64" s="485"/>
      <c r="E64" s="485"/>
      <c r="F64" s="485"/>
      <c r="G64" s="485"/>
      <c r="H64" s="485"/>
      <c r="I64" s="485"/>
      <c r="J64" s="485"/>
      <c r="K64" s="485"/>
      <c r="L64" s="485"/>
      <c r="M64" s="487"/>
      <c r="N64" s="480" t="s">
        <v>187</v>
      </c>
      <c r="O64" s="483"/>
    </row>
    <row r="65" spans="1:15" s="482" customFormat="1" ht="23.25" customHeight="1" hidden="1">
      <c r="A65" s="639" t="s">
        <v>16</v>
      </c>
      <c r="B65" s="651"/>
      <c r="C65" s="651"/>
      <c r="D65" s="651"/>
      <c r="E65" s="651"/>
      <c r="F65" s="651"/>
      <c r="G65" s="651"/>
      <c r="H65" s="651"/>
      <c r="I65" s="651"/>
      <c r="J65" s="651"/>
      <c r="K65" s="651"/>
      <c r="L65" s="651"/>
      <c r="M65" s="652"/>
      <c r="N65" s="480" t="s">
        <v>187</v>
      </c>
      <c r="O65" s="483"/>
    </row>
    <row r="66" spans="1:15" s="482" customFormat="1" ht="14.25" customHeight="1" hidden="1">
      <c r="A66" s="484"/>
      <c r="B66" s="485"/>
      <c r="C66" s="485"/>
      <c r="D66" s="485"/>
      <c r="E66" s="485"/>
      <c r="F66" s="485"/>
      <c r="G66" s="485"/>
      <c r="H66" s="485"/>
      <c r="I66" s="485"/>
      <c r="J66" s="485"/>
      <c r="K66" s="485"/>
      <c r="L66" s="485"/>
      <c r="M66" s="487"/>
      <c r="N66" s="480" t="s">
        <v>187</v>
      </c>
      <c r="O66" s="483"/>
    </row>
    <row r="67" spans="1:15" s="482" customFormat="1" ht="60" customHeight="1" hidden="1">
      <c r="A67" s="639" t="s">
        <v>17</v>
      </c>
      <c r="B67" s="647"/>
      <c r="C67" s="647"/>
      <c r="D67" s="647"/>
      <c r="E67" s="647"/>
      <c r="F67" s="647"/>
      <c r="G67" s="647"/>
      <c r="H67" s="647"/>
      <c r="I67" s="647"/>
      <c r="J67" s="647"/>
      <c r="K67" s="647"/>
      <c r="L67" s="647"/>
      <c r="M67" s="648"/>
      <c r="N67" s="480" t="s">
        <v>187</v>
      </c>
      <c r="O67" s="483"/>
    </row>
    <row r="68" spans="1:15" s="482" customFormat="1" ht="11.25" customHeight="1" hidden="1">
      <c r="A68" s="484"/>
      <c r="B68" s="496"/>
      <c r="C68" s="496"/>
      <c r="D68" s="496"/>
      <c r="E68" s="496"/>
      <c r="F68" s="496"/>
      <c r="G68" s="496"/>
      <c r="H68" s="496"/>
      <c r="I68" s="496"/>
      <c r="J68" s="496"/>
      <c r="K68" s="496"/>
      <c r="L68" s="496"/>
      <c r="M68" s="486"/>
      <c r="N68" s="480" t="s">
        <v>187</v>
      </c>
      <c r="O68" s="483"/>
    </row>
    <row r="69" spans="1:15" s="482" customFormat="1" ht="26.25" customHeight="1" hidden="1">
      <c r="A69" s="644" t="s">
        <v>18</v>
      </c>
      <c r="B69" s="651"/>
      <c r="C69" s="651"/>
      <c r="D69" s="651"/>
      <c r="E69" s="651"/>
      <c r="F69" s="651"/>
      <c r="G69" s="651"/>
      <c r="H69" s="651"/>
      <c r="I69" s="651"/>
      <c r="J69" s="651"/>
      <c r="K69" s="651"/>
      <c r="L69" s="651"/>
      <c r="M69" s="652"/>
      <c r="N69" s="480" t="s">
        <v>187</v>
      </c>
      <c r="O69" s="483"/>
    </row>
    <row r="70" spans="1:15" s="482" customFormat="1" ht="15.75" customHeight="1" hidden="1">
      <c r="A70" s="484"/>
      <c r="B70" s="485"/>
      <c r="C70" s="485"/>
      <c r="D70" s="485"/>
      <c r="E70" s="485"/>
      <c r="F70" s="485"/>
      <c r="G70" s="485"/>
      <c r="H70" s="485"/>
      <c r="I70" s="485"/>
      <c r="J70" s="485"/>
      <c r="K70" s="485"/>
      <c r="L70" s="485"/>
      <c r="M70" s="487"/>
      <c r="N70" s="480" t="s">
        <v>187</v>
      </c>
      <c r="O70" s="483"/>
    </row>
    <row r="71" spans="1:15" s="482" customFormat="1" ht="38.25" customHeight="1" hidden="1">
      <c r="A71" s="644" t="s">
        <v>19</v>
      </c>
      <c r="B71" s="651"/>
      <c r="C71" s="651"/>
      <c r="D71" s="651"/>
      <c r="E71" s="651"/>
      <c r="F71" s="651"/>
      <c r="G71" s="651"/>
      <c r="H71" s="651"/>
      <c r="I71" s="651"/>
      <c r="J71" s="651"/>
      <c r="K71" s="651"/>
      <c r="L71" s="651"/>
      <c r="M71" s="652"/>
      <c r="N71" s="480" t="s">
        <v>187</v>
      </c>
      <c r="O71" s="483"/>
    </row>
    <row r="72" spans="1:15" s="482" customFormat="1" ht="15.75" customHeight="1" hidden="1">
      <c r="A72" s="484"/>
      <c r="B72" s="485"/>
      <c r="C72" s="485"/>
      <c r="D72" s="485"/>
      <c r="E72" s="485"/>
      <c r="F72" s="485"/>
      <c r="G72" s="485"/>
      <c r="H72" s="485"/>
      <c r="I72" s="485"/>
      <c r="J72" s="485"/>
      <c r="K72" s="485"/>
      <c r="L72" s="485"/>
      <c r="M72" s="487"/>
      <c r="N72" s="480" t="s">
        <v>187</v>
      </c>
      <c r="O72" s="483"/>
    </row>
    <row r="73" spans="1:15" s="482" customFormat="1" ht="38.25" customHeight="1" hidden="1">
      <c r="A73" s="644" t="s">
        <v>20</v>
      </c>
      <c r="B73" s="651"/>
      <c r="C73" s="651"/>
      <c r="D73" s="651"/>
      <c r="E73" s="651"/>
      <c r="F73" s="651"/>
      <c r="G73" s="651"/>
      <c r="H73" s="651"/>
      <c r="I73" s="651"/>
      <c r="J73" s="651"/>
      <c r="K73" s="651"/>
      <c r="L73" s="651"/>
      <c r="M73" s="652"/>
      <c r="N73" s="480" t="s">
        <v>187</v>
      </c>
      <c r="O73" s="483"/>
    </row>
    <row r="74" spans="1:15" s="482" customFormat="1" ht="15.75" customHeight="1" hidden="1">
      <c r="A74" s="484"/>
      <c r="B74" s="485"/>
      <c r="C74" s="485"/>
      <c r="D74" s="485"/>
      <c r="E74" s="485"/>
      <c r="F74" s="485"/>
      <c r="G74" s="485"/>
      <c r="H74" s="485"/>
      <c r="I74" s="485"/>
      <c r="J74" s="485"/>
      <c r="K74" s="485"/>
      <c r="L74" s="485"/>
      <c r="M74" s="487"/>
      <c r="N74" s="480" t="s">
        <v>187</v>
      </c>
      <c r="O74" s="483"/>
    </row>
    <row r="75" spans="1:15" s="482" customFormat="1" ht="36.75" customHeight="1" hidden="1">
      <c r="A75" s="644" t="s">
        <v>21</v>
      </c>
      <c r="B75" s="651"/>
      <c r="C75" s="651"/>
      <c r="D75" s="651"/>
      <c r="E75" s="651"/>
      <c r="F75" s="651"/>
      <c r="G75" s="651"/>
      <c r="H75" s="651"/>
      <c r="I75" s="651"/>
      <c r="J75" s="651"/>
      <c r="K75" s="651"/>
      <c r="L75" s="651"/>
      <c r="M75" s="652"/>
      <c r="N75" s="480" t="s">
        <v>187</v>
      </c>
      <c r="O75" s="483"/>
    </row>
    <row r="76" spans="1:15" s="482" customFormat="1" ht="15.75" customHeight="1" hidden="1">
      <c r="A76" s="484"/>
      <c r="B76" s="485"/>
      <c r="C76" s="485"/>
      <c r="D76" s="485"/>
      <c r="E76" s="485"/>
      <c r="F76" s="485"/>
      <c r="G76" s="485"/>
      <c r="H76" s="485"/>
      <c r="I76" s="485"/>
      <c r="J76" s="485"/>
      <c r="K76" s="485"/>
      <c r="L76" s="485"/>
      <c r="M76" s="487"/>
      <c r="N76" s="480" t="s">
        <v>187</v>
      </c>
      <c r="O76" s="483"/>
    </row>
    <row r="77" spans="1:15" s="482" customFormat="1" ht="27" customHeight="1" hidden="1">
      <c r="A77" s="644" t="s">
        <v>22</v>
      </c>
      <c r="B77" s="651"/>
      <c r="C77" s="651"/>
      <c r="D77" s="651"/>
      <c r="E77" s="651"/>
      <c r="F77" s="651"/>
      <c r="G77" s="651"/>
      <c r="H77" s="651"/>
      <c r="I77" s="651"/>
      <c r="J77" s="651"/>
      <c r="K77" s="651"/>
      <c r="L77" s="651"/>
      <c r="M77" s="652"/>
      <c r="N77" s="480" t="s">
        <v>187</v>
      </c>
      <c r="O77" s="483"/>
    </row>
    <row r="78" spans="1:15" s="482" customFormat="1" ht="15.75" customHeight="1" hidden="1">
      <c r="A78" s="484"/>
      <c r="B78" s="485"/>
      <c r="C78" s="485"/>
      <c r="D78" s="485"/>
      <c r="E78" s="485"/>
      <c r="F78" s="485"/>
      <c r="G78" s="485"/>
      <c r="H78" s="485"/>
      <c r="I78" s="485"/>
      <c r="J78" s="485"/>
      <c r="K78" s="485"/>
      <c r="L78" s="485"/>
      <c r="M78" s="487"/>
      <c r="N78" s="480" t="s">
        <v>187</v>
      </c>
      <c r="O78" s="483"/>
    </row>
    <row r="79" spans="1:15" s="482" customFormat="1" ht="24.75" customHeight="1" hidden="1">
      <c r="A79" s="644" t="s">
        <v>23</v>
      </c>
      <c r="B79" s="651"/>
      <c r="C79" s="651"/>
      <c r="D79" s="651"/>
      <c r="E79" s="651"/>
      <c r="F79" s="651"/>
      <c r="G79" s="651"/>
      <c r="H79" s="651"/>
      <c r="I79" s="651"/>
      <c r="J79" s="651"/>
      <c r="K79" s="651"/>
      <c r="L79" s="651"/>
      <c r="M79" s="652"/>
      <c r="N79" s="480" t="s">
        <v>187</v>
      </c>
      <c r="O79" s="483"/>
    </row>
    <row r="80" spans="1:15" s="482" customFormat="1" ht="0.75" customHeight="1" hidden="1">
      <c r="A80" s="484"/>
      <c r="B80" s="496"/>
      <c r="C80" s="496"/>
      <c r="D80" s="496"/>
      <c r="E80" s="496"/>
      <c r="F80" s="496"/>
      <c r="G80" s="496"/>
      <c r="H80" s="496"/>
      <c r="I80" s="496"/>
      <c r="J80" s="496"/>
      <c r="K80" s="496"/>
      <c r="L80" s="496"/>
      <c r="M80" s="486"/>
      <c r="N80" s="480" t="s">
        <v>187</v>
      </c>
      <c r="O80" s="483"/>
    </row>
    <row r="81" spans="1:15" s="482" customFormat="1" ht="0.75" customHeight="1" hidden="1">
      <c r="A81" s="484"/>
      <c r="B81" s="496"/>
      <c r="C81" s="496"/>
      <c r="D81" s="496"/>
      <c r="E81" s="496"/>
      <c r="F81" s="496"/>
      <c r="G81" s="496"/>
      <c r="H81" s="496"/>
      <c r="I81" s="496"/>
      <c r="J81" s="496"/>
      <c r="K81" s="496"/>
      <c r="L81" s="496"/>
      <c r="M81" s="486"/>
      <c r="N81" s="480" t="s">
        <v>187</v>
      </c>
      <c r="O81" s="483"/>
    </row>
    <row r="82" spans="1:15" s="482" customFormat="1" ht="0.75" customHeight="1" hidden="1">
      <c r="A82" s="484"/>
      <c r="B82" s="496"/>
      <c r="C82" s="496"/>
      <c r="D82" s="496"/>
      <c r="E82" s="496"/>
      <c r="F82" s="496"/>
      <c r="G82" s="496"/>
      <c r="H82" s="496"/>
      <c r="I82" s="496"/>
      <c r="J82" s="496"/>
      <c r="K82" s="496"/>
      <c r="L82" s="496"/>
      <c r="M82" s="486"/>
      <c r="N82" s="480" t="s">
        <v>187</v>
      </c>
      <c r="O82" s="483"/>
    </row>
    <row r="83" spans="1:15" s="482" customFormat="1" ht="0.75" customHeight="1" hidden="1">
      <c r="A83" s="484"/>
      <c r="B83" s="496"/>
      <c r="C83" s="496"/>
      <c r="D83" s="496"/>
      <c r="E83" s="496"/>
      <c r="F83" s="496"/>
      <c r="G83" s="496"/>
      <c r="H83" s="496"/>
      <c r="I83" s="496"/>
      <c r="J83" s="496"/>
      <c r="K83" s="496"/>
      <c r="L83" s="496"/>
      <c r="M83" s="486"/>
      <c r="N83" s="480" t="s">
        <v>187</v>
      </c>
      <c r="O83" s="483"/>
    </row>
    <row r="84" spans="1:15" s="482" customFormat="1" ht="0.75" customHeight="1" hidden="1">
      <c r="A84" s="484"/>
      <c r="B84" s="496"/>
      <c r="C84" s="496"/>
      <c r="D84" s="496"/>
      <c r="E84" s="496"/>
      <c r="F84" s="496"/>
      <c r="G84" s="496"/>
      <c r="H84" s="496"/>
      <c r="I84" s="496"/>
      <c r="J84" s="496"/>
      <c r="K84" s="496"/>
      <c r="L84" s="496"/>
      <c r="M84" s="486"/>
      <c r="N84" s="480" t="s">
        <v>187</v>
      </c>
      <c r="O84" s="483"/>
    </row>
    <row r="85" spans="1:15" s="482" customFormat="1" ht="0.75" customHeight="1" hidden="1">
      <c r="A85" s="484"/>
      <c r="B85" s="496"/>
      <c r="C85" s="496"/>
      <c r="D85" s="496"/>
      <c r="E85" s="496"/>
      <c r="F85" s="496"/>
      <c r="G85" s="496"/>
      <c r="H85" s="496"/>
      <c r="I85" s="496"/>
      <c r="J85" s="496"/>
      <c r="K85" s="496"/>
      <c r="L85" s="496"/>
      <c r="M85" s="486"/>
      <c r="N85" s="480" t="s">
        <v>187</v>
      </c>
      <c r="O85" s="483"/>
    </row>
    <row r="86" spans="1:15" s="482" customFormat="1" ht="0.75" customHeight="1" hidden="1">
      <c r="A86" s="484"/>
      <c r="B86" s="496"/>
      <c r="C86" s="496"/>
      <c r="D86" s="496"/>
      <c r="E86" s="496"/>
      <c r="F86" s="496"/>
      <c r="G86" s="496"/>
      <c r="H86" s="496"/>
      <c r="I86" s="496"/>
      <c r="J86" s="496"/>
      <c r="K86" s="496"/>
      <c r="L86" s="496"/>
      <c r="M86" s="486"/>
      <c r="N86" s="480" t="s">
        <v>187</v>
      </c>
      <c r="O86" s="483"/>
    </row>
    <row r="87" spans="1:15" s="482" customFormat="1" ht="0.75" customHeight="1" hidden="1">
      <c r="A87" s="484"/>
      <c r="B87" s="496"/>
      <c r="C87" s="496"/>
      <c r="D87" s="496"/>
      <c r="E87" s="496"/>
      <c r="F87" s="496"/>
      <c r="G87" s="496"/>
      <c r="H87" s="496"/>
      <c r="I87" s="496"/>
      <c r="J87" s="496"/>
      <c r="K87" s="496"/>
      <c r="L87" s="496"/>
      <c r="M87" s="486"/>
      <c r="N87" s="480" t="s">
        <v>187</v>
      </c>
      <c r="O87" s="483"/>
    </row>
    <row r="88" spans="1:15" s="482" customFormat="1" ht="0.75" customHeight="1" hidden="1">
      <c r="A88" s="484"/>
      <c r="B88" s="496"/>
      <c r="C88" s="496"/>
      <c r="D88" s="496"/>
      <c r="E88" s="496"/>
      <c r="F88" s="496"/>
      <c r="G88" s="496"/>
      <c r="H88" s="496"/>
      <c r="I88" s="496"/>
      <c r="J88" s="496"/>
      <c r="K88" s="496"/>
      <c r="L88" s="496"/>
      <c r="M88" s="486"/>
      <c r="N88" s="480" t="s">
        <v>187</v>
      </c>
      <c r="O88" s="483"/>
    </row>
    <row r="89" spans="1:15" s="482" customFormat="1" ht="0.75" customHeight="1" hidden="1">
      <c r="A89" s="484"/>
      <c r="B89" s="496"/>
      <c r="C89" s="496"/>
      <c r="D89" s="496"/>
      <c r="E89" s="496"/>
      <c r="F89" s="496"/>
      <c r="G89" s="496"/>
      <c r="H89" s="496"/>
      <c r="I89" s="496"/>
      <c r="J89" s="496"/>
      <c r="K89" s="496"/>
      <c r="L89" s="496"/>
      <c r="M89" s="486"/>
      <c r="N89" s="480" t="s">
        <v>187</v>
      </c>
      <c r="O89" s="483"/>
    </row>
    <row r="90" spans="1:15" s="482" customFormat="1" ht="0.75" customHeight="1" hidden="1">
      <c r="A90" s="484"/>
      <c r="B90" s="496"/>
      <c r="C90" s="496"/>
      <c r="D90" s="496"/>
      <c r="E90" s="496"/>
      <c r="F90" s="496"/>
      <c r="G90" s="496"/>
      <c r="H90" s="496"/>
      <c r="I90" s="496"/>
      <c r="J90" s="496"/>
      <c r="K90" s="496"/>
      <c r="L90" s="496"/>
      <c r="M90" s="486"/>
      <c r="N90" s="480" t="s">
        <v>187</v>
      </c>
      <c r="O90" s="483"/>
    </row>
    <row r="91" spans="1:15" s="482" customFormat="1" ht="0.75" customHeight="1" hidden="1">
      <c r="A91" s="484"/>
      <c r="B91" s="496"/>
      <c r="C91" s="496"/>
      <c r="D91" s="496"/>
      <c r="E91" s="496"/>
      <c r="F91" s="496"/>
      <c r="G91" s="496"/>
      <c r="H91" s="496"/>
      <c r="I91" s="496"/>
      <c r="J91" s="496"/>
      <c r="K91" s="496"/>
      <c r="L91" s="496"/>
      <c r="M91" s="486"/>
      <c r="N91" s="480" t="s">
        <v>187</v>
      </c>
      <c r="O91" s="483"/>
    </row>
    <row r="92" spans="1:15" s="482" customFormat="1" ht="0.75" customHeight="1" hidden="1">
      <c r="A92" s="484"/>
      <c r="B92" s="496"/>
      <c r="C92" s="496"/>
      <c r="D92" s="496"/>
      <c r="E92" s="496"/>
      <c r="F92" s="496"/>
      <c r="G92" s="496"/>
      <c r="H92" s="496"/>
      <c r="I92" s="496"/>
      <c r="J92" s="496"/>
      <c r="K92" s="496"/>
      <c r="L92" s="496"/>
      <c r="M92" s="486"/>
      <c r="N92" s="480" t="s">
        <v>187</v>
      </c>
      <c r="O92" s="483"/>
    </row>
    <row r="93" spans="1:15" s="482" customFormat="1" ht="0.75" customHeight="1">
      <c r="A93" s="484"/>
      <c r="B93" s="496"/>
      <c r="C93" s="496"/>
      <c r="D93" s="496"/>
      <c r="E93" s="496"/>
      <c r="F93" s="496"/>
      <c r="G93" s="496"/>
      <c r="H93" s="496"/>
      <c r="I93" s="496"/>
      <c r="J93" s="496"/>
      <c r="K93" s="496"/>
      <c r="L93" s="496"/>
      <c r="M93" s="486"/>
      <c r="N93" s="480" t="s">
        <v>187</v>
      </c>
      <c r="O93" s="483"/>
    </row>
    <row r="94" spans="1:15" s="482" customFormat="1" ht="12.75">
      <c r="A94" s="667" t="s">
        <v>131</v>
      </c>
      <c r="B94" s="668"/>
      <c r="C94" s="668"/>
      <c r="D94" s="668"/>
      <c r="E94" s="668"/>
      <c r="F94" s="668"/>
      <c r="G94" s="668"/>
      <c r="H94" s="668"/>
      <c r="I94" s="668"/>
      <c r="J94" s="668"/>
      <c r="K94" s="668"/>
      <c r="L94" s="668"/>
      <c r="M94" s="669"/>
      <c r="N94" s="480" t="s">
        <v>187</v>
      </c>
      <c r="O94" s="483"/>
    </row>
    <row r="95" spans="1:15" s="482" customFormat="1" ht="32.25" customHeight="1">
      <c r="A95" s="639" t="s">
        <v>24</v>
      </c>
      <c r="B95" s="647"/>
      <c r="C95" s="647"/>
      <c r="D95" s="647"/>
      <c r="E95" s="647"/>
      <c r="F95" s="647"/>
      <c r="G95" s="647"/>
      <c r="H95" s="647"/>
      <c r="I95" s="647"/>
      <c r="J95" s="647"/>
      <c r="K95" s="647"/>
      <c r="L95" s="648"/>
      <c r="M95" s="497"/>
      <c r="N95" s="480" t="s">
        <v>250</v>
      </c>
      <c r="O95" s="483"/>
    </row>
    <row r="96" spans="1:15" s="482" customFormat="1" ht="9" customHeight="1">
      <c r="A96" s="483"/>
      <c r="B96" s="483"/>
      <c r="C96" s="483"/>
      <c r="D96" s="483"/>
      <c r="E96" s="483"/>
      <c r="F96" s="483"/>
      <c r="G96" s="483"/>
      <c r="H96" s="483"/>
      <c r="I96" s="483"/>
      <c r="J96" s="483"/>
      <c r="K96" s="483"/>
      <c r="L96" s="483"/>
      <c r="M96" s="483"/>
      <c r="N96" s="498"/>
      <c r="O96" s="483"/>
    </row>
    <row r="98" spans="1:15" ht="12.75" customHeight="1">
      <c r="A98" s="74"/>
      <c r="B98" s="74"/>
      <c r="C98" s="74"/>
      <c r="D98" s="74"/>
      <c r="E98" s="74"/>
      <c r="F98" s="74"/>
      <c r="G98" s="74"/>
      <c r="H98" s="74"/>
      <c r="I98" s="74"/>
      <c r="J98" s="74"/>
      <c r="K98" s="74"/>
      <c r="L98" s="74"/>
      <c r="M98" s="74"/>
      <c r="N98" s="284"/>
      <c r="O98" s="74"/>
    </row>
    <row r="99" spans="1:15" ht="12.75" customHeight="1">
      <c r="A99" s="74"/>
      <c r="B99" s="74"/>
      <c r="C99" s="74"/>
      <c r="D99" s="74"/>
      <c r="E99" s="74"/>
      <c r="F99" s="74"/>
      <c r="G99" s="74"/>
      <c r="H99" s="74"/>
      <c r="I99" s="74"/>
      <c r="J99" s="74"/>
      <c r="K99" s="74"/>
      <c r="L99" s="74"/>
      <c r="M99" s="74"/>
      <c r="N99" s="284"/>
      <c r="O99" s="74"/>
    </row>
    <row r="100" spans="1:15" ht="12.75" customHeight="1">
      <c r="A100" s="74"/>
      <c r="B100" s="74"/>
      <c r="C100" s="74"/>
      <c r="D100" s="74"/>
      <c r="E100" s="74"/>
      <c r="F100" s="74"/>
      <c r="G100" s="74"/>
      <c r="H100" s="74"/>
      <c r="I100" s="74"/>
      <c r="J100" s="74"/>
      <c r="K100" s="74"/>
      <c r="L100" s="74"/>
      <c r="M100" s="74"/>
      <c r="N100" s="284"/>
      <c r="O100" s="74"/>
    </row>
    <row r="101" spans="1:15" ht="12.75" customHeight="1">
      <c r="A101" s="74"/>
      <c r="B101" s="74"/>
      <c r="C101" s="74"/>
      <c r="D101" s="74"/>
      <c r="E101" s="74"/>
      <c r="F101" s="74"/>
      <c r="G101" s="74"/>
      <c r="H101" s="74"/>
      <c r="I101" s="74"/>
      <c r="J101" s="74"/>
      <c r="K101" s="74"/>
      <c r="L101" s="74"/>
      <c r="M101" s="74"/>
      <c r="N101" s="284"/>
      <c r="O101" s="74"/>
    </row>
  </sheetData>
  <mergeCells count="37">
    <mergeCell ref="A94:M94"/>
    <mergeCell ref="A95:L95"/>
    <mergeCell ref="A65:M65"/>
    <mergeCell ref="A10:M10"/>
    <mergeCell ref="A71:M71"/>
    <mergeCell ref="A67:M67"/>
    <mergeCell ref="A69:M69"/>
    <mergeCell ref="A57:M57"/>
    <mergeCell ref="A59:M59"/>
    <mergeCell ref="A12:M12"/>
    <mergeCell ref="A77:M77"/>
    <mergeCell ref="A79:M79"/>
    <mergeCell ref="A53:M53"/>
    <mergeCell ref="A41:M41"/>
    <mergeCell ref="A61:M61"/>
    <mergeCell ref="A63:M63"/>
    <mergeCell ref="A73:M73"/>
    <mergeCell ref="A75:M75"/>
    <mergeCell ref="A16:M16"/>
    <mergeCell ref="A8:M8"/>
    <mergeCell ref="E17:G17"/>
    <mergeCell ref="A43:M43"/>
    <mergeCell ref="A39:M39"/>
    <mergeCell ref="I20:I21"/>
    <mergeCell ref="K20:K21"/>
    <mergeCell ref="A14:M14"/>
    <mergeCell ref="A18:M18"/>
    <mergeCell ref="A1:M1"/>
    <mergeCell ref="A55:M55"/>
    <mergeCell ref="G20:G21"/>
    <mergeCell ref="A51:M51"/>
    <mergeCell ref="A47:M47"/>
    <mergeCell ref="A3:M3"/>
    <mergeCell ref="A4:M4"/>
    <mergeCell ref="A6:M6"/>
    <mergeCell ref="A45:M45"/>
    <mergeCell ref="E20:E21"/>
  </mergeCells>
  <printOptions/>
  <pageMargins left="0.35" right="0.36" top="0.63" bottom="0.74" header="0.38" footer="0.5"/>
  <pageSetup fitToHeight="1" fitToWidth="1" horizontalDpi="600" verticalDpi="600" orientation="landscape" scale="89" r:id="rId1"/>
  <headerFooter alignWithMargins="0">
    <oddFooter>&amp;C&amp;"Times New Roman,Regular"&amp;11Exhibit E - Justification for Base Adjustments</oddFooter>
  </headerFooter>
  <rowBreaks count="1" manualBreakCount="1">
    <brk id="17" max="255" man="1"/>
  </rowBreaks>
</worksheet>
</file>

<file path=xl/worksheets/sheet4.xml><?xml version="1.0" encoding="utf-8"?>
<worksheet xmlns="http://schemas.openxmlformats.org/spreadsheetml/2006/main" xmlns:r="http://schemas.openxmlformats.org/officeDocument/2006/relationships">
  <sheetPr codeName="Sheet11">
    <pageSetUpPr fitToPage="1"/>
  </sheetPr>
  <dimension ref="A1:AH36"/>
  <sheetViews>
    <sheetView showGridLines="0" showOutlineSymbols="0" workbookViewId="0" topLeftCell="A1">
      <selection activeCell="AJ71" sqref="AJ71"/>
    </sheetView>
  </sheetViews>
  <sheetFormatPr defaultColWidth="8.88671875" defaultRowHeight="15"/>
  <cols>
    <col min="1" max="1" width="3.77734375" style="17" customWidth="1"/>
    <col min="2" max="2" width="18.10546875" style="17" customWidth="1"/>
    <col min="3" max="3" width="5.6640625" style="17" customWidth="1"/>
    <col min="4" max="4" width="6.77734375" style="17" customWidth="1"/>
    <col min="5" max="5" width="8.99609375" style="17" customWidth="1"/>
    <col min="6" max="6" width="5.77734375" style="17" hidden="1" customWidth="1"/>
    <col min="7" max="7" width="5.6640625" style="17" hidden="1" customWidth="1"/>
    <col min="8" max="8" width="7.77734375" style="17" hidden="1" customWidth="1"/>
    <col min="9" max="10" width="5.6640625" style="17" hidden="1" customWidth="1"/>
    <col min="11" max="11" width="7.77734375" style="17" hidden="1"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283" customWidth="1"/>
    <col min="22" max="16384" width="9.6640625" style="17" customWidth="1"/>
  </cols>
  <sheetData>
    <row r="1" spans="1:21" ht="20.25">
      <c r="A1" s="539" t="s">
        <v>266</v>
      </c>
      <c r="B1" s="540"/>
      <c r="C1" s="540"/>
      <c r="D1" s="540"/>
      <c r="E1" s="540"/>
      <c r="F1" s="540"/>
      <c r="G1" s="540"/>
      <c r="H1" s="540"/>
      <c r="I1" s="540"/>
      <c r="J1" s="540"/>
      <c r="K1" s="540"/>
      <c r="L1" s="540"/>
      <c r="M1" s="540"/>
      <c r="N1" s="540"/>
      <c r="O1" s="540"/>
      <c r="P1" s="540"/>
      <c r="Q1" s="540"/>
      <c r="R1" s="540"/>
      <c r="S1" s="540"/>
      <c r="T1" s="540"/>
      <c r="U1" s="282" t="s">
        <v>187</v>
      </c>
    </row>
    <row r="2" spans="1:21" ht="15.75">
      <c r="A2" s="1"/>
      <c r="B2" s="1"/>
      <c r="C2" s="1"/>
      <c r="D2" s="1"/>
      <c r="E2" s="1"/>
      <c r="F2" s="1"/>
      <c r="G2" s="1"/>
      <c r="H2" s="1"/>
      <c r="I2" s="1"/>
      <c r="J2" s="1"/>
      <c r="K2" s="1"/>
      <c r="L2" s="1"/>
      <c r="M2" s="1"/>
      <c r="N2" s="1"/>
      <c r="O2" s="1"/>
      <c r="P2" s="1"/>
      <c r="Q2" s="1"/>
      <c r="R2" s="1"/>
      <c r="S2" s="1"/>
      <c r="T2" s="1"/>
      <c r="U2" s="282" t="s">
        <v>187</v>
      </c>
    </row>
    <row r="3" spans="1:21" ht="18.75">
      <c r="A3" s="672" t="s">
        <v>267</v>
      </c>
      <c r="B3" s="533"/>
      <c r="C3" s="533"/>
      <c r="D3" s="533"/>
      <c r="E3" s="533"/>
      <c r="F3" s="533"/>
      <c r="G3" s="533"/>
      <c r="H3" s="533"/>
      <c r="I3" s="533"/>
      <c r="J3" s="533"/>
      <c r="K3" s="533"/>
      <c r="L3" s="533"/>
      <c r="M3" s="533"/>
      <c r="N3" s="533"/>
      <c r="O3" s="533"/>
      <c r="P3" s="533"/>
      <c r="Q3" s="533"/>
      <c r="R3" s="533"/>
      <c r="S3" s="533"/>
      <c r="T3" s="533"/>
      <c r="U3" s="282" t="s">
        <v>187</v>
      </c>
    </row>
    <row r="4" spans="1:21" ht="16.5">
      <c r="A4" s="673" t="str">
        <f>+'B. Summary of Requirements '!A5</f>
        <v>United States Trustee Program</v>
      </c>
      <c r="B4" s="535"/>
      <c r="C4" s="535"/>
      <c r="D4" s="535"/>
      <c r="E4" s="535"/>
      <c r="F4" s="535"/>
      <c r="G4" s="535"/>
      <c r="H4" s="535"/>
      <c r="I4" s="535"/>
      <c r="J4" s="535"/>
      <c r="K4" s="535"/>
      <c r="L4" s="535"/>
      <c r="M4" s="535"/>
      <c r="N4" s="535"/>
      <c r="O4" s="535"/>
      <c r="P4" s="535"/>
      <c r="Q4" s="535"/>
      <c r="R4" s="535"/>
      <c r="S4" s="535"/>
      <c r="T4" s="535"/>
      <c r="U4" s="282" t="s">
        <v>187</v>
      </c>
    </row>
    <row r="5" spans="1:21" ht="16.5">
      <c r="A5" s="673" t="str">
        <f>+'B. Summary of Requirements '!A6</f>
        <v>Salaries and Expenses</v>
      </c>
      <c r="B5" s="533"/>
      <c r="C5" s="533"/>
      <c r="D5" s="533"/>
      <c r="E5" s="533"/>
      <c r="F5" s="533"/>
      <c r="G5" s="533"/>
      <c r="H5" s="533"/>
      <c r="I5" s="533"/>
      <c r="J5" s="533"/>
      <c r="K5" s="533"/>
      <c r="L5" s="533"/>
      <c r="M5" s="533"/>
      <c r="N5" s="533"/>
      <c r="O5" s="533"/>
      <c r="P5" s="533"/>
      <c r="Q5" s="533"/>
      <c r="R5" s="533"/>
      <c r="S5" s="533"/>
      <c r="T5" s="533"/>
      <c r="U5" s="282" t="s">
        <v>187</v>
      </c>
    </row>
    <row r="6" spans="1:21" ht="15.75">
      <c r="A6" s="670" t="s">
        <v>134</v>
      </c>
      <c r="B6" s="535"/>
      <c r="C6" s="535"/>
      <c r="D6" s="535"/>
      <c r="E6" s="535"/>
      <c r="F6" s="535"/>
      <c r="G6" s="535"/>
      <c r="H6" s="535"/>
      <c r="I6" s="535"/>
      <c r="J6" s="535"/>
      <c r="K6" s="535"/>
      <c r="L6" s="535"/>
      <c r="M6" s="535"/>
      <c r="N6" s="535"/>
      <c r="O6" s="535"/>
      <c r="P6" s="535"/>
      <c r="Q6" s="535"/>
      <c r="R6" s="535"/>
      <c r="S6" s="535"/>
      <c r="T6" s="535"/>
      <c r="U6" s="282" t="s">
        <v>187</v>
      </c>
    </row>
    <row r="7" spans="1:21" ht="15.75">
      <c r="A7" s="1"/>
      <c r="B7" s="1"/>
      <c r="C7" s="1"/>
      <c r="D7" s="1"/>
      <c r="E7" s="1"/>
      <c r="F7" s="18"/>
      <c r="G7" s="18"/>
      <c r="H7" s="18"/>
      <c r="I7" s="18"/>
      <c r="J7" s="18"/>
      <c r="K7" s="18"/>
      <c r="L7" s="18"/>
      <c r="M7" s="18"/>
      <c r="N7" s="18"/>
      <c r="O7" s="1"/>
      <c r="P7" s="1"/>
      <c r="Q7" s="1"/>
      <c r="R7" s="1"/>
      <c r="S7" s="1"/>
      <c r="T7" s="1"/>
      <c r="U7" s="282" t="s">
        <v>187</v>
      </c>
    </row>
    <row r="8" spans="1:21" ht="15.75">
      <c r="A8" s="1"/>
      <c r="B8" s="1"/>
      <c r="C8" s="18"/>
      <c r="D8" s="18"/>
      <c r="E8" s="18"/>
      <c r="F8" s="18"/>
      <c r="G8" s="18"/>
      <c r="H8" s="18"/>
      <c r="I8" s="18"/>
      <c r="J8" s="18"/>
      <c r="K8" s="18"/>
      <c r="L8" s="18"/>
      <c r="M8" s="18"/>
      <c r="N8" s="18"/>
      <c r="O8" s="1"/>
      <c r="P8" s="1"/>
      <c r="Q8" s="1"/>
      <c r="R8" s="19"/>
      <c r="S8" s="18"/>
      <c r="T8" s="18"/>
      <c r="U8" s="282" t="s">
        <v>187</v>
      </c>
    </row>
    <row r="9" spans="1:21" ht="15.75">
      <c r="A9" s="86"/>
      <c r="B9" s="87"/>
      <c r="C9" s="692" t="s">
        <v>331</v>
      </c>
      <c r="D9" s="693"/>
      <c r="E9" s="694"/>
      <c r="F9" s="678" t="s">
        <v>151</v>
      </c>
      <c r="G9" s="679"/>
      <c r="H9" s="680"/>
      <c r="I9" s="678" t="s">
        <v>152</v>
      </c>
      <c r="J9" s="679"/>
      <c r="K9" s="680"/>
      <c r="L9" s="692" t="s">
        <v>248</v>
      </c>
      <c r="M9" s="693"/>
      <c r="N9" s="694"/>
      <c r="O9" s="692" t="s">
        <v>249</v>
      </c>
      <c r="P9" s="693"/>
      <c r="Q9" s="694"/>
      <c r="R9" s="692" t="s">
        <v>268</v>
      </c>
      <c r="S9" s="693"/>
      <c r="T9" s="694"/>
      <c r="U9" s="282" t="s">
        <v>187</v>
      </c>
    </row>
    <row r="10" spans="1:21" ht="15.75">
      <c r="A10" s="83"/>
      <c r="B10" s="2"/>
      <c r="C10" s="695"/>
      <c r="D10" s="696"/>
      <c r="E10" s="697"/>
      <c r="F10" s="681"/>
      <c r="G10" s="682"/>
      <c r="H10" s="683"/>
      <c r="I10" s="681"/>
      <c r="J10" s="682"/>
      <c r="K10" s="683"/>
      <c r="L10" s="695"/>
      <c r="M10" s="696"/>
      <c r="N10" s="697"/>
      <c r="O10" s="695"/>
      <c r="P10" s="696"/>
      <c r="Q10" s="697"/>
      <c r="R10" s="695"/>
      <c r="S10" s="696"/>
      <c r="T10" s="697"/>
      <c r="U10" s="282" t="s">
        <v>187</v>
      </c>
    </row>
    <row r="11" spans="1:21" ht="3" customHeight="1">
      <c r="A11" s="83"/>
      <c r="B11" s="1"/>
      <c r="C11" s="83"/>
      <c r="D11" s="1"/>
      <c r="E11" s="1"/>
      <c r="F11" s="83"/>
      <c r="G11" s="1"/>
      <c r="H11" s="1"/>
      <c r="I11" s="83"/>
      <c r="J11" s="1"/>
      <c r="K11" s="1"/>
      <c r="L11" s="83"/>
      <c r="M11" s="1"/>
      <c r="N11" s="1"/>
      <c r="O11" s="83"/>
      <c r="P11" s="1"/>
      <c r="Q11" s="1"/>
      <c r="R11" s="83"/>
      <c r="S11" s="1"/>
      <c r="T11" s="77"/>
      <c r="U11" s="282" t="s">
        <v>187</v>
      </c>
    </row>
    <row r="12" spans="1:21" ht="16.5" thickBot="1">
      <c r="A12" s="89" t="s">
        <v>312</v>
      </c>
      <c r="B12" s="148"/>
      <c r="C12" s="127" t="s">
        <v>165</v>
      </c>
      <c r="D12" s="88" t="s">
        <v>316</v>
      </c>
      <c r="E12" s="88" t="s">
        <v>167</v>
      </c>
      <c r="F12" s="127" t="s">
        <v>165</v>
      </c>
      <c r="G12" s="88" t="s">
        <v>316</v>
      </c>
      <c r="H12" s="88" t="s">
        <v>167</v>
      </c>
      <c r="I12" s="127" t="s">
        <v>165</v>
      </c>
      <c r="J12" s="88" t="s">
        <v>316</v>
      </c>
      <c r="K12" s="88" t="s">
        <v>167</v>
      </c>
      <c r="L12" s="127" t="s">
        <v>165</v>
      </c>
      <c r="M12" s="88" t="s">
        <v>316</v>
      </c>
      <c r="N12" s="88" t="s">
        <v>167</v>
      </c>
      <c r="O12" s="127" t="s">
        <v>165</v>
      </c>
      <c r="P12" s="88" t="s">
        <v>316</v>
      </c>
      <c r="Q12" s="88" t="s">
        <v>167</v>
      </c>
      <c r="R12" s="127" t="s">
        <v>165</v>
      </c>
      <c r="S12" s="88" t="s">
        <v>316</v>
      </c>
      <c r="T12" s="128" t="s">
        <v>167</v>
      </c>
      <c r="U12" s="282" t="s">
        <v>187</v>
      </c>
    </row>
    <row r="13" spans="1:21" ht="15.75">
      <c r="A13" s="700" t="s">
        <v>102</v>
      </c>
      <c r="B13" s="701"/>
      <c r="C13" s="325">
        <v>1468</v>
      </c>
      <c r="D13" s="326">
        <v>1460</v>
      </c>
      <c r="E13" s="326">
        <v>223152</v>
      </c>
      <c r="F13" s="325"/>
      <c r="G13" s="326"/>
      <c r="H13" s="326"/>
      <c r="I13" s="325"/>
      <c r="J13" s="326"/>
      <c r="K13" s="326"/>
      <c r="L13" s="325">
        <v>0</v>
      </c>
      <c r="M13" s="326">
        <v>0</v>
      </c>
      <c r="N13" s="326">
        <v>0</v>
      </c>
      <c r="O13" s="325">
        <v>0</v>
      </c>
      <c r="P13" s="326">
        <v>0</v>
      </c>
      <c r="Q13" s="326">
        <v>17717</v>
      </c>
      <c r="R13" s="325">
        <f aca="true" t="shared" si="0" ref="R13:T16">C13+F13+I13+L13+O13</f>
        <v>1468</v>
      </c>
      <c r="S13" s="326">
        <f t="shared" si="0"/>
        <v>1460</v>
      </c>
      <c r="T13" s="327">
        <f t="shared" si="0"/>
        <v>240869</v>
      </c>
      <c r="U13" s="282" t="s">
        <v>187</v>
      </c>
    </row>
    <row r="14" spans="1:21" ht="15.75" hidden="1">
      <c r="A14" s="702" t="s">
        <v>54</v>
      </c>
      <c r="B14" s="703"/>
      <c r="C14" s="325"/>
      <c r="D14" s="326"/>
      <c r="E14" s="326"/>
      <c r="F14" s="325"/>
      <c r="G14" s="326"/>
      <c r="H14" s="326"/>
      <c r="I14" s="325"/>
      <c r="J14" s="326"/>
      <c r="K14" s="326"/>
      <c r="L14" s="325"/>
      <c r="M14" s="326"/>
      <c r="N14" s="326"/>
      <c r="O14" s="325"/>
      <c r="P14" s="326"/>
      <c r="Q14" s="326"/>
      <c r="R14" s="325">
        <f t="shared" si="0"/>
        <v>0</v>
      </c>
      <c r="S14" s="326">
        <f t="shared" si="0"/>
        <v>0</v>
      </c>
      <c r="T14" s="327">
        <f t="shared" si="0"/>
        <v>0</v>
      </c>
      <c r="U14" s="282" t="s">
        <v>187</v>
      </c>
    </row>
    <row r="15" spans="1:21" ht="15.75" hidden="1">
      <c r="A15" s="702" t="s">
        <v>55</v>
      </c>
      <c r="B15" s="703"/>
      <c r="C15" s="325"/>
      <c r="D15" s="326"/>
      <c r="E15" s="326"/>
      <c r="F15" s="325"/>
      <c r="G15" s="326"/>
      <c r="H15" s="326"/>
      <c r="I15" s="325"/>
      <c r="J15" s="326"/>
      <c r="K15" s="326"/>
      <c r="L15" s="325"/>
      <c r="M15" s="326"/>
      <c r="N15" s="326"/>
      <c r="O15" s="325"/>
      <c r="P15" s="326"/>
      <c r="Q15" s="326"/>
      <c r="R15" s="325">
        <f t="shared" si="0"/>
        <v>0</v>
      </c>
      <c r="S15" s="326">
        <f t="shared" si="0"/>
        <v>0</v>
      </c>
      <c r="T15" s="327">
        <f t="shared" si="0"/>
        <v>0</v>
      </c>
      <c r="U15" s="282" t="s">
        <v>187</v>
      </c>
    </row>
    <row r="16" spans="1:21" ht="15.75" hidden="1">
      <c r="A16" s="95" t="s">
        <v>56</v>
      </c>
      <c r="B16" s="32"/>
      <c r="C16" s="328"/>
      <c r="D16" s="329"/>
      <c r="E16" s="329"/>
      <c r="F16" s="328"/>
      <c r="G16" s="329"/>
      <c r="H16" s="329"/>
      <c r="I16" s="328"/>
      <c r="J16" s="329"/>
      <c r="K16" s="329"/>
      <c r="L16" s="328"/>
      <c r="M16" s="329"/>
      <c r="N16" s="329"/>
      <c r="O16" s="328"/>
      <c r="P16" s="329"/>
      <c r="Q16" s="329"/>
      <c r="R16" s="328">
        <f t="shared" si="0"/>
        <v>0</v>
      </c>
      <c r="S16" s="329">
        <f t="shared" si="0"/>
        <v>0</v>
      </c>
      <c r="T16" s="330">
        <f t="shared" si="0"/>
        <v>0</v>
      </c>
      <c r="U16" s="282" t="s">
        <v>187</v>
      </c>
    </row>
    <row r="17" spans="1:21" ht="9" customHeight="1" hidden="1">
      <c r="A17" s="83"/>
      <c r="B17" s="1" t="s">
        <v>166</v>
      </c>
      <c r="C17" s="83"/>
      <c r="D17" s="2"/>
      <c r="E17" s="2"/>
      <c r="F17" s="83"/>
      <c r="G17" s="2"/>
      <c r="H17" s="2"/>
      <c r="I17" s="83"/>
      <c r="J17" s="2"/>
      <c r="K17" s="2"/>
      <c r="L17" s="83"/>
      <c r="M17" s="2"/>
      <c r="N17" s="2"/>
      <c r="O17" s="83"/>
      <c r="P17" s="2"/>
      <c r="Q17" s="2"/>
      <c r="R17" s="83"/>
      <c r="S17" s="2"/>
      <c r="T17" s="77"/>
      <c r="U17" s="282" t="s">
        <v>187</v>
      </c>
    </row>
    <row r="18" spans="1:21" ht="15.75">
      <c r="A18" s="698" t="s">
        <v>179</v>
      </c>
      <c r="B18" s="699"/>
      <c r="C18" s="331">
        <f aca="true" t="shared" si="1" ref="C18:T18">SUM(C13:C16)</f>
        <v>1468</v>
      </c>
      <c r="D18" s="332">
        <f t="shared" si="1"/>
        <v>1460</v>
      </c>
      <c r="E18" s="81">
        <f>SUM(E13:E16)</f>
        <v>223152</v>
      </c>
      <c r="F18" s="331">
        <f t="shared" si="1"/>
        <v>0</v>
      </c>
      <c r="G18" s="332">
        <f t="shared" si="1"/>
        <v>0</v>
      </c>
      <c r="H18" s="258">
        <f t="shared" si="1"/>
        <v>0</v>
      </c>
      <c r="I18" s="331">
        <f t="shared" si="1"/>
        <v>0</v>
      </c>
      <c r="J18" s="332">
        <f>SUM(J13:J16)</f>
        <v>0</v>
      </c>
      <c r="K18" s="81">
        <f t="shared" si="1"/>
        <v>0</v>
      </c>
      <c r="L18" s="331">
        <f t="shared" si="1"/>
        <v>0</v>
      </c>
      <c r="M18" s="332">
        <f t="shared" si="1"/>
        <v>0</v>
      </c>
      <c r="N18" s="81">
        <f t="shared" si="1"/>
        <v>0</v>
      </c>
      <c r="O18" s="331">
        <f t="shared" si="1"/>
        <v>0</v>
      </c>
      <c r="P18" s="332">
        <f t="shared" si="1"/>
        <v>0</v>
      </c>
      <c r="Q18" s="81">
        <f t="shared" si="1"/>
        <v>17717</v>
      </c>
      <c r="R18" s="331">
        <f t="shared" si="1"/>
        <v>1468</v>
      </c>
      <c r="S18" s="332">
        <f t="shared" si="1"/>
        <v>1460</v>
      </c>
      <c r="T18" s="82">
        <f t="shared" si="1"/>
        <v>240869</v>
      </c>
      <c r="U18" s="282" t="s">
        <v>187</v>
      </c>
    </row>
    <row r="19" spans="1:34" ht="15.75">
      <c r="A19" s="674" t="s">
        <v>141</v>
      </c>
      <c r="B19" s="675"/>
      <c r="C19" s="333" t="s">
        <v>166</v>
      </c>
      <c r="D19" s="334"/>
      <c r="E19" s="334"/>
      <c r="F19" s="333"/>
      <c r="G19" s="334"/>
      <c r="H19" s="334"/>
      <c r="I19" s="333"/>
      <c r="J19" s="334"/>
      <c r="K19" s="334"/>
      <c r="L19" s="333"/>
      <c r="M19" s="334"/>
      <c r="N19" s="334"/>
      <c r="O19" s="333"/>
      <c r="P19" s="334"/>
      <c r="Q19" s="334"/>
      <c r="R19" s="333"/>
      <c r="S19" s="334">
        <f>D19+G19+J19+M19+P19</f>
        <v>0</v>
      </c>
      <c r="T19" s="335"/>
      <c r="U19" s="282" t="s">
        <v>187</v>
      </c>
      <c r="V19" s="21"/>
      <c r="W19" s="21"/>
      <c r="X19" s="21"/>
      <c r="Y19" s="21"/>
      <c r="Z19" s="21"/>
      <c r="AA19" s="21"/>
      <c r="AB19" s="21"/>
      <c r="AC19" s="21"/>
      <c r="AD19" s="21"/>
      <c r="AE19" s="21"/>
      <c r="AF19" s="21"/>
      <c r="AG19" s="21"/>
      <c r="AH19" s="21"/>
    </row>
    <row r="20" spans="1:21" ht="15.75">
      <c r="A20" s="674" t="s">
        <v>140</v>
      </c>
      <c r="B20" s="675"/>
      <c r="C20" s="336"/>
      <c r="D20" s="337">
        <f>SUM(D18:D19)</f>
        <v>1460</v>
      </c>
      <c r="E20" s="337"/>
      <c r="F20" s="336"/>
      <c r="G20" s="337">
        <f>+G18+G19</f>
        <v>0</v>
      </c>
      <c r="H20" s="337"/>
      <c r="I20" s="336"/>
      <c r="J20" s="337">
        <f>+J18+J19</f>
        <v>0</v>
      </c>
      <c r="K20" s="337"/>
      <c r="L20" s="336"/>
      <c r="M20" s="337">
        <f>+M18+M19</f>
        <v>0</v>
      </c>
      <c r="N20" s="337"/>
      <c r="O20" s="336"/>
      <c r="P20" s="337">
        <f>+P18+P19</f>
        <v>0</v>
      </c>
      <c r="Q20" s="337"/>
      <c r="R20" s="336"/>
      <c r="S20" s="337">
        <f>SUM(S18:S19)</f>
        <v>1460</v>
      </c>
      <c r="T20" s="338"/>
      <c r="U20" s="282" t="s">
        <v>187</v>
      </c>
    </row>
    <row r="21" spans="1:21" ht="15.75">
      <c r="A21" s="676" t="s">
        <v>142</v>
      </c>
      <c r="B21" s="677"/>
      <c r="C21" s="325"/>
      <c r="D21" s="326"/>
      <c r="E21" s="326"/>
      <c r="F21" s="325"/>
      <c r="G21" s="326"/>
      <c r="H21" s="326"/>
      <c r="I21" s="325"/>
      <c r="J21" s="326"/>
      <c r="K21" s="326"/>
      <c r="L21" s="325"/>
      <c r="M21" s="326"/>
      <c r="N21" s="326"/>
      <c r="O21" s="325"/>
      <c r="P21" s="326"/>
      <c r="Q21" s="326"/>
      <c r="R21" s="325"/>
      <c r="S21" s="326"/>
      <c r="T21" s="327"/>
      <c r="U21" s="282" t="s">
        <v>187</v>
      </c>
    </row>
    <row r="22" spans="1:21" ht="15.75">
      <c r="A22" s="684" t="s">
        <v>326</v>
      </c>
      <c r="B22" s="685"/>
      <c r="C22" s="325"/>
      <c r="D22" s="326"/>
      <c r="E22" s="326"/>
      <c r="F22" s="325"/>
      <c r="G22" s="326"/>
      <c r="H22" s="326"/>
      <c r="I22" s="325"/>
      <c r="J22" s="326"/>
      <c r="K22" s="326"/>
      <c r="L22" s="325"/>
      <c r="M22" s="326"/>
      <c r="N22" s="326"/>
      <c r="O22" s="325"/>
      <c r="P22" s="326"/>
      <c r="Q22" s="326"/>
      <c r="R22" s="325"/>
      <c r="S22" s="326">
        <f>D22+G22+J22+M22+P22</f>
        <v>0</v>
      </c>
      <c r="T22" s="327"/>
      <c r="U22" s="282" t="s">
        <v>187</v>
      </c>
    </row>
    <row r="23" spans="1:21" ht="15.75">
      <c r="A23" s="689" t="s">
        <v>58</v>
      </c>
      <c r="B23" s="690"/>
      <c r="C23" s="333"/>
      <c r="D23" s="334"/>
      <c r="E23" s="334"/>
      <c r="F23" s="333"/>
      <c r="G23" s="334"/>
      <c r="H23" s="334"/>
      <c r="I23" s="333"/>
      <c r="J23" s="334"/>
      <c r="K23" s="334"/>
      <c r="L23" s="333"/>
      <c r="M23" s="334"/>
      <c r="N23" s="334"/>
      <c r="O23" s="333"/>
      <c r="P23" s="334"/>
      <c r="Q23" s="334"/>
      <c r="R23" s="333"/>
      <c r="S23" s="334">
        <f>D23+G23+J23+M23+P23</f>
        <v>0</v>
      </c>
      <c r="T23" s="335"/>
      <c r="U23" s="282" t="s">
        <v>187</v>
      </c>
    </row>
    <row r="24" spans="1:21" ht="15.75">
      <c r="A24" s="691" t="s">
        <v>143</v>
      </c>
      <c r="B24" s="675"/>
      <c r="C24" s="333"/>
      <c r="D24" s="334">
        <f>D23+D22+D20</f>
        <v>1460</v>
      </c>
      <c r="E24" s="339"/>
      <c r="F24" s="333"/>
      <c r="G24" s="334">
        <f>G23+G22+G20</f>
        <v>0</v>
      </c>
      <c r="H24" s="339"/>
      <c r="I24" s="333"/>
      <c r="J24" s="334">
        <f>J23+J22+J20</f>
        <v>0</v>
      </c>
      <c r="K24" s="339"/>
      <c r="L24" s="333"/>
      <c r="M24" s="334">
        <f>M23+M22+M20</f>
        <v>0</v>
      </c>
      <c r="N24" s="339"/>
      <c r="O24" s="333"/>
      <c r="P24" s="334">
        <f>P23+P22+P20</f>
        <v>0</v>
      </c>
      <c r="Q24" s="339"/>
      <c r="R24" s="333"/>
      <c r="S24" s="334">
        <f>S23+S22+S20</f>
        <v>1460</v>
      </c>
      <c r="T24" s="340"/>
      <c r="U24" s="282" t="s">
        <v>187</v>
      </c>
    </row>
    <row r="25" spans="2:21" ht="15.75">
      <c r="B25" s="1"/>
      <c r="C25" s="1"/>
      <c r="D25" s="1"/>
      <c r="E25" s="1"/>
      <c r="F25" s="1"/>
      <c r="G25" s="1"/>
      <c r="H25" s="1"/>
      <c r="I25" s="1"/>
      <c r="J25" s="1"/>
      <c r="K25" s="1"/>
      <c r="L25" s="1"/>
      <c r="M25" s="1"/>
      <c r="N25" s="1"/>
      <c r="O25" s="1"/>
      <c r="P25" s="1"/>
      <c r="Q25" s="1"/>
      <c r="R25" s="1"/>
      <c r="S25" s="1"/>
      <c r="T25" s="1"/>
      <c r="U25" s="282" t="s">
        <v>187</v>
      </c>
    </row>
    <row r="26" spans="1:21" ht="15.75">
      <c r="A26" s="1"/>
      <c r="B26" s="1"/>
      <c r="C26" s="1"/>
      <c r="D26" s="1"/>
      <c r="E26" s="1"/>
      <c r="F26" s="1"/>
      <c r="G26" s="1"/>
      <c r="H26" s="1"/>
      <c r="I26" s="1"/>
      <c r="J26" s="1"/>
      <c r="K26" s="1"/>
      <c r="L26" s="1"/>
      <c r="M26" s="1"/>
      <c r="N26" s="1"/>
      <c r="O26" s="1"/>
      <c r="P26" s="1"/>
      <c r="Q26" s="1"/>
      <c r="R26" s="1"/>
      <c r="S26" s="1"/>
      <c r="T26" s="1"/>
      <c r="U26" s="282" t="s">
        <v>187</v>
      </c>
    </row>
    <row r="27" spans="1:21" ht="15.75" hidden="1">
      <c r="A27" s="1" t="s">
        <v>269</v>
      </c>
      <c r="C27" s="1"/>
      <c r="D27" s="1"/>
      <c r="E27" s="1"/>
      <c r="F27" s="1"/>
      <c r="G27" s="1"/>
      <c r="H27" s="1"/>
      <c r="I27" s="1"/>
      <c r="J27" s="1"/>
      <c r="K27" s="1"/>
      <c r="L27" s="1"/>
      <c r="M27" s="1"/>
      <c r="N27" s="1"/>
      <c r="O27" s="1"/>
      <c r="P27" s="1"/>
      <c r="Q27" s="1"/>
      <c r="R27" s="1"/>
      <c r="S27" s="1"/>
      <c r="T27" s="1"/>
      <c r="U27" s="282" t="s">
        <v>187</v>
      </c>
    </row>
    <row r="28" spans="1:21" ht="15.75" hidden="1">
      <c r="A28" s="1"/>
      <c r="C28" s="1"/>
      <c r="D28" s="1"/>
      <c r="E28" s="1"/>
      <c r="F28" s="1"/>
      <c r="G28" s="1"/>
      <c r="H28" s="1"/>
      <c r="I28" s="1"/>
      <c r="J28" s="1"/>
      <c r="K28" s="1"/>
      <c r="L28" s="1"/>
      <c r="M28" s="1"/>
      <c r="N28" s="1"/>
      <c r="O28" s="1"/>
      <c r="P28" s="1"/>
      <c r="Q28" s="1"/>
      <c r="R28" s="1"/>
      <c r="S28" s="1"/>
      <c r="T28" s="1"/>
      <c r="U28" s="282" t="s">
        <v>187</v>
      </c>
    </row>
    <row r="29" spans="1:21" ht="15.75" hidden="1">
      <c r="A29" s="1" t="s">
        <v>270</v>
      </c>
      <c r="B29" s="1"/>
      <c r="C29" s="1"/>
      <c r="D29" s="1"/>
      <c r="E29" s="1"/>
      <c r="F29" s="1"/>
      <c r="G29" s="1"/>
      <c r="H29" s="1"/>
      <c r="I29" s="1"/>
      <c r="J29" s="1"/>
      <c r="K29" s="1"/>
      <c r="L29" s="1"/>
      <c r="M29" s="1"/>
      <c r="N29" s="1"/>
      <c r="O29" s="1"/>
      <c r="P29" s="1"/>
      <c r="Q29" s="1"/>
      <c r="R29" s="1"/>
      <c r="S29" s="1"/>
      <c r="T29" s="1"/>
      <c r="U29" s="282" t="s">
        <v>187</v>
      </c>
    </row>
    <row r="30" spans="1:21" ht="15.75" hidden="1">
      <c r="A30" s="1"/>
      <c r="B30" s="1"/>
      <c r="C30" s="1"/>
      <c r="D30" s="1"/>
      <c r="E30" s="1"/>
      <c r="F30" s="1"/>
      <c r="G30" s="1"/>
      <c r="H30" s="1"/>
      <c r="I30" s="1"/>
      <c r="J30" s="1"/>
      <c r="K30" s="1"/>
      <c r="L30" s="1"/>
      <c r="M30" s="1"/>
      <c r="N30" s="1"/>
      <c r="O30" s="1"/>
      <c r="P30" s="1"/>
      <c r="Q30" s="1"/>
      <c r="R30" s="1"/>
      <c r="S30" s="1"/>
      <c r="T30" s="1"/>
      <c r="U30" s="282" t="s">
        <v>187</v>
      </c>
    </row>
    <row r="31" spans="1:21" ht="51.75" customHeight="1" hidden="1">
      <c r="A31" s="686" t="s">
        <v>25</v>
      </c>
      <c r="B31" s="687"/>
      <c r="C31" s="687"/>
      <c r="D31" s="687"/>
      <c r="E31" s="687"/>
      <c r="F31" s="687"/>
      <c r="G31" s="687"/>
      <c r="H31" s="687"/>
      <c r="I31" s="687"/>
      <c r="J31" s="687"/>
      <c r="K31" s="687"/>
      <c r="L31" s="687"/>
      <c r="M31" s="687"/>
      <c r="N31" s="687"/>
      <c r="O31" s="687"/>
      <c r="P31" s="687"/>
      <c r="Q31" s="687"/>
      <c r="R31" s="1"/>
      <c r="S31" s="1"/>
      <c r="T31" s="1"/>
      <c r="U31" s="282" t="s">
        <v>187</v>
      </c>
    </row>
    <row r="32" spans="1:21" ht="14.25" customHeight="1">
      <c r="A32" s="75"/>
      <c r="B32" s="70"/>
      <c r="C32" s="70"/>
      <c r="D32" s="70"/>
      <c r="E32" s="70"/>
      <c r="F32" s="70"/>
      <c r="G32" s="70"/>
      <c r="H32" s="70"/>
      <c r="I32" s="70"/>
      <c r="J32" s="70"/>
      <c r="K32" s="70"/>
      <c r="L32" s="70"/>
      <c r="M32" s="70"/>
      <c r="N32" s="70"/>
      <c r="O32" s="70"/>
      <c r="P32" s="70"/>
      <c r="Q32" s="70"/>
      <c r="R32" s="1"/>
      <c r="S32" s="1"/>
      <c r="T32" s="1"/>
      <c r="U32" s="282" t="s">
        <v>187</v>
      </c>
    </row>
    <row r="33" spans="1:21" ht="44.25" customHeight="1">
      <c r="A33" s="688" t="s">
        <v>103</v>
      </c>
      <c r="B33" s="688"/>
      <c r="C33" s="688"/>
      <c r="D33" s="688"/>
      <c r="E33" s="688"/>
      <c r="F33" s="688"/>
      <c r="G33" s="688"/>
      <c r="H33" s="688"/>
      <c r="I33" s="688"/>
      <c r="J33" s="688"/>
      <c r="K33" s="688"/>
      <c r="L33" s="688"/>
      <c r="M33" s="688"/>
      <c r="N33" s="688"/>
      <c r="O33" s="688"/>
      <c r="P33" s="688"/>
      <c r="Q33" s="688"/>
      <c r="R33" s="688"/>
      <c r="S33" s="688"/>
      <c r="T33" s="688"/>
      <c r="U33" s="282" t="s">
        <v>250</v>
      </c>
    </row>
    <row r="34" spans="1:21" ht="15.75">
      <c r="A34" s="671"/>
      <c r="B34" s="671"/>
      <c r="C34" s="671"/>
      <c r="D34" s="671"/>
      <c r="E34" s="671"/>
      <c r="F34" s="671"/>
      <c r="G34" s="671"/>
      <c r="H34" s="671"/>
      <c r="I34" s="671"/>
      <c r="J34" s="671"/>
      <c r="K34" s="671"/>
      <c r="L34" s="671"/>
      <c r="M34" s="671"/>
      <c r="N34" s="671"/>
      <c r="O34" s="671"/>
      <c r="P34" s="671"/>
      <c r="Q34" s="671"/>
      <c r="R34" s="671"/>
      <c r="S34" s="671"/>
      <c r="T34" s="671"/>
      <c r="U34" s="282"/>
    </row>
    <row r="35" spans="1:20" ht="15.75">
      <c r="A35" s="1"/>
      <c r="B35" s="1"/>
      <c r="C35" s="1"/>
      <c r="D35" s="1"/>
      <c r="E35" s="1"/>
      <c r="F35" s="1"/>
      <c r="G35" s="1"/>
      <c r="H35" s="1"/>
      <c r="I35" s="1"/>
      <c r="J35" s="1"/>
      <c r="K35" s="1"/>
      <c r="L35" s="1"/>
      <c r="M35" s="1"/>
      <c r="N35" s="1"/>
      <c r="O35" s="1"/>
      <c r="P35" s="1"/>
      <c r="Q35" s="1"/>
      <c r="R35" s="1"/>
      <c r="S35" s="1"/>
      <c r="T35" s="1"/>
    </row>
    <row r="36" spans="1:20" ht="15.75">
      <c r="A36" s="76"/>
      <c r="B36" s="76"/>
      <c r="C36" s="76"/>
      <c r="D36" s="76"/>
      <c r="E36" s="76"/>
      <c r="F36" s="76"/>
      <c r="G36" s="76"/>
      <c r="H36" s="76"/>
      <c r="I36" s="76"/>
      <c r="J36" s="76"/>
      <c r="K36" s="76"/>
      <c r="L36" s="1"/>
      <c r="M36" s="1"/>
      <c r="N36" s="1"/>
      <c r="O36" s="1"/>
      <c r="P36" s="1"/>
      <c r="Q36" s="1"/>
      <c r="R36" s="1"/>
      <c r="S36" s="1"/>
      <c r="T36" s="1"/>
    </row>
  </sheetData>
  <mergeCells count="24">
    <mergeCell ref="O9:Q10"/>
    <mergeCell ref="R9:T10"/>
    <mergeCell ref="A19:B19"/>
    <mergeCell ref="A18:B18"/>
    <mergeCell ref="I9:K10"/>
    <mergeCell ref="L9:N10"/>
    <mergeCell ref="C9:E10"/>
    <mergeCell ref="A13:B13"/>
    <mergeCell ref="A14:B14"/>
    <mergeCell ref="A15:B15"/>
    <mergeCell ref="A31:Q31"/>
    <mergeCell ref="A33:T33"/>
    <mergeCell ref="A23:B23"/>
    <mergeCell ref="A24:B24"/>
    <mergeCell ref="A6:T6"/>
    <mergeCell ref="A34:T34"/>
    <mergeCell ref="A1:T1"/>
    <mergeCell ref="A3:T3"/>
    <mergeCell ref="A4:T4"/>
    <mergeCell ref="A5:T5"/>
    <mergeCell ref="A20:B20"/>
    <mergeCell ref="A21:B21"/>
    <mergeCell ref="F9:H10"/>
    <mergeCell ref="A22:B22"/>
  </mergeCells>
  <printOptions horizontalCentered="1"/>
  <pageMargins left="0.5" right="0.5" top="0.5" bottom="0.55" header="0" footer="0"/>
  <pageSetup firstPageNumber="2" useFirstPageNumber="1" fitToHeight="1" fitToWidth="1" horizontalDpi="600" verticalDpi="600" orientation="landscape" r:id="rId1"/>
  <headerFooter alignWithMargins="0">
    <oddFooter>&amp;C&amp;"Times New Roman,Regular"Exhibit F - Crosswalk of 2007 Availability</oddFooter>
  </headerFooter>
</worksheet>
</file>

<file path=xl/worksheets/sheet5.xml><?xml version="1.0" encoding="utf-8"?>
<worksheet xmlns="http://schemas.openxmlformats.org/spreadsheetml/2006/main" xmlns:r="http://schemas.openxmlformats.org/officeDocument/2006/relationships">
  <sheetPr codeName="Sheet12">
    <pageSetUpPr fitToPage="1"/>
  </sheetPr>
  <dimension ref="A1:AH37"/>
  <sheetViews>
    <sheetView workbookViewId="0" topLeftCell="A1">
      <selection activeCell="AJ71" sqref="AJ71"/>
    </sheetView>
  </sheetViews>
  <sheetFormatPr defaultColWidth="8.88671875" defaultRowHeight="15"/>
  <cols>
    <col min="2" max="2" width="9.88671875" style="0" customWidth="1"/>
    <col min="4" max="4" width="8.77734375" style="0" customWidth="1"/>
    <col min="5" max="5" width="10.3359375" style="259" customWidth="1"/>
    <col min="6" max="11" width="8.88671875" style="0" hidden="1" customWidth="1"/>
  </cols>
  <sheetData>
    <row r="1" spans="1:21" ht="20.25">
      <c r="A1" s="704" t="s">
        <v>271</v>
      </c>
      <c r="B1" s="705"/>
      <c r="C1" s="705"/>
      <c r="D1" s="706"/>
      <c r="E1" s="247"/>
      <c r="F1" s="247"/>
      <c r="G1" s="247"/>
      <c r="H1" s="247"/>
      <c r="I1" s="247"/>
      <c r="J1" s="247"/>
      <c r="K1" s="247"/>
      <c r="L1" s="247"/>
      <c r="M1" s="247"/>
      <c r="N1" s="247"/>
      <c r="O1" s="247"/>
      <c r="P1" s="247"/>
      <c r="Q1" s="247"/>
      <c r="R1" s="247"/>
      <c r="S1" s="247"/>
      <c r="T1" s="416"/>
      <c r="U1" s="284" t="s">
        <v>187</v>
      </c>
    </row>
    <row r="2" spans="1:21" ht="15.75">
      <c r="A2" s="247"/>
      <c r="B2" s="247"/>
      <c r="C2" s="247"/>
      <c r="D2" s="247"/>
      <c r="E2" s="247"/>
      <c r="F2" s="247"/>
      <c r="G2" s="247"/>
      <c r="H2" s="247"/>
      <c r="I2" s="247"/>
      <c r="J2" s="247"/>
      <c r="K2" s="247"/>
      <c r="L2" s="247"/>
      <c r="M2" s="247"/>
      <c r="N2" s="247"/>
      <c r="O2" s="247"/>
      <c r="P2" s="247"/>
      <c r="Q2" s="247"/>
      <c r="R2" s="247"/>
      <c r="S2" s="247"/>
      <c r="T2" s="416"/>
      <c r="U2" s="284" t="s">
        <v>187</v>
      </c>
    </row>
    <row r="3" spans="1:21" s="17" customFormat="1" ht="18.75">
      <c r="A3" s="707" t="s">
        <v>192</v>
      </c>
      <c r="B3" s="708"/>
      <c r="C3" s="708"/>
      <c r="D3" s="708"/>
      <c r="E3" s="708"/>
      <c r="F3" s="708"/>
      <c r="G3" s="708"/>
      <c r="H3" s="708"/>
      <c r="I3" s="708"/>
      <c r="J3" s="708"/>
      <c r="K3" s="708"/>
      <c r="L3" s="708"/>
      <c r="M3" s="708"/>
      <c r="N3" s="708"/>
      <c r="O3" s="708"/>
      <c r="P3" s="708"/>
      <c r="Q3" s="708"/>
      <c r="R3" s="708"/>
      <c r="S3" s="708"/>
      <c r="T3" s="708"/>
      <c r="U3" s="282" t="s">
        <v>187</v>
      </c>
    </row>
    <row r="4" spans="1:21" s="17" customFormat="1" ht="15.75">
      <c r="A4" s="709" t="str">
        <f>+'B. Summary of Requirements '!A5</f>
        <v>United States Trustee Program</v>
      </c>
      <c r="B4" s="710"/>
      <c r="C4" s="710"/>
      <c r="D4" s="710"/>
      <c r="E4" s="710"/>
      <c r="F4" s="710"/>
      <c r="G4" s="710"/>
      <c r="H4" s="710"/>
      <c r="I4" s="710"/>
      <c r="J4" s="710"/>
      <c r="K4" s="710"/>
      <c r="L4" s="710"/>
      <c r="M4" s="710"/>
      <c r="N4" s="710"/>
      <c r="O4" s="710"/>
      <c r="P4" s="710"/>
      <c r="Q4" s="710"/>
      <c r="R4" s="710"/>
      <c r="S4" s="710"/>
      <c r="T4" s="710"/>
      <c r="U4" s="282" t="s">
        <v>187</v>
      </c>
    </row>
    <row r="5" spans="1:21" s="17" customFormat="1" ht="15.75">
      <c r="A5" s="709" t="str">
        <f>+'B. Summary of Requirements '!A6</f>
        <v>Salaries and Expenses</v>
      </c>
      <c r="B5" s="711"/>
      <c r="C5" s="711"/>
      <c r="D5" s="711"/>
      <c r="E5" s="711"/>
      <c r="F5" s="711"/>
      <c r="G5" s="711"/>
      <c r="H5" s="711"/>
      <c r="I5" s="711"/>
      <c r="J5" s="711"/>
      <c r="K5" s="711"/>
      <c r="L5" s="711"/>
      <c r="M5" s="711"/>
      <c r="N5" s="711"/>
      <c r="O5" s="711"/>
      <c r="P5" s="711"/>
      <c r="Q5" s="711"/>
      <c r="R5" s="711"/>
      <c r="S5" s="711"/>
      <c r="T5" s="711"/>
      <c r="U5" s="282" t="s">
        <v>187</v>
      </c>
    </row>
    <row r="6" spans="1:21" s="17" customFormat="1" ht="15.75">
      <c r="A6" s="712" t="s">
        <v>134</v>
      </c>
      <c r="B6" s="713"/>
      <c r="C6" s="713"/>
      <c r="D6" s="713"/>
      <c r="E6" s="713"/>
      <c r="F6" s="713"/>
      <c r="G6" s="713"/>
      <c r="H6" s="713"/>
      <c r="I6" s="713"/>
      <c r="J6" s="713"/>
      <c r="K6" s="713"/>
      <c r="L6" s="713"/>
      <c r="M6" s="713"/>
      <c r="N6" s="713"/>
      <c r="O6" s="713"/>
      <c r="P6" s="713"/>
      <c r="Q6" s="713"/>
      <c r="R6" s="713"/>
      <c r="S6" s="713"/>
      <c r="T6" s="713"/>
      <c r="U6" s="282" t="s">
        <v>187</v>
      </c>
    </row>
    <row r="7" spans="1:21" s="17" customFormat="1" ht="15.75">
      <c r="A7" s="11"/>
      <c r="B7" s="11"/>
      <c r="C7" s="11"/>
      <c r="D7" s="11"/>
      <c r="E7" s="11"/>
      <c r="F7" s="13"/>
      <c r="G7" s="13"/>
      <c r="H7" s="13"/>
      <c r="I7" s="13"/>
      <c r="J7" s="13"/>
      <c r="K7" s="13"/>
      <c r="L7" s="13"/>
      <c r="M7" s="13"/>
      <c r="N7" s="13"/>
      <c r="O7" s="11"/>
      <c r="P7" s="11"/>
      <c r="Q7" s="11"/>
      <c r="R7" s="11"/>
      <c r="S7" s="11"/>
      <c r="T7" s="11"/>
      <c r="U7" s="282" t="s">
        <v>187</v>
      </c>
    </row>
    <row r="8" spans="1:21" s="17" customFormat="1" ht="15.75">
      <c r="A8" s="11"/>
      <c r="B8" s="11"/>
      <c r="C8" s="13"/>
      <c r="D8" s="13"/>
      <c r="E8" s="13"/>
      <c r="F8" s="13"/>
      <c r="G8" s="13"/>
      <c r="H8" s="13"/>
      <c r="I8" s="13"/>
      <c r="J8" s="13"/>
      <c r="K8" s="13"/>
      <c r="L8" s="13"/>
      <c r="M8" s="13"/>
      <c r="N8" s="13"/>
      <c r="O8" s="11"/>
      <c r="P8" s="11"/>
      <c r="Q8" s="11"/>
      <c r="R8" s="11"/>
      <c r="S8" s="13"/>
      <c r="T8" s="13"/>
      <c r="U8" s="282" t="s">
        <v>187</v>
      </c>
    </row>
    <row r="9" spans="1:21" s="290" customFormat="1" ht="16.5" customHeight="1">
      <c r="A9" s="417"/>
      <c r="B9" s="418"/>
      <c r="C9" s="714" t="s">
        <v>113</v>
      </c>
      <c r="D9" s="715"/>
      <c r="E9" s="716"/>
      <c r="F9" s="720" t="s">
        <v>151</v>
      </c>
      <c r="G9" s="721"/>
      <c r="H9" s="722"/>
      <c r="I9" s="720" t="s">
        <v>152</v>
      </c>
      <c r="J9" s="721"/>
      <c r="K9" s="722"/>
      <c r="L9" s="714" t="s">
        <v>248</v>
      </c>
      <c r="M9" s="715"/>
      <c r="N9" s="716"/>
      <c r="O9" s="714" t="s">
        <v>249</v>
      </c>
      <c r="P9" s="715"/>
      <c r="Q9" s="716"/>
      <c r="R9" s="714" t="s">
        <v>193</v>
      </c>
      <c r="S9" s="715"/>
      <c r="T9" s="716"/>
      <c r="U9" s="289" t="s">
        <v>187</v>
      </c>
    </row>
    <row r="10" spans="1:21" s="290" customFormat="1" ht="15.75">
      <c r="A10" s="419"/>
      <c r="B10" s="420"/>
      <c r="C10" s="717"/>
      <c r="D10" s="718"/>
      <c r="E10" s="719"/>
      <c r="F10" s="723"/>
      <c r="G10" s="724"/>
      <c r="H10" s="725"/>
      <c r="I10" s="723"/>
      <c r="J10" s="724"/>
      <c r="K10" s="725"/>
      <c r="L10" s="717"/>
      <c r="M10" s="718"/>
      <c r="N10" s="719"/>
      <c r="O10" s="717"/>
      <c r="P10" s="718"/>
      <c r="Q10" s="719"/>
      <c r="R10" s="717"/>
      <c r="S10" s="718"/>
      <c r="T10" s="719"/>
      <c r="U10" s="289" t="s">
        <v>187</v>
      </c>
    </row>
    <row r="11" spans="1:21" s="290" customFormat="1" ht="15" customHeight="1">
      <c r="A11" s="419"/>
      <c r="C11" s="419"/>
      <c r="F11" s="419"/>
      <c r="I11" s="419"/>
      <c r="L11" s="419"/>
      <c r="O11" s="419"/>
      <c r="R11" s="419"/>
      <c r="T11" s="237"/>
      <c r="U11" s="289" t="s">
        <v>187</v>
      </c>
    </row>
    <row r="12" spans="1:21" s="290" customFormat="1" ht="16.5" thickBot="1">
      <c r="A12" s="421" t="s">
        <v>312</v>
      </c>
      <c r="B12" s="422"/>
      <c r="C12" s="423" t="s">
        <v>165</v>
      </c>
      <c r="D12" s="424" t="s">
        <v>316</v>
      </c>
      <c r="E12" s="424" t="s">
        <v>167</v>
      </c>
      <c r="F12" s="423" t="s">
        <v>165</v>
      </c>
      <c r="G12" s="424" t="s">
        <v>316</v>
      </c>
      <c r="H12" s="424" t="s">
        <v>167</v>
      </c>
      <c r="I12" s="423" t="s">
        <v>165</v>
      </c>
      <c r="J12" s="424" t="s">
        <v>316</v>
      </c>
      <c r="K12" s="424" t="s">
        <v>167</v>
      </c>
      <c r="L12" s="423" t="s">
        <v>165</v>
      </c>
      <c r="M12" s="424" t="s">
        <v>316</v>
      </c>
      <c r="N12" s="424" t="s">
        <v>167</v>
      </c>
      <c r="O12" s="423" t="s">
        <v>165</v>
      </c>
      <c r="P12" s="424" t="s">
        <v>316</v>
      </c>
      <c r="Q12" s="424" t="s">
        <v>167</v>
      </c>
      <c r="R12" s="423" t="s">
        <v>165</v>
      </c>
      <c r="S12" s="424" t="s">
        <v>316</v>
      </c>
      <c r="T12" s="111" t="s">
        <v>167</v>
      </c>
      <c r="U12" s="289" t="s">
        <v>187</v>
      </c>
    </row>
    <row r="13" spans="1:21" s="17" customFormat="1" ht="15.75">
      <c r="A13" s="726" t="s">
        <v>102</v>
      </c>
      <c r="B13" s="727"/>
      <c r="C13" s="102">
        <v>1374</v>
      </c>
      <c r="D13" s="103">
        <v>1344</v>
      </c>
      <c r="E13" s="103">
        <v>209763</v>
      </c>
      <c r="F13" s="102"/>
      <c r="G13" s="103"/>
      <c r="H13" s="103"/>
      <c r="I13" s="102"/>
      <c r="J13" s="103"/>
      <c r="K13" s="103"/>
      <c r="L13" s="102">
        <v>0</v>
      </c>
      <c r="M13" s="103">
        <v>0</v>
      </c>
      <c r="N13" s="103">
        <v>4050</v>
      </c>
      <c r="O13" s="102">
        <v>0</v>
      </c>
      <c r="P13" s="103">
        <v>0</v>
      </c>
      <c r="Q13" s="103">
        <f>26943-20000-4050</f>
        <v>2893</v>
      </c>
      <c r="R13" s="102">
        <f aca="true" t="shared" si="0" ref="R13:T16">C13+F13+I13+L13+O13</f>
        <v>1374</v>
      </c>
      <c r="S13" s="103">
        <f t="shared" si="0"/>
        <v>1344</v>
      </c>
      <c r="T13" s="425">
        <f t="shared" si="0"/>
        <v>216706</v>
      </c>
      <c r="U13" s="282" t="s">
        <v>187</v>
      </c>
    </row>
    <row r="14" spans="1:21" s="17" customFormat="1" ht="15.75" hidden="1">
      <c r="A14" s="728" t="s">
        <v>54</v>
      </c>
      <c r="B14" s="729"/>
      <c r="C14" s="102"/>
      <c r="D14" s="103"/>
      <c r="E14" s="103"/>
      <c r="F14" s="102"/>
      <c r="G14" s="103"/>
      <c r="H14" s="103"/>
      <c r="I14" s="102"/>
      <c r="J14" s="103"/>
      <c r="K14" s="103"/>
      <c r="L14" s="102"/>
      <c r="M14" s="103"/>
      <c r="N14" s="103"/>
      <c r="O14" s="102"/>
      <c r="P14" s="103"/>
      <c r="Q14" s="103"/>
      <c r="R14" s="102">
        <f t="shared" si="0"/>
        <v>0</v>
      </c>
      <c r="S14" s="103">
        <f t="shared" si="0"/>
        <v>0</v>
      </c>
      <c r="T14" s="425">
        <f t="shared" si="0"/>
        <v>0</v>
      </c>
      <c r="U14" s="282" t="s">
        <v>187</v>
      </c>
    </row>
    <row r="15" spans="1:21" s="17" customFormat="1" ht="15.75" hidden="1">
      <c r="A15" s="728" t="s">
        <v>55</v>
      </c>
      <c r="B15" s="729"/>
      <c r="C15" s="102"/>
      <c r="D15" s="103"/>
      <c r="E15" s="103"/>
      <c r="F15" s="102"/>
      <c r="G15" s="103"/>
      <c r="H15" s="103"/>
      <c r="I15" s="102"/>
      <c r="J15" s="103"/>
      <c r="K15" s="103"/>
      <c r="L15" s="102"/>
      <c r="M15" s="103"/>
      <c r="N15" s="103"/>
      <c r="O15" s="102"/>
      <c r="P15" s="103"/>
      <c r="Q15" s="103"/>
      <c r="R15" s="102">
        <f t="shared" si="0"/>
        <v>0</v>
      </c>
      <c r="S15" s="103">
        <f t="shared" si="0"/>
        <v>0</v>
      </c>
      <c r="T15" s="425">
        <f t="shared" si="0"/>
        <v>0</v>
      </c>
      <c r="U15" s="282" t="s">
        <v>187</v>
      </c>
    </row>
    <row r="16" spans="1:21" s="17" customFormat="1" ht="15.75" hidden="1">
      <c r="A16" s="426" t="s">
        <v>56</v>
      </c>
      <c r="B16" s="427"/>
      <c r="C16" s="428"/>
      <c r="D16" s="429"/>
      <c r="E16" s="429"/>
      <c r="F16" s="428"/>
      <c r="G16" s="429"/>
      <c r="H16" s="429"/>
      <c r="I16" s="428"/>
      <c r="J16" s="429"/>
      <c r="K16" s="429"/>
      <c r="L16" s="428"/>
      <c r="M16" s="429"/>
      <c r="N16" s="429"/>
      <c r="O16" s="428"/>
      <c r="P16" s="429"/>
      <c r="Q16" s="429"/>
      <c r="R16" s="428">
        <f t="shared" si="0"/>
        <v>0</v>
      </c>
      <c r="S16" s="429">
        <f t="shared" si="0"/>
        <v>0</v>
      </c>
      <c r="T16" s="430">
        <f t="shared" si="0"/>
        <v>0</v>
      </c>
      <c r="U16" s="282" t="s">
        <v>187</v>
      </c>
    </row>
    <row r="17" spans="1:21" s="17" customFormat="1" ht="10.5" customHeight="1">
      <c r="A17" s="431"/>
      <c r="B17" s="11" t="s">
        <v>166</v>
      </c>
      <c r="C17" s="101"/>
      <c r="D17" s="9"/>
      <c r="E17" s="9"/>
      <c r="F17" s="101"/>
      <c r="G17" s="9"/>
      <c r="H17" s="9"/>
      <c r="I17" s="101"/>
      <c r="J17" s="9"/>
      <c r="K17" s="9"/>
      <c r="L17" s="101"/>
      <c r="M17" s="9"/>
      <c r="N17" s="9"/>
      <c r="O17" s="101"/>
      <c r="P17" s="9"/>
      <c r="Q17" s="9"/>
      <c r="R17" s="101"/>
      <c r="S17" s="9"/>
      <c r="T17" s="432"/>
      <c r="U17" s="282" t="s">
        <v>187</v>
      </c>
    </row>
    <row r="18" spans="1:21" s="290" customFormat="1" ht="15.75">
      <c r="A18" s="730" t="s">
        <v>179</v>
      </c>
      <c r="B18" s="731"/>
      <c r="C18" s="433">
        <f aca="true" t="shared" si="1" ref="C18:T18">SUM(C13:C16)</f>
        <v>1374</v>
      </c>
      <c r="D18" s="434">
        <f t="shared" si="1"/>
        <v>1344</v>
      </c>
      <c r="E18" s="434">
        <f t="shared" si="1"/>
        <v>209763</v>
      </c>
      <c r="F18" s="433">
        <f t="shared" si="1"/>
        <v>0</v>
      </c>
      <c r="G18" s="434">
        <f t="shared" si="1"/>
        <v>0</v>
      </c>
      <c r="H18" s="435">
        <f t="shared" si="1"/>
        <v>0</v>
      </c>
      <c r="I18" s="433">
        <f t="shared" si="1"/>
        <v>0</v>
      </c>
      <c r="J18" s="434">
        <f t="shared" si="1"/>
        <v>0</v>
      </c>
      <c r="K18" s="434">
        <f t="shared" si="1"/>
        <v>0</v>
      </c>
      <c r="L18" s="433">
        <f t="shared" si="1"/>
        <v>0</v>
      </c>
      <c r="M18" s="434">
        <f t="shared" si="1"/>
        <v>0</v>
      </c>
      <c r="N18" s="434">
        <f t="shared" si="1"/>
        <v>4050</v>
      </c>
      <c r="O18" s="433">
        <f t="shared" si="1"/>
        <v>0</v>
      </c>
      <c r="P18" s="434">
        <f t="shared" si="1"/>
        <v>0</v>
      </c>
      <c r="Q18" s="434">
        <f t="shared" si="1"/>
        <v>2893</v>
      </c>
      <c r="R18" s="433">
        <f t="shared" si="1"/>
        <v>1374</v>
      </c>
      <c r="S18" s="434">
        <f t="shared" si="1"/>
        <v>1344</v>
      </c>
      <c r="T18" s="123">
        <f t="shared" si="1"/>
        <v>216706</v>
      </c>
      <c r="U18" s="289" t="s">
        <v>187</v>
      </c>
    </row>
    <row r="19" spans="1:34" s="17" customFormat="1" ht="15.75">
      <c r="A19" s="732" t="s">
        <v>141</v>
      </c>
      <c r="B19" s="733"/>
      <c r="C19" s="436"/>
      <c r="D19" s="437"/>
      <c r="E19" s="437"/>
      <c r="F19" s="436"/>
      <c r="G19" s="437"/>
      <c r="H19" s="437"/>
      <c r="I19" s="436"/>
      <c r="J19" s="437"/>
      <c r="K19" s="437"/>
      <c r="L19" s="436"/>
      <c r="M19" s="437"/>
      <c r="N19" s="437"/>
      <c r="O19" s="436"/>
      <c r="P19" s="437"/>
      <c r="Q19" s="437"/>
      <c r="R19" s="436"/>
      <c r="S19" s="437">
        <f>D19+G19+J19+M19+P19</f>
        <v>0</v>
      </c>
      <c r="T19" s="438"/>
      <c r="U19" s="282" t="s">
        <v>187</v>
      </c>
      <c r="V19" s="21"/>
      <c r="W19" s="21"/>
      <c r="X19" s="21"/>
      <c r="Y19" s="21"/>
      <c r="Z19" s="21"/>
      <c r="AA19" s="21"/>
      <c r="AB19" s="21"/>
      <c r="AC19" s="21"/>
      <c r="AD19" s="21"/>
      <c r="AE19" s="21"/>
      <c r="AF19" s="21"/>
      <c r="AG19" s="21"/>
      <c r="AH19" s="21"/>
    </row>
    <row r="20" spans="1:21" s="17" customFormat="1" ht="15.75">
      <c r="A20" s="732" t="s">
        <v>140</v>
      </c>
      <c r="B20" s="733"/>
      <c r="C20" s="412"/>
      <c r="D20" s="439">
        <f>SUM(D18:D19)</f>
        <v>1344</v>
      </c>
      <c r="E20" s="439"/>
      <c r="F20" s="412"/>
      <c r="G20" s="439">
        <f>+G18+G19</f>
        <v>0</v>
      </c>
      <c r="H20" s="439"/>
      <c r="I20" s="412"/>
      <c r="J20" s="439">
        <f>+J18+J19</f>
        <v>0</v>
      </c>
      <c r="K20" s="439"/>
      <c r="L20" s="412"/>
      <c r="M20" s="439">
        <f>+M18+M19</f>
        <v>0</v>
      </c>
      <c r="N20" s="439"/>
      <c r="O20" s="412"/>
      <c r="P20" s="439">
        <f>+P18+P19</f>
        <v>0</v>
      </c>
      <c r="Q20" s="439"/>
      <c r="R20" s="412"/>
      <c r="S20" s="439">
        <f>SUM(S18:S19)</f>
        <v>1344</v>
      </c>
      <c r="T20" s="440"/>
      <c r="U20" s="282" t="s">
        <v>187</v>
      </c>
    </row>
    <row r="21" spans="1:21" s="17" customFormat="1" ht="15.75">
      <c r="A21" s="734" t="s">
        <v>142</v>
      </c>
      <c r="B21" s="735"/>
      <c r="C21" s="102"/>
      <c r="D21" s="103"/>
      <c r="E21" s="103"/>
      <c r="F21" s="102"/>
      <c r="G21" s="103"/>
      <c r="H21" s="103"/>
      <c r="I21" s="102"/>
      <c r="J21" s="103"/>
      <c r="K21" s="103"/>
      <c r="L21" s="102"/>
      <c r="M21" s="103"/>
      <c r="N21" s="103"/>
      <c r="O21" s="102"/>
      <c r="P21" s="103"/>
      <c r="Q21" s="103"/>
      <c r="R21" s="102"/>
      <c r="S21" s="103"/>
      <c r="T21" s="425"/>
      <c r="U21" s="282" t="s">
        <v>187</v>
      </c>
    </row>
    <row r="22" spans="1:21" s="17" customFormat="1" ht="15.75">
      <c r="A22" s="736" t="s">
        <v>326</v>
      </c>
      <c r="B22" s="737"/>
      <c r="C22" s="102"/>
      <c r="D22" s="103"/>
      <c r="E22" s="103"/>
      <c r="F22" s="102"/>
      <c r="G22" s="103"/>
      <c r="H22" s="103"/>
      <c r="I22" s="102"/>
      <c r="J22" s="103"/>
      <c r="K22" s="103"/>
      <c r="L22" s="102"/>
      <c r="M22" s="103"/>
      <c r="N22" s="103"/>
      <c r="O22" s="102"/>
      <c r="P22" s="103"/>
      <c r="Q22" s="103"/>
      <c r="R22" s="102"/>
      <c r="S22" s="103">
        <f>D22+G22+J22+M22+P22</f>
        <v>0</v>
      </c>
      <c r="T22" s="425"/>
      <c r="U22" s="282" t="s">
        <v>187</v>
      </c>
    </row>
    <row r="23" spans="1:21" s="17" customFormat="1" ht="15.75">
      <c r="A23" s="739" t="s">
        <v>58</v>
      </c>
      <c r="B23" s="740"/>
      <c r="C23" s="436"/>
      <c r="D23" s="437"/>
      <c r="E23" s="437"/>
      <c r="F23" s="436"/>
      <c r="G23" s="437"/>
      <c r="H23" s="437"/>
      <c r="I23" s="436"/>
      <c r="J23" s="437"/>
      <c r="K23" s="437"/>
      <c r="L23" s="436"/>
      <c r="M23" s="437"/>
      <c r="N23" s="437"/>
      <c r="O23" s="436"/>
      <c r="P23" s="437"/>
      <c r="Q23" s="437"/>
      <c r="R23" s="436"/>
      <c r="S23" s="437">
        <f>D23+G23+J23+M23+P23</f>
        <v>0</v>
      </c>
      <c r="T23" s="438"/>
      <c r="U23" s="282" t="s">
        <v>187</v>
      </c>
    </row>
    <row r="24" spans="1:21" s="17" customFormat="1" ht="15.75">
      <c r="A24" s="732" t="s">
        <v>143</v>
      </c>
      <c r="B24" s="733"/>
      <c r="C24" s="436"/>
      <c r="D24" s="437">
        <f>D23+D22+D20</f>
        <v>1344</v>
      </c>
      <c r="E24" s="437"/>
      <c r="F24" s="436"/>
      <c r="G24" s="437">
        <f>G23+G22+G20</f>
        <v>0</v>
      </c>
      <c r="H24" s="437"/>
      <c r="I24" s="436"/>
      <c r="J24" s="437">
        <f>J23+J22+J20</f>
        <v>0</v>
      </c>
      <c r="K24" s="437"/>
      <c r="L24" s="436"/>
      <c r="M24" s="437">
        <f>M23+M22+M20</f>
        <v>0</v>
      </c>
      <c r="N24" s="437"/>
      <c r="O24" s="436"/>
      <c r="P24" s="437">
        <f>P23+P22+P20</f>
        <v>0</v>
      </c>
      <c r="Q24" s="437"/>
      <c r="R24" s="436"/>
      <c r="S24" s="437">
        <f>S23+S22+S20</f>
        <v>1344</v>
      </c>
      <c r="T24" s="438"/>
      <c r="U24" s="282" t="s">
        <v>187</v>
      </c>
    </row>
    <row r="25" spans="1:21" s="17" customFormat="1" ht="15.75">
      <c r="A25" s="11"/>
      <c r="B25" s="11"/>
      <c r="C25" s="11"/>
      <c r="D25" s="11"/>
      <c r="E25" s="11"/>
      <c r="F25" s="11"/>
      <c r="G25" s="11"/>
      <c r="H25" s="11"/>
      <c r="I25" s="11"/>
      <c r="J25" s="11"/>
      <c r="K25" s="11"/>
      <c r="L25" s="11"/>
      <c r="M25" s="11"/>
      <c r="N25" s="11"/>
      <c r="O25" s="11"/>
      <c r="P25" s="11"/>
      <c r="Q25" s="11"/>
      <c r="R25" s="11"/>
      <c r="S25" s="11"/>
      <c r="T25" s="11"/>
      <c r="U25" s="282" t="s">
        <v>187</v>
      </c>
    </row>
    <row r="26" spans="1:21" s="17" customFormat="1" ht="15.75">
      <c r="A26" s="11"/>
      <c r="B26" s="11"/>
      <c r="C26" s="11"/>
      <c r="D26" s="11"/>
      <c r="E26" s="11"/>
      <c r="F26" s="11"/>
      <c r="G26" s="11"/>
      <c r="H26" s="11"/>
      <c r="I26" s="11"/>
      <c r="J26" s="11"/>
      <c r="K26" s="11"/>
      <c r="L26" s="11"/>
      <c r="M26" s="11"/>
      <c r="N26" s="11"/>
      <c r="O26" s="11"/>
      <c r="P26" s="11"/>
      <c r="Q26" s="11"/>
      <c r="R26" s="11"/>
      <c r="S26" s="11"/>
      <c r="T26" s="11"/>
      <c r="U26" s="282" t="s">
        <v>187</v>
      </c>
    </row>
    <row r="27" spans="1:21" s="17" customFormat="1" ht="15.75" hidden="1">
      <c r="A27" s="11"/>
      <c r="B27" s="11"/>
      <c r="C27" s="11"/>
      <c r="D27" s="11"/>
      <c r="E27" s="11"/>
      <c r="F27" s="11"/>
      <c r="G27" s="11"/>
      <c r="H27" s="11"/>
      <c r="I27" s="11"/>
      <c r="J27" s="11"/>
      <c r="K27" s="11"/>
      <c r="L27" s="11"/>
      <c r="M27" s="11"/>
      <c r="N27" s="11"/>
      <c r="O27" s="11"/>
      <c r="P27" s="11"/>
      <c r="Q27" s="11"/>
      <c r="R27" s="11"/>
      <c r="S27" s="11"/>
      <c r="T27" s="11"/>
      <c r="U27" s="282" t="s">
        <v>187</v>
      </c>
    </row>
    <row r="28" spans="1:21" s="17" customFormat="1" ht="15.75" hidden="1">
      <c r="A28" s="11"/>
      <c r="B28" s="11"/>
      <c r="C28" s="11"/>
      <c r="D28" s="11"/>
      <c r="E28" s="11"/>
      <c r="F28" s="11"/>
      <c r="G28" s="11"/>
      <c r="H28" s="11"/>
      <c r="I28" s="11"/>
      <c r="J28" s="11"/>
      <c r="K28" s="11"/>
      <c r="L28" s="11"/>
      <c r="M28" s="11"/>
      <c r="N28" s="11"/>
      <c r="O28" s="11"/>
      <c r="P28" s="11"/>
      <c r="Q28" s="11"/>
      <c r="R28" s="11"/>
      <c r="S28" s="11"/>
      <c r="T28" s="11"/>
      <c r="U28" s="282" t="s">
        <v>187</v>
      </c>
    </row>
    <row r="29" spans="1:21" s="17" customFormat="1" ht="15.75" hidden="1">
      <c r="A29" s="11" t="s">
        <v>194</v>
      </c>
      <c r="B29" s="11"/>
      <c r="C29" s="11"/>
      <c r="D29" s="11"/>
      <c r="E29" s="11"/>
      <c r="F29" s="11"/>
      <c r="G29" s="11"/>
      <c r="H29" s="11"/>
      <c r="I29" s="11"/>
      <c r="J29" s="11"/>
      <c r="K29" s="11"/>
      <c r="L29" s="11"/>
      <c r="M29" s="11"/>
      <c r="N29" s="11"/>
      <c r="O29" s="11"/>
      <c r="P29" s="11"/>
      <c r="Q29" s="11"/>
      <c r="R29" s="11"/>
      <c r="S29" s="11"/>
      <c r="T29" s="11"/>
      <c r="U29" s="282" t="s">
        <v>187</v>
      </c>
    </row>
    <row r="30" spans="1:21" s="17" customFormat="1" ht="15.75" hidden="1">
      <c r="A30" s="11"/>
      <c r="B30" s="11"/>
      <c r="C30" s="11"/>
      <c r="D30" s="11"/>
      <c r="E30" s="11"/>
      <c r="F30" s="11"/>
      <c r="G30" s="11"/>
      <c r="H30" s="11"/>
      <c r="I30" s="11"/>
      <c r="J30" s="11"/>
      <c r="K30" s="11"/>
      <c r="L30" s="11"/>
      <c r="M30" s="11"/>
      <c r="N30" s="11"/>
      <c r="O30" s="11"/>
      <c r="P30" s="11"/>
      <c r="Q30" s="11"/>
      <c r="R30" s="11"/>
      <c r="S30" s="11"/>
      <c r="T30" s="11"/>
      <c r="U30" s="282" t="s">
        <v>187</v>
      </c>
    </row>
    <row r="31" spans="1:21" s="17" customFormat="1" ht="39.75" customHeight="1" hidden="1">
      <c r="A31" s="686" t="s">
        <v>25</v>
      </c>
      <c r="B31" s="741"/>
      <c r="C31" s="741"/>
      <c r="D31" s="741"/>
      <c r="E31" s="741"/>
      <c r="F31" s="741"/>
      <c r="G31" s="741"/>
      <c r="H31" s="741"/>
      <c r="I31" s="741"/>
      <c r="J31" s="741"/>
      <c r="K31" s="741"/>
      <c r="L31" s="741"/>
      <c r="M31" s="741"/>
      <c r="N31" s="741"/>
      <c r="O31" s="741"/>
      <c r="P31" s="741"/>
      <c r="Q31" s="741"/>
      <c r="R31" s="11"/>
      <c r="S31" s="11"/>
      <c r="T31" s="11"/>
      <c r="U31" s="282" t="s">
        <v>187</v>
      </c>
    </row>
    <row r="32" spans="1:21" s="17" customFormat="1" ht="14.25" customHeight="1">
      <c r="A32" s="75"/>
      <c r="B32" s="75"/>
      <c r="C32" s="75"/>
      <c r="D32" s="75"/>
      <c r="E32" s="75"/>
      <c r="F32" s="75"/>
      <c r="G32" s="75"/>
      <c r="H32" s="75"/>
      <c r="I32" s="75"/>
      <c r="J32" s="75"/>
      <c r="K32" s="75"/>
      <c r="L32" s="75"/>
      <c r="M32" s="75"/>
      <c r="N32" s="75"/>
      <c r="O32" s="75"/>
      <c r="P32" s="75"/>
      <c r="Q32" s="75"/>
      <c r="R32" s="11"/>
      <c r="S32" s="11"/>
      <c r="T32" s="11"/>
      <c r="U32" s="282" t="s">
        <v>187</v>
      </c>
    </row>
    <row r="33" spans="1:21" s="17" customFormat="1" ht="47.25" customHeight="1">
      <c r="A33" s="742" t="s">
        <v>327</v>
      </c>
      <c r="B33" s="742"/>
      <c r="C33" s="742"/>
      <c r="D33" s="742"/>
      <c r="E33" s="742"/>
      <c r="F33" s="742"/>
      <c r="G33" s="742"/>
      <c r="H33" s="742"/>
      <c r="I33" s="742"/>
      <c r="J33" s="742"/>
      <c r="K33" s="742"/>
      <c r="L33" s="742"/>
      <c r="M33" s="742"/>
      <c r="N33" s="742"/>
      <c r="O33" s="742"/>
      <c r="P33" s="742"/>
      <c r="Q33" s="742"/>
      <c r="R33" s="742"/>
      <c r="S33" s="742"/>
      <c r="T33" s="742"/>
      <c r="U33" s="282" t="s">
        <v>187</v>
      </c>
    </row>
    <row r="34" spans="1:21" s="17" customFormat="1" ht="15.75">
      <c r="A34" s="709"/>
      <c r="B34" s="709"/>
      <c r="C34" s="709"/>
      <c r="D34" s="709"/>
      <c r="E34" s="709"/>
      <c r="F34" s="709"/>
      <c r="G34" s="709"/>
      <c r="H34" s="709"/>
      <c r="I34" s="709"/>
      <c r="J34" s="709"/>
      <c r="K34" s="709"/>
      <c r="L34" s="709"/>
      <c r="M34" s="709"/>
      <c r="N34" s="709"/>
      <c r="O34" s="709"/>
      <c r="P34" s="709"/>
      <c r="Q34" s="709"/>
      <c r="R34" s="709"/>
      <c r="S34" s="709"/>
      <c r="T34" s="709"/>
      <c r="U34" s="282" t="s">
        <v>187</v>
      </c>
    </row>
    <row r="35" spans="1:21" s="17" customFormat="1" ht="15.75">
      <c r="A35" s="738" t="s">
        <v>329</v>
      </c>
      <c r="B35" s="738"/>
      <c r="C35" s="738"/>
      <c r="D35" s="738"/>
      <c r="E35" s="738"/>
      <c r="F35" s="738"/>
      <c r="G35" s="738"/>
      <c r="H35" s="738"/>
      <c r="I35" s="738"/>
      <c r="J35" s="738"/>
      <c r="K35" s="738"/>
      <c r="L35" s="738"/>
      <c r="M35" s="738"/>
      <c r="N35" s="738"/>
      <c r="O35" s="738"/>
      <c r="P35" s="738"/>
      <c r="Q35" s="738"/>
      <c r="R35" s="738"/>
      <c r="S35" s="738"/>
      <c r="T35" s="738"/>
      <c r="U35" s="282" t="s">
        <v>250</v>
      </c>
    </row>
    <row r="36" spans="1:21" s="17" customFormat="1" ht="15.75">
      <c r="A36" s="291"/>
      <c r="B36" s="291"/>
      <c r="C36" s="291"/>
      <c r="D36" s="291"/>
      <c r="E36" s="291"/>
      <c r="F36" s="291"/>
      <c r="G36" s="291"/>
      <c r="H36" s="291"/>
      <c r="I36" s="291"/>
      <c r="J36" s="291"/>
      <c r="K36" s="291"/>
      <c r="L36" s="10"/>
      <c r="M36" s="10"/>
      <c r="N36" s="10"/>
      <c r="O36" s="10"/>
      <c r="P36" s="10"/>
      <c r="Q36" s="10"/>
      <c r="R36" s="10"/>
      <c r="S36" s="10"/>
      <c r="T36" s="10"/>
      <c r="U36" s="283"/>
    </row>
    <row r="37" s="17" customFormat="1" ht="15.75">
      <c r="U37" s="283"/>
    </row>
  </sheetData>
  <mergeCells count="25">
    <mergeCell ref="A35:T35"/>
    <mergeCell ref="A23:B23"/>
    <mergeCell ref="A24:B24"/>
    <mergeCell ref="A31:Q31"/>
    <mergeCell ref="A34:T34"/>
    <mergeCell ref="A33:T33"/>
    <mergeCell ref="A19:B19"/>
    <mergeCell ref="A20:B20"/>
    <mergeCell ref="A21:B21"/>
    <mergeCell ref="A22:B22"/>
    <mergeCell ref="A13:B13"/>
    <mergeCell ref="A14:B14"/>
    <mergeCell ref="A15:B15"/>
    <mergeCell ref="A18:B18"/>
    <mergeCell ref="A6:T6"/>
    <mergeCell ref="C9:E10"/>
    <mergeCell ref="F9:H10"/>
    <mergeCell ref="I9:K10"/>
    <mergeCell ref="L9:N10"/>
    <mergeCell ref="O9:Q10"/>
    <mergeCell ref="R9:T10"/>
    <mergeCell ref="A1:D1"/>
    <mergeCell ref="A3:T3"/>
    <mergeCell ref="A4:T4"/>
    <mergeCell ref="A5:T5"/>
  </mergeCells>
  <printOptions horizontalCentered="1"/>
  <pageMargins left="0.45" right="0.5" top="1" bottom="1" header="0.5" footer="0.5"/>
  <pageSetup fitToHeight="1" fitToWidth="1" horizontalDpi="600" verticalDpi="600" orientation="landscape" scale="84" r:id="rId1"/>
  <headerFooter alignWithMargins="0">
    <oddFooter>&amp;C&amp;"Times New Roman,Regular"Exhibit G:  Crosswalk of 2008 Availability</oddFooter>
  </headerFooter>
</worksheet>
</file>

<file path=xl/worksheets/sheet6.xml><?xml version="1.0" encoding="utf-8"?>
<worksheet xmlns="http://schemas.openxmlformats.org/spreadsheetml/2006/main" xmlns:r="http://schemas.openxmlformats.org/officeDocument/2006/relationships">
  <sheetPr codeName="Sheet13">
    <pageSetUpPr fitToPage="1"/>
  </sheetPr>
  <dimension ref="A1:AG18"/>
  <sheetViews>
    <sheetView showGridLines="0" showOutlineSymbols="0" workbookViewId="0" topLeftCell="A1">
      <selection activeCell="AJ71" sqref="AJ71"/>
    </sheetView>
  </sheetViews>
  <sheetFormatPr defaultColWidth="8.88671875" defaultRowHeight="15"/>
  <cols>
    <col min="1" max="1" width="4.4453125" style="34" customWidth="1"/>
    <col min="2" max="2" width="23.6640625" style="34" customWidth="1"/>
    <col min="3" max="3" width="6.4453125" style="34" customWidth="1"/>
    <col min="4" max="5" width="5.6640625" style="34" customWidth="1"/>
    <col min="6" max="6" width="7.6640625" style="34" customWidth="1"/>
    <col min="7" max="8" width="5.6640625" style="34" customWidth="1"/>
    <col min="9" max="9" width="7.6640625" style="34" customWidth="1"/>
    <col min="10" max="11" width="5.6640625" style="34" customWidth="1"/>
    <col min="12" max="12" width="7.6640625" style="34" customWidth="1"/>
    <col min="13" max="14" width="5.6640625" style="34" customWidth="1"/>
    <col min="15" max="15" width="7.6640625" style="34" customWidth="1"/>
    <col min="16" max="16" width="1.2265625" style="278" customWidth="1"/>
    <col min="17" max="17" width="27.5546875" style="34" customWidth="1"/>
    <col min="18" max="21" width="7.6640625" style="34" customWidth="1"/>
    <col min="22" max="22" width="3.6640625" style="34" customWidth="1"/>
    <col min="23" max="25" width="7.6640625" style="34" customWidth="1"/>
    <col min="26" max="26" width="3.6640625" style="34" customWidth="1"/>
    <col min="27" max="29" width="7.6640625" style="34" customWidth="1"/>
    <col min="30" max="30" width="3.6640625" style="34" customWidth="1"/>
    <col min="31" max="33" width="7.6640625" style="34" customWidth="1"/>
    <col min="34" max="16384" width="9.6640625" style="34" customWidth="1"/>
  </cols>
  <sheetData>
    <row r="1" spans="1:22" ht="20.25">
      <c r="A1" s="539" t="s">
        <v>256</v>
      </c>
      <c r="B1" s="749"/>
      <c r="C1" s="749"/>
      <c r="D1" s="749"/>
      <c r="E1" s="749"/>
      <c r="F1" s="749"/>
      <c r="G1" s="749"/>
      <c r="H1" s="749"/>
      <c r="I1" s="749"/>
      <c r="J1" s="749"/>
      <c r="K1" s="749"/>
      <c r="L1" s="749"/>
      <c r="M1" s="749"/>
      <c r="N1" s="749"/>
      <c r="O1" s="749"/>
      <c r="P1" s="277" t="s">
        <v>187</v>
      </c>
      <c r="Q1" s="1"/>
      <c r="R1" s="1"/>
      <c r="S1" s="1"/>
      <c r="T1" s="1"/>
      <c r="U1" s="1"/>
      <c r="V1" s="1"/>
    </row>
    <row r="2" spans="1:22" ht="13.5" customHeight="1">
      <c r="A2" s="33"/>
      <c r="B2" s="1"/>
      <c r="C2" s="1"/>
      <c r="D2" s="1"/>
      <c r="E2" s="1"/>
      <c r="F2" s="1"/>
      <c r="G2" s="1"/>
      <c r="H2" s="1"/>
      <c r="I2" s="1"/>
      <c r="J2" s="1"/>
      <c r="K2" s="1"/>
      <c r="L2" s="1"/>
      <c r="M2" s="1"/>
      <c r="N2" s="1"/>
      <c r="O2" s="1"/>
      <c r="P2" s="277" t="s">
        <v>187</v>
      </c>
      <c r="Q2" s="1"/>
      <c r="R2" s="1"/>
      <c r="S2" s="1"/>
      <c r="T2" s="1"/>
      <c r="U2" s="1"/>
      <c r="V2" s="1"/>
    </row>
    <row r="3" spans="1:22" ht="18.75">
      <c r="A3" s="672" t="s">
        <v>52</v>
      </c>
      <c r="B3" s="533"/>
      <c r="C3" s="533"/>
      <c r="D3" s="533"/>
      <c r="E3" s="533"/>
      <c r="F3" s="533"/>
      <c r="G3" s="533"/>
      <c r="H3" s="533"/>
      <c r="I3" s="533"/>
      <c r="J3" s="533"/>
      <c r="K3" s="533"/>
      <c r="L3" s="533"/>
      <c r="M3" s="533"/>
      <c r="N3" s="533"/>
      <c r="O3" s="533"/>
      <c r="P3" s="277" t="s">
        <v>187</v>
      </c>
      <c r="Q3" s="1"/>
      <c r="R3" s="1"/>
      <c r="S3" s="1"/>
      <c r="T3" s="1"/>
      <c r="U3" s="1"/>
      <c r="V3" s="1"/>
    </row>
    <row r="4" spans="1:22" ht="16.5">
      <c r="A4" s="673" t="str">
        <f>+'B. Summary of Requirements '!A5</f>
        <v>United States Trustee Program</v>
      </c>
      <c r="B4" s="535"/>
      <c r="C4" s="535"/>
      <c r="D4" s="535"/>
      <c r="E4" s="535"/>
      <c r="F4" s="535"/>
      <c r="G4" s="535"/>
      <c r="H4" s="535"/>
      <c r="I4" s="535"/>
      <c r="J4" s="535"/>
      <c r="K4" s="535"/>
      <c r="L4" s="535"/>
      <c r="M4" s="535"/>
      <c r="N4" s="535"/>
      <c r="O4" s="535"/>
      <c r="P4" s="277" t="s">
        <v>187</v>
      </c>
      <c r="Q4" s="1"/>
      <c r="R4" s="1"/>
      <c r="S4" s="1"/>
      <c r="T4" s="1"/>
      <c r="U4" s="1"/>
      <c r="V4" s="1"/>
    </row>
    <row r="5" spans="1:22" ht="16.5">
      <c r="A5" s="673" t="str">
        <f>+'B. Summary of Requirements '!A6</f>
        <v>Salaries and Expenses</v>
      </c>
      <c r="B5" s="533"/>
      <c r="C5" s="533"/>
      <c r="D5" s="533"/>
      <c r="E5" s="533"/>
      <c r="F5" s="533"/>
      <c r="G5" s="533"/>
      <c r="H5" s="533"/>
      <c r="I5" s="533"/>
      <c r="J5" s="533"/>
      <c r="K5" s="533"/>
      <c r="L5" s="533"/>
      <c r="M5" s="533"/>
      <c r="N5" s="533"/>
      <c r="O5" s="533"/>
      <c r="P5" s="277" t="s">
        <v>187</v>
      </c>
      <c r="Q5" s="1"/>
      <c r="R5" s="1"/>
      <c r="S5" s="1"/>
      <c r="T5" s="1"/>
      <c r="U5" s="1"/>
      <c r="V5" s="1"/>
    </row>
    <row r="6" spans="1:22" ht="15.75">
      <c r="A6" s="712" t="s">
        <v>134</v>
      </c>
      <c r="B6" s="535"/>
      <c r="C6" s="535"/>
      <c r="D6" s="535"/>
      <c r="E6" s="535"/>
      <c r="F6" s="535"/>
      <c r="G6" s="535"/>
      <c r="H6" s="535"/>
      <c r="I6" s="535"/>
      <c r="J6" s="535"/>
      <c r="K6" s="535"/>
      <c r="L6" s="535"/>
      <c r="M6" s="535"/>
      <c r="N6" s="535"/>
      <c r="O6" s="535"/>
      <c r="P6" s="277" t="s">
        <v>187</v>
      </c>
      <c r="Q6" s="1"/>
      <c r="R6" s="1"/>
      <c r="S6" s="1"/>
      <c r="T6" s="1"/>
      <c r="U6" s="1"/>
      <c r="V6" s="1"/>
    </row>
    <row r="7" spans="1:22" ht="15.75">
      <c r="A7" s="1"/>
      <c r="B7" s="1"/>
      <c r="C7" s="1"/>
      <c r="D7" s="1"/>
      <c r="E7" s="1"/>
      <c r="F7" s="1"/>
      <c r="G7" s="18"/>
      <c r="H7" s="18"/>
      <c r="I7" s="18"/>
      <c r="J7" s="1"/>
      <c r="K7" s="1"/>
      <c r="L7" s="1"/>
      <c r="M7" s="1"/>
      <c r="N7" s="1"/>
      <c r="O7" s="1"/>
      <c r="P7" s="277" t="s">
        <v>187</v>
      </c>
      <c r="Q7" s="1"/>
      <c r="R7" s="1"/>
      <c r="S7" s="1"/>
      <c r="T7" s="1"/>
      <c r="U7" s="1"/>
      <c r="V7" s="1"/>
    </row>
    <row r="8" spans="1:22" ht="15.75">
      <c r="A8" s="745" t="s">
        <v>161</v>
      </c>
      <c r="B8" s="679"/>
      <c r="C8" s="680"/>
      <c r="D8" s="743" t="s">
        <v>160</v>
      </c>
      <c r="E8" s="744"/>
      <c r="F8" s="634"/>
      <c r="G8" s="743" t="s">
        <v>272</v>
      </c>
      <c r="H8" s="744"/>
      <c r="I8" s="634"/>
      <c r="J8" s="743" t="s">
        <v>273</v>
      </c>
      <c r="K8" s="744"/>
      <c r="L8" s="634"/>
      <c r="M8" s="743" t="s">
        <v>311</v>
      </c>
      <c r="N8" s="744"/>
      <c r="O8" s="634"/>
      <c r="P8" s="277" t="s">
        <v>187</v>
      </c>
      <c r="Q8" s="1"/>
      <c r="R8" s="1"/>
      <c r="S8" s="1"/>
      <c r="T8" s="1"/>
      <c r="U8" s="1"/>
      <c r="V8" s="1"/>
    </row>
    <row r="9" spans="1:22" ht="16.5" thickBot="1">
      <c r="A9" s="746"/>
      <c r="B9" s="747"/>
      <c r="C9" s="748"/>
      <c r="D9" s="88" t="s">
        <v>165</v>
      </c>
      <c r="E9" s="88" t="s">
        <v>316</v>
      </c>
      <c r="F9" s="88" t="s">
        <v>167</v>
      </c>
      <c r="G9" s="127" t="s">
        <v>165</v>
      </c>
      <c r="H9" s="88" t="s">
        <v>316</v>
      </c>
      <c r="I9" s="88" t="s">
        <v>167</v>
      </c>
      <c r="J9" s="127" t="s">
        <v>165</v>
      </c>
      <c r="K9" s="88" t="s">
        <v>316</v>
      </c>
      <c r="L9" s="88" t="s">
        <v>167</v>
      </c>
      <c r="M9" s="127" t="s">
        <v>165</v>
      </c>
      <c r="N9" s="88" t="s">
        <v>316</v>
      </c>
      <c r="O9" s="128" t="s">
        <v>167</v>
      </c>
      <c r="P9" s="277" t="s">
        <v>187</v>
      </c>
      <c r="Q9" s="1"/>
      <c r="R9" s="1"/>
      <c r="S9" s="1"/>
      <c r="T9" s="1"/>
      <c r="U9" s="1"/>
      <c r="V9" s="1"/>
    </row>
    <row r="10" spans="1:22" ht="15.75">
      <c r="A10" s="92" t="s">
        <v>235</v>
      </c>
      <c r="B10" s="93"/>
      <c r="C10" s="94"/>
      <c r="D10" s="326">
        <v>0</v>
      </c>
      <c r="E10" s="326">
        <v>0</v>
      </c>
      <c r="F10" s="326">
        <v>43</v>
      </c>
      <c r="G10" s="325">
        <v>0</v>
      </c>
      <c r="H10" s="326">
        <v>0</v>
      </c>
      <c r="I10" s="326">
        <v>95</v>
      </c>
      <c r="J10" s="325">
        <v>0</v>
      </c>
      <c r="K10" s="326">
        <v>0</v>
      </c>
      <c r="L10" s="326">
        <v>0</v>
      </c>
      <c r="M10" s="325">
        <f aca="true" t="shared" si="0" ref="M10:O13">J10-G10</f>
        <v>0</v>
      </c>
      <c r="N10" s="326">
        <f t="shared" si="0"/>
        <v>0</v>
      </c>
      <c r="O10" s="327">
        <f t="shared" si="0"/>
        <v>-95</v>
      </c>
      <c r="P10" s="277" t="s">
        <v>187</v>
      </c>
      <c r="Q10" s="1"/>
      <c r="R10" s="1"/>
      <c r="S10" s="1"/>
      <c r="T10" s="1"/>
      <c r="U10" s="1"/>
      <c r="V10" s="1"/>
    </row>
    <row r="11" spans="1:22" ht="15.75">
      <c r="A11" s="92" t="s">
        <v>104</v>
      </c>
      <c r="B11" s="93"/>
      <c r="C11" s="94"/>
      <c r="D11" s="326">
        <v>0</v>
      </c>
      <c r="E11" s="326">
        <v>0</v>
      </c>
      <c r="F11" s="326">
        <v>122</v>
      </c>
      <c r="G11" s="325">
        <v>0</v>
      </c>
      <c r="H11" s="326">
        <v>0</v>
      </c>
      <c r="I11" s="326">
        <v>89</v>
      </c>
      <c r="J11" s="325">
        <v>0</v>
      </c>
      <c r="K11" s="326">
        <v>0</v>
      </c>
      <c r="L11" s="326">
        <v>0</v>
      </c>
      <c r="M11" s="325">
        <f t="shared" si="0"/>
        <v>0</v>
      </c>
      <c r="N11" s="326">
        <f t="shared" si="0"/>
        <v>0</v>
      </c>
      <c r="O11" s="327">
        <f t="shared" si="0"/>
        <v>-89</v>
      </c>
      <c r="P11" s="277" t="s">
        <v>187</v>
      </c>
      <c r="Q11" s="1"/>
      <c r="R11" s="1"/>
      <c r="S11" s="1"/>
      <c r="T11" s="1"/>
      <c r="U11" s="1"/>
      <c r="V11" s="1"/>
    </row>
    <row r="12" spans="1:22" ht="15.75">
      <c r="A12" s="92" t="s">
        <v>105</v>
      </c>
      <c r="B12" s="93"/>
      <c r="C12" s="94"/>
      <c r="D12" s="326">
        <v>0</v>
      </c>
      <c r="E12" s="326">
        <v>0</v>
      </c>
      <c r="F12" s="326">
        <v>9</v>
      </c>
      <c r="G12" s="325">
        <v>0</v>
      </c>
      <c r="H12" s="326">
        <v>0</v>
      </c>
      <c r="I12" s="326">
        <v>10</v>
      </c>
      <c r="J12" s="325">
        <v>0</v>
      </c>
      <c r="K12" s="326">
        <v>0</v>
      </c>
      <c r="L12" s="326">
        <v>10</v>
      </c>
      <c r="M12" s="325">
        <f t="shared" si="0"/>
        <v>0</v>
      </c>
      <c r="N12" s="326">
        <f t="shared" si="0"/>
        <v>0</v>
      </c>
      <c r="O12" s="327">
        <f t="shared" si="0"/>
        <v>0</v>
      </c>
      <c r="P12" s="277" t="s">
        <v>187</v>
      </c>
      <c r="Q12" s="1"/>
      <c r="R12" s="1"/>
      <c r="S12" s="1"/>
      <c r="T12" s="1"/>
      <c r="U12" s="1"/>
      <c r="V12" s="1"/>
    </row>
    <row r="13" spans="1:22" ht="15.75">
      <c r="A13" s="91" t="s">
        <v>236</v>
      </c>
      <c r="B13" s="32"/>
      <c r="C13" s="78"/>
      <c r="D13" s="329">
        <v>0</v>
      </c>
      <c r="E13" s="329">
        <v>0</v>
      </c>
      <c r="F13" s="329">
        <v>2</v>
      </c>
      <c r="G13" s="328">
        <v>0</v>
      </c>
      <c r="H13" s="329">
        <v>0</v>
      </c>
      <c r="I13" s="329">
        <v>0</v>
      </c>
      <c r="J13" s="328">
        <v>0</v>
      </c>
      <c r="K13" s="329">
        <v>0</v>
      </c>
      <c r="L13" s="329"/>
      <c r="M13" s="328">
        <f t="shared" si="0"/>
        <v>0</v>
      </c>
      <c r="N13" s="329">
        <f t="shared" si="0"/>
        <v>0</v>
      </c>
      <c r="O13" s="330">
        <f t="shared" si="0"/>
        <v>0</v>
      </c>
      <c r="P13" s="277" t="s">
        <v>187</v>
      </c>
      <c r="Q13" s="20"/>
      <c r="R13" s="20"/>
      <c r="S13" s="1"/>
      <c r="T13" s="1"/>
      <c r="U13" s="1"/>
      <c r="V13" s="1"/>
    </row>
    <row r="14" spans="1:22" ht="15.75">
      <c r="A14" s="83"/>
      <c r="B14" s="1"/>
      <c r="C14" s="77"/>
      <c r="D14" s="20"/>
      <c r="E14" s="20"/>
      <c r="F14" s="20"/>
      <c r="G14" s="84"/>
      <c r="H14" s="20"/>
      <c r="I14" s="20"/>
      <c r="J14" s="84"/>
      <c r="K14" s="20"/>
      <c r="L14" s="20"/>
      <c r="M14" s="84"/>
      <c r="N14" s="20"/>
      <c r="O14" s="79"/>
      <c r="P14" s="277" t="s">
        <v>187</v>
      </c>
      <c r="Q14" s="1"/>
      <c r="R14" s="1"/>
      <c r="S14" s="1"/>
      <c r="T14" s="1"/>
      <c r="U14" s="1"/>
      <c r="V14" s="1"/>
    </row>
    <row r="15" spans="1:22" ht="15.75">
      <c r="A15" s="85"/>
      <c r="B15" s="80" t="s">
        <v>162</v>
      </c>
      <c r="C15" s="90"/>
      <c r="D15" s="332">
        <f>SUM(D10:D14)</f>
        <v>0</v>
      </c>
      <c r="E15" s="332">
        <f aca="true" t="shared" si="1" ref="E15:O15">SUM(E10:E14)</f>
        <v>0</v>
      </c>
      <c r="F15" s="81">
        <f t="shared" si="1"/>
        <v>176</v>
      </c>
      <c r="G15" s="331">
        <f t="shared" si="1"/>
        <v>0</v>
      </c>
      <c r="H15" s="332">
        <f t="shared" si="1"/>
        <v>0</v>
      </c>
      <c r="I15" s="81">
        <f>SUM(I10:I14)</f>
        <v>194</v>
      </c>
      <c r="J15" s="331">
        <f t="shared" si="1"/>
        <v>0</v>
      </c>
      <c r="K15" s="332">
        <f t="shared" si="1"/>
        <v>0</v>
      </c>
      <c r="L15" s="81">
        <f t="shared" si="1"/>
        <v>10</v>
      </c>
      <c r="M15" s="331">
        <f t="shared" si="1"/>
        <v>0</v>
      </c>
      <c r="N15" s="332">
        <f t="shared" si="1"/>
        <v>0</v>
      </c>
      <c r="O15" s="82">
        <f t="shared" si="1"/>
        <v>-184</v>
      </c>
      <c r="P15" s="277" t="s">
        <v>250</v>
      </c>
      <c r="Q15" s="1"/>
      <c r="R15" s="1"/>
      <c r="S15" s="1"/>
      <c r="T15" s="1"/>
      <c r="U15" s="1"/>
      <c r="V15" s="1"/>
    </row>
    <row r="16" spans="1:22" ht="15.75">
      <c r="A16" s="1"/>
      <c r="B16" s="1"/>
      <c r="C16" s="1"/>
      <c r="D16" s="1"/>
      <c r="E16" s="1"/>
      <c r="F16" s="1"/>
      <c r="G16" s="1"/>
      <c r="H16" s="1"/>
      <c r="I16" s="1"/>
      <c r="J16" s="1"/>
      <c r="K16" s="1"/>
      <c r="L16" s="1"/>
      <c r="M16" s="1"/>
      <c r="N16" s="1"/>
      <c r="O16" s="1"/>
      <c r="P16" s="277"/>
      <c r="Q16" s="1"/>
      <c r="R16" s="1"/>
      <c r="S16" s="1"/>
      <c r="T16" s="1"/>
      <c r="U16" s="1"/>
      <c r="V16" s="1"/>
    </row>
    <row r="17" spans="1:33" ht="15.75">
      <c r="A17" s="671"/>
      <c r="B17" s="557"/>
      <c r="C17" s="557"/>
      <c r="D17" s="557"/>
      <c r="E17" s="557"/>
      <c r="F17" s="557"/>
      <c r="G17" s="557"/>
      <c r="H17" s="557"/>
      <c r="I17" s="557"/>
      <c r="J17" s="557"/>
      <c r="K17" s="557"/>
      <c r="L17" s="557"/>
      <c r="M17" s="557"/>
      <c r="N17" s="557"/>
      <c r="O17" s="558"/>
      <c r="P17" s="277"/>
      <c r="Q17" s="35"/>
      <c r="R17" s="35"/>
      <c r="S17" s="35"/>
      <c r="T17" s="35"/>
      <c r="U17" s="35"/>
      <c r="V17" s="35"/>
      <c r="W17" s="35"/>
      <c r="X17" s="35"/>
      <c r="Y17" s="35"/>
      <c r="Z17" s="35"/>
      <c r="AA17" s="35"/>
      <c r="AB17" s="35"/>
      <c r="AC17" s="35"/>
      <c r="AD17" s="35"/>
      <c r="AE17" s="35"/>
      <c r="AF17" s="35"/>
      <c r="AG17" s="35"/>
    </row>
    <row r="18" spans="1:33" ht="15.75">
      <c r="A18" s="1"/>
      <c r="B18" s="1"/>
      <c r="C18" s="2"/>
      <c r="D18" s="2"/>
      <c r="E18" s="2"/>
      <c r="F18" s="2"/>
      <c r="G18" s="2"/>
      <c r="H18" s="2"/>
      <c r="I18" s="2"/>
      <c r="J18" s="2"/>
      <c r="K18" s="2"/>
      <c r="L18" s="2"/>
      <c r="M18" s="2"/>
      <c r="N18" s="2"/>
      <c r="O18" s="2"/>
      <c r="Q18" s="35"/>
      <c r="R18" s="35"/>
      <c r="S18" s="35"/>
      <c r="T18" s="35"/>
      <c r="U18" s="35"/>
      <c r="V18" s="35"/>
      <c r="W18" s="35"/>
      <c r="X18" s="35"/>
      <c r="Y18" s="35"/>
      <c r="Z18" s="35"/>
      <c r="AA18" s="35"/>
      <c r="AB18" s="35"/>
      <c r="AC18" s="35"/>
      <c r="AD18" s="35"/>
      <c r="AE18" s="35"/>
      <c r="AF18" s="35"/>
      <c r="AG18" s="35"/>
    </row>
  </sheetData>
  <mergeCells count="11">
    <mergeCell ref="A1:O1"/>
    <mergeCell ref="A3:O3"/>
    <mergeCell ref="A4:O4"/>
    <mergeCell ref="A5:O5"/>
    <mergeCell ref="G8:I8"/>
    <mergeCell ref="D8:F8"/>
    <mergeCell ref="A6:O6"/>
    <mergeCell ref="A17:O17"/>
    <mergeCell ref="A8:C9"/>
    <mergeCell ref="M8:O8"/>
    <mergeCell ref="J8:L8"/>
  </mergeCells>
  <printOptions horizontalCentered="1"/>
  <pageMargins left="0.53" right="0.42" top="0.68" bottom="0.55" header="0.17" footer="0"/>
  <pageSetup fitToHeight="1" fitToWidth="1" horizontalDpi="600" verticalDpi="600" orientation="landscape" scale="97" r:id="rId1"/>
  <headerFooter alignWithMargins="0">
    <oddFooter>&amp;C&amp;"Times New Roman,Regular"Exhibit H - Summary of Reimbursable Resources</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O38"/>
  <sheetViews>
    <sheetView workbookViewId="0" topLeftCell="A1">
      <pane xSplit="2" ySplit="11" topLeftCell="C12" activePane="bottomRight" state="frozen"/>
      <selection pane="topLeft" activeCell="AJ71" sqref="AJ71"/>
      <selection pane="topRight" activeCell="AJ71" sqref="AJ71"/>
      <selection pane="bottomLeft" activeCell="AJ71" sqref="AJ71"/>
      <selection pane="bottomRight" activeCell="AJ71" sqref="AJ71"/>
    </sheetView>
  </sheetViews>
  <sheetFormatPr defaultColWidth="8.88671875" defaultRowHeight="15"/>
  <cols>
    <col min="1" max="1" width="21.6640625" style="22" customWidth="1"/>
    <col min="2" max="2" width="9.4453125" style="22" customWidth="1"/>
    <col min="3" max="3" width="11.6640625" style="22" customWidth="1"/>
    <col min="4" max="4" width="10.10546875" style="22" hidden="1" customWidth="1"/>
    <col min="5" max="5" width="11.99609375" style="22" customWidth="1"/>
    <col min="6" max="6" width="10.88671875" style="22" hidden="1" customWidth="1"/>
    <col min="7" max="7" width="8.77734375" style="22" customWidth="1"/>
    <col min="8" max="10" width="9.77734375" style="22" hidden="1" customWidth="1"/>
    <col min="11" max="11" width="9.77734375" style="22" customWidth="1"/>
    <col min="12" max="12" width="10.3359375" style="22" customWidth="1"/>
    <col min="13" max="13" width="12.99609375" style="22" hidden="1" customWidth="1"/>
    <col min="14" max="14" width="1.1171875" style="279" customWidth="1"/>
    <col min="15" max="16384" width="8.88671875" style="22" customWidth="1"/>
  </cols>
  <sheetData>
    <row r="1" spans="1:14" ht="20.25">
      <c r="A1" s="539" t="s">
        <v>255</v>
      </c>
      <c r="B1" s="682"/>
      <c r="C1" s="682"/>
      <c r="D1" s="682"/>
      <c r="E1" s="682"/>
      <c r="F1" s="682"/>
      <c r="G1" s="682"/>
      <c r="H1" s="682"/>
      <c r="I1" s="682"/>
      <c r="J1" s="682"/>
      <c r="K1" s="682"/>
      <c r="L1" s="682"/>
      <c r="M1" s="766"/>
      <c r="N1" s="279" t="s">
        <v>187</v>
      </c>
    </row>
    <row r="2" spans="1:14" ht="8.25" customHeight="1">
      <c r="A2" s="33"/>
      <c r="N2" s="279" t="s">
        <v>187</v>
      </c>
    </row>
    <row r="3" spans="1:14" ht="12" customHeight="1">
      <c r="A3" s="33"/>
      <c r="N3" s="279" t="s">
        <v>187</v>
      </c>
    </row>
    <row r="4" spans="1:14" ht="18.75">
      <c r="A4" s="672" t="s">
        <v>318</v>
      </c>
      <c r="B4" s="535"/>
      <c r="C4" s="535"/>
      <c r="D4" s="535"/>
      <c r="E4" s="535"/>
      <c r="F4" s="535"/>
      <c r="G4" s="535"/>
      <c r="H4" s="535"/>
      <c r="I4" s="535"/>
      <c r="J4" s="535"/>
      <c r="K4" s="535"/>
      <c r="L4" s="535"/>
      <c r="M4" s="615"/>
      <c r="N4" s="279" t="s">
        <v>187</v>
      </c>
    </row>
    <row r="5" spans="1:14" ht="16.5">
      <c r="A5" s="673" t="str">
        <f>+'B. Summary of Requirements '!A5</f>
        <v>United States Trustee Program</v>
      </c>
      <c r="B5" s="535"/>
      <c r="C5" s="535"/>
      <c r="D5" s="535"/>
      <c r="E5" s="535"/>
      <c r="F5" s="535"/>
      <c r="G5" s="535"/>
      <c r="H5" s="535"/>
      <c r="I5" s="535"/>
      <c r="J5" s="535"/>
      <c r="K5" s="535"/>
      <c r="L5" s="535"/>
      <c r="M5" s="615"/>
      <c r="N5" s="279" t="s">
        <v>187</v>
      </c>
    </row>
    <row r="6" spans="1:14" ht="16.5">
      <c r="A6" s="767" t="str">
        <f>+'B. Summary of Requirements '!A6</f>
        <v>Salaries and Expenses</v>
      </c>
      <c r="B6" s="768"/>
      <c r="C6" s="768"/>
      <c r="D6" s="768"/>
      <c r="E6" s="768"/>
      <c r="F6" s="768"/>
      <c r="G6" s="768"/>
      <c r="H6" s="768"/>
      <c r="I6" s="768"/>
      <c r="J6" s="768"/>
      <c r="K6" s="768"/>
      <c r="L6" s="768"/>
      <c r="M6" s="769"/>
      <c r="N6" s="279" t="s">
        <v>187</v>
      </c>
    </row>
    <row r="7" ht="6" customHeight="1">
      <c r="N7" s="279" t="s">
        <v>187</v>
      </c>
    </row>
    <row r="8" spans="1:14" ht="15">
      <c r="A8" s="23"/>
      <c r="B8" s="23"/>
      <c r="C8" s="23"/>
      <c r="D8" s="23"/>
      <c r="E8" s="23"/>
      <c r="F8" s="23"/>
      <c r="G8" s="23"/>
      <c r="H8" s="23"/>
      <c r="I8" s="23"/>
      <c r="J8" s="23"/>
      <c r="K8" s="23"/>
      <c r="L8" s="23"/>
      <c r="M8" s="23"/>
      <c r="N8" s="465" t="s">
        <v>187</v>
      </c>
    </row>
    <row r="9" spans="1:15" ht="37.5" customHeight="1">
      <c r="A9" s="761" t="s">
        <v>319</v>
      </c>
      <c r="B9" s="762"/>
      <c r="C9" s="783" t="s">
        <v>160</v>
      </c>
      <c r="D9" s="784"/>
      <c r="E9" s="783" t="s">
        <v>91</v>
      </c>
      <c r="F9" s="784"/>
      <c r="G9" s="752" t="s">
        <v>273</v>
      </c>
      <c r="H9" s="753"/>
      <c r="I9" s="753"/>
      <c r="J9" s="753"/>
      <c r="K9" s="753"/>
      <c r="L9" s="754"/>
      <c r="M9" s="450"/>
      <c r="N9" s="466" t="s">
        <v>187</v>
      </c>
      <c r="O9" s="464"/>
    </row>
    <row r="10" spans="1:14" ht="15">
      <c r="A10" s="566"/>
      <c r="B10" s="763"/>
      <c r="C10" s="757" t="s">
        <v>253</v>
      </c>
      <c r="D10" s="759" t="s">
        <v>254</v>
      </c>
      <c r="E10" s="757" t="s">
        <v>253</v>
      </c>
      <c r="F10" s="759" t="s">
        <v>254</v>
      </c>
      <c r="G10" s="415"/>
      <c r="H10" s="755" t="s">
        <v>90</v>
      </c>
      <c r="I10" s="68" t="s">
        <v>320</v>
      </c>
      <c r="J10" s="755" t="s">
        <v>251</v>
      </c>
      <c r="K10" s="755" t="s">
        <v>252</v>
      </c>
      <c r="L10" s="779" t="s">
        <v>253</v>
      </c>
      <c r="M10" s="777" t="s">
        <v>254</v>
      </c>
      <c r="N10" s="281" t="s">
        <v>187</v>
      </c>
    </row>
    <row r="11" spans="1:14" ht="27" customHeight="1">
      <c r="A11" s="764"/>
      <c r="B11" s="765"/>
      <c r="C11" s="758"/>
      <c r="D11" s="760"/>
      <c r="E11" s="758"/>
      <c r="F11" s="760"/>
      <c r="G11" s="414" t="s">
        <v>234</v>
      </c>
      <c r="H11" s="756"/>
      <c r="I11" s="69" t="s">
        <v>178</v>
      </c>
      <c r="J11" s="756"/>
      <c r="K11" s="756"/>
      <c r="L11" s="780"/>
      <c r="M11" s="778"/>
      <c r="N11" s="279" t="s">
        <v>187</v>
      </c>
    </row>
    <row r="12" spans="1:14" ht="15">
      <c r="A12" s="252" t="s">
        <v>173</v>
      </c>
      <c r="B12" s="254"/>
      <c r="C12" s="341">
        <v>6</v>
      </c>
      <c r="D12" s="341"/>
      <c r="E12" s="341">
        <v>10</v>
      </c>
      <c r="F12" s="341"/>
      <c r="G12" s="341"/>
      <c r="H12" s="341"/>
      <c r="I12" s="341"/>
      <c r="J12" s="341"/>
      <c r="K12" s="341">
        <f>H12+J12</f>
        <v>0</v>
      </c>
      <c r="L12" s="341">
        <f>E12+G12+K12</f>
        <v>10</v>
      </c>
      <c r="M12" s="342"/>
      <c r="N12" s="279" t="s">
        <v>187</v>
      </c>
    </row>
    <row r="13" spans="1:14" ht="15">
      <c r="A13" s="253" t="s">
        <v>106</v>
      </c>
      <c r="B13" s="254"/>
      <c r="C13" s="341">
        <v>126</v>
      </c>
      <c r="D13" s="341"/>
      <c r="E13" s="341">
        <v>125</v>
      </c>
      <c r="F13" s="341"/>
      <c r="G13" s="341"/>
      <c r="H13" s="341"/>
      <c r="I13" s="341"/>
      <c r="J13" s="341"/>
      <c r="K13" s="341">
        <f aca="true" t="shared" si="0" ref="K13:K31">H13+J13</f>
        <v>0</v>
      </c>
      <c r="L13" s="341">
        <f aca="true" t="shared" si="1" ref="L13:L31">E13+G13+K13</f>
        <v>125</v>
      </c>
      <c r="M13" s="342"/>
      <c r="N13" s="279" t="s">
        <v>187</v>
      </c>
    </row>
    <row r="14" spans="1:13" ht="15">
      <c r="A14" s="253" t="s">
        <v>107</v>
      </c>
      <c r="B14" s="254"/>
      <c r="C14" s="341">
        <v>273</v>
      </c>
      <c r="D14" s="341"/>
      <c r="E14" s="341">
        <v>235</v>
      </c>
      <c r="F14" s="341"/>
      <c r="G14" s="341"/>
      <c r="H14" s="341"/>
      <c r="I14" s="341"/>
      <c r="J14" s="341"/>
      <c r="K14" s="341">
        <f t="shared" si="0"/>
        <v>0</v>
      </c>
      <c r="L14" s="341">
        <f t="shared" si="1"/>
        <v>235</v>
      </c>
      <c r="M14" s="342"/>
    </row>
    <row r="15" spans="1:14" ht="15">
      <c r="A15" s="253" t="s">
        <v>174</v>
      </c>
      <c r="B15" s="254"/>
      <c r="C15" s="341">
        <v>124</v>
      </c>
      <c r="D15" s="341"/>
      <c r="E15" s="341">
        <v>118</v>
      </c>
      <c r="F15" s="341"/>
      <c r="G15" s="341"/>
      <c r="H15" s="341"/>
      <c r="I15" s="341"/>
      <c r="J15" s="341"/>
      <c r="K15" s="341">
        <f t="shared" si="0"/>
        <v>0</v>
      </c>
      <c r="L15" s="341">
        <f t="shared" si="1"/>
        <v>118</v>
      </c>
      <c r="M15" s="342"/>
      <c r="N15" s="279" t="s">
        <v>187</v>
      </c>
    </row>
    <row r="16" spans="1:14" ht="15">
      <c r="A16" s="253" t="s">
        <v>175</v>
      </c>
      <c r="B16" s="254"/>
      <c r="C16" s="341">
        <v>13</v>
      </c>
      <c r="D16" s="341"/>
      <c r="E16" s="341">
        <v>19</v>
      </c>
      <c r="F16" s="341"/>
      <c r="G16" s="341"/>
      <c r="H16" s="341"/>
      <c r="I16" s="341"/>
      <c r="J16" s="341"/>
      <c r="K16" s="341">
        <f t="shared" si="0"/>
        <v>0</v>
      </c>
      <c r="L16" s="341">
        <f t="shared" si="1"/>
        <v>19</v>
      </c>
      <c r="M16" s="342"/>
      <c r="N16" s="279" t="s">
        <v>187</v>
      </c>
    </row>
    <row r="17" spans="1:14" ht="15">
      <c r="A17" s="253" t="s">
        <v>65</v>
      </c>
      <c r="B17" s="254"/>
      <c r="C17" s="341">
        <v>347</v>
      </c>
      <c r="D17" s="341"/>
      <c r="E17" s="341">
        <v>347</v>
      </c>
      <c r="F17" s="341"/>
      <c r="G17" s="341"/>
      <c r="H17" s="341"/>
      <c r="I17" s="341"/>
      <c r="J17" s="341"/>
      <c r="K17" s="341">
        <f t="shared" si="0"/>
        <v>0</v>
      </c>
      <c r="L17" s="341">
        <f t="shared" si="1"/>
        <v>347</v>
      </c>
      <c r="M17" s="342"/>
      <c r="N17" s="279" t="s">
        <v>187</v>
      </c>
    </row>
    <row r="18" spans="1:14" ht="15">
      <c r="A18" s="782" t="s">
        <v>66</v>
      </c>
      <c r="B18" s="751"/>
      <c r="C18" s="341">
        <v>311</v>
      </c>
      <c r="D18" s="341"/>
      <c r="E18" s="341">
        <v>290</v>
      </c>
      <c r="F18" s="341"/>
      <c r="G18" s="341"/>
      <c r="H18" s="341"/>
      <c r="I18" s="341"/>
      <c r="J18" s="341"/>
      <c r="K18" s="341">
        <f t="shared" si="0"/>
        <v>0</v>
      </c>
      <c r="L18" s="341">
        <f t="shared" si="1"/>
        <v>290</v>
      </c>
      <c r="M18" s="342"/>
      <c r="N18" s="279" t="s">
        <v>187</v>
      </c>
    </row>
    <row r="19" spans="1:14" ht="15" hidden="1">
      <c r="A19" s="750" t="s">
        <v>67</v>
      </c>
      <c r="B19" s="751"/>
      <c r="C19" s="341"/>
      <c r="D19" s="341"/>
      <c r="E19" s="341"/>
      <c r="F19" s="341"/>
      <c r="G19" s="341"/>
      <c r="H19" s="341"/>
      <c r="I19" s="341"/>
      <c r="J19" s="341"/>
      <c r="K19" s="341">
        <f t="shared" si="0"/>
        <v>0</v>
      </c>
      <c r="L19" s="341">
        <f t="shared" si="1"/>
        <v>0</v>
      </c>
      <c r="M19" s="342"/>
      <c r="N19" s="279" t="s">
        <v>187</v>
      </c>
    </row>
    <row r="20" spans="1:14" ht="15" hidden="1">
      <c r="A20" s="750" t="s">
        <v>68</v>
      </c>
      <c r="B20" s="751"/>
      <c r="C20" s="341"/>
      <c r="D20" s="341"/>
      <c r="E20" s="341"/>
      <c r="F20" s="341"/>
      <c r="G20" s="341"/>
      <c r="H20" s="341"/>
      <c r="I20" s="341"/>
      <c r="J20" s="341"/>
      <c r="K20" s="341">
        <f t="shared" si="0"/>
        <v>0</v>
      </c>
      <c r="L20" s="341">
        <f t="shared" si="1"/>
        <v>0</v>
      </c>
      <c r="M20" s="342"/>
      <c r="N20" s="279" t="s">
        <v>187</v>
      </c>
    </row>
    <row r="21" spans="1:14" ht="15" hidden="1">
      <c r="A21" s="750" t="s">
        <v>69</v>
      </c>
      <c r="B21" s="751"/>
      <c r="C21" s="341"/>
      <c r="D21" s="341"/>
      <c r="E21" s="341"/>
      <c r="F21" s="341"/>
      <c r="G21" s="341"/>
      <c r="H21" s="341"/>
      <c r="I21" s="341"/>
      <c r="J21" s="341"/>
      <c r="K21" s="341">
        <f t="shared" si="0"/>
        <v>0</v>
      </c>
      <c r="L21" s="341">
        <f t="shared" si="1"/>
        <v>0</v>
      </c>
      <c r="M21" s="342"/>
      <c r="N21" s="279" t="s">
        <v>187</v>
      </c>
    </row>
    <row r="22" spans="1:14" ht="15" hidden="1">
      <c r="A22" s="788" t="s">
        <v>70</v>
      </c>
      <c r="B22" s="751"/>
      <c r="C22" s="341"/>
      <c r="D22" s="341"/>
      <c r="E22" s="341"/>
      <c r="F22" s="341"/>
      <c r="G22" s="341"/>
      <c r="H22" s="341"/>
      <c r="I22" s="341"/>
      <c r="J22" s="341"/>
      <c r="K22" s="341">
        <f t="shared" si="0"/>
        <v>0</v>
      </c>
      <c r="L22" s="341">
        <f t="shared" si="1"/>
        <v>0</v>
      </c>
      <c r="M22" s="342"/>
      <c r="N22" s="279" t="s">
        <v>187</v>
      </c>
    </row>
    <row r="23" spans="1:14" ht="15" hidden="1">
      <c r="A23" s="781" t="s">
        <v>260</v>
      </c>
      <c r="B23" s="751"/>
      <c r="C23" s="341"/>
      <c r="D23" s="341"/>
      <c r="E23" s="341"/>
      <c r="F23" s="341"/>
      <c r="G23" s="341"/>
      <c r="H23" s="341"/>
      <c r="I23" s="341"/>
      <c r="J23" s="341"/>
      <c r="K23" s="341">
        <f t="shared" si="0"/>
        <v>0</v>
      </c>
      <c r="L23" s="341">
        <f t="shared" si="1"/>
        <v>0</v>
      </c>
      <c r="M23" s="342"/>
      <c r="N23" s="279" t="s">
        <v>187</v>
      </c>
    </row>
    <row r="24" spans="1:14" ht="15" hidden="1">
      <c r="A24" s="750" t="s">
        <v>261</v>
      </c>
      <c r="B24" s="751"/>
      <c r="C24" s="341"/>
      <c r="D24" s="341"/>
      <c r="E24" s="341"/>
      <c r="F24" s="341"/>
      <c r="G24" s="341"/>
      <c r="H24" s="341"/>
      <c r="I24" s="341"/>
      <c r="J24" s="341"/>
      <c r="K24" s="341">
        <f t="shared" si="0"/>
        <v>0</v>
      </c>
      <c r="L24" s="341">
        <f t="shared" si="1"/>
        <v>0</v>
      </c>
      <c r="M24" s="342"/>
      <c r="N24" s="279" t="s">
        <v>187</v>
      </c>
    </row>
    <row r="25" spans="1:14" ht="15" hidden="1">
      <c r="A25" s="750" t="s">
        <v>71</v>
      </c>
      <c r="B25" s="751"/>
      <c r="C25" s="341"/>
      <c r="D25" s="341"/>
      <c r="E25" s="341"/>
      <c r="F25" s="341"/>
      <c r="G25" s="341"/>
      <c r="H25" s="341"/>
      <c r="I25" s="341"/>
      <c r="J25" s="341"/>
      <c r="K25" s="341">
        <f t="shared" si="0"/>
        <v>0</v>
      </c>
      <c r="L25" s="341">
        <f t="shared" si="1"/>
        <v>0</v>
      </c>
      <c r="M25" s="342"/>
      <c r="N25" s="279" t="s">
        <v>187</v>
      </c>
    </row>
    <row r="26" spans="1:14" ht="15" hidden="1">
      <c r="A26" s="750" t="s">
        <v>73</v>
      </c>
      <c r="B26" s="751"/>
      <c r="C26" s="341"/>
      <c r="D26" s="341"/>
      <c r="E26" s="341"/>
      <c r="F26" s="341"/>
      <c r="G26" s="341"/>
      <c r="H26" s="341"/>
      <c r="I26" s="341"/>
      <c r="J26" s="341"/>
      <c r="K26" s="341">
        <f t="shared" si="0"/>
        <v>0</v>
      </c>
      <c r="L26" s="341">
        <f t="shared" si="1"/>
        <v>0</v>
      </c>
      <c r="M26" s="342"/>
      <c r="N26" s="279" t="s">
        <v>187</v>
      </c>
    </row>
    <row r="27" spans="1:14" ht="15">
      <c r="A27" s="253" t="s">
        <v>108</v>
      </c>
      <c r="B27" s="449"/>
      <c r="C27" s="341">
        <v>225</v>
      </c>
      <c r="D27" s="341"/>
      <c r="E27" s="341">
        <v>182</v>
      </c>
      <c r="F27" s="341"/>
      <c r="G27" s="341"/>
      <c r="H27" s="341"/>
      <c r="I27" s="341"/>
      <c r="J27" s="341"/>
      <c r="K27" s="341">
        <f t="shared" si="0"/>
        <v>0</v>
      </c>
      <c r="L27" s="341">
        <f t="shared" si="1"/>
        <v>182</v>
      </c>
      <c r="M27" s="342"/>
      <c r="N27" s="279" t="s">
        <v>187</v>
      </c>
    </row>
    <row r="28" spans="1:14" ht="15">
      <c r="A28" s="253" t="s">
        <v>109</v>
      </c>
      <c r="B28" s="449"/>
      <c r="C28" s="341">
        <v>6</v>
      </c>
      <c r="D28" s="341"/>
      <c r="E28" s="341">
        <v>4</v>
      </c>
      <c r="F28" s="341"/>
      <c r="G28" s="341"/>
      <c r="H28" s="341"/>
      <c r="I28" s="341"/>
      <c r="J28" s="341"/>
      <c r="K28" s="341">
        <f t="shared" si="0"/>
        <v>0</v>
      </c>
      <c r="L28" s="341">
        <f t="shared" si="1"/>
        <v>4</v>
      </c>
      <c r="M28" s="342"/>
      <c r="N28" s="279" t="s">
        <v>187</v>
      </c>
    </row>
    <row r="29" spans="1:14" ht="15">
      <c r="A29" s="750" t="s">
        <v>76</v>
      </c>
      <c r="B29" s="751"/>
      <c r="C29" s="341">
        <v>32</v>
      </c>
      <c r="D29" s="341"/>
      <c r="E29" s="341">
        <v>37</v>
      </c>
      <c r="F29" s="341"/>
      <c r="G29" s="341"/>
      <c r="H29" s="341"/>
      <c r="I29" s="341"/>
      <c r="J29" s="341"/>
      <c r="K29" s="341">
        <f t="shared" si="0"/>
        <v>0</v>
      </c>
      <c r="L29" s="341">
        <f t="shared" si="1"/>
        <v>37</v>
      </c>
      <c r="M29" s="342"/>
      <c r="N29" s="279" t="s">
        <v>187</v>
      </c>
    </row>
    <row r="30" spans="1:14" ht="15">
      <c r="A30" s="750" t="s">
        <v>72</v>
      </c>
      <c r="B30" s="751"/>
      <c r="C30" s="341">
        <v>1</v>
      </c>
      <c r="D30" s="341"/>
      <c r="E30" s="341">
        <v>1</v>
      </c>
      <c r="F30" s="341"/>
      <c r="G30" s="341"/>
      <c r="H30" s="341"/>
      <c r="I30" s="341"/>
      <c r="J30" s="341"/>
      <c r="K30" s="341">
        <f t="shared" si="0"/>
        <v>0</v>
      </c>
      <c r="L30" s="341">
        <f t="shared" si="1"/>
        <v>1</v>
      </c>
      <c r="M30" s="342"/>
      <c r="N30" s="279" t="s">
        <v>187</v>
      </c>
    </row>
    <row r="31" spans="1:14" ht="15">
      <c r="A31" s="789" t="s">
        <v>110</v>
      </c>
      <c r="B31" s="790"/>
      <c r="C31" s="343">
        <v>4</v>
      </c>
      <c r="D31" s="343"/>
      <c r="E31" s="343">
        <v>6</v>
      </c>
      <c r="F31" s="343"/>
      <c r="G31" s="343"/>
      <c r="H31" s="343"/>
      <c r="I31" s="343"/>
      <c r="J31" s="343"/>
      <c r="K31" s="343">
        <f t="shared" si="0"/>
        <v>0</v>
      </c>
      <c r="L31" s="343">
        <f t="shared" si="1"/>
        <v>6</v>
      </c>
      <c r="M31" s="344"/>
      <c r="N31" s="279" t="s">
        <v>187</v>
      </c>
    </row>
    <row r="32" spans="1:14" ht="15.75" thickBot="1">
      <c r="A32" s="786" t="s">
        <v>313</v>
      </c>
      <c r="B32" s="787"/>
      <c r="C32" s="345">
        <f aca="true" t="shared" si="2" ref="C32:H32">SUM(C12:C31)</f>
        <v>1468</v>
      </c>
      <c r="D32" s="346">
        <f t="shared" si="2"/>
        <v>0</v>
      </c>
      <c r="E32" s="347">
        <f t="shared" si="2"/>
        <v>1374</v>
      </c>
      <c r="F32" s="346">
        <f t="shared" si="2"/>
        <v>0</v>
      </c>
      <c r="G32" s="347">
        <f t="shared" si="2"/>
        <v>0</v>
      </c>
      <c r="H32" s="346">
        <f t="shared" si="2"/>
        <v>0</v>
      </c>
      <c r="I32" s="346">
        <f>SUM(I29:I31)</f>
        <v>0</v>
      </c>
      <c r="J32" s="346">
        <f>SUM(J12:J31)</f>
        <v>0</v>
      </c>
      <c r="K32" s="346">
        <f>SUM(K12:K31)</f>
        <v>0</v>
      </c>
      <c r="L32" s="348">
        <f>SUM(L12:L31)</f>
        <v>1374</v>
      </c>
      <c r="M32" s="347">
        <f>SUM(M12:M31)</f>
        <v>0</v>
      </c>
      <c r="N32" s="279" t="s">
        <v>187</v>
      </c>
    </row>
    <row r="33" spans="1:14" ht="15">
      <c r="A33" s="785" t="s">
        <v>144</v>
      </c>
      <c r="B33" s="701"/>
      <c r="C33" s="349">
        <v>109</v>
      </c>
      <c r="D33" s="349"/>
      <c r="E33" s="350">
        <v>105</v>
      </c>
      <c r="F33" s="349"/>
      <c r="G33" s="350"/>
      <c r="H33" s="349"/>
      <c r="I33" s="349"/>
      <c r="J33" s="351"/>
      <c r="K33" s="352">
        <f>H33+J33</f>
        <v>0</v>
      </c>
      <c r="L33" s="353">
        <f>E33+G33+K33</f>
        <v>105</v>
      </c>
      <c r="M33" s="354"/>
      <c r="N33" s="279" t="s">
        <v>187</v>
      </c>
    </row>
    <row r="34" spans="1:14" ht="15">
      <c r="A34" s="774" t="s">
        <v>176</v>
      </c>
      <c r="B34" s="703"/>
      <c r="C34" s="351">
        <v>1359</v>
      </c>
      <c r="D34" s="351"/>
      <c r="E34" s="355">
        <f>1374-105</f>
        <v>1269</v>
      </c>
      <c r="F34" s="351"/>
      <c r="G34" s="355"/>
      <c r="H34" s="351"/>
      <c r="I34" s="351"/>
      <c r="J34" s="351"/>
      <c r="K34" s="352">
        <f>H34+J34</f>
        <v>0</v>
      </c>
      <c r="L34" s="353">
        <f>E34+G34+K34</f>
        <v>1269</v>
      </c>
      <c r="M34" s="354"/>
      <c r="N34" s="279" t="s">
        <v>187</v>
      </c>
    </row>
    <row r="35" spans="1:14" ht="15">
      <c r="A35" s="772" t="s">
        <v>177</v>
      </c>
      <c r="B35" s="773"/>
      <c r="C35" s="351">
        <v>0</v>
      </c>
      <c r="D35" s="351"/>
      <c r="E35" s="355"/>
      <c r="F35" s="351"/>
      <c r="G35" s="355"/>
      <c r="H35" s="351"/>
      <c r="I35" s="351"/>
      <c r="J35" s="351"/>
      <c r="K35" s="352">
        <f>H35+J35</f>
        <v>0</v>
      </c>
      <c r="L35" s="353">
        <f>E35+G35+K35</f>
        <v>0</v>
      </c>
      <c r="M35" s="354"/>
      <c r="N35" s="279" t="s">
        <v>187</v>
      </c>
    </row>
    <row r="36" spans="1:14" s="24" customFormat="1" ht="15">
      <c r="A36" s="770" t="s">
        <v>313</v>
      </c>
      <c r="B36" s="771"/>
      <c r="C36" s="356">
        <f>SUM(C33:C35)</f>
        <v>1468</v>
      </c>
      <c r="D36" s="356">
        <f aca="true" t="shared" si="3" ref="D36:L36">SUM(D33:D35)</f>
        <v>0</v>
      </c>
      <c r="E36" s="356">
        <f t="shared" si="3"/>
        <v>1374</v>
      </c>
      <c r="F36" s="356">
        <f t="shared" si="3"/>
        <v>0</v>
      </c>
      <c r="G36" s="356">
        <f t="shared" si="3"/>
        <v>0</v>
      </c>
      <c r="H36" s="356">
        <f t="shared" si="3"/>
        <v>0</v>
      </c>
      <c r="I36" s="356">
        <f t="shared" si="3"/>
        <v>0</v>
      </c>
      <c r="J36" s="356"/>
      <c r="K36" s="356">
        <f>SUM(K33:K35)</f>
        <v>0</v>
      </c>
      <c r="L36" s="357">
        <f t="shared" si="3"/>
        <v>1374</v>
      </c>
      <c r="M36" s="358">
        <f>SUM(M33:M35)</f>
        <v>0</v>
      </c>
      <c r="N36" s="279" t="s">
        <v>250</v>
      </c>
    </row>
    <row r="37" spans="1:14" s="25" customFormat="1" ht="15">
      <c r="A37" s="775"/>
      <c r="B37" s="775"/>
      <c r="C37" s="775"/>
      <c r="D37" s="775"/>
      <c r="E37" s="775"/>
      <c r="F37" s="775"/>
      <c r="G37" s="775"/>
      <c r="H37" s="775"/>
      <c r="I37" s="775"/>
      <c r="J37" s="775"/>
      <c r="K37" s="775"/>
      <c r="L37" s="775"/>
      <c r="M37" s="776"/>
      <c r="N37" s="279"/>
    </row>
    <row r="38" s="25" customFormat="1" ht="15">
      <c r="N38" s="280"/>
    </row>
  </sheetData>
  <mergeCells count="35">
    <mergeCell ref="E9:F9"/>
    <mergeCell ref="C9:D9"/>
    <mergeCell ref="A20:B20"/>
    <mergeCell ref="A33:B33"/>
    <mergeCell ref="A32:B32"/>
    <mergeCell ref="A22:B22"/>
    <mergeCell ref="A21:B21"/>
    <mergeCell ref="A31:B31"/>
    <mergeCell ref="A30:B30"/>
    <mergeCell ref="A29:B29"/>
    <mergeCell ref="M10:M11"/>
    <mergeCell ref="L10:L11"/>
    <mergeCell ref="A23:B23"/>
    <mergeCell ref="K10:K11"/>
    <mergeCell ref="A19:B19"/>
    <mergeCell ref="A18:B18"/>
    <mergeCell ref="F10:F11"/>
    <mergeCell ref="A36:B36"/>
    <mergeCell ref="A35:B35"/>
    <mergeCell ref="A34:B34"/>
    <mergeCell ref="A37:M37"/>
    <mergeCell ref="A1:M1"/>
    <mergeCell ref="A4:M4"/>
    <mergeCell ref="A5:M5"/>
    <mergeCell ref="A6:M6"/>
    <mergeCell ref="A26:B26"/>
    <mergeCell ref="G9:L9"/>
    <mergeCell ref="J10:J11"/>
    <mergeCell ref="H10:H11"/>
    <mergeCell ref="C10:C11"/>
    <mergeCell ref="D10:D11"/>
    <mergeCell ref="A25:B25"/>
    <mergeCell ref="A24:B24"/>
    <mergeCell ref="A9:B11"/>
    <mergeCell ref="E10:E11"/>
  </mergeCells>
  <printOptions horizontalCentered="1"/>
  <pageMargins left="0.75" right="0.75" top="0.55" bottom="0.5" header="0.32" footer="0.22"/>
  <pageSetup fitToHeight="1" fitToWidth="1" horizontalDpi="600" verticalDpi="600" orientation="landscape"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6">
    <pageSetUpPr fitToPage="1"/>
  </sheetPr>
  <dimension ref="A1:K37"/>
  <sheetViews>
    <sheetView showGridLines="0" showOutlineSymbols="0" zoomScale="75" zoomScaleNormal="75" workbookViewId="0" topLeftCell="B1">
      <pane xSplit="1" ySplit="11" topLeftCell="C12" activePane="bottomRight" state="frozen"/>
      <selection pane="topLeft" activeCell="AJ71" sqref="AJ71"/>
      <selection pane="topRight" activeCell="AJ71" sqref="AJ71"/>
      <selection pane="bottomLeft" activeCell="AJ71" sqref="AJ71"/>
      <selection pane="bottomRight" activeCell="AJ71" sqref="AJ71"/>
    </sheetView>
  </sheetViews>
  <sheetFormatPr defaultColWidth="8.88671875" defaultRowHeight="15"/>
  <cols>
    <col min="1" max="1" width="3.88671875" style="11" hidden="1" customWidth="1"/>
    <col min="2" max="2" width="42.445312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278" customWidth="1"/>
    <col min="12" max="16384" width="9.6640625" style="11" customWidth="1"/>
  </cols>
  <sheetData>
    <row r="1" spans="1:11" ht="20.25">
      <c r="A1" s="33" t="s">
        <v>77</v>
      </c>
      <c r="B1" s="793" t="s">
        <v>88</v>
      </c>
      <c r="C1" s="749"/>
      <c r="D1" s="749"/>
      <c r="E1" s="749"/>
      <c r="F1" s="749"/>
      <c r="G1" s="749"/>
      <c r="H1" s="749"/>
      <c r="I1" s="749"/>
      <c r="J1" s="749"/>
      <c r="K1" s="277" t="s">
        <v>187</v>
      </c>
    </row>
    <row r="2" spans="1:11" ht="20.25">
      <c r="A2" s="33"/>
      <c r="B2" s="138"/>
      <c r="C2" s="26"/>
      <c r="D2" s="26"/>
      <c r="E2" s="26"/>
      <c r="F2" s="26"/>
      <c r="G2" s="26"/>
      <c r="H2" s="26"/>
      <c r="I2" s="26"/>
      <c r="J2" s="26"/>
      <c r="K2" s="277" t="s">
        <v>187</v>
      </c>
    </row>
    <row r="3" spans="1:11" ht="20.25">
      <c r="A3" s="33"/>
      <c r="B3" s="26"/>
      <c r="C3" s="26"/>
      <c r="D3" s="26"/>
      <c r="E3" s="26"/>
      <c r="F3" s="26"/>
      <c r="G3" s="26"/>
      <c r="H3" s="26"/>
      <c r="I3" s="26"/>
      <c r="J3" s="26"/>
      <c r="K3" s="277" t="s">
        <v>187</v>
      </c>
    </row>
    <row r="4" spans="1:11" ht="20.25">
      <c r="A4" s="33"/>
      <c r="B4" s="792" t="s">
        <v>180</v>
      </c>
      <c r="C4" s="533"/>
      <c r="D4" s="533"/>
      <c r="E4" s="533"/>
      <c r="F4" s="533"/>
      <c r="G4" s="533"/>
      <c r="H4" s="533"/>
      <c r="I4" s="533"/>
      <c r="J4" s="533"/>
      <c r="K4" s="277" t="s">
        <v>187</v>
      </c>
    </row>
    <row r="5" spans="1:11" ht="18.75">
      <c r="A5" s="12" t="s">
        <v>180</v>
      </c>
      <c r="B5" s="791" t="str">
        <f>+'B. Summary of Requirements '!A5</f>
        <v>United States Trustee Program</v>
      </c>
      <c r="C5" s="535"/>
      <c r="D5" s="535"/>
      <c r="E5" s="535"/>
      <c r="F5" s="535"/>
      <c r="G5" s="535"/>
      <c r="H5" s="535"/>
      <c r="I5" s="535"/>
      <c r="J5" s="535"/>
      <c r="K5" s="277" t="s">
        <v>187</v>
      </c>
    </row>
    <row r="6" spans="1:11" ht="18.75">
      <c r="A6" s="14" t="e">
        <f>+#REF!</f>
        <v>#REF!</v>
      </c>
      <c r="B6" s="791" t="str">
        <f>+'B. Summary of Requirements '!A6</f>
        <v>Salaries and Expenses</v>
      </c>
      <c r="C6" s="533"/>
      <c r="D6" s="533"/>
      <c r="E6" s="533"/>
      <c r="F6" s="533"/>
      <c r="G6" s="533"/>
      <c r="H6" s="533"/>
      <c r="I6" s="533"/>
      <c r="J6" s="533"/>
      <c r="K6" s="277" t="s">
        <v>187</v>
      </c>
    </row>
    <row r="7" spans="1:11" ht="15.75">
      <c r="A7" s="15"/>
      <c r="B7" s="27"/>
      <c r="C7" s="27"/>
      <c r="D7" s="27"/>
      <c r="E7" s="27"/>
      <c r="F7" s="27"/>
      <c r="G7" s="27"/>
      <c r="H7" s="27"/>
      <c r="I7" s="27"/>
      <c r="J7" s="27"/>
      <c r="K7" s="277" t="s">
        <v>187</v>
      </c>
    </row>
    <row r="8" spans="1:11" ht="16.5" thickBot="1">
      <c r="A8" s="26"/>
      <c r="B8" s="26" t="s">
        <v>166</v>
      </c>
      <c r="C8" s="26"/>
      <c r="D8" s="26"/>
      <c r="E8" s="26"/>
      <c r="F8" s="26"/>
      <c r="G8" s="26"/>
      <c r="H8" s="26"/>
      <c r="I8" s="26"/>
      <c r="J8" s="26"/>
      <c r="K8" s="277" t="s">
        <v>187</v>
      </c>
    </row>
    <row r="9" spans="1:11" ht="15.75">
      <c r="A9" s="131"/>
      <c r="B9" s="794" t="s">
        <v>322</v>
      </c>
      <c r="C9" s="798" t="s">
        <v>160</v>
      </c>
      <c r="D9" s="586"/>
      <c r="E9" s="798" t="s">
        <v>91</v>
      </c>
      <c r="F9" s="801"/>
      <c r="G9" s="798" t="s">
        <v>273</v>
      </c>
      <c r="H9" s="801"/>
      <c r="I9" s="798" t="s">
        <v>311</v>
      </c>
      <c r="J9" s="801"/>
      <c r="K9" s="277" t="s">
        <v>187</v>
      </c>
    </row>
    <row r="10" spans="1:11" ht="15.75">
      <c r="A10" s="129"/>
      <c r="B10" s="795"/>
      <c r="C10" s="799"/>
      <c r="D10" s="800"/>
      <c r="E10" s="802"/>
      <c r="F10" s="803"/>
      <c r="G10" s="802"/>
      <c r="H10" s="803"/>
      <c r="I10" s="802"/>
      <c r="J10" s="803"/>
      <c r="K10" s="277" t="s">
        <v>187</v>
      </c>
    </row>
    <row r="11" spans="1:11" ht="16.5" thickBot="1">
      <c r="A11" s="132"/>
      <c r="B11" s="796"/>
      <c r="C11" s="134" t="s">
        <v>165</v>
      </c>
      <c r="D11" s="133" t="s">
        <v>167</v>
      </c>
      <c r="E11" s="134" t="s">
        <v>165</v>
      </c>
      <c r="F11" s="133" t="s">
        <v>167</v>
      </c>
      <c r="G11" s="134" t="s">
        <v>165</v>
      </c>
      <c r="H11" s="133" t="s">
        <v>167</v>
      </c>
      <c r="I11" s="134" t="s">
        <v>165</v>
      </c>
      <c r="J11" s="135" t="s">
        <v>167</v>
      </c>
      <c r="K11" s="277" t="s">
        <v>187</v>
      </c>
    </row>
    <row r="12" spans="1:11" ht="15.75" hidden="1">
      <c r="A12" s="129"/>
      <c r="B12" s="136" t="s">
        <v>323</v>
      </c>
      <c r="C12" s="129"/>
      <c r="D12" s="71"/>
      <c r="E12" s="129"/>
      <c r="F12" s="71"/>
      <c r="G12" s="129"/>
      <c r="H12" s="71"/>
      <c r="I12" s="129">
        <f aca="true" t="shared" si="0" ref="I12:I31">G12-E12</f>
        <v>0</v>
      </c>
      <c r="J12" s="72"/>
      <c r="K12" s="277" t="s">
        <v>187</v>
      </c>
    </row>
    <row r="13" spans="1:11" ht="15.75" hidden="1">
      <c r="A13" s="129"/>
      <c r="B13" s="136" t="s">
        <v>324</v>
      </c>
      <c r="C13" s="129"/>
      <c r="D13" s="71"/>
      <c r="E13" s="129"/>
      <c r="F13" s="71"/>
      <c r="G13" s="129"/>
      <c r="H13" s="71"/>
      <c r="I13" s="129">
        <f t="shared" si="0"/>
        <v>0</v>
      </c>
      <c r="J13" s="72"/>
      <c r="K13" s="277" t="s">
        <v>187</v>
      </c>
    </row>
    <row r="14" spans="1:11" ht="15.75" hidden="1">
      <c r="A14" s="129"/>
      <c r="B14" s="136" t="s">
        <v>325</v>
      </c>
      <c r="C14" s="129"/>
      <c r="D14" s="71"/>
      <c r="E14" s="129"/>
      <c r="F14" s="71"/>
      <c r="G14" s="129"/>
      <c r="H14" s="71"/>
      <c r="I14" s="129">
        <f t="shared" si="0"/>
        <v>0</v>
      </c>
      <c r="J14" s="72"/>
      <c r="K14" s="277" t="s">
        <v>187</v>
      </c>
    </row>
    <row r="15" spans="1:11" ht="15.75" hidden="1">
      <c r="A15" s="129"/>
      <c r="B15" s="136" t="s">
        <v>47</v>
      </c>
      <c r="C15" s="129"/>
      <c r="D15" s="71"/>
      <c r="E15" s="129"/>
      <c r="F15" s="71"/>
      <c r="G15" s="129"/>
      <c r="H15" s="71"/>
      <c r="I15" s="129">
        <f t="shared" si="0"/>
        <v>0</v>
      </c>
      <c r="J15" s="72"/>
      <c r="K15" s="277" t="s">
        <v>187</v>
      </c>
    </row>
    <row r="16" spans="1:11" ht="15.75">
      <c r="A16" s="129"/>
      <c r="B16" s="217" t="s">
        <v>89</v>
      </c>
      <c r="C16" s="359">
        <v>4</v>
      </c>
      <c r="D16" s="360"/>
      <c r="E16" s="359">
        <v>4</v>
      </c>
      <c r="F16" s="360"/>
      <c r="G16" s="359">
        <v>4</v>
      </c>
      <c r="H16" s="360"/>
      <c r="I16" s="359">
        <f t="shared" si="0"/>
        <v>0</v>
      </c>
      <c r="J16" s="361"/>
      <c r="K16" s="277" t="s">
        <v>187</v>
      </c>
    </row>
    <row r="17" spans="1:11" ht="15.75">
      <c r="A17" s="129"/>
      <c r="B17" s="139" t="s">
        <v>306</v>
      </c>
      <c r="C17" s="359">
        <v>126</v>
      </c>
      <c r="D17" s="360"/>
      <c r="E17" s="359">
        <v>126</v>
      </c>
      <c r="F17" s="360"/>
      <c r="G17" s="359">
        <v>126</v>
      </c>
      <c r="H17" s="360"/>
      <c r="I17" s="359">
        <f t="shared" si="0"/>
        <v>0</v>
      </c>
      <c r="J17" s="361"/>
      <c r="K17" s="277" t="s">
        <v>187</v>
      </c>
    </row>
    <row r="18" spans="1:11" ht="15.75">
      <c r="A18" s="129"/>
      <c r="B18" s="139" t="s">
        <v>305</v>
      </c>
      <c r="C18" s="359">
        <v>191</v>
      </c>
      <c r="D18" s="360"/>
      <c r="E18" s="359">
        <v>185</v>
      </c>
      <c r="F18" s="360"/>
      <c r="G18" s="359">
        <v>185</v>
      </c>
      <c r="H18" s="360"/>
      <c r="I18" s="359">
        <f t="shared" si="0"/>
        <v>0</v>
      </c>
      <c r="J18" s="361"/>
      <c r="K18" s="277" t="s">
        <v>187</v>
      </c>
    </row>
    <row r="19" spans="1:11" ht="15.75">
      <c r="A19" s="129"/>
      <c r="B19" s="139" t="s">
        <v>304</v>
      </c>
      <c r="C19" s="359">
        <v>308</v>
      </c>
      <c r="D19" s="360"/>
      <c r="E19" s="359">
        <v>290</v>
      </c>
      <c r="F19" s="360"/>
      <c r="G19" s="359">
        <v>290</v>
      </c>
      <c r="H19" s="360"/>
      <c r="I19" s="359">
        <f t="shared" si="0"/>
        <v>0</v>
      </c>
      <c r="J19" s="361"/>
      <c r="K19" s="277" t="s">
        <v>187</v>
      </c>
    </row>
    <row r="20" spans="1:11" ht="15.75">
      <c r="A20" s="129"/>
      <c r="B20" s="139" t="s">
        <v>303</v>
      </c>
      <c r="C20" s="359">
        <v>176</v>
      </c>
      <c r="D20" s="360"/>
      <c r="E20" s="359">
        <v>160</v>
      </c>
      <c r="F20" s="360"/>
      <c r="G20" s="359">
        <v>160</v>
      </c>
      <c r="H20" s="360"/>
      <c r="I20" s="359">
        <f t="shared" si="0"/>
        <v>0</v>
      </c>
      <c r="J20" s="361"/>
      <c r="K20" s="277" t="s">
        <v>187</v>
      </c>
    </row>
    <row r="21" spans="1:11" ht="15.75">
      <c r="A21" s="129"/>
      <c r="B21" s="139" t="s">
        <v>302</v>
      </c>
      <c r="C21" s="359">
        <v>26</v>
      </c>
      <c r="D21" s="360"/>
      <c r="E21" s="359">
        <v>21</v>
      </c>
      <c r="F21" s="360"/>
      <c r="G21" s="359">
        <v>21</v>
      </c>
      <c r="H21" s="360"/>
      <c r="I21" s="359">
        <f t="shared" si="0"/>
        <v>0</v>
      </c>
      <c r="J21" s="361"/>
      <c r="K21" s="277" t="s">
        <v>187</v>
      </c>
    </row>
    <row r="22" spans="1:11" ht="15.75">
      <c r="A22" s="129"/>
      <c r="B22" s="139" t="s">
        <v>301</v>
      </c>
      <c r="C22" s="359">
        <v>170</v>
      </c>
      <c r="D22" s="360"/>
      <c r="E22" s="359">
        <v>153</v>
      </c>
      <c r="F22" s="360"/>
      <c r="G22" s="359">
        <v>153</v>
      </c>
      <c r="H22" s="360"/>
      <c r="I22" s="359">
        <f t="shared" si="0"/>
        <v>0</v>
      </c>
      <c r="J22" s="361"/>
      <c r="K22" s="277" t="s">
        <v>187</v>
      </c>
    </row>
    <row r="23" spans="1:11" ht="15.75">
      <c r="A23" s="129"/>
      <c r="B23" s="139" t="s">
        <v>300</v>
      </c>
      <c r="C23" s="359">
        <v>2</v>
      </c>
      <c r="D23" s="360"/>
      <c r="E23" s="359">
        <v>2</v>
      </c>
      <c r="F23" s="360"/>
      <c r="G23" s="359">
        <v>2</v>
      </c>
      <c r="H23" s="360"/>
      <c r="I23" s="359">
        <f t="shared" si="0"/>
        <v>0</v>
      </c>
      <c r="J23" s="361"/>
      <c r="K23" s="277" t="s">
        <v>187</v>
      </c>
    </row>
    <row r="24" spans="1:11" ht="15.75">
      <c r="A24" s="129"/>
      <c r="B24" s="139" t="s">
        <v>299</v>
      </c>
      <c r="C24" s="359">
        <v>51</v>
      </c>
      <c r="D24" s="360"/>
      <c r="E24" s="359">
        <v>47</v>
      </c>
      <c r="F24" s="360"/>
      <c r="G24" s="359">
        <v>47</v>
      </c>
      <c r="H24" s="360"/>
      <c r="I24" s="359">
        <f t="shared" si="0"/>
        <v>0</v>
      </c>
      <c r="J24" s="361"/>
      <c r="K24" s="277" t="s">
        <v>187</v>
      </c>
    </row>
    <row r="25" spans="1:11" ht="15.75">
      <c r="A25" s="129"/>
      <c r="B25" s="139" t="s">
        <v>298</v>
      </c>
      <c r="C25" s="359">
        <v>19</v>
      </c>
      <c r="D25" s="360"/>
      <c r="E25" s="359">
        <v>15</v>
      </c>
      <c r="F25" s="360"/>
      <c r="G25" s="359">
        <v>15</v>
      </c>
      <c r="H25" s="360"/>
      <c r="I25" s="359">
        <f t="shared" si="0"/>
        <v>0</v>
      </c>
      <c r="J25" s="361"/>
      <c r="K25" s="277" t="s">
        <v>187</v>
      </c>
    </row>
    <row r="26" spans="1:11" ht="15.75">
      <c r="A26" s="129"/>
      <c r="B26" s="139" t="s">
        <v>297</v>
      </c>
      <c r="C26" s="359">
        <v>271</v>
      </c>
      <c r="D26" s="360"/>
      <c r="E26" s="359">
        <v>254</v>
      </c>
      <c r="F26" s="360"/>
      <c r="G26" s="359">
        <v>254</v>
      </c>
      <c r="H26" s="360"/>
      <c r="I26" s="359">
        <f t="shared" si="0"/>
        <v>0</v>
      </c>
      <c r="J26" s="361"/>
      <c r="K26" s="277" t="s">
        <v>187</v>
      </c>
    </row>
    <row r="27" spans="1:11" ht="15.75">
      <c r="A27" s="129"/>
      <c r="B27" s="139" t="s">
        <v>296</v>
      </c>
      <c r="C27" s="359">
        <v>121</v>
      </c>
      <c r="D27" s="360"/>
      <c r="E27" s="359">
        <v>114</v>
      </c>
      <c r="F27" s="360"/>
      <c r="G27" s="359">
        <v>114</v>
      </c>
      <c r="H27" s="360"/>
      <c r="I27" s="359">
        <f t="shared" si="0"/>
        <v>0</v>
      </c>
      <c r="J27" s="361"/>
      <c r="K27" s="277" t="s">
        <v>187</v>
      </c>
    </row>
    <row r="28" spans="1:11" ht="15.75">
      <c r="A28" s="129"/>
      <c r="B28" s="139" t="s">
        <v>295</v>
      </c>
      <c r="C28" s="413">
        <v>2</v>
      </c>
      <c r="D28" s="360"/>
      <c r="E28" s="359">
        <v>2</v>
      </c>
      <c r="F28" s="360"/>
      <c r="G28" s="359">
        <v>2</v>
      </c>
      <c r="H28" s="360"/>
      <c r="I28" s="359">
        <f t="shared" si="0"/>
        <v>0</v>
      </c>
      <c r="J28" s="361"/>
      <c r="K28" s="277" t="s">
        <v>187</v>
      </c>
    </row>
    <row r="29" spans="1:11" ht="15.75">
      <c r="A29" s="129"/>
      <c r="B29" s="139" t="s">
        <v>294</v>
      </c>
      <c r="C29" s="413">
        <v>1</v>
      </c>
      <c r="D29" s="360"/>
      <c r="E29" s="359">
        <v>1</v>
      </c>
      <c r="F29" s="360"/>
      <c r="G29" s="359">
        <v>1</v>
      </c>
      <c r="H29" s="360"/>
      <c r="I29" s="359">
        <f t="shared" si="0"/>
        <v>0</v>
      </c>
      <c r="J29" s="361"/>
      <c r="K29" s="277" t="s">
        <v>187</v>
      </c>
    </row>
    <row r="30" spans="1:11" ht="15.75" hidden="1">
      <c r="A30" s="129"/>
      <c r="B30" s="139" t="s">
        <v>293</v>
      </c>
      <c r="C30" s="359"/>
      <c r="D30" s="360"/>
      <c r="E30" s="359"/>
      <c r="F30" s="360"/>
      <c r="G30" s="359"/>
      <c r="H30" s="360"/>
      <c r="I30" s="359">
        <f t="shared" si="0"/>
        <v>0</v>
      </c>
      <c r="J30" s="361"/>
      <c r="K30" s="277" t="s">
        <v>187</v>
      </c>
    </row>
    <row r="31" spans="1:11" ht="15.75" hidden="1">
      <c r="A31" s="129"/>
      <c r="B31" s="137" t="s">
        <v>292</v>
      </c>
      <c r="C31" s="362"/>
      <c r="D31" s="363"/>
      <c r="E31" s="362"/>
      <c r="F31" s="363"/>
      <c r="G31" s="362"/>
      <c r="H31" s="363"/>
      <c r="I31" s="362">
        <f t="shared" si="0"/>
        <v>0</v>
      </c>
      <c r="J31" s="364"/>
      <c r="K31" s="277" t="s">
        <v>187</v>
      </c>
    </row>
    <row r="32" spans="1:11" ht="15.75">
      <c r="A32" s="129"/>
      <c r="B32" s="150" t="s">
        <v>45</v>
      </c>
      <c r="C32" s="365">
        <f>SUM(C16:C31)</f>
        <v>1468</v>
      </c>
      <c r="D32" s="366"/>
      <c r="E32" s="365">
        <f>SUM(E16:E31)</f>
        <v>1374</v>
      </c>
      <c r="F32" s="366"/>
      <c r="G32" s="365">
        <f>SUM(G16:G31)</f>
        <v>1374</v>
      </c>
      <c r="H32" s="366"/>
      <c r="I32" s="365">
        <f>SUM(I16:I31)</f>
        <v>0</v>
      </c>
      <c r="J32" s="367"/>
      <c r="K32" s="277" t="s">
        <v>187</v>
      </c>
    </row>
    <row r="33" spans="1:11" ht="15.75">
      <c r="A33" s="129"/>
      <c r="B33" s="151" t="s">
        <v>242</v>
      </c>
      <c r="C33" s="368"/>
      <c r="D33" s="369">
        <v>157362</v>
      </c>
      <c r="E33" s="368"/>
      <c r="F33" s="262">
        <f>D33*1.031</f>
        <v>162240.22199999998</v>
      </c>
      <c r="G33" s="373"/>
      <c r="H33" s="262">
        <f>F33*1.022</f>
        <v>165809.50688399997</v>
      </c>
      <c r="I33" s="368"/>
      <c r="J33" s="374"/>
      <c r="K33" s="277" t="s">
        <v>187</v>
      </c>
    </row>
    <row r="34" spans="1:11" ht="15.75">
      <c r="A34" s="129"/>
      <c r="B34" s="151" t="s">
        <v>48</v>
      </c>
      <c r="C34" s="370"/>
      <c r="D34" s="469">
        <v>82649</v>
      </c>
      <c r="E34" s="368"/>
      <c r="F34" s="262">
        <f>D34*1.031</f>
        <v>85211.11899999999</v>
      </c>
      <c r="G34" s="373"/>
      <c r="H34" s="262">
        <f>F34*1.022</f>
        <v>87085.763618</v>
      </c>
      <c r="I34" s="368"/>
      <c r="J34" s="374"/>
      <c r="K34" s="277" t="s">
        <v>187</v>
      </c>
    </row>
    <row r="35" spans="1:11" ht="16.5" thickBot="1">
      <c r="A35" s="130"/>
      <c r="B35" s="218" t="s">
        <v>49</v>
      </c>
      <c r="C35" s="371"/>
      <c r="D35" s="468" t="s">
        <v>238</v>
      </c>
      <c r="E35" s="372"/>
      <c r="F35" s="468" t="s">
        <v>238</v>
      </c>
      <c r="G35" s="372"/>
      <c r="H35" s="468" t="s">
        <v>238</v>
      </c>
      <c r="I35" s="372"/>
      <c r="J35" s="375"/>
      <c r="K35" s="277" t="s">
        <v>250</v>
      </c>
    </row>
    <row r="36" spans="1:11" ht="15.75">
      <c r="A36" s="26"/>
      <c r="B36" s="797"/>
      <c r="C36" s="557"/>
      <c r="D36" s="557"/>
      <c r="E36" s="557"/>
      <c r="F36" s="557"/>
      <c r="G36" s="557"/>
      <c r="H36" s="557"/>
      <c r="I36" s="557"/>
      <c r="J36" s="557"/>
      <c r="K36" s="557"/>
    </row>
    <row r="37" spans="2:10" ht="54.75" customHeight="1">
      <c r="B37" s="26"/>
      <c r="C37" s="26"/>
      <c r="D37" s="26"/>
      <c r="E37" s="26"/>
      <c r="F37" s="26"/>
      <c r="G37" s="26"/>
      <c r="H37" s="26"/>
      <c r="I37" s="26"/>
      <c r="J37" s="26"/>
    </row>
  </sheetData>
  <mergeCells count="10">
    <mergeCell ref="B9:B11"/>
    <mergeCell ref="B36:K36"/>
    <mergeCell ref="C9:D10"/>
    <mergeCell ref="E9:F10"/>
    <mergeCell ref="G9:H10"/>
    <mergeCell ref="I9:J10"/>
    <mergeCell ref="B6:J6"/>
    <mergeCell ref="B5:J5"/>
    <mergeCell ref="B4:J4"/>
    <mergeCell ref="B1:J1"/>
  </mergeCells>
  <printOptions horizontalCentered="1"/>
  <pageMargins left="0.34" right="0.32" top="0.5" bottom="0.55" header="0" footer="0"/>
  <pageSetup fitToHeight="1" fitToWidth="1" horizontalDpi="600" verticalDpi="600" orientation="landscape" scale="93"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pageSetUpPr fitToPage="1"/>
  </sheetPr>
  <dimension ref="A1:P65"/>
  <sheetViews>
    <sheetView zoomScaleSheetLayoutView="50" workbookViewId="0" topLeftCell="A1">
      <pane xSplit="4" ySplit="9" topLeftCell="E11" activePane="bottomRight" state="frozen"/>
      <selection pane="topLeft" activeCell="AJ71" sqref="AJ71"/>
      <selection pane="topRight" activeCell="AJ71" sqref="AJ71"/>
      <selection pane="bottomLeft" activeCell="AJ71" sqref="AJ71"/>
      <selection pane="bottomRight" activeCell="A4" sqref="A4:L4"/>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6.99609375" style="3" customWidth="1"/>
    <col min="6" max="6" width="10.10546875" style="3" customWidth="1"/>
    <col min="7" max="7" width="7.99609375" style="3" customWidth="1"/>
    <col min="8" max="8" width="10.6640625" style="3" customWidth="1"/>
    <col min="9" max="9" width="7.5546875" style="3" customWidth="1"/>
    <col min="10" max="10" width="8.88671875" style="3" customWidth="1"/>
    <col min="11" max="11" width="7.3359375" style="3" customWidth="1"/>
    <col min="12" max="12" width="10.3359375" style="3" customWidth="1"/>
    <col min="13" max="15" width="0" style="3" hidden="1" customWidth="1"/>
    <col min="16" max="16" width="1.66796875" style="276" customWidth="1"/>
    <col min="18" max="16384" width="8.88671875" style="3" customWidth="1"/>
  </cols>
  <sheetData>
    <row r="1" spans="1:16" ht="18.75" customHeight="1">
      <c r="A1" s="539" t="s">
        <v>87</v>
      </c>
      <c r="B1" s="682"/>
      <c r="C1" s="682"/>
      <c r="D1" s="682"/>
      <c r="E1" s="682"/>
      <c r="F1" s="682"/>
      <c r="G1" s="682"/>
      <c r="H1" s="682"/>
      <c r="I1" s="682"/>
      <c r="J1" s="682"/>
      <c r="K1" s="682"/>
      <c r="L1" s="766"/>
      <c r="P1" s="275" t="s">
        <v>187</v>
      </c>
    </row>
    <row r="2" spans="1:16" ht="7.5" customHeight="1">
      <c r="A2" s="704"/>
      <c r="B2" s="822"/>
      <c r="C2" s="822"/>
      <c r="D2" s="822"/>
      <c r="E2" s="822"/>
      <c r="F2" s="822"/>
      <c r="G2" s="822"/>
      <c r="H2" s="822"/>
      <c r="I2" s="822"/>
      <c r="J2" s="822"/>
      <c r="K2" s="822"/>
      <c r="L2" s="823"/>
      <c r="P2" s="275" t="s">
        <v>187</v>
      </c>
    </row>
    <row r="3" spans="1:16" ht="18.75">
      <c r="A3" s="824" t="s">
        <v>57</v>
      </c>
      <c r="B3" s="825"/>
      <c r="C3" s="825"/>
      <c r="D3" s="825"/>
      <c r="E3" s="825"/>
      <c r="F3" s="825"/>
      <c r="G3" s="825"/>
      <c r="H3" s="825"/>
      <c r="I3" s="825"/>
      <c r="J3" s="825"/>
      <c r="K3" s="825"/>
      <c r="L3" s="826"/>
      <c r="P3" s="275" t="s">
        <v>187</v>
      </c>
    </row>
    <row r="4" spans="1:16" ht="16.5">
      <c r="A4" s="815" t="str">
        <f>+'B. Summary of Requirements '!A5</f>
        <v>United States Trustee Program</v>
      </c>
      <c r="B4" s="682"/>
      <c r="C4" s="682"/>
      <c r="D4" s="682"/>
      <c r="E4" s="682"/>
      <c r="F4" s="682"/>
      <c r="G4" s="682"/>
      <c r="H4" s="682"/>
      <c r="I4" s="682"/>
      <c r="J4" s="682"/>
      <c r="K4" s="682"/>
      <c r="L4" s="766"/>
      <c r="P4" s="275" t="s">
        <v>187</v>
      </c>
    </row>
    <row r="5" spans="1:16" ht="16.5">
      <c r="A5" s="815" t="str">
        <f>+'B. Summary of Requirements '!A6</f>
        <v>Salaries and Expenses</v>
      </c>
      <c r="B5" s="682"/>
      <c r="C5" s="682"/>
      <c r="D5" s="682"/>
      <c r="E5" s="682"/>
      <c r="F5" s="682"/>
      <c r="G5" s="682"/>
      <c r="H5" s="682"/>
      <c r="I5" s="682"/>
      <c r="J5" s="682"/>
      <c r="K5" s="682"/>
      <c r="L5" s="766"/>
      <c r="P5" s="275" t="s">
        <v>187</v>
      </c>
    </row>
    <row r="6" spans="1:16" ht="15.75">
      <c r="A6" s="817" t="s">
        <v>134</v>
      </c>
      <c r="B6" s="682"/>
      <c r="C6" s="682"/>
      <c r="D6" s="682"/>
      <c r="E6" s="682"/>
      <c r="F6" s="682"/>
      <c r="G6" s="682"/>
      <c r="H6" s="682"/>
      <c r="I6" s="682"/>
      <c r="J6" s="682"/>
      <c r="K6" s="682"/>
      <c r="L6" s="766"/>
      <c r="P6" s="275" t="s">
        <v>187</v>
      </c>
    </row>
    <row r="7" spans="1:16" ht="8.25" customHeight="1">
      <c r="A7" s="36"/>
      <c r="B7" s="14"/>
      <c r="C7" s="28"/>
      <c r="D7" s="28"/>
      <c r="E7" s="28"/>
      <c r="F7" s="28"/>
      <c r="G7" s="28"/>
      <c r="H7" s="28"/>
      <c r="I7" s="28"/>
      <c r="J7" s="28"/>
      <c r="K7" s="4"/>
      <c r="L7" s="4"/>
      <c r="P7" s="275" t="s">
        <v>187</v>
      </c>
    </row>
    <row r="8" spans="1:16" ht="18" customHeight="1">
      <c r="A8" s="816" t="s">
        <v>50</v>
      </c>
      <c r="B8" s="679"/>
      <c r="C8" s="679"/>
      <c r="D8" s="680"/>
      <c r="E8" s="828" t="s">
        <v>191</v>
      </c>
      <c r="F8" s="829"/>
      <c r="G8" s="820" t="s">
        <v>91</v>
      </c>
      <c r="H8" s="821"/>
      <c r="I8" s="818" t="s">
        <v>273</v>
      </c>
      <c r="J8" s="819"/>
      <c r="K8" s="818" t="s">
        <v>311</v>
      </c>
      <c r="L8" s="634"/>
      <c r="M8" s="11"/>
      <c r="P8" s="275" t="s">
        <v>187</v>
      </c>
    </row>
    <row r="9" spans="1:16" ht="17.25" customHeight="1" thickBot="1">
      <c r="A9" s="746"/>
      <c r="B9" s="747"/>
      <c r="C9" s="747"/>
      <c r="D9" s="748"/>
      <c r="E9" s="124" t="s">
        <v>316</v>
      </c>
      <c r="F9" s="125" t="s">
        <v>167</v>
      </c>
      <c r="G9" s="124" t="s">
        <v>316</v>
      </c>
      <c r="H9" s="125" t="s">
        <v>167</v>
      </c>
      <c r="I9" s="124" t="s">
        <v>316</v>
      </c>
      <c r="J9" s="125" t="s">
        <v>167</v>
      </c>
      <c r="K9" s="124" t="s">
        <v>316</v>
      </c>
      <c r="L9" s="126" t="s">
        <v>167</v>
      </c>
      <c r="M9" s="11"/>
      <c r="P9" s="275" t="s">
        <v>187</v>
      </c>
    </row>
    <row r="10" spans="1:16" ht="15.75">
      <c r="A10" s="807" t="s">
        <v>240</v>
      </c>
      <c r="B10" s="808"/>
      <c r="C10" s="808"/>
      <c r="D10" s="809"/>
      <c r="E10" s="376">
        <v>1203</v>
      </c>
      <c r="F10" s="377">
        <f>25392+25989+26324+27056</f>
        <v>104761</v>
      </c>
      <c r="G10" s="376">
        <v>1295</v>
      </c>
      <c r="H10" s="377">
        <v>115813</v>
      </c>
      <c r="I10" s="376">
        <v>1295</v>
      </c>
      <c r="J10" s="377">
        <f>118816-1000</f>
        <v>117816</v>
      </c>
      <c r="K10" s="376">
        <f>I10-G10</f>
        <v>0</v>
      </c>
      <c r="L10" s="354">
        <f>J10-H10</f>
        <v>2003</v>
      </c>
      <c r="M10" s="11"/>
      <c r="P10" s="275" t="s">
        <v>187</v>
      </c>
    </row>
    <row r="11" spans="1:16" ht="15.75">
      <c r="A11" s="804" t="s">
        <v>44</v>
      </c>
      <c r="B11" s="812"/>
      <c r="C11" s="812"/>
      <c r="D11" s="813"/>
      <c r="E11" s="376">
        <v>61</v>
      </c>
      <c r="F11" s="377">
        <f>1460+1618+1544+1179</f>
        <v>5801</v>
      </c>
      <c r="G11" s="376">
        <v>49</v>
      </c>
      <c r="H11" s="377">
        <v>4702</v>
      </c>
      <c r="I11" s="376">
        <v>49</v>
      </c>
      <c r="J11" s="377">
        <f>(+H11*1.034)-20</f>
        <v>4841.868</v>
      </c>
      <c r="K11" s="376">
        <f>I11-G11</f>
        <v>0</v>
      </c>
      <c r="L11" s="354">
        <f>J11-H11</f>
        <v>139.8680000000004</v>
      </c>
      <c r="M11" s="31" t="s">
        <v>314</v>
      </c>
      <c r="N11" s="3" t="s">
        <v>315</v>
      </c>
      <c r="P11" s="275" t="s">
        <v>187</v>
      </c>
    </row>
    <row r="12" spans="1:16" ht="15.75">
      <c r="A12" s="804" t="s">
        <v>26</v>
      </c>
      <c r="B12" s="812"/>
      <c r="C12" s="812"/>
      <c r="D12" s="813"/>
      <c r="E12" s="376">
        <f aca="true" t="shared" si="0" ref="E12:K12">+E13+E14</f>
        <v>0</v>
      </c>
      <c r="F12" s="377">
        <v>955</v>
      </c>
      <c r="G12" s="376">
        <f t="shared" si="0"/>
        <v>0</v>
      </c>
      <c r="H12" s="377">
        <f t="shared" si="0"/>
        <v>522</v>
      </c>
      <c r="I12" s="376">
        <f t="shared" si="0"/>
        <v>0</v>
      </c>
      <c r="J12" s="377">
        <f t="shared" si="0"/>
        <v>522</v>
      </c>
      <c r="K12" s="376">
        <f t="shared" si="0"/>
        <v>0</v>
      </c>
      <c r="L12" s="354">
        <f>J12-H12</f>
        <v>0</v>
      </c>
      <c r="M12" s="11">
        <v>93</v>
      </c>
      <c r="P12" s="275" t="s">
        <v>187</v>
      </c>
    </row>
    <row r="13" spans="1:16" ht="15.75">
      <c r="A13" s="830" t="s">
        <v>28</v>
      </c>
      <c r="B13" s="514"/>
      <c r="C13" s="514"/>
      <c r="D13" s="811"/>
      <c r="E13" s="382">
        <v>0</v>
      </c>
      <c r="F13" s="383">
        <v>0</v>
      </c>
      <c r="G13" s="382">
        <v>0</v>
      </c>
      <c r="H13" s="383">
        <v>0</v>
      </c>
      <c r="I13" s="382">
        <v>0</v>
      </c>
      <c r="J13" s="383">
        <v>0</v>
      </c>
      <c r="K13" s="382">
        <f>I13-G13</f>
        <v>0</v>
      </c>
      <c r="L13" s="384">
        <f>J13-H13</f>
        <v>0</v>
      </c>
      <c r="M13" s="11"/>
      <c r="P13" s="275" t="s">
        <v>187</v>
      </c>
    </row>
    <row r="14" spans="1:16" ht="15.75">
      <c r="A14" s="830" t="s">
        <v>27</v>
      </c>
      <c r="B14" s="514"/>
      <c r="C14" s="514"/>
      <c r="D14" s="811"/>
      <c r="E14" s="382">
        <v>0</v>
      </c>
      <c r="F14" s="383">
        <v>955</v>
      </c>
      <c r="G14" s="382">
        <v>0</v>
      </c>
      <c r="H14" s="383">
        <v>522</v>
      </c>
      <c r="I14" s="382">
        <v>0</v>
      </c>
      <c r="J14" s="383">
        <v>522</v>
      </c>
      <c r="K14" s="382">
        <f>I14-G14</f>
        <v>0</v>
      </c>
      <c r="L14" s="384">
        <f>J14-H14</f>
        <v>0</v>
      </c>
      <c r="M14" s="11"/>
      <c r="P14" s="275" t="s">
        <v>187</v>
      </c>
    </row>
    <row r="15" spans="1:16" ht="15.75">
      <c r="A15" s="831" t="s">
        <v>29</v>
      </c>
      <c r="B15" s="832"/>
      <c r="C15" s="832"/>
      <c r="D15" s="833"/>
      <c r="E15" s="385">
        <v>0</v>
      </c>
      <c r="F15" s="386">
        <v>0</v>
      </c>
      <c r="G15" s="385">
        <v>0</v>
      </c>
      <c r="H15" s="386">
        <v>10</v>
      </c>
      <c r="I15" s="385">
        <v>0</v>
      </c>
      <c r="J15" s="386">
        <v>10</v>
      </c>
      <c r="K15" s="385">
        <f>I15-G15</f>
        <v>0</v>
      </c>
      <c r="L15" s="387">
        <f>J15-H15</f>
        <v>0</v>
      </c>
      <c r="M15" s="11"/>
      <c r="P15" s="275" t="s">
        <v>187</v>
      </c>
    </row>
    <row r="16" spans="1:16" ht="15.75">
      <c r="A16" s="827" t="s">
        <v>241</v>
      </c>
      <c r="B16" s="576"/>
      <c r="C16" s="576"/>
      <c r="D16" s="577"/>
      <c r="E16" s="388">
        <f aca="true" t="shared" si="1" ref="E16:J16">+E10+E11+E12+E15</f>
        <v>1264</v>
      </c>
      <c r="F16" s="389">
        <f t="shared" si="1"/>
        <v>111517</v>
      </c>
      <c r="G16" s="388">
        <f t="shared" si="1"/>
        <v>1344</v>
      </c>
      <c r="H16" s="389">
        <f t="shared" si="1"/>
        <v>121047</v>
      </c>
      <c r="I16" s="388">
        <f t="shared" si="1"/>
        <v>1344</v>
      </c>
      <c r="J16" s="389">
        <f t="shared" si="1"/>
        <v>123189.868</v>
      </c>
      <c r="K16" s="388">
        <f>SUM(K10:K15)</f>
        <v>0</v>
      </c>
      <c r="L16" s="390">
        <f>SUM(L10:L15)</f>
        <v>2142.8680000000004</v>
      </c>
      <c r="M16" s="37">
        <f>697+630+957+2333</f>
        <v>4617</v>
      </c>
      <c r="N16" s="3">
        <f>2451-93</f>
        <v>2358</v>
      </c>
      <c r="O16" s="3">
        <f>+H16-J16</f>
        <v>-2142.868000000002</v>
      </c>
      <c r="P16" s="275" t="s">
        <v>187</v>
      </c>
    </row>
    <row r="17" spans="1:16" ht="15.75">
      <c r="A17" s="804" t="s">
        <v>51</v>
      </c>
      <c r="B17" s="812"/>
      <c r="C17" s="812"/>
      <c r="D17" s="813"/>
      <c r="E17" s="376"/>
      <c r="F17" s="377"/>
      <c r="G17" s="376"/>
      <c r="H17" s="377"/>
      <c r="I17" s="376"/>
      <c r="J17" s="377"/>
      <c r="K17" s="376"/>
      <c r="L17" s="354"/>
      <c r="M17" s="11"/>
      <c r="P17" s="275" t="s">
        <v>187</v>
      </c>
    </row>
    <row r="18" spans="1:16" ht="15.75">
      <c r="A18" s="810" t="s">
        <v>31</v>
      </c>
      <c r="B18" s="514"/>
      <c r="C18" s="514"/>
      <c r="D18" s="811"/>
      <c r="E18" s="376"/>
      <c r="F18" s="377">
        <f>6879+8049+7823+7823</f>
        <v>30574</v>
      </c>
      <c r="G18" s="376"/>
      <c r="H18" s="377">
        <v>32893</v>
      </c>
      <c r="I18" s="376"/>
      <c r="J18" s="377">
        <f>H18+761+284+132+6+685+25</f>
        <v>34786</v>
      </c>
      <c r="K18" s="376"/>
      <c r="L18" s="354">
        <f>J18-H18</f>
        <v>1893</v>
      </c>
      <c r="M18" s="11">
        <v>359</v>
      </c>
      <c r="N18" s="3">
        <f>1171+93</f>
        <v>1264</v>
      </c>
      <c r="O18" s="3">
        <f aca="true" t="shared" si="2" ref="O18:O27">+H18-J18</f>
        <v>-1893</v>
      </c>
      <c r="P18" s="275" t="s">
        <v>187</v>
      </c>
    </row>
    <row r="19" spans="1:16" ht="15.75">
      <c r="A19" s="810" t="s">
        <v>32</v>
      </c>
      <c r="B19" s="514"/>
      <c r="C19" s="514"/>
      <c r="D19" s="811"/>
      <c r="E19" s="376"/>
      <c r="F19" s="377">
        <f>769+856+933+817</f>
        <v>3375</v>
      </c>
      <c r="G19" s="376"/>
      <c r="H19" s="377">
        <v>2609</v>
      </c>
      <c r="I19" s="376"/>
      <c r="J19" s="377">
        <v>2609</v>
      </c>
      <c r="K19" s="376"/>
      <c r="L19" s="354">
        <f>J19-H19</f>
        <v>0</v>
      </c>
      <c r="M19" s="11"/>
      <c r="N19" s="3">
        <v>110</v>
      </c>
      <c r="O19" s="3">
        <f t="shared" si="2"/>
        <v>0</v>
      </c>
      <c r="P19" s="275" t="s">
        <v>187</v>
      </c>
    </row>
    <row r="20" spans="1:16" ht="15.75">
      <c r="A20" s="810" t="s">
        <v>33</v>
      </c>
      <c r="B20" s="514"/>
      <c r="C20" s="514"/>
      <c r="D20" s="811"/>
      <c r="E20" s="376"/>
      <c r="F20" s="377">
        <f>108+141+58+116</f>
        <v>423</v>
      </c>
      <c r="G20" s="376"/>
      <c r="H20" s="377">
        <v>780</v>
      </c>
      <c r="I20" s="376"/>
      <c r="J20" s="377">
        <v>780</v>
      </c>
      <c r="K20" s="376"/>
      <c r="L20" s="354">
        <f>J20-H20</f>
        <v>0</v>
      </c>
      <c r="M20" s="11"/>
      <c r="N20" s="3">
        <v>0</v>
      </c>
      <c r="O20" s="3">
        <f t="shared" si="2"/>
        <v>0</v>
      </c>
      <c r="P20" s="275" t="s">
        <v>187</v>
      </c>
    </row>
    <row r="21" spans="1:16" ht="15.75">
      <c r="A21" s="810" t="s">
        <v>78</v>
      </c>
      <c r="B21" s="514"/>
      <c r="C21" s="514"/>
      <c r="D21" s="811"/>
      <c r="E21" s="376"/>
      <c r="F21" s="377">
        <f>5980+19121+383+62</f>
        <v>25546</v>
      </c>
      <c r="G21" s="376"/>
      <c r="H21" s="377">
        <v>28665</v>
      </c>
      <c r="I21" s="376"/>
      <c r="J21" s="377">
        <f>H21+2685</f>
        <v>31350</v>
      </c>
      <c r="K21" s="376"/>
      <c r="L21" s="354">
        <f>J21-H21</f>
        <v>2685</v>
      </c>
      <c r="M21" s="11">
        <f>4220-576</f>
        <v>3644</v>
      </c>
      <c r="O21" s="3">
        <f t="shared" si="2"/>
        <v>-2685</v>
      </c>
      <c r="P21" s="275" t="s">
        <v>187</v>
      </c>
    </row>
    <row r="22" spans="1:16" ht="15.75">
      <c r="A22" s="810" t="s">
        <v>288</v>
      </c>
      <c r="B22" s="514"/>
      <c r="C22" s="514"/>
      <c r="D22" s="811"/>
      <c r="E22" s="376"/>
      <c r="F22" s="377">
        <f>54+76+105-9</f>
        <v>226</v>
      </c>
      <c r="G22" s="376"/>
      <c r="H22" s="377">
        <v>260</v>
      </c>
      <c r="I22" s="376"/>
      <c r="J22" s="377">
        <v>260</v>
      </c>
      <c r="K22" s="376"/>
      <c r="L22" s="354">
        <f>J22-H22</f>
        <v>0</v>
      </c>
      <c r="M22" s="11"/>
      <c r="O22" s="3">
        <f t="shared" si="2"/>
        <v>0</v>
      </c>
      <c r="P22" s="275" t="s">
        <v>187</v>
      </c>
    </row>
    <row r="23" spans="1:16" ht="15.75">
      <c r="A23" s="810" t="s">
        <v>34</v>
      </c>
      <c r="B23" s="514"/>
      <c r="C23" s="514"/>
      <c r="D23" s="811"/>
      <c r="E23" s="376"/>
      <c r="F23" s="377">
        <f>1299+2781+4+259</f>
        <v>4343</v>
      </c>
      <c r="G23" s="376"/>
      <c r="H23" s="377">
        <v>4121</v>
      </c>
      <c r="I23" s="376"/>
      <c r="J23" s="377">
        <v>4149</v>
      </c>
      <c r="K23" s="376"/>
      <c r="L23" s="354">
        <f aca="true" t="shared" si="3" ref="L23:L34">J23-H23</f>
        <v>28</v>
      </c>
      <c r="M23" s="11">
        <v>332</v>
      </c>
      <c r="N23" s="3">
        <v>175</v>
      </c>
      <c r="O23" s="3">
        <f t="shared" si="2"/>
        <v>-28</v>
      </c>
      <c r="P23" s="275" t="s">
        <v>187</v>
      </c>
    </row>
    <row r="24" spans="1:16" ht="15.75">
      <c r="A24" s="810" t="s">
        <v>35</v>
      </c>
      <c r="B24" s="514"/>
      <c r="C24" s="514"/>
      <c r="D24" s="811"/>
      <c r="E24" s="376"/>
      <c r="F24" s="377">
        <f>117+215+168+109</f>
        <v>609</v>
      </c>
      <c r="G24" s="376"/>
      <c r="H24" s="377">
        <v>230</v>
      </c>
      <c r="I24" s="376"/>
      <c r="J24" s="377">
        <v>252</v>
      </c>
      <c r="K24" s="376"/>
      <c r="L24" s="354">
        <f t="shared" si="3"/>
        <v>22</v>
      </c>
      <c r="M24" s="11"/>
      <c r="O24" s="3">
        <f t="shared" si="2"/>
        <v>-22</v>
      </c>
      <c r="P24" s="275" t="s">
        <v>187</v>
      </c>
    </row>
    <row r="25" spans="1:16" ht="15.75">
      <c r="A25" s="810" t="s">
        <v>36</v>
      </c>
      <c r="B25" s="514"/>
      <c r="C25" s="514"/>
      <c r="D25" s="811"/>
      <c r="E25" s="376"/>
      <c r="F25" s="377">
        <f>1178+4282-11-1393</f>
        <v>4056</v>
      </c>
      <c r="G25" s="376"/>
      <c r="H25" s="377">
        <f>975+30+155</f>
        <v>1160</v>
      </c>
      <c r="I25" s="376"/>
      <c r="J25" s="377">
        <v>2000</v>
      </c>
      <c r="K25" s="376"/>
      <c r="L25" s="354">
        <f t="shared" si="3"/>
        <v>840</v>
      </c>
      <c r="M25" s="11"/>
      <c r="N25" s="3">
        <v>14918</v>
      </c>
      <c r="O25" s="3">
        <f t="shared" si="2"/>
        <v>-840</v>
      </c>
      <c r="P25" s="275" t="s">
        <v>187</v>
      </c>
    </row>
    <row r="26" spans="1:16" ht="15.75">
      <c r="A26" s="810" t="s">
        <v>37</v>
      </c>
      <c r="B26" s="514"/>
      <c r="C26" s="514"/>
      <c r="D26" s="811"/>
      <c r="E26" s="376"/>
      <c r="F26" s="377">
        <f>880+2736+131+397</f>
        <v>4144</v>
      </c>
      <c r="G26" s="376"/>
      <c r="H26" s="377">
        <v>4150</v>
      </c>
      <c r="I26" s="376"/>
      <c r="J26" s="377">
        <v>4150</v>
      </c>
      <c r="K26" s="376"/>
      <c r="L26" s="354">
        <f t="shared" si="3"/>
        <v>0</v>
      </c>
      <c r="M26" s="11">
        <v>276</v>
      </c>
      <c r="N26" s="3">
        <v>14853</v>
      </c>
      <c r="O26" s="3">
        <f t="shared" si="2"/>
        <v>0</v>
      </c>
      <c r="P26" s="275" t="s">
        <v>187</v>
      </c>
    </row>
    <row r="27" spans="1:16" ht="15.75">
      <c r="A27" s="810" t="s">
        <v>237</v>
      </c>
      <c r="B27" s="835"/>
      <c r="C27" s="835"/>
      <c r="D27" s="836"/>
      <c r="E27" s="376"/>
      <c r="F27" s="377">
        <f>2702+18764+437+1262</f>
        <v>23165</v>
      </c>
      <c r="G27" s="376"/>
      <c r="H27" s="377">
        <f>1824+402+8679</f>
        <v>10905</v>
      </c>
      <c r="I27" s="376"/>
      <c r="J27" s="377">
        <f>1808+402+8737</f>
        <v>10947</v>
      </c>
      <c r="K27" s="376"/>
      <c r="L27" s="354">
        <f t="shared" si="3"/>
        <v>42</v>
      </c>
      <c r="M27" s="11"/>
      <c r="N27" s="3">
        <v>135</v>
      </c>
      <c r="O27" s="3">
        <f t="shared" si="2"/>
        <v>-42</v>
      </c>
      <c r="P27" s="275" t="s">
        <v>187</v>
      </c>
    </row>
    <row r="28" spans="1:16" ht="15.75" hidden="1">
      <c r="A28" s="810" t="s">
        <v>79</v>
      </c>
      <c r="B28" s="514"/>
      <c r="C28" s="514"/>
      <c r="D28" s="811"/>
      <c r="E28" s="376"/>
      <c r="F28" s="377">
        <v>0</v>
      </c>
      <c r="G28" s="376"/>
      <c r="H28" s="377"/>
      <c r="I28" s="376"/>
      <c r="J28" s="377"/>
      <c r="K28" s="376"/>
      <c r="L28" s="354">
        <f t="shared" si="3"/>
        <v>0</v>
      </c>
      <c r="M28" s="11"/>
      <c r="P28" s="275" t="s">
        <v>187</v>
      </c>
    </row>
    <row r="29" spans="1:16" ht="15.75" hidden="1">
      <c r="A29" s="810" t="s">
        <v>115</v>
      </c>
      <c r="B29" s="514"/>
      <c r="C29" s="514"/>
      <c r="D29" s="811"/>
      <c r="E29" s="376"/>
      <c r="F29" s="377"/>
      <c r="G29" s="376"/>
      <c r="H29" s="377"/>
      <c r="I29" s="376"/>
      <c r="J29" s="377"/>
      <c r="K29" s="376"/>
      <c r="L29" s="354">
        <f t="shared" si="3"/>
        <v>0</v>
      </c>
      <c r="M29" s="11"/>
      <c r="O29" s="3">
        <f aca="true" t="shared" si="4" ref="O29:O35">+H29-J29</f>
        <v>0</v>
      </c>
      <c r="P29" s="275" t="s">
        <v>187</v>
      </c>
    </row>
    <row r="30" spans="1:16" ht="15.75">
      <c r="A30" s="810" t="s">
        <v>116</v>
      </c>
      <c r="B30" s="514"/>
      <c r="C30" s="514"/>
      <c r="D30" s="811"/>
      <c r="E30" s="376"/>
      <c r="F30" s="377">
        <f>106+687+12-14</f>
        <v>791</v>
      </c>
      <c r="G30" s="376"/>
      <c r="H30" s="377">
        <v>833</v>
      </c>
      <c r="I30" s="376"/>
      <c r="J30" s="377">
        <v>833</v>
      </c>
      <c r="K30" s="376"/>
      <c r="L30" s="354">
        <f t="shared" si="3"/>
        <v>0</v>
      </c>
      <c r="M30" s="11"/>
      <c r="N30" s="3">
        <v>10</v>
      </c>
      <c r="O30" s="3">
        <f t="shared" si="4"/>
        <v>0</v>
      </c>
      <c r="P30" s="275" t="s">
        <v>187</v>
      </c>
    </row>
    <row r="31" spans="1:16" ht="15.75">
      <c r="A31" s="810" t="s">
        <v>38</v>
      </c>
      <c r="B31" s="514"/>
      <c r="C31" s="514"/>
      <c r="D31" s="811"/>
      <c r="E31" s="376"/>
      <c r="F31" s="377">
        <f>614+440+393+222</f>
        <v>1669</v>
      </c>
      <c r="G31" s="376"/>
      <c r="H31" s="377">
        <v>1452</v>
      </c>
      <c r="I31" s="376"/>
      <c r="J31" s="377">
        <v>1452</v>
      </c>
      <c r="K31" s="376"/>
      <c r="L31" s="354">
        <f t="shared" si="3"/>
        <v>0</v>
      </c>
      <c r="M31" s="11"/>
      <c r="N31" s="3">
        <v>85</v>
      </c>
      <c r="O31" s="3">
        <f t="shared" si="4"/>
        <v>0</v>
      </c>
      <c r="P31" s="275" t="s">
        <v>187</v>
      </c>
    </row>
    <row r="32" spans="1:16" ht="15.75">
      <c r="A32" s="810" t="s">
        <v>39</v>
      </c>
      <c r="B32" s="514"/>
      <c r="C32" s="514"/>
      <c r="D32" s="811"/>
      <c r="E32" s="376"/>
      <c r="F32" s="377">
        <f>241+90+273+1310</f>
        <v>1914</v>
      </c>
      <c r="G32" s="376"/>
      <c r="H32" s="377">
        <v>658</v>
      </c>
      <c r="I32" s="376"/>
      <c r="J32" s="377">
        <v>658</v>
      </c>
      <c r="K32" s="376"/>
      <c r="L32" s="354">
        <f t="shared" si="3"/>
        <v>0</v>
      </c>
      <c r="M32" s="11"/>
      <c r="N32" s="3">
        <v>37758</v>
      </c>
      <c r="O32" s="3">
        <f t="shared" si="4"/>
        <v>0</v>
      </c>
      <c r="P32" s="275" t="s">
        <v>187</v>
      </c>
    </row>
    <row r="33" spans="1:16" ht="15.75">
      <c r="A33" s="810" t="s">
        <v>111</v>
      </c>
      <c r="B33" s="514"/>
      <c r="C33" s="514"/>
      <c r="D33" s="811"/>
      <c r="E33" s="376"/>
      <c r="F33" s="377">
        <f>605+103</f>
        <v>708</v>
      </c>
      <c r="G33" s="376"/>
      <c r="H33" s="377">
        <v>0</v>
      </c>
      <c r="I33" s="376"/>
      <c r="J33" s="377"/>
      <c r="K33" s="376"/>
      <c r="L33" s="354">
        <f t="shared" si="3"/>
        <v>0</v>
      </c>
      <c r="M33" s="11"/>
      <c r="O33" s="3">
        <f t="shared" si="4"/>
        <v>0</v>
      </c>
      <c r="P33" s="275" t="s">
        <v>187</v>
      </c>
    </row>
    <row r="34" spans="1:16" ht="15.75">
      <c r="A34" s="810" t="s">
        <v>112</v>
      </c>
      <c r="B34" s="514"/>
      <c r="C34" s="514"/>
      <c r="D34" s="811"/>
      <c r="E34" s="376"/>
      <c r="F34" s="377">
        <v>83</v>
      </c>
      <c r="G34" s="376"/>
      <c r="H34" s="377">
        <v>0</v>
      </c>
      <c r="I34" s="376"/>
      <c r="J34" s="377"/>
      <c r="K34" s="376"/>
      <c r="L34" s="354">
        <f t="shared" si="3"/>
        <v>0</v>
      </c>
      <c r="M34" s="11"/>
      <c r="O34" s="3">
        <f t="shared" si="4"/>
        <v>0</v>
      </c>
      <c r="P34" s="275" t="s">
        <v>187</v>
      </c>
    </row>
    <row r="35" spans="1:16" ht="15.75">
      <c r="A35" s="837" t="s">
        <v>40</v>
      </c>
      <c r="B35" s="838"/>
      <c r="C35" s="838"/>
      <c r="D35" s="685"/>
      <c r="E35" s="272"/>
      <c r="F35" s="149">
        <f>SUM(F16:F34)</f>
        <v>213143</v>
      </c>
      <c r="G35" s="272"/>
      <c r="H35" s="149">
        <f>SUM(H16:H34)</f>
        <v>209763</v>
      </c>
      <c r="I35" s="272"/>
      <c r="J35" s="149">
        <f>SUM(J16:J34)</f>
        <v>217415.86800000002</v>
      </c>
      <c r="K35" s="272"/>
      <c r="L35" s="467">
        <f>SUM(L16:L34)</f>
        <v>7652.868</v>
      </c>
      <c r="M35" s="11">
        <f>SUM(M12:M32)</f>
        <v>9321</v>
      </c>
      <c r="N35" s="3">
        <f>SUM(N16:N32)</f>
        <v>71666</v>
      </c>
      <c r="O35" s="3">
        <f t="shared" si="4"/>
        <v>-7652.868000000017</v>
      </c>
      <c r="P35" s="275" t="s">
        <v>187</v>
      </c>
    </row>
    <row r="36" spans="1:16" ht="16.5" customHeight="1">
      <c r="A36" s="814" t="s">
        <v>41</v>
      </c>
      <c r="B36" s="514"/>
      <c r="C36" s="514"/>
      <c r="D36" s="811"/>
      <c r="E36" s="379"/>
      <c r="F36" s="380">
        <v>-16936</v>
      </c>
      <c r="G36" s="379"/>
      <c r="H36" s="380">
        <f>-F37</f>
        <v>-26943</v>
      </c>
      <c r="I36" s="379"/>
      <c r="J36" s="380">
        <f>-H37</f>
        <v>0</v>
      </c>
      <c r="K36" s="379"/>
      <c r="L36" s="381"/>
      <c r="M36" s="11"/>
      <c r="P36" s="275" t="s">
        <v>187</v>
      </c>
    </row>
    <row r="37" spans="1:16" ht="15.75">
      <c r="A37" s="814" t="s">
        <v>42</v>
      </c>
      <c r="B37" s="514"/>
      <c r="C37" s="514"/>
      <c r="D37" s="811"/>
      <c r="E37" s="379"/>
      <c r="F37" s="380">
        <v>26943</v>
      </c>
      <c r="G37" s="379"/>
      <c r="H37" s="380">
        <v>0</v>
      </c>
      <c r="I37" s="379"/>
      <c r="J37" s="380">
        <v>0</v>
      </c>
      <c r="K37" s="379"/>
      <c r="L37" s="381"/>
      <c r="M37" s="11"/>
      <c r="P37" s="275" t="s">
        <v>187</v>
      </c>
    </row>
    <row r="38" spans="1:16" ht="15.75">
      <c r="A38" s="814" t="s">
        <v>43</v>
      </c>
      <c r="B38" s="514"/>
      <c r="C38" s="514"/>
      <c r="D38" s="811"/>
      <c r="E38" s="379"/>
      <c r="F38" s="380">
        <v>781</v>
      </c>
      <c r="G38" s="379"/>
      <c r="H38" s="380">
        <v>0</v>
      </c>
      <c r="I38" s="379"/>
      <c r="J38" s="380">
        <v>0</v>
      </c>
      <c r="K38" s="379"/>
      <c r="L38" s="381"/>
      <c r="M38" s="11"/>
      <c r="P38" s="275" t="s">
        <v>187</v>
      </c>
    </row>
    <row r="39" spans="1:16" ht="16.5" thickBot="1">
      <c r="A39" s="839" t="s">
        <v>188</v>
      </c>
      <c r="B39" s="840"/>
      <c r="C39" s="840"/>
      <c r="D39" s="841"/>
      <c r="E39" s="391"/>
      <c r="F39" s="392">
        <f>F35+F36+F37-F38</f>
        <v>222369</v>
      </c>
      <c r="G39" s="391"/>
      <c r="H39" s="392">
        <f>H35+H36+H37-H38</f>
        <v>182820</v>
      </c>
      <c r="I39" s="391"/>
      <c r="J39" s="392">
        <f>J35+J36+J37-J38</f>
        <v>217415.86800000002</v>
      </c>
      <c r="K39" s="391"/>
      <c r="L39" s="393">
        <f>L35+L36+L37-L38</f>
        <v>7652.868</v>
      </c>
      <c r="M39" s="11"/>
      <c r="P39" s="275" t="s">
        <v>187</v>
      </c>
    </row>
    <row r="40" spans="1:16" ht="15.75">
      <c r="A40" s="807" t="s">
        <v>149</v>
      </c>
      <c r="B40" s="808"/>
      <c r="C40" s="808"/>
      <c r="D40" s="809"/>
      <c r="E40" s="376"/>
      <c r="F40" s="377"/>
      <c r="G40" s="376"/>
      <c r="H40" s="377"/>
      <c r="I40" s="376"/>
      <c r="J40" s="377"/>
      <c r="K40" s="376"/>
      <c r="L40" s="354"/>
      <c r="M40" s="11"/>
      <c r="P40" s="275" t="s">
        <v>187</v>
      </c>
    </row>
    <row r="41" spans="1:16" ht="15.75">
      <c r="A41" s="810" t="s">
        <v>30</v>
      </c>
      <c r="B41" s="514"/>
      <c r="C41" s="514"/>
      <c r="D41" s="811"/>
      <c r="E41" s="378">
        <v>0</v>
      </c>
      <c r="F41" s="377">
        <v>0</v>
      </c>
      <c r="G41" s="378">
        <v>0</v>
      </c>
      <c r="H41" s="377">
        <v>0</v>
      </c>
      <c r="I41" s="378">
        <v>0</v>
      </c>
      <c r="J41" s="377">
        <v>0</v>
      </c>
      <c r="K41" s="379">
        <f>I41-G41</f>
        <v>0</v>
      </c>
      <c r="L41" s="354">
        <f>J41-H41</f>
        <v>0</v>
      </c>
      <c r="M41" s="11"/>
      <c r="P41" s="275" t="s">
        <v>187</v>
      </c>
    </row>
    <row r="42" spans="1:16" ht="15.75" hidden="1">
      <c r="A42" s="804" t="s">
        <v>189</v>
      </c>
      <c r="B42" s="812"/>
      <c r="C42" s="812"/>
      <c r="D42" s="813"/>
      <c r="E42" s="376">
        <v>0</v>
      </c>
      <c r="F42" s="377">
        <v>0</v>
      </c>
      <c r="G42" s="376">
        <v>0</v>
      </c>
      <c r="H42" s="377">
        <v>0</v>
      </c>
      <c r="I42" s="376">
        <v>0</v>
      </c>
      <c r="J42" s="377">
        <v>0</v>
      </c>
      <c r="K42" s="379"/>
      <c r="L42" s="354">
        <f>J42-H42</f>
        <v>0</v>
      </c>
      <c r="M42" s="11"/>
      <c r="P42" s="275" t="s">
        <v>187</v>
      </c>
    </row>
    <row r="43" spans="1:16" ht="15.75" hidden="1">
      <c r="A43" s="804" t="s">
        <v>190</v>
      </c>
      <c r="B43" s="805"/>
      <c r="C43" s="805"/>
      <c r="D43" s="806"/>
      <c r="E43" s="376">
        <v>0</v>
      </c>
      <c r="F43" s="377">
        <v>0</v>
      </c>
      <c r="G43" s="376">
        <v>0</v>
      </c>
      <c r="H43" s="377">
        <v>0</v>
      </c>
      <c r="I43" s="376">
        <v>0</v>
      </c>
      <c r="J43" s="377">
        <v>0</v>
      </c>
      <c r="K43" s="379"/>
      <c r="L43" s="354">
        <f>J43-H43</f>
        <v>0</v>
      </c>
      <c r="M43" s="11"/>
      <c r="P43" s="275" t="s">
        <v>187</v>
      </c>
    </row>
    <row r="44" spans="1:16" ht="15.75">
      <c r="A44" s="238"/>
      <c r="B44" s="260"/>
      <c r="C44" s="223"/>
      <c r="D44" s="261"/>
      <c r="E44" s="223"/>
      <c r="F44" s="223"/>
      <c r="G44" s="223"/>
      <c r="H44" s="223"/>
      <c r="I44" s="223"/>
      <c r="J44" s="223"/>
      <c r="K44" s="223"/>
      <c r="L44" s="223"/>
      <c r="M44" s="11"/>
      <c r="P44" s="275" t="s">
        <v>250</v>
      </c>
    </row>
    <row r="45" spans="1:16" ht="15.75">
      <c r="A45" s="834"/>
      <c r="B45" s="557"/>
      <c r="C45" s="557"/>
      <c r="D45" s="557"/>
      <c r="E45" s="557"/>
      <c r="F45" s="557"/>
      <c r="G45" s="557"/>
      <c r="H45" s="557"/>
      <c r="I45" s="557"/>
      <c r="J45" s="557"/>
      <c r="K45" s="557"/>
      <c r="L45" s="557"/>
      <c r="M45" s="557"/>
      <c r="N45" s="557"/>
      <c r="O45" s="557"/>
      <c r="P45" s="558"/>
    </row>
    <row r="46" spans="11:13" ht="15.75">
      <c r="K46" s="29"/>
      <c r="L46" s="29"/>
      <c r="M46" s="11"/>
    </row>
    <row r="47" spans="11:13" ht="15.75">
      <c r="K47" s="26"/>
      <c r="L47" s="26"/>
      <c r="M47" s="11"/>
    </row>
    <row r="48" spans="11:13" ht="15.75">
      <c r="K48" s="26"/>
      <c r="L48" s="26"/>
      <c r="M48" s="11"/>
    </row>
    <row r="49" spans="11:13" ht="15.75">
      <c r="K49" s="26"/>
      <c r="L49" s="26"/>
      <c r="M49" s="11"/>
    </row>
    <row r="50" spans="11:13" ht="15.75">
      <c r="K50" s="26"/>
      <c r="L50" s="26"/>
      <c r="M50" s="11"/>
    </row>
    <row r="51" spans="11:13" ht="15.75">
      <c r="K51" s="26"/>
      <c r="L51" s="26"/>
      <c r="M51" s="11"/>
    </row>
    <row r="52" spans="11:13" ht="15.75">
      <c r="K52" s="26"/>
      <c r="L52" s="26"/>
      <c r="M52" s="11"/>
    </row>
    <row r="53" spans="11:13" ht="15.75">
      <c r="K53" s="26"/>
      <c r="L53" s="26"/>
      <c r="M53" s="11"/>
    </row>
    <row r="54" spans="11:13" ht="15.75">
      <c r="K54" s="26"/>
      <c r="L54" s="26"/>
      <c r="M54" s="11"/>
    </row>
    <row r="55" spans="11:13" ht="15.75">
      <c r="K55" s="26"/>
      <c r="L55" s="26"/>
      <c r="M55" s="11"/>
    </row>
    <row r="56" spans="11:13" ht="15.75">
      <c r="K56" s="26"/>
      <c r="L56" s="26"/>
      <c r="M56" s="11"/>
    </row>
    <row r="57" spans="11:13" ht="15.75">
      <c r="K57" s="26"/>
      <c r="L57" s="26"/>
      <c r="M57" s="11"/>
    </row>
    <row r="58" spans="11:13" ht="15.75">
      <c r="K58" s="30"/>
      <c r="L58" s="26"/>
      <c r="M58" s="11"/>
    </row>
    <row r="59" spans="11:13" ht="15.75">
      <c r="K59" s="11"/>
      <c r="L59" s="11"/>
      <c r="M59" s="11"/>
    </row>
    <row r="60" spans="11:13" ht="15.75">
      <c r="K60" s="10"/>
      <c r="L60" s="10"/>
      <c r="M60" s="11"/>
    </row>
    <row r="61" spans="11:13" ht="15.75">
      <c r="K61" s="10"/>
      <c r="L61" s="10"/>
      <c r="M61" s="11"/>
    </row>
    <row r="62" spans="11:13" ht="15.75">
      <c r="K62" s="10"/>
      <c r="L62" s="10"/>
      <c r="M62" s="11"/>
    </row>
    <row r="63" spans="11:13" ht="15.75">
      <c r="K63" s="10"/>
      <c r="L63" s="10"/>
      <c r="M63" s="11"/>
    </row>
    <row r="64" ht="15.75">
      <c r="M64" s="11"/>
    </row>
    <row r="65" ht="15.75">
      <c r="M65" s="11"/>
    </row>
  </sheetData>
  <mergeCells count="46">
    <mergeCell ref="A45:P45"/>
    <mergeCell ref="A23:D23"/>
    <mergeCell ref="A24:D24"/>
    <mergeCell ref="A25:D25"/>
    <mergeCell ref="A26:D26"/>
    <mergeCell ref="A27:D27"/>
    <mergeCell ref="A28:D28"/>
    <mergeCell ref="A35:D35"/>
    <mergeCell ref="A36:D36"/>
    <mergeCell ref="A39:D39"/>
    <mergeCell ref="A16:D16"/>
    <mergeCell ref="E8:F8"/>
    <mergeCell ref="A20:D20"/>
    <mergeCell ref="A21:D21"/>
    <mergeCell ref="A17:D17"/>
    <mergeCell ref="A12:D12"/>
    <mergeCell ref="A13:D13"/>
    <mergeCell ref="A14:D14"/>
    <mergeCell ref="A15:D15"/>
    <mergeCell ref="A18:D18"/>
    <mergeCell ref="A1:L1"/>
    <mergeCell ref="A2:L2"/>
    <mergeCell ref="A3:L3"/>
    <mergeCell ref="A4:L4"/>
    <mergeCell ref="A5:L5"/>
    <mergeCell ref="A8:D9"/>
    <mergeCell ref="A10:D10"/>
    <mergeCell ref="A11:D11"/>
    <mergeCell ref="A6:L6"/>
    <mergeCell ref="K8:L8"/>
    <mergeCell ref="I8:J8"/>
    <mergeCell ref="G8:H8"/>
    <mergeCell ref="A19:D19"/>
    <mergeCell ref="A22:D22"/>
    <mergeCell ref="A37:D37"/>
    <mergeCell ref="A38:D38"/>
    <mergeCell ref="A29:D29"/>
    <mergeCell ref="A30:D30"/>
    <mergeCell ref="A31:D31"/>
    <mergeCell ref="A32:D32"/>
    <mergeCell ref="A33:D33"/>
    <mergeCell ref="A34:D34"/>
    <mergeCell ref="A43:D43"/>
    <mergeCell ref="A40:D40"/>
    <mergeCell ref="A41:D41"/>
    <mergeCell ref="A42:D42"/>
  </mergeCells>
  <printOptions horizontalCentered="1"/>
  <pageMargins left="0.32" right="0.2" top="0.5" bottom="0.19" header="0.5" footer="0.28"/>
  <pageSetup fitToHeight="1" fitToWidth="1" horizontalDpi="600" verticalDpi="600" orientation="landscape" scale="85"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