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90" windowWidth="14610" windowHeight="8055" activeTab="0"/>
  </bookViews>
  <sheets>
    <sheet name="Sheet1" sheetId="1" r:id="rId1"/>
    <sheet name="Sheet2" sheetId="2" r:id="rId2"/>
    <sheet name="Sheet3" sheetId="3" r:id="rId3"/>
  </sheets>
  <externalReferences>
    <externalReference r:id="rId6"/>
  </externalReferences>
  <definedNames/>
  <calcPr fullCalcOnLoad="1"/>
</workbook>
</file>

<file path=xl/comments1.xml><?xml version="1.0" encoding="utf-8"?>
<comments xmlns="http://schemas.openxmlformats.org/spreadsheetml/2006/main">
  <authors>
    <author>A satisfied Microsoft Office user</author>
    <author>DKnight</author>
    <author>gloria faye jordan</author>
    <author>jordan</author>
    <author>DSW</author>
  </authors>
  <commentList>
    <comment ref="AN5" authorId="0">
      <text>
        <r>
          <rPr>
            <sz val="8"/>
            <rFont val="Tahoma"/>
            <family val="0"/>
          </rPr>
          <t>TWO blank columns are required on the right side of PRSS for the macro to know how wide it is.</t>
        </r>
      </text>
    </comment>
    <comment ref="M18" authorId="0">
      <text>
        <r>
          <rPr>
            <sz val="8"/>
            <rFont val="Tahoma"/>
            <family val="0"/>
          </rPr>
          <t>The addition interest cost of $15,174 is a result of the crosswalk.  Verified with Clark Newby 2/13/97  DCarlin/GJordan</t>
        </r>
      </text>
    </comment>
    <comment ref="M20" authorId="1">
      <text>
        <r>
          <rPr>
            <sz val="8"/>
            <rFont val="Tahoma"/>
            <family val="2"/>
          </rPr>
          <t xml:space="preserve">Jordan: $30 adjustment made to reflect actual paid in '93
</t>
        </r>
      </text>
    </comment>
    <comment ref="M21" authorId="1">
      <text>
        <r>
          <rPr>
            <sz val="8"/>
            <rFont val="Tahoma"/>
            <family val="2"/>
          </rPr>
          <t>Jordan: $30 adjustment to reflect amount in fiscal year '94</t>
        </r>
        <r>
          <rPr>
            <sz val="8"/>
            <rFont val="Tahoma"/>
            <family val="0"/>
          </rPr>
          <t xml:space="preserve">
</t>
        </r>
      </text>
    </comment>
    <comment ref="B23" authorId="1">
      <text>
        <r>
          <rPr>
            <b/>
            <sz val="8"/>
            <rFont val="Tahoma"/>
            <family val="0"/>
          </rPr>
          <t>DKnight:</t>
        </r>
        <r>
          <rPr>
            <sz val="8"/>
            <rFont val="Tahoma"/>
            <family val="0"/>
          </rPr>
          <t xml:space="preserve">
Added $3 adjustment to handle difference between ES and PRSS</t>
        </r>
      </text>
    </comment>
    <comment ref="O23" authorId="1">
      <text>
        <r>
          <rPr>
            <b/>
            <sz val="8"/>
            <rFont val="Tahoma"/>
            <family val="0"/>
          </rPr>
          <t>DKnight:</t>
        </r>
        <r>
          <rPr>
            <sz val="8"/>
            <rFont val="Tahoma"/>
            <family val="0"/>
          </rPr>
          <t xml:space="preserve">
There is a $9 adjustment to handle difference between the ES and PRSS</t>
        </r>
      </text>
    </comment>
    <comment ref="U23" authorId="1">
      <text>
        <r>
          <rPr>
            <b/>
            <sz val="8"/>
            <rFont val="Tahoma"/>
            <family val="0"/>
          </rPr>
          <t>DKnight:</t>
        </r>
        <r>
          <rPr>
            <sz val="8"/>
            <rFont val="Tahoma"/>
            <family val="0"/>
          </rPr>
          <t xml:space="preserve">
the Other Revenue amount of the old model is hard coded and does not look at the Revenue tab whereas the new does.</t>
        </r>
      </text>
    </comment>
    <comment ref="S25" authorId="1">
      <text>
        <r>
          <rPr>
            <b/>
            <sz val="8"/>
            <rFont val="Tahoma"/>
            <family val="0"/>
          </rPr>
          <t xml:space="preserve">CSO: Unknown adjustment for $40473
</t>
        </r>
        <r>
          <rPr>
            <sz val="8"/>
            <rFont val="Tahoma"/>
            <family val="0"/>
          </rPr>
          <t xml:space="preserve">
</t>
        </r>
      </text>
    </comment>
    <comment ref="V25" authorId="2">
      <text>
        <r>
          <rPr>
            <sz val="8"/>
            <rFont val="Tahoma"/>
            <family val="0"/>
          </rPr>
          <t xml:space="preserve">I put a negative three in this cell because it is a rounding issue created when we resolved the rounding problem in the entire spreadsheet. 11/13/98.
</t>
        </r>
      </text>
    </comment>
    <comment ref="AK29" authorId="3">
      <text>
        <r>
          <rPr>
            <b/>
            <sz val="8"/>
            <rFont val="Tahoma"/>
            <family val="0"/>
          </rPr>
          <t>jordan:</t>
        </r>
        <r>
          <rPr>
            <sz val="8"/>
            <rFont val="Tahoma"/>
            <family val="0"/>
          </rPr>
          <t xml:space="preserve">
The net of $(2,834,789) and $487,868 is an adjustment to correct the error made in working capital back in previous years ('96/'97)timeframe.  </t>
        </r>
      </text>
    </comment>
    <comment ref="S30" authorId="4">
      <text>
        <r>
          <rPr>
            <b/>
            <sz val="8"/>
            <rFont val="Tahoma"/>
            <family val="0"/>
          </rPr>
          <t>DSW:</t>
        </r>
        <r>
          <rPr>
            <sz val="8"/>
            <rFont val="Tahoma"/>
            <family val="0"/>
          </rPr>
          <t xml:space="preserve">
I took the FY2001Ratebase prs for FY2002 base charge and put in the '99 crosswalk and the interest on cme and warehouse for 2001 and out years.
</t>
        </r>
      </text>
    </comment>
    <comment ref="R33" authorId="0">
      <text>
        <r>
          <rPr>
            <sz val="8"/>
            <rFont val="Tahoma"/>
            <family val="0"/>
          </rPr>
          <t>$1 subtracted due to rounding in Annual Uprater Interest Payment.</t>
        </r>
      </text>
    </comment>
  </commentList>
</comments>
</file>

<file path=xl/sharedStrings.xml><?xml version="1.0" encoding="utf-8"?>
<sst xmlns="http://schemas.openxmlformats.org/spreadsheetml/2006/main" count="266" uniqueCount="168">
  <si>
    <t>(1)</t>
  </si>
  <si>
    <t>(2)</t>
  </si>
  <si>
    <t>(3)</t>
  </si>
  <si>
    <t>(4)</t>
  </si>
  <si>
    <t>(5)</t>
  </si>
  <si>
    <t>(6)</t>
  </si>
  <si>
    <t>(7)</t>
  </si>
  <si>
    <t>(8)</t>
  </si>
  <si>
    <t>(9)</t>
  </si>
  <si>
    <t>(10)</t>
  </si>
  <si>
    <t>(11)</t>
  </si>
  <si>
    <t>(12)</t>
  </si>
  <si>
    <t>(13)</t>
  </si>
  <si>
    <t>(14)</t>
  </si>
  <si>
    <t>(15)</t>
  </si>
  <si>
    <t>(16)</t>
  </si>
  <si>
    <t>(17)</t>
  </si>
  <si>
    <t>(18)</t>
  </si>
  <si>
    <t>(19)</t>
  </si>
  <si>
    <t>(20)</t>
  </si>
  <si>
    <t>(21)</t>
  </si>
  <si>
    <t xml:space="preserve"> (22)</t>
  </si>
  <si>
    <t xml:space="preserve"> (23)</t>
  </si>
  <si>
    <t>(24)</t>
  </si>
  <si>
    <t>(25)</t>
  </si>
  <si>
    <t>(26)</t>
  </si>
  <si>
    <t>(27)</t>
  </si>
  <si>
    <t>(28)</t>
  </si>
  <si>
    <t>(29)</t>
  </si>
  <si>
    <t>(30)</t>
  </si>
  <si>
    <t>(31)</t>
  </si>
  <si>
    <t>(32)</t>
  </si>
  <si>
    <t>(33)</t>
  </si>
  <si>
    <t>(34)</t>
  </si>
  <si>
    <t>(35)</t>
  </si>
  <si>
    <t>Columns(8+9+10)</t>
  </si>
  <si>
    <t xml:space="preserve">Column(12)+ </t>
  </si>
  <si>
    <t>Sum of Columns</t>
  </si>
  <si>
    <t>Linked to</t>
  </si>
  <si>
    <t>Col.(15) minus</t>
  </si>
  <si>
    <t>Col.(19)*0.5 +</t>
  </si>
  <si>
    <t>Col.(19)*0.5 -</t>
  </si>
  <si>
    <t xml:space="preserve">Sum of Columns </t>
  </si>
  <si>
    <t>Column 26</t>
  </si>
  <si>
    <t>Linked</t>
  </si>
  <si>
    <t>Col.(21)+Col.(24)</t>
  </si>
  <si>
    <t>Input</t>
  </si>
  <si>
    <t>Sum of Cum</t>
  </si>
  <si>
    <t>Col.(31)+Col.(32)</t>
  </si>
  <si>
    <t>(Cols. (16:18)+ 21</t>
  </si>
  <si>
    <t>Column(13)</t>
  </si>
  <si>
    <t>(1)thru(7)+</t>
  </si>
  <si>
    <t xml:space="preserve"> Cash Management</t>
  </si>
  <si>
    <t>Cols. (16+17+18)</t>
  </si>
  <si>
    <t>Capacity Credit</t>
  </si>
  <si>
    <t>(17, 18, 21, 24)</t>
  </si>
  <si>
    <t>Minus</t>
  </si>
  <si>
    <t>To A/R</t>
  </si>
  <si>
    <t>To UDO's</t>
  </si>
  <si>
    <t>- Cols.(19+27+32)</t>
  </si>
  <si>
    <t>(Col.26) - Sum of</t>
  </si>
  <si>
    <t>to PRS</t>
  </si>
  <si>
    <t xml:space="preserve"> +  24 + 26 PCum</t>
  </si>
  <si>
    <t>Col.(11)+Col.(14)</t>
  </si>
  <si>
    <t>sheet</t>
  </si>
  <si>
    <t>Column 15</t>
  </si>
  <si>
    <t>Cum (Col.15)</t>
  </si>
  <si>
    <t xml:space="preserve"> + Col. 27 PCum</t>
  </si>
  <si>
    <t>Color Legend:</t>
  </si>
  <si>
    <t>- Sum (Col 27+28)</t>
  </si>
  <si>
    <t>ADJUSTMENT</t>
  </si>
  <si>
    <t>- Col. 29 + 31) - 15</t>
  </si>
  <si>
    <t>Input data</t>
  </si>
  <si>
    <t>TO YIELD</t>
  </si>
  <si>
    <t>Calculated</t>
  </si>
  <si>
    <t>FOR</t>
  </si>
  <si>
    <t>POWER</t>
  </si>
  <si>
    <t>PRIOR YEAR</t>
  </si>
  <si>
    <t>NEXT YEARS</t>
  </si>
  <si>
    <t>OPERATIONS</t>
  </si>
  <si>
    <t>ANNUAL</t>
  </si>
  <si>
    <t>CAPITALIZED</t>
  </si>
  <si>
    <t xml:space="preserve"> </t>
  </si>
  <si>
    <t>FORECAST/</t>
  </si>
  <si>
    <t>TOTAL REVENUES</t>
  </si>
  <si>
    <t>REVENUES</t>
  </si>
  <si>
    <t xml:space="preserve">CHANGE IN </t>
  </si>
  <si>
    <t>REVENUES IN</t>
  </si>
  <si>
    <t>WORKING</t>
  </si>
  <si>
    <t>UNOBLIGATED</t>
  </si>
  <si>
    <t>PRS Link</t>
  </si>
  <si>
    <t>AND</t>
  </si>
  <si>
    <t>UPRATER</t>
  </si>
  <si>
    <t>DEBT SERVICE</t>
  </si>
  <si>
    <t>DEFICIT</t>
  </si>
  <si>
    <t>OTHER</t>
  </si>
  <si>
    <t>TOTAL</t>
  </si>
  <si>
    <t>CRDF</t>
  </si>
  <si>
    <t>REVENUE</t>
  </si>
  <si>
    <t>CALCULATED</t>
  </si>
  <si>
    <t>FORECAST</t>
  </si>
  <si>
    <t>BILLED BUT</t>
  </si>
  <si>
    <t>UNDELIVERED</t>
  </si>
  <si>
    <t>EXCESS OF</t>
  </si>
  <si>
    <t>FOR ANNUAL</t>
  </si>
  <si>
    <t>CAPITAL</t>
  </si>
  <si>
    <t>UNRESERVED</t>
  </si>
  <si>
    <t>(INFO ONLY) 4/</t>
  </si>
  <si>
    <t>FISCAL</t>
  </si>
  <si>
    <t>MAINTENANCE</t>
  </si>
  <si>
    <t>PAYMENTS</t>
  </si>
  <si>
    <t>INTEREST</t>
  </si>
  <si>
    <t>PRINCIPAL</t>
  </si>
  <si>
    <t>REPLACEMENT</t>
  </si>
  <si>
    <t>CARRY-OVER</t>
  </si>
  <si>
    <t>WATER</t>
  </si>
  <si>
    <t>REQUIREMENTS</t>
  </si>
  <si>
    <t>ENERGY</t>
  </si>
  <si>
    <t>CAPACITY</t>
  </si>
  <si>
    <t>TOTAL EXPENSES</t>
  </si>
  <si>
    <t>NOT RECEIVED</t>
  </si>
  <si>
    <t>ORDERS &amp;</t>
  </si>
  <si>
    <t>&amp; CONDITIONAL</t>
  </si>
  <si>
    <t xml:space="preserve">YEAR END </t>
  </si>
  <si>
    <t>OPERATING</t>
  </si>
  <si>
    <t>YEAR</t>
  </si>
  <si>
    <t>EXPENSE</t>
  </si>
  <si>
    <t>TO STATES</t>
  </si>
  <si>
    <t>EXPENSES</t>
  </si>
  <si>
    <t>PAYMENT</t>
  </si>
  <si>
    <t>BALANCE</t>
  </si>
  <si>
    <t>SALES</t>
  </si>
  <si>
    <t xml:space="preserve">REVENUE </t>
  </si>
  <si>
    <t>BASE CHARGE</t>
  </si>
  <si>
    <t xml:space="preserve"> SALES</t>
  </si>
  <si>
    <t>DOLLARS</t>
  </si>
  <si>
    <t>RATE</t>
  </si>
  <si>
    <t>Net Operating Amt</t>
  </si>
  <si>
    <t>IN CRDF</t>
  </si>
  <si>
    <t>COMMITTED</t>
  </si>
  <si>
    <t>AMOUNT</t>
  </si>
  <si>
    <t>FUNDS</t>
  </si>
  <si>
    <t>CARRYOVER</t>
  </si>
  <si>
    <t>$</t>
  </si>
  <si>
    <t>MWH</t>
  </si>
  <si>
    <t>MILLS/KWH</t>
  </si>
  <si>
    <t>KW</t>
  </si>
  <si>
    <t>$/KW-MO</t>
  </si>
  <si>
    <t>1/</t>
  </si>
  <si>
    <t>6/</t>
  </si>
  <si>
    <t>5/</t>
  </si>
  <si>
    <t>7/</t>
  </si>
  <si>
    <t>4/</t>
  </si>
  <si>
    <t>N/A</t>
  </si>
  <si>
    <t>2/</t>
  </si>
  <si>
    <t>3/</t>
  </si>
  <si>
    <t>PRIOR  YEAR ADJUSTMENT(S)</t>
  </si>
  <si>
    <t>HISTORICAL SUBTOTAL</t>
  </si>
  <si>
    <t>HISTORICAL TOTAL</t>
  </si>
  <si>
    <t>Future YR SUBTOTAL</t>
  </si>
  <si>
    <t xml:space="preserve">   STUDY    TOTAL</t>
  </si>
  <si>
    <t>1/ This column (expense component) has no function in the power repayment study spreadsheet beginning in FY 1996.  Working Capital (Col. 27) can be a reduction or increase to the unobligated balance and reduces the annual carryover.</t>
  </si>
  <si>
    <t>2/ There is a $30 adjustment in the Total Interest Expense to reflect what was actually paid in FY 1993.  This will be compensated for in the following year's payment.</t>
  </si>
  <si>
    <t>3/ There is a $30 adjustment in the Total Interest Expense to reflect what was actually paid in FY 1994.</t>
  </si>
  <si>
    <t>4/ As part of the formula in column 33, Columns 26 &amp; 27 are cumulative dollars through the previous year, as represented by (PCum).  This column is for information purposes only.</t>
  </si>
  <si>
    <t xml:space="preserve">5/ Forecast Energy Sales for FY96 were 3,834,192mWh; FY97 were 4,348,937mWh; FY98 were 5,109,747; FY99 were 5,182,064; FY00 were 5,192,961; FY01 were 4,900,919mWh; FY02 were 4,653,555; FY03 were 4,548,348; FY2004 were 4,093,036.  </t>
  </si>
  <si>
    <t>6/ Beginning in FY 1997, Column 10 includes Interest for Western's CS Office Capitalized Movable Equipment and Warehouse.  The Sum of the Prior Year Adjustment line is the adjustment for previous years (FY 1993-96).</t>
  </si>
  <si>
    <t>7/ Beginning in FY96, Column 22 displays both the Forecast and  Calculated Energy rates.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</si>
</sst>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_);\(#,##0.0\)"/>
    <numFmt numFmtId="166" formatCode="#,##0.0000_);\(#,##0.0000\)"/>
    <numFmt numFmtId="167" formatCode="0.00_)"/>
    <numFmt numFmtId="168" formatCode="#,##0.0_);[Red]\(#,##0.0\)"/>
    <numFmt numFmtId="169" formatCode="0.0000_)"/>
  </numFmts>
  <fonts count="7">
    <font>
      <sz val="10"/>
      <name val="Arial"/>
      <family val="0"/>
    </font>
    <font>
      <sz val="8.5"/>
      <name val="Arial"/>
      <family val="2"/>
    </font>
    <font>
      <b/>
      <sz val="10"/>
      <name val="Arial"/>
      <family val="2"/>
    </font>
    <font>
      <i/>
      <sz val="10"/>
      <name val="Arial"/>
      <family val="2"/>
    </font>
    <font>
      <sz val="8"/>
      <name val="Tahoma"/>
      <family val="0"/>
    </font>
    <font>
      <b/>
      <sz val="8"/>
      <name val="Tahoma"/>
      <family val="0"/>
    </font>
    <font>
      <b/>
      <sz val="8"/>
      <name val="Arial"/>
      <family val="2"/>
    </font>
  </fonts>
  <fills count="4">
    <fill>
      <patternFill/>
    </fill>
    <fill>
      <patternFill patternType="gray125"/>
    </fill>
    <fill>
      <patternFill patternType="solid">
        <fgColor indexed="47"/>
        <bgColor indexed="64"/>
      </patternFill>
    </fill>
    <fill>
      <patternFill patternType="solid">
        <fgColor indexed="22"/>
        <bgColor indexed="64"/>
      </patternFill>
    </fill>
  </fills>
  <borders count="17">
    <border>
      <left/>
      <right/>
      <top/>
      <bottom/>
      <diagonal/>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5">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0" fillId="0" borderId="0" xfId="0" applyFont="1" applyFill="1" applyAlignment="1" quotePrefix="1">
      <alignment horizontal="center"/>
    </xf>
    <xf numFmtId="0" fontId="0" fillId="0" borderId="0" xfId="0" applyFont="1" applyFill="1" applyAlignment="1">
      <alignment horizontal="center"/>
    </xf>
    <xf numFmtId="0" fontId="0" fillId="0" borderId="0" xfId="0" applyFont="1" applyFill="1" applyAlignment="1">
      <alignment/>
    </xf>
    <xf numFmtId="164" fontId="0" fillId="0" borderId="0" xfId="0" applyNumberFormat="1" applyFont="1" applyFill="1" applyAlignment="1">
      <alignment horizontal="center"/>
    </xf>
    <xf numFmtId="0" fontId="1" fillId="0" borderId="0" xfId="0" applyFont="1" applyAlignment="1" quotePrefix="1">
      <alignment horizontal="center"/>
    </xf>
    <xf numFmtId="37" fontId="1" fillId="0" borderId="0" xfId="0" applyNumberFormat="1" applyFont="1" applyFill="1" applyAlignment="1" applyProtection="1" quotePrefix="1">
      <alignment horizontal="center"/>
      <protection/>
    </xf>
    <xf numFmtId="0" fontId="1" fillId="2" borderId="0" xfId="0" applyFont="1" applyFill="1" applyAlignment="1" quotePrefix="1">
      <alignment horizontal="center"/>
    </xf>
    <xf numFmtId="37" fontId="0" fillId="0" borderId="0" xfId="0" applyNumberFormat="1" applyFont="1" applyFill="1" applyAlignment="1">
      <alignment/>
    </xf>
    <xf numFmtId="165" fontId="0" fillId="0" borderId="0" xfId="0" applyNumberFormat="1" applyFont="1" applyFill="1" applyAlignment="1">
      <alignment/>
    </xf>
    <xf numFmtId="37" fontId="0" fillId="0" borderId="0" xfId="0" applyNumberFormat="1" applyFont="1" applyFill="1" applyAlignment="1" applyProtection="1">
      <alignment/>
      <protection/>
    </xf>
    <xf numFmtId="0" fontId="0" fillId="0" borderId="0" xfId="0" applyFont="1" applyFill="1" applyAlignment="1" applyProtection="1">
      <alignment horizontal="left"/>
      <protection/>
    </xf>
    <xf numFmtId="0" fontId="1" fillId="0" borderId="0" xfId="0" applyFont="1" applyFill="1" applyAlignment="1">
      <alignment horizontal="center"/>
    </xf>
    <xf numFmtId="0" fontId="1" fillId="0" borderId="0" xfId="0" applyFont="1" applyFill="1" applyAlignment="1">
      <alignment/>
    </xf>
    <xf numFmtId="0" fontId="1" fillId="0" borderId="0" xfId="0" applyFont="1" applyFill="1" applyAlignment="1" quotePrefix="1">
      <alignment horizontal="center"/>
    </xf>
    <xf numFmtId="0" fontId="1" fillId="0" borderId="0" xfId="0" applyFont="1" applyFill="1" applyAlignment="1" applyProtection="1">
      <alignment horizontal="left"/>
      <protection/>
    </xf>
    <xf numFmtId="37" fontId="1" fillId="0" borderId="0" xfId="0" applyNumberFormat="1" applyFont="1" applyAlignment="1">
      <alignment horizontal="center"/>
    </xf>
    <xf numFmtId="37" fontId="1" fillId="0" borderId="0" xfId="0" applyNumberFormat="1" applyFont="1" applyAlignment="1" quotePrefix="1">
      <alignment horizontal="center"/>
    </xf>
    <xf numFmtId="37" fontId="1" fillId="0" borderId="0" xfId="0" applyNumberFormat="1" applyFont="1" applyFill="1" applyAlignment="1">
      <alignment horizontal="center"/>
    </xf>
    <xf numFmtId="0" fontId="1" fillId="2" borderId="0" xfId="0" applyFont="1" applyFill="1" applyAlignment="1" applyProtection="1" quotePrefix="1">
      <alignment horizontal="center"/>
      <protection/>
    </xf>
    <xf numFmtId="0" fontId="1" fillId="0" borderId="0" xfId="0" applyFont="1" applyAlignment="1">
      <alignment horizontal="center"/>
    </xf>
    <xf numFmtId="37" fontId="1" fillId="0" borderId="0" xfId="0" applyNumberFormat="1" applyFont="1" applyFill="1" applyAlignment="1">
      <alignment/>
    </xf>
    <xf numFmtId="37" fontId="1" fillId="2" borderId="0" xfId="0" applyNumberFormat="1" applyFont="1" applyFill="1" applyAlignment="1" applyProtection="1" quotePrefix="1">
      <alignment horizontal="center"/>
      <protection/>
    </xf>
    <xf numFmtId="0" fontId="0" fillId="0" borderId="0" xfId="0" applyFont="1" applyBorder="1" applyAlignment="1">
      <alignment/>
    </xf>
    <xf numFmtId="0" fontId="0" fillId="0" borderId="1" xfId="0" applyFont="1" applyBorder="1" applyAlignment="1">
      <alignment horizontal="center"/>
    </xf>
    <xf numFmtId="44" fontId="0" fillId="0" borderId="0" xfId="17" applyFont="1" applyAlignment="1">
      <alignment horizontal="center"/>
    </xf>
    <xf numFmtId="38" fontId="1" fillId="0" borderId="0" xfId="15" applyNumberFormat="1" applyFont="1" applyAlignment="1">
      <alignment horizontal="center"/>
    </xf>
    <xf numFmtId="44" fontId="1" fillId="0" borderId="0" xfId="17" applyFont="1" applyAlignment="1">
      <alignment horizontal="center"/>
    </xf>
    <xf numFmtId="0" fontId="0" fillId="0" borderId="2" xfId="0" applyFont="1" applyBorder="1" applyAlignment="1">
      <alignment horizontal="center"/>
    </xf>
    <xf numFmtId="0" fontId="2" fillId="0" borderId="0" xfId="0" applyFont="1" applyBorder="1" applyAlignment="1">
      <alignment horizontal="center"/>
    </xf>
    <xf numFmtId="0" fontId="0" fillId="0" borderId="0" xfId="0" applyFont="1" applyBorder="1" applyAlignment="1">
      <alignment horizontal="center"/>
    </xf>
    <xf numFmtId="38" fontId="0" fillId="0" borderId="0" xfId="15" applyNumberFormat="1" applyFont="1" applyAlignment="1">
      <alignment horizontal="center"/>
    </xf>
    <xf numFmtId="6" fontId="0" fillId="0" borderId="0" xfId="17" applyNumberFormat="1" applyFont="1" applyAlignment="1">
      <alignment horizontal="center"/>
    </xf>
    <xf numFmtId="0" fontId="0" fillId="0" borderId="0" xfId="0" applyFont="1" applyFill="1" applyAlignment="1" quotePrefix="1">
      <alignment/>
    </xf>
    <xf numFmtId="44" fontId="0" fillId="0" borderId="0" xfId="17" applyFont="1" applyFill="1" applyAlignment="1">
      <alignment horizontal="center"/>
    </xf>
    <xf numFmtId="37" fontId="1" fillId="0" borderId="0" xfId="0" applyNumberFormat="1" applyFont="1" applyFill="1" applyBorder="1" applyAlignment="1">
      <alignment horizontal="center"/>
    </xf>
    <xf numFmtId="0" fontId="1" fillId="0" borderId="0" xfId="0" applyFont="1" applyAlignment="1">
      <alignment/>
    </xf>
    <xf numFmtId="43" fontId="0" fillId="0" borderId="0" xfId="15" applyFont="1" applyFill="1" applyAlignment="1">
      <alignment horizontal="center"/>
    </xf>
    <xf numFmtId="38" fontId="0" fillId="0" borderId="0" xfId="15" applyNumberFormat="1" applyFont="1" applyFill="1" applyAlignment="1">
      <alignment horizontal="center"/>
    </xf>
    <xf numFmtId="0" fontId="0" fillId="0" borderId="3" xfId="0" applyFont="1" applyBorder="1" applyAlignment="1">
      <alignment horizontal="center"/>
    </xf>
    <xf numFmtId="37" fontId="2" fillId="2" borderId="0" xfId="0" applyNumberFormat="1" applyFont="1" applyFill="1" applyAlignment="1" applyProtection="1" quotePrefix="1">
      <alignment horizontal="center"/>
      <protection/>
    </xf>
    <xf numFmtId="37" fontId="0" fillId="2" borderId="0" xfId="0" applyNumberFormat="1" applyFont="1" applyFill="1" applyAlignment="1" applyProtection="1">
      <alignment horizontal="center"/>
      <protection/>
    </xf>
    <xf numFmtId="37" fontId="0" fillId="2" borderId="0" xfId="0" applyNumberFormat="1" applyFont="1" applyFill="1" applyBorder="1" applyAlignment="1" applyProtection="1">
      <alignment horizontal="center"/>
      <protection/>
    </xf>
    <xf numFmtId="37" fontId="0" fillId="2" borderId="0" xfId="0" applyNumberFormat="1" applyFont="1" applyFill="1" applyAlignment="1">
      <alignment horizontal="center"/>
    </xf>
    <xf numFmtId="0" fontId="0" fillId="0" borderId="4" xfId="0" applyFont="1" applyBorder="1" applyAlignment="1">
      <alignment/>
    </xf>
    <xf numFmtId="0" fontId="0" fillId="0" borderId="4" xfId="0" applyFont="1" applyFill="1" applyBorder="1" applyAlignment="1" quotePrefix="1">
      <alignment horizontal="center"/>
    </xf>
    <xf numFmtId="0" fontId="0" fillId="0" borderId="4" xfId="0" applyFont="1" applyFill="1" applyBorder="1" applyAlignment="1">
      <alignment/>
    </xf>
    <xf numFmtId="37" fontId="0" fillId="0" borderId="4" xfId="0" applyNumberFormat="1" applyFont="1" applyBorder="1" applyAlignment="1">
      <alignment/>
    </xf>
    <xf numFmtId="37" fontId="0" fillId="0" borderId="4" xfId="0" applyNumberFormat="1" applyFont="1" applyBorder="1" applyAlignment="1" quotePrefix="1">
      <alignment horizontal="center"/>
    </xf>
    <xf numFmtId="37" fontId="0" fillId="2" borderId="4" xfId="0" applyNumberFormat="1" applyFont="1" applyFill="1" applyBorder="1" applyAlignment="1" quotePrefix="1">
      <alignment horizontal="center"/>
    </xf>
    <xf numFmtId="37" fontId="0" fillId="0" borderId="0" xfId="0" applyNumberFormat="1" applyFont="1" applyFill="1" applyBorder="1" applyAlignment="1">
      <alignment/>
    </xf>
    <xf numFmtId="37" fontId="0" fillId="0" borderId="0" xfId="0" applyNumberFormat="1" applyFont="1" applyFill="1" applyBorder="1" applyAlignment="1" applyProtection="1">
      <alignment/>
      <protection/>
    </xf>
    <xf numFmtId="39" fontId="0" fillId="0" borderId="0" xfId="0" applyNumberFormat="1" applyFont="1" applyFill="1" applyAlignment="1" applyProtection="1">
      <alignment/>
      <protection/>
    </xf>
    <xf numFmtId="166" fontId="0" fillId="0" borderId="0" xfId="0" applyNumberFormat="1" applyFont="1" applyFill="1" applyAlignment="1" applyProtection="1">
      <alignment/>
      <protection/>
    </xf>
    <xf numFmtId="37" fontId="0" fillId="0" borderId="0" xfId="0" applyNumberFormat="1" applyFont="1" applyFill="1" applyAlignment="1" applyProtection="1">
      <alignment horizontal="center"/>
      <protection/>
    </xf>
    <xf numFmtId="37" fontId="0" fillId="0" borderId="0" xfId="0" applyNumberFormat="1" applyFont="1" applyFill="1" applyAlignment="1" applyProtection="1">
      <alignment horizontal="center"/>
      <protection locked="0"/>
    </xf>
    <xf numFmtId="38" fontId="0" fillId="0" borderId="0" xfId="15" applyNumberFormat="1" applyFont="1" applyFill="1" applyBorder="1" applyAlignment="1">
      <alignment/>
    </xf>
    <xf numFmtId="38" fontId="0" fillId="0" borderId="0" xfId="15" applyNumberFormat="1" applyFont="1" applyBorder="1" applyAlignment="1">
      <alignment/>
    </xf>
    <xf numFmtId="0" fontId="0" fillId="0" borderId="0" xfId="0" applyFont="1" applyFill="1" applyAlignment="1" applyProtection="1" quotePrefix="1">
      <alignment horizontal="left"/>
      <protection/>
    </xf>
    <xf numFmtId="37" fontId="0" fillId="0" borderId="0" xfId="0" applyNumberFormat="1" applyFont="1" applyAlignment="1" quotePrefix="1">
      <alignment/>
    </xf>
    <xf numFmtId="167" fontId="0" fillId="0" borderId="0" xfId="0" applyNumberFormat="1" applyFont="1" applyFill="1" applyAlignment="1" applyProtection="1" quotePrefix="1">
      <alignment horizontal="right"/>
      <protection/>
    </xf>
    <xf numFmtId="37" fontId="0" fillId="0" borderId="0" xfId="0" applyNumberFormat="1" applyFont="1" applyFill="1" applyAlignment="1" applyProtection="1">
      <alignment/>
      <protection locked="0"/>
    </xf>
    <xf numFmtId="37" fontId="0" fillId="2" borderId="0" xfId="0" applyNumberFormat="1" applyFont="1" applyFill="1" applyAlignment="1" applyProtection="1">
      <alignment/>
      <protection/>
    </xf>
    <xf numFmtId="6" fontId="0" fillId="0" borderId="0" xfId="17" applyNumberFormat="1" applyFont="1" applyAlignment="1">
      <alignment/>
    </xf>
    <xf numFmtId="3" fontId="0" fillId="0" borderId="0" xfId="0" applyNumberFormat="1" applyFont="1" applyFill="1" applyAlignment="1" applyProtection="1" quotePrefix="1">
      <alignment/>
      <protection/>
    </xf>
    <xf numFmtId="0" fontId="0" fillId="0" borderId="0" xfId="0" applyFont="1" applyAlignment="1" quotePrefix="1">
      <alignment horizontal="center"/>
    </xf>
    <xf numFmtId="37" fontId="0" fillId="0" borderId="0" xfId="0" applyNumberFormat="1" applyFont="1" applyAlignment="1" quotePrefix="1">
      <alignment horizontal="left"/>
    </xf>
    <xf numFmtId="165" fontId="0" fillId="0" borderId="0" xfId="0" applyNumberFormat="1" applyFont="1" applyFill="1" applyBorder="1" applyAlignment="1" applyProtection="1">
      <alignment/>
      <protection/>
    </xf>
    <xf numFmtId="165" fontId="0" fillId="0" borderId="0" xfId="0" applyNumberFormat="1" applyFont="1" applyFill="1" applyAlignment="1" applyProtection="1">
      <alignment/>
      <protection/>
    </xf>
    <xf numFmtId="0" fontId="0" fillId="0" borderId="0" xfId="0" applyFont="1" applyFill="1" applyBorder="1" applyAlignment="1">
      <alignment/>
    </xf>
    <xf numFmtId="37" fontId="0" fillId="0" borderId="0" xfId="0" applyNumberFormat="1" applyFont="1" applyFill="1" applyBorder="1" applyAlignment="1" applyProtection="1">
      <alignment horizontal="right"/>
      <protection/>
    </xf>
    <xf numFmtId="168" fontId="0" fillId="0" borderId="0" xfId="15" applyNumberFormat="1" applyFont="1" applyFill="1" applyBorder="1" applyAlignment="1" applyProtection="1">
      <alignment/>
      <protection/>
    </xf>
    <xf numFmtId="169" fontId="0" fillId="0" borderId="0" xfId="0" applyNumberFormat="1" applyFont="1" applyFill="1" applyBorder="1" applyAlignment="1" applyProtection="1">
      <alignment/>
      <protection/>
    </xf>
    <xf numFmtId="37" fontId="0" fillId="2" borderId="0" xfId="0" applyNumberFormat="1" applyFont="1" applyFill="1" applyBorder="1" applyAlignment="1" applyProtection="1">
      <alignment/>
      <protection/>
    </xf>
    <xf numFmtId="0" fontId="0" fillId="0" borderId="0" xfId="0" applyFont="1" applyAlignment="1">
      <alignment vertical="center"/>
    </xf>
    <xf numFmtId="0" fontId="0" fillId="0" borderId="0" xfId="0" applyFont="1" applyBorder="1" applyAlignment="1">
      <alignment vertical="center"/>
    </xf>
    <xf numFmtId="38" fontId="0" fillId="0" borderId="0" xfId="15" applyNumberFormat="1" applyFont="1" applyFill="1" applyBorder="1" applyAlignment="1">
      <alignment vertical="center"/>
    </xf>
    <xf numFmtId="38" fontId="0" fillId="0" borderId="0" xfId="15" applyNumberFormat="1" applyFont="1" applyBorder="1" applyAlignment="1">
      <alignment vertical="center"/>
    </xf>
    <xf numFmtId="0" fontId="0" fillId="0" borderId="0" xfId="0" applyFont="1" applyFill="1" applyAlignment="1">
      <alignment vertical="center"/>
    </xf>
    <xf numFmtId="167" fontId="0" fillId="0" borderId="0" xfId="0" applyNumberFormat="1" applyFont="1" applyFill="1" applyBorder="1" applyAlignment="1" applyProtection="1">
      <alignment/>
      <protection/>
    </xf>
    <xf numFmtId="0" fontId="0" fillId="3" borderId="0" xfId="0" applyFont="1" applyFill="1" applyAlignment="1">
      <alignment/>
    </xf>
    <xf numFmtId="37" fontId="0" fillId="3" borderId="0" xfId="0" applyNumberFormat="1" applyFont="1" applyFill="1" applyAlignment="1">
      <alignment/>
    </xf>
    <xf numFmtId="37" fontId="0" fillId="3" borderId="0" xfId="0" applyNumberFormat="1" applyFont="1" applyFill="1" applyAlignment="1" applyProtection="1" quotePrefix="1">
      <alignment horizontal="center"/>
      <protection/>
    </xf>
    <xf numFmtId="37" fontId="0" fillId="3" borderId="0" xfId="0" applyNumberFormat="1" applyFont="1" applyFill="1" applyBorder="1" applyAlignment="1" applyProtection="1">
      <alignment/>
      <protection/>
    </xf>
    <xf numFmtId="37" fontId="0" fillId="3" borderId="0" xfId="0" applyNumberFormat="1" applyFont="1" applyFill="1" applyAlignment="1" applyProtection="1">
      <alignment horizontal="center"/>
      <protection/>
    </xf>
    <xf numFmtId="37" fontId="0" fillId="3" borderId="0" xfId="0" applyNumberFormat="1" applyFont="1" applyFill="1" applyAlignment="1" applyProtection="1">
      <alignment/>
      <protection locked="0"/>
    </xf>
    <xf numFmtId="37" fontId="0" fillId="3" borderId="0" xfId="0" applyNumberFormat="1" applyFont="1" applyFill="1" applyBorder="1" applyAlignment="1">
      <alignment/>
    </xf>
    <xf numFmtId="37" fontId="0" fillId="3" borderId="0" xfId="0" applyNumberFormat="1" applyFont="1" applyFill="1" applyBorder="1" applyAlignment="1" applyProtection="1">
      <alignment/>
      <protection locked="0"/>
    </xf>
    <xf numFmtId="1" fontId="3" fillId="0" borderId="5" xfId="0" applyNumberFormat="1" applyFont="1" applyBorder="1" applyAlignment="1">
      <alignment horizontal="center" wrapText="1"/>
    </xf>
    <xf numFmtId="37" fontId="0" fillId="0" borderId="4" xfId="0" applyNumberFormat="1" applyFont="1" applyFill="1" applyBorder="1" applyAlignment="1" applyProtection="1">
      <alignment/>
      <protection/>
    </xf>
    <xf numFmtId="37" fontId="0" fillId="0" borderId="0" xfId="0" applyNumberFormat="1" applyFont="1" applyAlignment="1">
      <alignment/>
    </xf>
    <xf numFmtId="0" fontId="3" fillId="0" borderId="6" xfId="0" applyFont="1" applyBorder="1" applyAlignment="1">
      <alignment horizontal="center" wrapText="1"/>
    </xf>
    <xf numFmtId="37" fontId="0" fillId="0" borderId="7" xfId="0" applyNumberFormat="1" applyFont="1" applyFill="1" applyBorder="1" applyAlignment="1" applyProtection="1">
      <alignment/>
      <protection/>
    </xf>
    <xf numFmtId="0" fontId="0" fillId="0" borderId="7" xfId="0" applyFont="1" applyFill="1" applyBorder="1" applyAlignment="1">
      <alignment/>
    </xf>
    <xf numFmtId="37" fontId="0" fillId="0" borderId="7" xfId="0" applyNumberFormat="1" applyFont="1" applyFill="1" applyBorder="1" applyAlignment="1" applyProtection="1">
      <alignment horizontal="center"/>
      <protection/>
    </xf>
    <xf numFmtId="165" fontId="0" fillId="0" borderId="7" xfId="0" applyNumberFormat="1" applyFont="1" applyFill="1" applyBorder="1" applyAlignment="1" applyProtection="1">
      <alignment/>
      <protection/>
    </xf>
    <xf numFmtId="37" fontId="0" fillId="2" borderId="7" xfId="0" applyNumberFormat="1" applyFont="1" applyFill="1" applyBorder="1" applyAlignment="1" applyProtection="1">
      <alignment horizontal="center"/>
      <protection/>
    </xf>
    <xf numFmtId="0" fontId="3" fillId="0" borderId="5" xfId="0" applyFont="1" applyFill="1" applyBorder="1" applyAlignment="1">
      <alignment horizontal="center" wrapText="1"/>
    </xf>
    <xf numFmtId="37" fontId="0" fillId="0" borderId="0" xfId="0" applyNumberFormat="1" applyFont="1" applyFill="1" applyBorder="1" applyAlignment="1" applyProtection="1">
      <alignment horizontal="center"/>
      <protection/>
    </xf>
    <xf numFmtId="169" fontId="0" fillId="0" borderId="0" xfId="0" applyNumberFormat="1" applyFont="1" applyFill="1" applyBorder="1" applyAlignment="1" applyProtection="1">
      <alignment horizontal="center"/>
      <protection/>
    </xf>
    <xf numFmtId="37" fontId="2" fillId="0" borderId="0" xfId="0" applyNumberFormat="1" applyFont="1" applyFill="1" applyBorder="1" applyAlignment="1" applyProtection="1">
      <alignment/>
      <protection/>
    </xf>
    <xf numFmtId="165" fontId="2" fillId="0" borderId="0" xfId="0" applyNumberFormat="1" applyFont="1" applyFill="1" applyBorder="1" applyAlignment="1" applyProtection="1">
      <alignment/>
      <protection/>
    </xf>
    <xf numFmtId="169" fontId="2" fillId="0" borderId="0" xfId="0" applyNumberFormat="1" applyFont="1" applyFill="1" applyBorder="1" applyAlignment="1" applyProtection="1">
      <alignment/>
      <protection/>
    </xf>
    <xf numFmtId="0" fontId="2" fillId="0" borderId="8" xfId="0" applyFont="1" applyBorder="1" applyAlignment="1">
      <alignment horizontal="center"/>
    </xf>
    <xf numFmtId="37" fontId="2" fillId="0" borderId="9" xfId="0" applyNumberFormat="1" applyFont="1" applyFill="1" applyBorder="1" applyAlignment="1" applyProtection="1">
      <alignment/>
      <protection/>
    </xf>
    <xf numFmtId="37" fontId="2" fillId="0" borderId="9" xfId="0" applyNumberFormat="1" applyFont="1" applyFill="1" applyBorder="1" applyAlignment="1">
      <alignment/>
    </xf>
    <xf numFmtId="37" fontId="2" fillId="0" borderId="9" xfId="0" applyNumberFormat="1" applyFont="1" applyFill="1" applyBorder="1" applyAlignment="1" applyProtection="1">
      <alignment horizontal="right"/>
      <protection/>
    </xf>
    <xf numFmtId="0" fontId="2" fillId="0" borderId="9" xfId="0" applyFont="1" applyFill="1" applyBorder="1" applyAlignment="1">
      <alignment/>
    </xf>
    <xf numFmtId="165" fontId="2" fillId="0" borderId="9" xfId="0" applyNumberFormat="1" applyFont="1" applyFill="1" applyBorder="1" applyAlignment="1" applyProtection="1">
      <alignment/>
      <protection/>
    </xf>
    <xf numFmtId="169" fontId="2" fillId="0" borderId="9" xfId="0" applyNumberFormat="1" applyFont="1" applyFill="1" applyBorder="1" applyAlignment="1" applyProtection="1">
      <alignment/>
      <protection/>
    </xf>
    <xf numFmtId="37" fontId="2" fillId="0" borderId="10" xfId="0" applyNumberFormat="1" applyFont="1" applyFill="1" applyBorder="1" applyAlignment="1" applyProtection="1">
      <alignment/>
      <protection/>
    </xf>
    <xf numFmtId="37" fontId="2" fillId="3" borderId="0" xfId="0" applyNumberFormat="1" applyFont="1" applyFill="1" applyBorder="1" applyAlignment="1" applyProtection="1">
      <alignment/>
      <protection/>
    </xf>
    <xf numFmtId="37" fontId="2" fillId="3" borderId="0" xfId="0" applyNumberFormat="1" applyFont="1" applyFill="1" applyBorder="1" applyAlignment="1">
      <alignment/>
    </xf>
    <xf numFmtId="37" fontId="2" fillId="3" borderId="0" xfId="0" applyNumberFormat="1" applyFont="1" applyFill="1" applyBorder="1" applyAlignment="1" applyProtection="1">
      <alignment/>
      <protection locked="0"/>
    </xf>
    <xf numFmtId="37" fontId="2" fillId="2" borderId="0" xfId="0" applyNumberFormat="1" applyFont="1" applyFill="1" applyBorder="1" applyAlignment="1" applyProtection="1">
      <alignment/>
      <protection/>
    </xf>
    <xf numFmtId="0" fontId="2" fillId="0" borderId="0" xfId="0" applyFont="1" applyAlignment="1">
      <alignment/>
    </xf>
    <xf numFmtId="0" fontId="2" fillId="0" borderId="0" xfId="0" applyFont="1" applyBorder="1" applyAlignment="1">
      <alignment/>
    </xf>
    <xf numFmtId="38" fontId="2" fillId="0" borderId="0" xfId="15" applyNumberFormat="1" applyFont="1" applyFill="1" applyBorder="1" applyAlignment="1">
      <alignment vertical="center"/>
    </xf>
    <xf numFmtId="38" fontId="2" fillId="0" borderId="0" xfId="15" applyNumberFormat="1" applyFont="1" applyBorder="1" applyAlignment="1">
      <alignment vertical="center"/>
    </xf>
    <xf numFmtId="0" fontId="2" fillId="0" borderId="0" xfId="0" applyFont="1" applyFill="1" applyAlignment="1">
      <alignment/>
    </xf>
    <xf numFmtId="37" fontId="0" fillId="0" borderId="0" xfId="0" applyNumberFormat="1" applyFont="1" applyFill="1" applyAlignment="1" applyProtection="1">
      <alignment horizontal="right"/>
      <protection/>
    </xf>
    <xf numFmtId="169" fontId="0" fillId="0" borderId="0" xfId="0" applyNumberFormat="1" applyFont="1" applyFill="1" applyAlignment="1" applyProtection="1">
      <alignment/>
      <protection/>
    </xf>
    <xf numFmtId="37" fontId="0" fillId="3" borderId="0" xfId="0" applyNumberFormat="1" applyFont="1" applyFill="1" applyAlignment="1" applyProtection="1">
      <alignment/>
      <protection/>
    </xf>
    <xf numFmtId="38" fontId="0" fillId="0" borderId="0" xfId="15" applyNumberFormat="1" applyFont="1" applyFill="1" applyAlignment="1">
      <alignment vertical="center"/>
    </xf>
    <xf numFmtId="38" fontId="0" fillId="0" borderId="0" xfId="15" applyNumberFormat="1" applyFont="1" applyAlignment="1">
      <alignment vertical="center"/>
    </xf>
    <xf numFmtId="0" fontId="3" fillId="0" borderId="11" xfId="0" applyFont="1" applyBorder="1" applyAlignment="1">
      <alignment horizontal="center" vertical="center" wrapText="1"/>
    </xf>
    <xf numFmtId="37" fontId="0" fillId="0" borderId="12" xfId="0" applyNumberFormat="1" applyFont="1" applyFill="1" applyBorder="1" applyAlignment="1" applyProtection="1">
      <alignment vertical="center"/>
      <protection/>
    </xf>
    <xf numFmtId="37" fontId="0" fillId="0" borderId="12" xfId="0" applyNumberFormat="1" applyFont="1" applyFill="1" applyBorder="1" applyAlignment="1" applyProtection="1">
      <alignment horizontal="center" vertical="center"/>
      <protection/>
    </xf>
    <xf numFmtId="37" fontId="0" fillId="3" borderId="12" xfId="0" applyNumberFormat="1" applyFont="1" applyFill="1" applyBorder="1" applyAlignment="1" applyProtection="1">
      <alignment horizontal="center"/>
      <protection/>
    </xf>
    <xf numFmtId="37" fontId="0" fillId="2" borderId="13" xfId="0" applyNumberFormat="1" applyFont="1" applyFill="1" applyBorder="1" applyAlignment="1" applyProtection="1">
      <alignment horizontal="center"/>
      <protection/>
    </xf>
    <xf numFmtId="38" fontId="0" fillId="0" borderId="0" xfId="15" applyNumberFormat="1" applyFont="1" applyFill="1" applyAlignment="1">
      <alignment/>
    </xf>
    <xf numFmtId="38" fontId="0" fillId="0" borderId="0" xfId="15" applyNumberFormat="1" applyFont="1" applyAlignment="1">
      <alignment/>
    </xf>
    <xf numFmtId="0" fontId="3" fillId="0" borderId="14" xfId="0" applyFont="1" applyFill="1" applyBorder="1" applyAlignment="1" quotePrefix="1">
      <alignment horizontal="center" vertical="center" wrapText="1"/>
    </xf>
    <xf numFmtId="37" fontId="0" fillId="0" borderId="15" xfId="0" applyNumberFormat="1" applyFont="1" applyFill="1" applyBorder="1" applyAlignment="1" applyProtection="1">
      <alignment vertical="center"/>
      <protection/>
    </xf>
    <xf numFmtId="37" fontId="0" fillId="0" borderId="15" xfId="0" applyNumberFormat="1" applyFont="1" applyFill="1" applyBorder="1" applyAlignment="1" applyProtection="1">
      <alignment horizontal="center" vertical="center"/>
      <protection/>
    </xf>
    <xf numFmtId="165" fontId="0" fillId="0" borderId="15" xfId="0" applyNumberFormat="1" applyFont="1" applyFill="1" applyBorder="1" applyAlignment="1" applyProtection="1">
      <alignment vertical="center"/>
      <protection/>
    </xf>
    <xf numFmtId="37" fontId="0" fillId="3" borderId="15" xfId="0" applyNumberFormat="1" applyFont="1" applyFill="1" applyBorder="1" applyAlignment="1" applyProtection="1">
      <alignment horizontal="center" vertical="center"/>
      <protection/>
    </xf>
    <xf numFmtId="37" fontId="0" fillId="2" borderId="16" xfId="0" applyNumberFormat="1" applyFont="1" applyFill="1" applyBorder="1" applyAlignment="1" applyProtection="1">
      <alignment horizontal="center" vertical="center"/>
      <protection/>
    </xf>
    <xf numFmtId="0" fontId="0" fillId="0" borderId="0" xfId="0" applyFont="1" applyAlignment="1" quotePrefix="1">
      <alignment/>
    </xf>
    <xf numFmtId="49" fontId="0" fillId="0" borderId="0" xfId="0" applyNumberFormat="1" applyFont="1" applyAlignment="1" quotePrefix="1">
      <alignment/>
    </xf>
    <xf numFmtId="44" fontId="0" fillId="0" borderId="0" xfId="17" applyFont="1" applyFill="1" applyAlignment="1">
      <alignment/>
    </xf>
    <xf numFmtId="0" fontId="2" fillId="0" borderId="0" xfId="0" applyFont="1" applyBorder="1" applyAlignment="1">
      <alignment horizontal="center"/>
    </xf>
    <xf numFmtId="0" fontId="0" fillId="0" borderId="0"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Y2008FinalTenYearOperatingPlanPRSdatedFeb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SCntl"/>
      <sheetName val="XCHK"/>
      <sheetName val="ES"/>
      <sheetName val="CASH MANAGEMENT"/>
      <sheetName val="ACCOUNTS RECEIVABLE"/>
      <sheetName val="PRS"/>
      <sheetName val="UNDELIVERED ORDERS"/>
      <sheetName val="SSPA"/>
      <sheetName val="SSD"/>
      <sheetName val="SSR"/>
      <sheetName val="SSI"/>
      <sheetName val="PRINCIPALPAYMENT"/>
      <sheetName val="AMORTIZATION"/>
      <sheetName val="OTHER INTEREST EXPENSE"/>
      <sheetName val="SOR"/>
      <sheetName val="Charts"/>
      <sheetName val="PRSDIAGNOSE"/>
      <sheetName val="Macro Code"/>
    </sheetNames>
    <sheetDataSet>
      <sheetData sheetId="2">
        <row r="31">
          <cell r="R31">
            <v>64980309</v>
          </cell>
        </row>
        <row r="32">
          <cell r="R32">
            <v>67758516</v>
          </cell>
        </row>
        <row r="35">
          <cell r="R35">
            <v>70086337</v>
          </cell>
        </row>
        <row r="37">
          <cell r="R37">
            <v>81321044</v>
          </cell>
        </row>
        <row r="38">
          <cell r="R38">
            <v>84779530</v>
          </cell>
        </row>
        <row r="39">
          <cell r="R39">
            <v>84818583</v>
          </cell>
        </row>
        <row r="40">
          <cell r="R40">
            <v>87831805</v>
          </cell>
        </row>
        <row r="41">
          <cell r="R41">
            <v>85683303</v>
          </cell>
        </row>
        <row r="42">
          <cell r="R42">
            <v>82164681</v>
          </cell>
        </row>
        <row r="43">
          <cell r="R43">
            <v>83131250</v>
          </cell>
        </row>
        <row r="44">
          <cell r="R44">
            <v>83882514</v>
          </cell>
        </row>
        <row r="45">
          <cell r="R45">
            <v>86347068</v>
          </cell>
        </row>
        <row r="46">
          <cell r="R46">
            <v>87132632</v>
          </cell>
        </row>
        <row r="47">
          <cell r="R47">
            <v>81057852</v>
          </cell>
        </row>
      </sheetData>
      <sheetData sheetId="3">
        <row r="27">
          <cell r="G27">
            <v>-2463558</v>
          </cell>
          <cell r="K27">
            <v>0</v>
          </cell>
        </row>
        <row r="28">
          <cell r="F28">
            <v>-8313</v>
          </cell>
          <cell r="K28">
            <v>493453</v>
          </cell>
        </row>
        <row r="29">
          <cell r="F29">
            <v>450827</v>
          </cell>
          <cell r="K29">
            <v>2615228</v>
          </cell>
        </row>
        <row r="30">
          <cell r="I30">
            <v>40473</v>
          </cell>
        </row>
        <row r="32">
          <cell r="F32">
            <v>0</v>
          </cell>
          <cell r="K32">
            <v>1902909</v>
          </cell>
        </row>
        <row r="33">
          <cell r="G33">
            <v>3409851</v>
          </cell>
          <cell r="J33">
            <v>1600000</v>
          </cell>
        </row>
        <row r="34">
          <cell r="F34">
            <v>0</v>
          </cell>
          <cell r="K34">
            <v>0</v>
          </cell>
        </row>
        <row r="35">
          <cell r="F35">
            <v>0</v>
          </cell>
          <cell r="K35">
            <v>0</v>
          </cell>
        </row>
      </sheetData>
      <sheetData sheetId="4">
        <row r="5">
          <cell r="G5">
            <v>5045030</v>
          </cell>
        </row>
        <row r="6">
          <cell r="G6">
            <v>1926080</v>
          </cell>
        </row>
        <row r="7">
          <cell r="G7">
            <v>-1022778</v>
          </cell>
        </row>
        <row r="8">
          <cell r="G8">
            <v>380210</v>
          </cell>
        </row>
        <row r="9">
          <cell r="K9">
            <v>-4325300</v>
          </cell>
        </row>
        <row r="10">
          <cell r="K10">
            <v>507980</v>
          </cell>
        </row>
        <row r="11">
          <cell r="K11">
            <v>1477927</v>
          </cell>
        </row>
        <row r="12">
          <cell r="K12">
            <v>-1422194</v>
          </cell>
        </row>
        <row r="13">
          <cell r="K13">
            <v>-128705</v>
          </cell>
        </row>
        <row r="14">
          <cell r="K14">
            <v>188404</v>
          </cell>
        </row>
        <row r="15">
          <cell r="K15">
            <v>2587225</v>
          </cell>
        </row>
      </sheetData>
      <sheetData sheetId="5">
        <row r="11">
          <cell r="A11">
            <v>1988</v>
          </cell>
          <cell r="C11">
            <v>6229969</v>
          </cell>
          <cell r="D11">
            <v>1657200</v>
          </cell>
        </row>
        <row r="12">
          <cell r="A12">
            <v>1989</v>
          </cell>
          <cell r="C12">
            <v>4122181</v>
          </cell>
          <cell r="D12">
            <v>1821000</v>
          </cell>
        </row>
        <row r="13">
          <cell r="A13">
            <v>1990</v>
          </cell>
          <cell r="C13">
            <v>4338148</v>
          </cell>
          <cell r="D13">
            <v>1854800</v>
          </cell>
        </row>
        <row r="14">
          <cell r="A14">
            <v>1991</v>
          </cell>
          <cell r="C14">
            <v>3986720</v>
          </cell>
          <cell r="D14">
            <v>1855400</v>
          </cell>
        </row>
        <row r="15">
          <cell r="A15">
            <v>1992</v>
          </cell>
          <cell r="C15">
            <v>3716512</v>
          </cell>
          <cell r="D15">
            <v>1859801</v>
          </cell>
        </row>
        <row r="16">
          <cell r="A16">
            <v>1993</v>
          </cell>
          <cell r="C16">
            <v>3358539</v>
          </cell>
          <cell r="D16">
            <v>1900792</v>
          </cell>
        </row>
        <row r="17">
          <cell r="A17">
            <v>1994</v>
          </cell>
          <cell r="C17">
            <v>4307494</v>
          </cell>
          <cell r="D17">
            <v>1951000</v>
          </cell>
        </row>
        <row r="18">
          <cell r="A18">
            <v>1995</v>
          </cell>
          <cell r="C18">
            <v>3933887</v>
          </cell>
          <cell r="D18">
            <v>1951000</v>
          </cell>
        </row>
        <row r="19">
          <cell r="A19">
            <v>1996</v>
          </cell>
          <cell r="C19">
            <v>4755603</v>
          </cell>
          <cell r="D19">
            <v>1951000</v>
          </cell>
        </row>
        <row r="20">
          <cell r="A20">
            <v>1997</v>
          </cell>
          <cell r="C20">
            <v>5326574</v>
          </cell>
          <cell r="D20">
            <v>1951000</v>
          </cell>
        </row>
        <row r="21">
          <cell r="A21">
            <v>1998</v>
          </cell>
          <cell r="C21">
            <v>5799276</v>
          </cell>
          <cell r="D21">
            <v>1951000</v>
          </cell>
        </row>
        <row r="22">
          <cell r="A22">
            <v>1999</v>
          </cell>
          <cell r="C22">
            <v>5538633</v>
          </cell>
          <cell r="D22">
            <v>1951000</v>
          </cell>
        </row>
        <row r="23">
          <cell r="A23">
            <v>2000</v>
          </cell>
          <cell r="C23">
            <v>5345537</v>
          </cell>
          <cell r="D23">
            <v>1951000</v>
          </cell>
        </row>
        <row r="24">
          <cell r="A24">
            <v>2001</v>
          </cell>
          <cell r="C24">
            <v>4978926</v>
          </cell>
          <cell r="D24">
            <v>1951000</v>
          </cell>
        </row>
        <row r="25">
          <cell r="A25">
            <v>2002</v>
          </cell>
          <cell r="C25">
            <v>4800343</v>
          </cell>
          <cell r="D25">
            <v>1951000</v>
          </cell>
        </row>
        <row r="26">
          <cell r="A26">
            <v>2003</v>
          </cell>
          <cell r="C26">
            <v>4153830</v>
          </cell>
          <cell r="D26">
            <v>1840000</v>
          </cell>
        </row>
        <row r="27">
          <cell r="A27">
            <v>2004</v>
          </cell>
          <cell r="C27">
            <v>4093096</v>
          </cell>
          <cell r="D27">
            <v>1840000</v>
          </cell>
        </row>
        <row r="28">
          <cell r="A28">
            <v>2005</v>
          </cell>
          <cell r="C28">
            <v>3890460</v>
          </cell>
          <cell r="D28">
            <v>1731000</v>
          </cell>
        </row>
        <row r="29">
          <cell r="A29">
            <v>2006</v>
          </cell>
          <cell r="C29">
            <v>4089673</v>
          </cell>
          <cell r="D29">
            <v>1750000</v>
          </cell>
        </row>
        <row r="30">
          <cell r="A30">
            <v>2007</v>
          </cell>
          <cell r="C30">
            <v>3965355</v>
          </cell>
          <cell r="D30">
            <v>1721000</v>
          </cell>
        </row>
        <row r="31">
          <cell r="A31">
            <v>2008</v>
          </cell>
          <cell r="C31">
            <v>4014930</v>
          </cell>
          <cell r="D31">
            <v>1721000</v>
          </cell>
        </row>
        <row r="32">
          <cell r="A32">
            <v>2009</v>
          </cell>
          <cell r="C32">
            <v>4072410</v>
          </cell>
          <cell r="D32">
            <v>1721000</v>
          </cell>
        </row>
        <row r="33">
          <cell r="A33">
            <v>2010</v>
          </cell>
          <cell r="C33">
            <v>4046790</v>
          </cell>
          <cell r="D33">
            <v>1721000</v>
          </cell>
        </row>
        <row r="34">
          <cell r="A34">
            <v>2011</v>
          </cell>
          <cell r="C34">
            <v>4068520</v>
          </cell>
          <cell r="D34">
            <v>1721000</v>
          </cell>
        </row>
        <row r="35">
          <cell r="A35">
            <v>2012</v>
          </cell>
          <cell r="C35">
            <v>4076070</v>
          </cell>
          <cell r="D35">
            <v>1721000</v>
          </cell>
        </row>
        <row r="36">
          <cell r="A36">
            <v>2013</v>
          </cell>
          <cell r="C36">
            <v>4081450</v>
          </cell>
          <cell r="D36">
            <v>1721000</v>
          </cell>
        </row>
        <row r="37">
          <cell r="A37">
            <v>2014</v>
          </cell>
          <cell r="C37">
            <v>3958280</v>
          </cell>
          <cell r="D37">
            <v>1721000</v>
          </cell>
        </row>
        <row r="38">
          <cell r="A38">
            <v>2015</v>
          </cell>
          <cell r="C38">
            <v>3896980</v>
          </cell>
          <cell r="D38">
            <v>1721000</v>
          </cell>
        </row>
        <row r="39">
          <cell r="A39">
            <v>2016</v>
          </cell>
          <cell r="C39">
            <v>3728480</v>
          </cell>
          <cell r="D39">
            <v>1951000</v>
          </cell>
        </row>
        <row r="40">
          <cell r="A40">
            <v>2017</v>
          </cell>
          <cell r="C40">
            <v>4501001</v>
          </cell>
          <cell r="D40">
            <v>1951000</v>
          </cell>
        </row>
        <row r="41">
          <cell r="A41">
            <v>2018</v>
          </cell>
          <cell r="C41">
            <v>4501001</v>
          </cell>
          <cell r="D41">
            <v>1951000</v>
          </cell>
        </row>
        <row r="42">
          <cell r="A42">
            <v>2019</v>
          </cell>
          <cell r="C42">
            <v>4501001</v>
          </cell>
          <cell r="D42">
            <v>1951000</v>
          </cell>
        </row>
        <row r="43">
          <cell r="A43">
            <v>2020</v>
          </cell>
          <cell r="C43">
            <v>4501001</v>
          </cell>
          <cell r="D43">
            <v>1951000</v>
          </cell>
        </row>
        <row r="44">
          <cell r="A44">
            <v>2021</v>
          </cell>
          <cell r="C44">
            <v>4501001</v>
          </cell>
          <cell r="D44">
            <v>1951000</v>
          </cell>
        </row>
        <row r="45">
          <cell r="A45">
            <v>2022</v>
          </cell>
          <cell r="C45">
            <v>4501001</v>
          </cell>
          <cell r="D45">
            <v>1951000</v>
          </cell>
        </row>
        <row r="46">
          <cell r="A46">
            <v>2023</v>
          </cell>
          <cell r="C46">
            <v>4501001</v>
          </cell>
          <cell r="D46">
            <v>1951000</v>
          </cell>
        </row>
        <row r="47">
          <cell r="A47">
            <v>2024</v>
          </cell>
          <cell r="C47">
            <v>4501001</v>
          </cell>
          <cell r="D47">
            <v>1951000</v>
          </cell>
        </row>
        <row r="48">
          <cell r="A48">
            <v>2025</v>
          </cell>
          <cell r="C48">
            <v>4501001</v>
          </cell>
          <cell r="D48">
            <v>1951000</v>
          </cell>
        </row>
        <row r="49">
          <cell r="A49">
            <v>2026</v>
          </cell>
          <cell r="C49">
            <v>4501001</v>
          </cell>
          <cell r="D49">
            <v>1951000</v>
          </cell>
        </row>
        <row r="50">
          <cell r="A50">
            <v>2027</v>
          </cell>
          <cell r="C50">
            <v>4501001</v>
          </cell>
          <cell r="D50">
            <v>1951000</v>
          </cell>
        </row>
        <row r="51">
          <cell r="A51">
            <v>2028</v>
          </cell>
          <cell r="C51">
            <v>4501001</v>
          </cell>
          <cell r="D51">
            <v>1951000</v>
          </cell>
        </row>
        <row r="52">
          <cell r="A52">
            <v>2029</v>
          </cell>
          <cell r="C52">
            <v>4501001</v>
          </cell>
          <cell r="D52">
            <v>1951000</v>
          </cell>
        </row>
        <row r="53">
          <cell r="A53">
            <v>2030</v>
          </cell>
          <cell r="C53">
            <v>4501001</v>
          </cell>
          <cell r="D53">
            <v>1951000</v>
          </cell>
        </row>
        <row r="54">
          <cell r="A54">
            <v>2031</v>
          </cell>
          <cell r="C54">
            <v>4501001</v>
          </cell>
          <cell r="D54">
            <v>1951000</v>
          </cell>
        </row>
        <row r="55">
          <cell r="A55">
            <v>2032</v>
          </cell>
          <cell r="C55">
            <v>4501001</v>
          </cell>
          <cell r="D55">
            <v>1951000</v>
          </cell>
        </row>
        <row r="56">
          <cell r="A56">
            <v>2033</v>
          </cell>
          <cell r="C56">
            <v>4501001</v>
          </cell>
          <cell r="D56">
            <v>1951000</v>
          </cell>
        </row>
        <row r="57">
          <cell r="A57">
            <v>2034</v>
          </cell>
          <cell r="C57">
            <v>4501001</v>
          </cell>
          <cell r="D57">
            <v>1951000</v>
          </cell>
        </row>
        <row r="58">
          <cell r="A58">
            <v>2035</v>
          </cell>
          <cell r="C58">
            <v>4501001</v>
          </cell>
          <cell r="D58">
            <v>1951000</v>
          </cell>
        </row>
        <row r="59">
          <cell r="A59">
            <v>2036</v>
          </cell>
          <cell r="C59">
            <v>4501001</v>
          </cell>
          <cell r="D59">
            <v>1951000</v>
          </cell>
        </row>
        <row r="60">
          <cell r="A60">
            <v>2037</v>
          </cell>
          <cell r="C60">
            <v>4501001</v>
          </cell>
          <cell r="D60">
            <v>1951000</v>
          </cell>
        </row>
        <row r="61">
          <cell r="A61">
            <v>2038</v>
          </cell>
          <cell r="C61">
            <v>4501001</v>
          </cell>
          <cell r="D61">
            <v>1951000</v>
          </cell>
        </row>
        <row r="62">
          <cell r="A62">
            <v>2039</v>
          </cell>
          <cell r="C62">
            <v>4501001</v>
          </cell>
          <cell r="D62">
            <v>1951000</v>
          </cell>
        </row>
        <row r="63">
          <cell r="A63">
            <v>2040</v>
          </cell>
          <cell r="C63">
            <v>4501001</v>
          </cell>
          <cell r="D63">
            <v>1951000</v>
          </cell>
        </row>
        <row r="64">
          <cell r="A64">
            <v>2041</v>
          </cell>
          <cell r="C64">
            <v>4501001</v>
          </cell>
          <cell r="D64">
            <v>1951000</v>
          </cell>
        </row>
        <row r="65">
          <cell r="A65">
            <v>2042</v>
          </cell>
          <cell r="C65">
            <v>4501001</v>
          </cell>
          <cell r="D65">
            <v>1951000</v>
          </cell>
        </row>
        <row r="66">
          <cell r="A66">
            <v>2043</v>
          </cell>
          <cell r="C66">
            <v>4501001</v>
          </cell>
          <cell r="D66">
            <v>1951000</v>
          </cell>
        </row>
        <row r="67">
          <cell r="A67">
            <v>2044</v>
          </cell>
          <cell r="C67">
            <v>4501001</v>
          </cell>
          <cell r="D67">
            <v>1951000</v>
          </cell>
        </row>
        <row r="68">
          <cell r="A68">
            <v>2045</v>
          </cell>
          <cell r="C68">
            <v>4501001</v>
          </cell>
          <cell r="D68">
            <v>1951000</v>
          </cell>
        </row>
        <row r="100">
          <cell r="C100">
            <v>0</v>
          </cell>
          <cell r="D100">
            <v>0</v>
          </cell>
        </row>
        <row r="211">
          <cell r="C211">
            <v>3.41</v>
          </cell>
          <cell r="E211">
            <v>0.75</v>
          </cell>
          <cell r="F211">
            <v>25045174</v>
          </cell>
        </row>
        <row r="212">
          <cell r="C212">
            <v>3.41</v>
          </cell>
          <cell r="E212">
            <v>0.75</v>
          </cell>
          <cell r="F212">
            <v>14841798</v>
          </cell>
        </row>
        <row r="213">
          <cell r="C213">
            <v>3.41</v>
          </cell>
          <cell r="E213">
            <v>0.75</v>
          </cell>
          <cell r="F213">
            <v>22485833</v>
          </cell>
        </row>
        <row r="214">
          <cell r="C214">
            <v>5.11</v>
          </cell>
          <cell r="E214">
            <v>1.05</v>
          </cell>
          <cell r="F214">
            <v>23677403</v>
          </cell>
        </row>
        <row r="215">
          <cell r="C215">
            <v>5.11</v>
          </cell>
          <cell r="E215">
            <v>1.05</v>
          </cell>
          <cell r="F215">
            <v>32226758</v>
          </cell>
        </row>
        <row r="216">
          <cell r="C216">
            <v>7.28</v>
          </cell>
          <cell r="E216">
            <v>1.28</v>
          </cell>
          <cell r="F216">
            <v>45263637</v>
          </cell>
        </row>
        <row r="217">
          <cell r="C217">
            <v>6.31</v>
          </cell>
          <cell r="E217">
            <v>1.07</v>
          </cell>
          <cell r="F217">
            <v>47267754</v>
          </cell>
        </row>
        <row r="218">
          <cell r="C218">
            <v>6.31</v>
          </cell>
          <cell r="E218">
            <v>1.07</v>
          </cell>
          <cell r="F218">
            <v>36196509</v>
          </cell>
        </row>
        <row r="219">
          <cell r="D219">
            <v>4.93</v>
          </cell>
          <cell r="E219">
            <v>0.93</v>
          </cell>
          <cell r="F219">
            <v>41665808</v>
          </cell>
        </row>
        <row r="220">
          <cell r="D220">
            <v>4.31</v>
          </cell>
          <cell r="E220">
            <v>0.92</v>
          </cell>
          <cell r="F220">
            <v>42254449</v>
          </cell>
        </row>
        <row r="221">
          <cell r="D221">
            <v>3.89</v>
          </cell>
          <cell r="E221">
            <v>0.8949</v>
          </cell>
          <cell r="F221">
            <v>41748385</v>
          </cell>
        </row>
        <row r="222">
          <cell r="D222">
            <v>4.55</v>
          </cell>
          <cell r="E222">
            <v>1.0095</v>
          </cell>
          <cell r="F222">
            <v>45892496</v>
          </cell>
        </row>
        <row r="223">
          <cell r="D223">
            <v>4.46</v>
          </cell>
          <cell r="E223">
            <v>0.9519</v>
          </cell>
          <cell r="F223">
            <v>43556090</v>
          </cell>
        </row>
        <row r="224">
          <cell r="D224">
            <v>4.96</v>
          </cell>
          <cell r="E224">
            <v>0.987</v>
          </cell>
          <cell r="F224">
            <v>46396678</v>
          </cell>
        </row>
        <row r="225">
          <cell r="D225">
            <v>5.45</v>
          </cell>
          <cell r="E225">
            <v>0.9924</v>
          </cell>
          <cell r="F225">
            <v>52212375</v>
          </cell>
        </row>
        <row r="226">
          <cell r="D226">
            <v>6.11</v>
          </cell>
          <cell r="E226">
            <v>1.0841</v>
          </cell>
          <cell r="F226">
            <v>53588303</v>
          </cell>
        </row>
        <row r="227">
          <cell r="D227">
            <v>6.4551</v>
          </cell>
          <cell r="E227">
            <v>1.1712</v>
          </cell>
          <cell r="F227">
            <v>49650375</v>
          </cell>
        </row>
        <row r="228">
          <cell r="C228">
            <v>7.4098</v>
          </cell>
          <cell r="E228">
            <v>1.3878</v>
          </cell>
          <cell r="F228">
            <v>53912658</v>
          </cell>
        </row>
        <row r="229">
          <cell r="C229">
            <v>7.0256</v>
          </cell>
          <cell r="E229">
            <v>1.3682</v>
          </cell>
          <cell r="F229">
            <v>55562109</v>
          </cell>
        </row>
        <row r="230">
          <cell r="C230">
            <v>8.5124</v>
          </cell>
          <cell r="E230">
            <v>1.6344</v>
          </cell>
          <cell r="F230">
            <v>67509136</v>
          </cell>
        </row>
        <row r="231">
          <cell r="C231">
            <v>8.958</v>
          </cell>
          <cell r="E231">
            <v>1.7415</v>
          </cell>
          <cell r="F231">
            <v>71931530</v>
          </cell>
        </row>
        <row r="232">
          <cell r="C232">
            <v>8.7575</v>
          </cell>
          <cell r="E232">
            <v>1.7269</v>
          </cell>
          <cell r="F232">
            <v>71328583</v>
          </cell>
        </row>
        <row r="233">
          <cell r="C233">
            <v>9.1412</v>
          </cell>
          <cell r="E233">
            <v>1.7912</v>
          </cell>
          <cell r="F233">
            <v>73984805</v>
          </cell>
        </row>
        <row r="234">
          <cell r="C234">
            <v>8.7831</v>
          </cell>
          <cell r="E234">
            <v>1.7303</v>
          </cell>
          <cell r="F234">
            <v>71468304</v>
          </cell>
        </row>
        <row r="235">
          <cell r="C235">
            <v>8.2887</v>
          </cell>
          <cell r="E235">
            <v>1.6359</v>
          </cell>
          <cell r="F235">
            <v>67570680</v>
          </cell>
        </row>
        <row r="236">
          <cell r="C236">
            <v>8.3484</v>
          </cell>
          <cell r="E236">
            <v>1.6499</v>
          </cell>
          <cell r="F236">
            <v>68147250</v>
          </cell>
        </row>
        <row r="237">
          <cell r="C237">
            <v>8.6523</v>
          </cell>
          <cell r="E237">
            <v>1.6584</v>
          </cell>
          <cell r="F237">
            <v>68496515</v>
          </cell>
        </row>
        <row r="238">
          <cell r="C238">
            <v>9.0515</v>
          </cell>
          <cell r="E238">
            <v>1.708</v>
          </cell>
          <cell r="F238">
            <v>70547068</v>
          </cell>
        </row>
        <row r="239">
          <cell r="C239">
            <v>9.5087</v>
          </cell>
          <cell r="E239">
            <v>1.5143</v>
          </cell>
          <cell r="F239">
            <v>70905633</v>
          </cell>
        </row>
        <row r="240">
          <cell r="C240">
            <v>7.1531</v>
          </cell>
          <cell r="E240">
            <v>1.3752</v>
          </cell>
          <cell r="F240">
            <v>64391852</v>
          </cell>
        </row>
        <row r="241">
          <cell r="C241">
            <v>5.9439</v>
          </cell>
          <cell r="E241">
            <v>1.1427</v>
          </cell>
          <cell r="F241">
            <v>53507349</v>
          </cell>
        </row>
        <row r="242">
          <cell r="C242">
            <v>5.9375</v>
          </cell>
          <cell r="E242">
            <v>1.1415</v>
          </cell>
          <cell r="F242">
            <v>53449489</v>
          </cell>
        </row>
        <row r="243">
          <cell r="C243">
            <v>5.9308</v>
          </cell>
          <cell r="E243">
            <v>1.1402</v>
          </cell>
          <cell r="F243">
            <v>53388827</v>
          </cell>
        </row>
        <row r="244">
          <cell r="C244">
            <v>5.9237</v>
          </cell>
          <cell r="E244">
            <v>1.1388</v>
          </cell>
          <cell r="F244">
            <v>53325193</v>
          </cell>
        </row>
        <row r="245">
          <cell r="C245">
            <v>5.9163</v>
          </cell>
          <cell r="E245">
            <v>1.1374</v>
          </cell>
          <cell r="F245">
            <v>53258405</v>
          </cell>
        </row>
        <row r="246">
          <cell r="C246">
            <v>5.9108</v>
          </cell>
          <cell r="E246">
            <v>1.1364</v>
          </cell>
          <cell r="F246">
            <v>53209230</v>
          </cell>
        </row>
        <row r="247">
          <cell r="C247">
            <v>5.9079</v>
          </cell>
          <cell r="E247">
            <v>1.1358</v>
          </cell>
          <cell r="F247">
            <v>53182554</v>
          </cell>
        </row>
        <row r="248">
          <cell r="C248">
            <v>5.9048</v>
          </cell>
          <cell r="E248">
            <v>1.1352</v>
          </cell>
          <cell r="F248">
            <v>53155413</v>
          </cell>
        </row>
        <row r="249">
          <cell r="C249">
            <v>5.9018</v>
          </cell>
          <cell r="E249">
            <v>1.1346</v>
          </cell>
          <cell r="F249">
            <v>53127826</v>
          </cell>
        </row>
        <row r="250">
          <cell r="C250">
            <v>5.8987</v>
          </cell>
          <cell r="E250">
            <v>1.134</v>
          </cell>
          <cell r="F250">
            <v>53099814</v>
          </cell>
        </row>
        <row r="251">
          <cell r="C251">
            <v>5.8955</v>
          </cell>
          <cell r="E251">
            <v>1.1334</v>
          </cell>
          <cell r="F251">
            <v>53071406</v>
          </cell>
        </row>
        <row r="252">
          <cell r="C252">
            <v>5.8923</v>
          </cell>
          <cell r="E252">
            <v>1.1328</v>
          </cell>
          <cell r="F252">
            <v>53042633</v>
          </cell>
        </row>
        <row r="253">
          <cell r="C253">
            <v>5.8891</v>
          </cell>
          <cell r="E253">
            <v>1.1322</v>
          </cell>
          <cell r="F253">
            <v>53013533</v>
          </cell>
        </row>
        <row r="254">
          <cell r="C254">
            <v>5.8858</v>
          </cell>
          <cell r="E254">
            <v>1.1316</v>
          </cell>
          <cell r="F254">
            <v>52984146</v>
          </cell>
        </row>
        <row r="255">
          <cell r="C255">
            <v>5.8825</v>
          </cell>
          <cell r="E255">
            <v>1.1309</v>
          </cell>
          <cell r="F255">
            <v>52954525</v>
          </cell>
        </row>
        <row r="256">
          <cell r="C256">
            <v>5.8792</v>
          </cell>
          <cell r="E256">
            <v>1.1303</v>
          </cell>
          <cell r="F256">
            <v>52924723</v>
          </cell>
        </row>
        <row r="257">
          <cell r="C257">
            <v>5.8759</v>
          </cell>
          <cell r="E257">
            <v>1.1297</v>
          </cell>
          <cell r="F257">
            <v>52894807</v>
          </cell>
        </row>
        <row r="258">
          <cell r="C258">
            <v>5.8726</v>
          </cell>
          <cell r="E258">
            <v>1.129</v>
          </cell>
          <cell r="F258">
            <v>52864849</v>
          </cell>
        </row>
        <row r="259">
          <cell r="C259">
            <v>5.8731</v>
          </cell>
          <cell r="E259">
            <v>1.1291</v>
          </cell>
          <cell r="F259">
            <v>52869768</v>
          </cell>
        </row>
        <row r="260">
          <cell r="C260">
            <v>5.9071</v>
          </cell>
          <cell r="E260">
            <v>1.1357</v>
          </cell>
          <cell r="F260">
            <v>53175678</v>
          </cell>
        </row>
        <row r="261">
          <cell r="C261">
            <v>5.711</v>
          </cell>
          <cell r="E261">
            <v>1.098</v>
          </cell>
          <cell r="F261">
            <v>51410717</v>
          </cell>
        </row>
        <row r="262">
          <cell r="C262">
            <v>5.711</v>
          </cell>
          <cell r="E262">
            <v>1.098</v>
          </cell>
          <cell r="F262">
            <v>51410718</v>
          </cell>
        </row>
        <row r="263">
          <cell r="C263">
            <v>5.711</v>
          </cell>
          <cell r="E263">
            <v>1.098</v>
          </cell>
          <cell r="F263">
            <v>51410718</v>
          </cell>
        </row>
        <row r="264">
          <cell r="C264">
            <v>5.711</v>
          </cell>
          <cell r="E264">
            <v>1.098</v>
          </cell>
          <cell r="F264">
            <v>51410718</v>
          </cell>
        </row>
        <row r="265">
          <cell r="C265">
            <v>5.711</v>
          </cell>
          <cell r="E265">
            <v>1.098</v>
          </cell>
          <cell r="F265">
            <v>51410718</v>
          </cell>
        </row>
        <row r="266">
          <cell r="C266">
            <v>5.711</v>
          </cell>
          <cell r="E266">
            <v>1.098</v>
          </cell>
          <cell r="F266">
            <v>51410717</v>
          </cell>
        </row>
        <row r="267">
          <cell r="C267">
            <v>5.711</v>
          </cell>
          <cell r="E267">
            <v>1.098</v>
          </cell>
          <cell r="F267">
            <v>51410717</v>
          </cell>
        </row>
        <row r="268">
          <cell r="C268">
            <v>5.7303</v>
          </cell>
          <cell r="E268">
            <v>1.1017</v>
          </cell>
          <cell r="F268">
            <v>51584045</v>
          </cell>
        </row>
        <row r="411">
          <cell r="C411">
            <v>21244192</v>
          </cell>
          <cell r="D411">
            <v>19152600</v>
          </cell>
          <cell r="E411">
            <v>635383</v>
          </cell>
          <cell r="F411">
            <v>873169</v>
          </cell>
        </row>
        <row r="412">
          <cell r="C412">
            <v>14056637</v>
          </cell>
          <cell r="D412">
            <v>15410850</v>
          </cell>
          <cell r="E412">
            <v>531174</v>
          </cell>
          <cell r="F412">
            <v>948736</v>
          </cell>
        </row>
        <row r="413">
          <cell r="C413">
            <v>14793085</v>
          </cell>
          <cell r="D413">
            <v>16439700</v>
          </cell>
          <cell r="E413">
            <v>486831</v>
          </cell>
          <cell r="F413">
            <v>710842</v>
          </cell>
        </row>
        <row r="414">
          <cell r="C414">
            <v>15778076</v>
          </cell>
          <cell r="D414">
            <v>18363152</v>
          </cell>
          <cell r="E414">
            <v>570061</v>
          </cell>
          <cell r="F414">
            <v>4423121</v>
          </cell>
        </row>
        <row r="415">
          <cell r="C415">
            <v>18991376</v>
          </cell>
          <cell r="D415">
            <v>23433491</v>
          </cell>
          <cell r="E415">
            <v>450000</v>
          </cell>
          <cell r="F415">
            <v>822934</v>
          </cell>
        </row>
        <row r="416">
          <cell r="C416">
            <v>22079706</v>
          </cell>
          <cell r="D416">
            <v>27912798</v>
          </cell>
          <cell r="E416">
            <v>542813</v>
          </cell>
          <cell r="F416">
            <v>1252848</v>
          </cell>
        </row>
        <row r="417">
          <cell r="C417">
            <v>28886180</v>
          </cell>
          <cell r="D417">
            <v>26689680</v>
          </cell>
          <cell r="E417">
            <v>564157</v>
          </cell>
          <cell r="F417">
            <v>1718505</v>
          </cell>
        </row>
        <row r="418">
          <cell r="C418">
            <v>25287606</v>
          </cell>
          <cell r="D418">
            <v>25050840</v>
          </cell>
          <cell r="E418">
            <v>472306</v>
          </cell>
          <cell r="F418">
            <v>2919369</v>
          </cell>
        </row>
        <row r="419">
          <cell r="C419">
            <v>23460357</v>
          </cell>
          <cell r="D419">
            <v>21736609</v>
          </cell>
          <cell r="E419">
            <v>589160</v>
          </cell>
          <cell r="F419">
            <v>4941645</v>
          </cell>
          <cell r="G419">
            <v>653079</v>
          </cell>
        </row>
        <row r="420">
          <cell r="C420">
            <v>22976824</v>
          </cell>
          <cell r="D420">
            <v>21460664</v>
          </cell>
          <cell r="E420">
            <v>644586</v>
          </cell>
          <cell r="F420">
            <v>7686159</v>
          </cell>
          <cell r="G420">
            <v>-2000000</v>
          </cell>
        </row>
        <row r="421">
          <cell r="C421">
            <v>22527359</v>
          </cell>
          <cell r="D421">
            <v>20951824</v>
          </cell>
          <cell r="E421">
            <v>664122</v>
          </cell>
          <cell r="F421">
            <v>10113374</v>
          </cell>
          <cell r="G421">
            <v>0</v>
          </cell>
        </row>
        <row r="422">
          <cell r="C422">
            <v>25208830.5</v>
          </cell>
          <cell r="D422">
            <v>23633295.5</v>
          </cell>
          <cell r="E422">
            <v>662242</v>
          </cell>
          <cell r="F422">
            <v>11788504</v>
          </cell>
          <cell r="G422">
            <v>0</v>
          </cell>
        </row>
        <row r="423">
          <cell r="C423">
            <v>23860434.5</v>
          </cell>
          <cell r="D423">
            <v>22284899.5</v>
          </cell>
          <cell r="E423">
            <v>734413</v>
          </cell>
          <cell r="F423">
            <v>14016521</v>
          </cell>
          <cell r="G423">
            <v>0</v>
          </cell>
        </row>
        <row r="424">
          <cell r="C424">
            <v>24682054.5</v>
          </cell>
          <cell r="D424">
            <v>23106519.5</v>
          </cell>
          <cell r="E424">
            <v>729480</v>
          </cell>
          <cell r="F424">
            <v>13732223</v>
          </cell>
          <cell r="G424">
            <v>0</v>
          </cell>
        </row>
        <row r="425">
          <cell r="C425">
            <v>26159767</v>
          </cell>
          <cell r="D425">
            <v>24587540</v>
          </cell>
          <cell r="E425">
            <v>750827</v>
          </cell>
          <cell r="F425">
            <v>9231689</v>
          </cell>
          <cell r="G425">
            <v>-1000000</v>
          </cell>
        </row>
        <row r="426">
          <cell r="C426">
            <v>25380864.5</v>
          </cell>
          <cell r="D426">
            <v>25380864.5</v>
          </cell>
          <cell r="E426">
            <v>669936</v>
          </cell>
          <cell r="F426">
            <v>11367177</v>
          </cell>
          <cell r="G426">
            <v>-709116</v>
          </cell>
        </row>
        <row r="427">
          <cell r="C427">
            <v>25859537.5</v>
          </cell>
          <cell r="D427">
            <v>25859537.5</v>
          </cell>
          <cell r="E427">
            <v>676122</v>
          </cell>
          <cell r="F427">
            <v>14653812</v>
          </cell>
        </row>
        <row r="428">
          <cell r="C428">
            <v>28827341.5</v>
          </cell>
          <cell r="D428">
            <v>28827341.5</v>
          </cell>
          <cell r="E428">
            <v>725848</v>
          </cell>
          <cell r="F428">
            <v>12626557</v>
          </cell>
        </row>
        <row r="429">
          <cell r="C429">
            <v>28732509</v>
          </cell>
          <cell r="D429">
            <v>28732509</v>
          </cell>
          <cell r="E429">
            <v>530000</v>
          </cell>
          <cell r="F429">
            <v>11379000</v>
          </cell>
        </row>
        <row r="430">
          <cell r="C430">
            <v>33754568</v>
          </cell>
          <cell r="D430">
            <v>33754568</v>
          </cell>
          <cell r="E430">
            <v>530000</v>
          </cell>
          <cell r="F430">
            <v>11379000</v>
          </cell>
        </row>
        <row r="431">
          <cell r="C431">
            <v>35965765</v>
          </cell>
          <cell r="D431">
            <v>35965765</v>
          </cell>
          <cell r="E431">
            <v>530000</v>
          </cell>
          <cell r="F431">
            <v>12318000</v>
          </cell>
        </row>
        <row r="432">
          <cell r="C432">
            <v>35664291.5</v>
          </cell>
          <cell r="D432">
            <v>35664291.5</v>
          </cell>
          <cell r="E432">
            <v>530000</v>
          </cell>
          <cell r="F432">
            <v>12960000</v>
          </cell>
        </row>
        <row r="433">
          <cell r="C433">
            <v>36992402.5</v>
          </cell>
          <cell r="D433">
            <v>36992402.5</v>
          </cell>
          <cell r="E433">
            <v>530000</v>
          </cell>
          <cell r="F433">
            <v>13317000</v>
          </cell>
        </row>
        <row r="434">
          <cell r="C434">
            <v>35734152</v>
          </cell>
          <cell r="D434">
            <v>35734152</v>
          </cell>
          <cell r="E434">
            <v>530000</v>
          </cell>
          <cell r="F434">
            <v>13685000</v>
          </cell>
        </row>
        <row r="435">
          <cell r="C435">
            <v>33785340</v>
          </cell>
          <cell r="D435">
            <v>33785340</v>
          </cell>
          <cell r="E435">
            <v>530000</v>
          </cell>
          <cell r="F435">
            <v>14064000</v>
          </cell>
        </row>
        <row r="436">
          <cell r="C436">
            <v>34073625</v>
          </cell>
          <cell r="D436">
            <v>34073625</v>
          </cell>
          <cell r="E436">
            <v>530000</v>
          </cell>
          <cell r="F436">
            <v>14454000</v>
          </cell>
        </row>
        <row r="437">
          <cell r="C437">
            <v>34248257.5</v>
          </cell>
          <cell r="D437">
            <v>34248257.5</v>
          </cell>
          <cell r="E437">
            <v>530000</v>
          </cell>
          <cell r="F437">
            <v>14856000</v>
          </cell>
        </row>
        <row r="438">
          <cell r="C438">
            <v>35273534</v>
          </cell>
          <cell r="D438">
            <v>35273534</v>
          </cell>
          <cell r="E438">
            <v>530000</v>
          </cell>
          <cell r="F438">
            <v>15270000</v>
          </cell>
        </row>
        <row r="439">
          <cell r="C439">
            <v>35452816.5</v>
          </cell>
          <cell r="D439">
            <v>35452816.5</v>
          </cell>
          <cell r="E439">
            <v>530000</v>
          </cell>
          <cell r="F439">
            <v>15697000</v>
          </cell>
        </row>
        <row r="440">
          <cell r="C440">
            <v>32195926</v>
          </cell>
          <cell r="D440">
            <v>32195926</v>
          </cell>
          <cell r="E440">
            <v>530000</v>
          </cell>
          <cell r="F440">
            <v>16136000</v>
          </cell>
        </row>
        <row r="441">
          <cell r="C441">
            <v>26753674.5</v>
          </cell>
          <cell r="D441">
            <v>26753674.5</v>
          </cell>
          <cell r="E441">
            <v>530000</v>
          </cell>
          <cell r="F441">
            <v>16136000</v>
          </cell>
        </row>
        <row r="442">
          <cell r="C442">
            <v>26724744.5</v>
          </cell>
          <cell r="D442">
            <v>26724744.5</v>
          </cell>
          <cell r="E442">
            <v>530000</v>
          </cell>
          <cell r="F442">
            <v>16136000</v>
          </cell>
        </row>
        <row r="443">
          <cell r="C443">
            <v>26694413.5</v>
          </cell>
          <cell r="D443">
            <v>26694413.5</v>
          </cell>
          <cell r="E443">
            <v>530000</v>
          </cell>
          <cell r="F443">
            <v>16136000</v>
          </cell>
        </row>
        <row r="444">
          <cell r="C444">
            <v>26662596.5</v>
          </cell>
          <cell r="D444">
            <v>26662596.5</v>
          </cell>
          <cell r="E444">
            <v>530000</v>
          </cell>
          <cell r="F444">
            <v>16136000</v>
          </cell>
        </row>
        <row r="445">
          <cell r="C445">
            <v>26629202.5</v>
          </cell>
          <cell r="D445">
            <v>26629202.5</v>
          </cell>
          <cell r="E445">
            <v>530000</v>
          </cell>
          <cell r="F445">
            <v>16136000</v>
          </cell>
        </row>
        <row r="446">
          <cell r="C446">
            <v>26604615</v>
          </cell>
          <cell r="D446">
            <v>26604615</v>
          </cell>
          <cell r="E446">
            <v>530000</v>
          </cell>
          <cell r="F446">
            <v>16136000</v>
          </cell>
        </row>
        <row r="447">
          <cell r="C447">
            <v>26591277</v>
          </cell>
          <cell r="D447">
            <v>26591277</v>
          </cell>
          <cell r="E447">
            <v>530000</v>
          </cell>
          <cell r="F447">
            <v>16136000</v>
          </cell>
        </row>
        <row r="448">
          <cell r="C448">
            <v>26577706.5</v>
          </cell>
          <cell r="D448">
            <v>26577706.5</v>
          </cell>
          <cell r="E448">
            <v>530000</v>
          </cell>
          <cell r="F448">
            <v>16136000</v>
          </cell>
        </row>
        <row r="449">
          <cell r="C449">
            <v>26563913</v>
          </cell>
          <cell r="D449">
            <v>26563913</v>
          </cell>
          <cell r="E449">
            <v>530000</v>
          </cell>
          <cell r="F449">
            <v>16136000</v>
          </cell>
        </row>
        <row r="450">
          <cell r="C450">
            <v>26549907</v>
          </cell>
          <cell r="D450">
            <v>26549907</v>
          </cell>
          <cell r="E450">
            <v>530000</v>
          </cell>
          <cell r="F450">
            <v>16136000</v>
          </cell>
        </row>
        <row r="451">
          <cell r="C451">
            <v>26535703</v>
          </cell>
          <cell r="D451">
            <v>26535703</v>
          </cell>
          <cell r="E451">
            <v>530000</v>
          </cell>
          <cell r="F451">
            <v>16136000</v>
          </cell>
        </row>
        <row r="452">
          <cell r="C452">
            <v>26521316.5</v>
          </cell>
          <cell r="D452">
            <v>26521316.5</v>
          </cell>
          <cell r="E452">
            <v>530000</v>
          </cell>
          <cell r="F452">
            <v>16136000</v>
          </cell>
        </row>
        <row r="453">
          <cell r="C453">
            <v>26506766.5</v>
          </cell>
          <cell r="D453">
            <v>26506766.5</v>
          </cell>
          <cell r="E453">
            <v>530000</v>
          </cell>
          <cell r="F453">
            <v>16136000</v>
          </cell>
        </row>
        <row r="454">
          <cell r="C454">
            <v>26492073</v>
          </cell>
          <cell r="D454">
            <v>26492073</v>
          </cell>
          <cell r="E454">
            <v>530000</v>
          </cell>
          <cell r="F454">
            <v>16136000</v>
          </cell>
        </row>
        <row r="455">
          <cell r="C455">
            <v>26477262.5</v>
          </cell>
          <cell r="D455">
            <v>26477262.5</v>
          </cell>
          <cell r="E455">
            <v>530000</v>
          </cell>
          <cell r="F455">
            <v>16136000</v>
          </cell>
        </row>
        <row r="456">
          <cell r="C456">
            <v>26462361.5</v>
          </cell>
          <cell r="D456">
            <v>26462361.5</v>
          </cell>
          <cell r="E456">
            <v>530000</v>
          </cell>
          <cell r="F456">
            <v>16136000</v>
          </cell>
        </row>
        <row r="457">
          <cell r="C457">
            <v>26447403.5</v>
          </cell>
          <cell r="D457">
            <v>26447403.5</v>
          </cell>
          <cell r="E457">
            <v>530000</v>
          </cell>
          <cell r="F457">
            <v>16136000</v>
          </cell>
        </row>
        <row r="458">
          <cell r="C458">
            <v>26432424.5</v>
          </cell>
          <cell r="D458">
            <v>26432424.5</v>
          </cell>
          <cell r="E458">
            <v>530000</v>
          </cell>
          <cell r="F458">
            <v>16136000</v>
          </cell>
        </row>
        <row r="459">
          <cell r="C459">
            <v>26434884</v>
          </cell>
          <cell r="D459">
            <v>26434884</v>
          </cell>
          <cell r="E459">
            <v>530000</v>
          </cell>
          <cell r="F459">
            <v>16136000</v>
          </cell>
        </row>
        <row r="460">
          <cell r="C460">
            <v>26587839</v>
          </cell>
          <cell r="D460">
            <v>26587839</v>
          </cell>
          <cell r="E460">
            <v>530000</v>
          </cell>
          <cell r="F460">
            <v>16136000</v>
          </cell>
        </row>
        <row r="461">
          <cell r="C461">
            <v>25705358.5</v>
          </cell>
          <cell r="D461">
            <v>25705358.5</v>
          </cell>
          <cell r="E461">
            <v>530000</v>
          </cell>
          <cell r="F461">
            <v>16136000</v>
          </cell>
        </row>
        <row r="462">
          <cell r="C462">
            <v>25705359</v>
          </cell>
          <cell r="D462">
            <v>25705359</v>
          </cell>
          <cell r="E462">
            <v>530000</v>
          </cell>
          <cell r="F462">
            <v>16136000</v>
          </cell>
        </row>
        <row r="463">
          <cell r="C463">
            <v>25705359</v>
          </cell>
          <cell r="D463">
            <v>25705359</v>
          </cell>
          <cell r="E463">
            <v>530000</v>
          </cell>
          <cell r="F463">
            <v>16136000</v>
          </cell>
        </row>
        <row r="464">
          <cell r="C464">
            <v>25705359</v>
          </cell>
          <cell r="D464">
            <v>25705359</v>
          </cell>
          <cell r="E464">
            <v>530000</v>
          </cell>
          <cell r="F464">
            <v>16136000</v>
          </cell>
        </row>
        <row r="465">
          <cell r="C465">
            <v>25705359</v>
          </cell>
          <cell r="D465">
            <v>25705359</v>
          </cell>
          <cell r="E465">
            <v>530000</v>
          </cell>
          <cell r="F465">
            <v>16136000</v>
          </cell>
        </row>
        <row r="466">
          <cell r="C466">
            <v>25705358.5</v>
          </cell>
          <cell r="D466">
            <v>25705358.5</v>
          </cell>
          <cell r="E466">
            <v>530000</v>
          </cell>
          <cell r="F466">
            <v>16136000</v>
          </cell>
        </row>
        <row r="467">
          <cell r="C467">
            <v>25705358.5</v>
          </cell>
          <cell r="D467">
            <v>25705358.5</v>
          </cell>
          <cell r="E467">
            <v>530000</v>
          </cell>
          <cell r="F467">
            <v>16136000</v>
          </cell>
        </row>
        <row r="468">
          <cell r="C468">
            <v>25792022.5</v>
          </cell>
          <cell r="D468">
            <v>25792022.5</v>
          </cell>
          <cell r="E468">
            <v>530000</v>
          </cell>
          <cell r="F468">
            <v>16136000</v>
          </cell>
        </row>
        <row r="500">
          <cell r="C500">
            <v>308707</v>
          </cell>
          <cell r="D500">
            <v>-2108</v>
          </cell>
          <cell r="E500">
            <v>-78701</v>
          </cell>
          <cell r="F500">
            <v>-4350331</v>
          </cell>
        </row>
        <row r="611">
          <cell r="AS611">
            <v>600000</v>
          </cell>
          <cell r="AU611">
            <v>1362498</v>
          </cell>
          <cell r="AV611">
            <v>3038305</v>
          </cell>
          <cell r="AW611">
            <v>41888</v>
          </cell>
          <cell r="AX611">
            <v>4724736</v>
          </cell>
          <cell r="AY611">
            <v>0</v>
          </cell>
          <cell r="AZ611">
            <v>0</v>
          </cell>
          <cell r="BA611">
            <v>0</v>
          </cell>
          <cell r="BB611">
            <v>0</v>
          </cell>
        </row>
        <row r="612">
          <cell r="AS612">
            <v>600000</v>
          </cell>
          <cell r="AU612">
            <v>1021185</v>
          </cell>
          <cell r="AV612">
            <v>8520499</v>
          </cell>
          <cell r="AW612">
            <v>16454</v>
          </cell>
          <cell r="AX612">
            <v>2376942</v>
          </cell>
          <cell r="AY612">
            <v>0</v>
          </cell>
          <cell r="AZ612">
            <v>0</v>
          </cell>
          <cell r="BA612">
            <v>0</v>
          </cell>
          <cell r="BB612">
            <v>0</v>
          </cell>
        </row>
        <row r="613">
          <cell r="AS613">
            <v>600000</v>
          </cell>
          <cell r="AU613">
            <v>1097740</v>
          </cell>
          <cell r="AV613">
            <v>10935114</v>
          </cell>
          <cell r="AW613">
            <v>81349</v>
          </cell>
          <cell r="AX613">
            <v>5143434</v>
          </cell>
          <cell r="AY613">
            <v>0</v>
          </cell>
          <cell r="AZ613">
            <v>0</v>
          </cell>
          <cell r="BA613">
            <v>0</v>
          </cell>
          <cell r="BB613">
            <v>0</v>
          </cell>
        </row>
        <row r="614">
          <cell r="AS614">
            <v>600000</v>
          </cell>
          <cell r="AU614">
            <v>7307701</v>
          </cell>
          <cell r="AV614">
            <v>7913027</v>
          </cell>
          <cell r="AW614">
            <v>0</v>
          </cell>
          <cell r="AX614">
            <v>3591038</v>
          </cell>
          <cell r="AY614">
            <v>0</v>
          </cell>
          <cell r="AZ614">
            <v>0</v>
          </cell>
          <cell r="BA614">
            <v>0</v>
          </cell>
          <cell r="BB614">
            <v>0</v>
          </cell>
        </row>
        <row r="615">
          <cell r="AS615">
            <v>600000</v>
          </cell>
          <cell r="AU615">
            <v>1905698</v>
          </cell>
          <cell r="AV615">
            <v>13277959</v>
          </cell>
          <cell r="AW615">
            <v>912939</v>
          </cell>
          <cell r="AX615">
            <v>7536153</v>
          </cell>
          <cell r="AY615">
            <v>0</v>
          </cell>
          <cell r="AZ615">
            <v>0</v>
          </cell>
          <cell r="BA615">
            <v>0</v>
          </cell>
          <cell r="BB615">
            <v>0</v>
          </cell>
        </row>
        <row r="616">
          <cell r="AS616">
            <v>600000</v>
          </cell>
          <cell r="AU616">
            <v>2077663</v>
          </cell>
          <cell r="AV616">
            <v>13562765</v>
          </cell>
          <cell r="AW616">
            <v>2885399</v>
          </cell>
          <cell r="AX616">
            <v>6693055</v>
          </cell>
          <cell r="AY616">
            <v>2834789</v>
          </cell>
          <cell r="AZ616">
            <v>0</v>
          </cell>
          <cell r="BA616">
            <v>0</v>
          </cell>
          <cell r="BB616">
            <v>0</v>
          </cell>
        </row>
        <row r="617">
          <cell r="AS617">
            <v>600000</v>
          </cell>
          <cell r="AU617">
            <v>2397810</v>
          </cell>
          <cell r="AV617">
            <v>12162513</v>
          </cell>
          <cell r="AW617">
            <v>4068171</v>
          </cell>
          <cell r="AX617">
            <v>7861229</v>
          </cell>
          <cell r="AY617">
            <v>-487868</v>
          </cell>
          <cell r="AZ617">
            <v>0</v>
          </cell>
          <cell r="BA617">
            <v>0</v>
          </cell>
          <cell r="BB617">
            <v>0</v>
          </cell>
        </row>
        <row r="618">
          <cell r="AS618">
            <v>600000</v>
          </cell>
          <cell r="AU618">
            <v>2936045</v>
          </cell>
          <cell r="AV618">
            <v>12056977</v>
          </cell>
          <cell r="AW618">
            <v>4417241</v>
          </cell>
          <cell r="AX618">
            <v>3709606</v>
          </cell>
          <cell r="AZ618">
            <v>0</v>
          </cell>
          <cell r="BA618">
            <v>0</v>
          </cell>
          <cell r="BB618">
            <v>0</v>
          </cell>
        </row>
        <row r="619">
          <cell r="C619">
            <v>758460</v>
          </cell>
          <cell r="D619">
            <v>0</v>
          </cell>
          <cell r="E619">
            <v>937575</v>
          </cell>
          <cell r="F619">
            <v>0</v>
          </cell>
          <cell r="G619">
            <v>438956</v>
          </cell>
          <cell r="H619">
            <v>20067</v>
          </cell>
          <cell r="I619">
            <v>31813</v>
          </cell>
          <cell r="J619">
            <v>0</v>
          </cell>
          <cell r="K619">
            <v>743399</v>
          </cell>
          <cell r="L619">
            <v>0</v>
          </cell>
          <cell r="M619">
            <v>73272</v>
          </cell>
          <cell r="N619">
            <v>556492</v>
          </cell>
          <cell r="O619">
            <v>23104</v>
          </cell>
          <cell r="P619">
            <v>127802</v>
          </cell>
          <cell r="Q619">
            <v>0</v>
          </cell>
          <cell r="R619">
            <v>509401</v>
          </cell>
          <cell r="S619">
            <v>0</v>
          </cell>
          <cell r="T619">
            <v>0</v>
          </cell>
          <cell r="U619">
            <v>0</v>
          </cell>
          <cell r="W619">
            <v>0</v>
          </cell>
          <cell r="X619">
            <v>0</v>
          </cell>
          <cell r="Y619">
            <v>0</v>
          </cell>
          <cell r="Z619">
            <v>0</v>
          </cell>
          <cell r="AA619">
            <v>0</v>
          </cell>
          <cell r="AB619">
            <v>0</v>
          </cell>
          <cell r="AC619">
            <v>0</v>
          </cell>
          <cell r="AE619">
            <v>-22397</v>
          </cell>
          <cell r="AF619">
            <v>0</v>
          </cell>
          <cell r="AG619">
            <v>0</v>
          </cell>
          <cell r="AH619">
            <v>0</v>
          </cell>
          <cell r="AI619">
            <v>5296861</v>
          </cell>
          <cell r="AJ619">
            <v>7125237</v>
          </cell>
          <cell r="AK619">
            <v>8510</v>
          </cell>
          <cell r="AL619">
            <v>8094</v>
          </cell>
          <cell r="AM619">
            <v>1444533</v>
          </cell>
          <cell r="AN619">
            <v>3752348</v>
          </cell>
          <cell r="AO619">
            <v>0</v>
          </cell>
          <cell r="AQ619">
            <v>-190759</v>
          </cell>
          <cell r="AS619">
            <v>600000</v>
          </cell>
          <cell r="AT619">
            <v>412068</v>
          </cell>
          <cell r="AU619">
            <v>3988061</v>
          </cell>
          <cell r="AV619">
            <v>11526374</v>
          </cell>
          <cell r="AW619">
            <v>3945530</v>
          </cell>
          <cell r="AX619">
            <v>3720973</v>
          </cell>
          <cell r="AZ619">
            <v>0</v>
          </cell>
          <cell r="BA619">
            <v>0</v>
          </cell>
          <cell r="BB619">
            <v>0</v>
          </cell>
        </row>
        <row r="620">
          <cell r="C620">
            <v>464435</v>
          </cell>
          <cell r="D620">
            <v>0</v>
          </cell>
          <cell r="E620">
            <v>400608</v>
          </cell>
          <cell r="F620">
            <v>27200</v>
          </cell>
          <cell r="G620">
            <v>227433</v>
          </cell>
          <cell r="H620">
            <v>11273</v>
          </cell>
          <cell r="I620">
            <v>45090</v>
          </cell>
          <cell r="J620">
            <v>69716</v>
          </cell>
          <cell r="K620">
            <v>92756</v>
          </cell>
          <cell r="L620">
            <v>107769</v>
          </cell>
          <cell r="M620">
            <v>81763</v>
          </cell>
          <cell r="N620">
            <v>745712</v>
          </cell>
          <cell r="O620">
            <v>28588</v>
          </cell>
          <cell r="P620">
            <v>160243</v>
          </cell>
          <cell r="Q620">
            <v>48449</v>
          </cell>
          <cell r="R620">
            <v>331629</v>
          </cell>
          <cell r="S620">
            <v>39698</v>
          </cell>
          <cell r="T620">
            <v>0</v>
          </cell>
          <cell r="U620">
            <v>0</v>
          </cell>
          <cell r="W620">
            <v>720359</v>
          </cell>
          <cell r="X620">
            <v>1163</v>
          </cell>
          <cell r="Y620">
            <v>1190</v>
          </cell>
          <cell r="Z620">
            <v>0</v>
          </cell>
          <cell r="AA620">
            <v>0</v>
          </cell>
          <cell r="AB620">
            <v>0</v>
          </cell>
          <cell r="AC620">
            <v>0</v>
          </cell>
          <cell r="AE620">
            <v>3515</v>
          </cell>
          <cell r="AF620">
            <v>0</v>
          </cell>
          <cell r="AG620">
            <v>0</v>
          </cell>
          <cell r="AH620">
            <v>0</v>
          </cell>
          <cell r="AI620">
            <v>4777255</v>
          </cell>
          <cell r="AJ620">
            <v>8585590</v>
          </cell>
          <cell r="AK620">
            <v>0</v>
          </cell>
          <cell r="AL620">
            <v>0</v>
          </cell>
          <cell r="AM620">
            <v>152953</v>
          </cell>
          <cell r="AN620">
            <v>3611404</v>
          </cell>
          <cell r="AO620">
            <v>261828</v>
          </cell>
          <cell r="AP620">
            <v>-384434</v>
          </cell>
          <cell r="AQ620">
            <v>0</v>
          </cell>
          <cell r="AS620">
            <v>600000</v>
          </cell>
          <cell r="AT620">
            <v>0</v>
          </cell>
          <cell r="AU620">
            <v>4367140</v>
          </cell>
          <cell r="AV620">
            <v>8489318.35</v>
          </cell>
          <cell r="AW620">
            <v>1448670.84</v>
          </cell>
          <cell r="AX620">
            <v>4704124</v>
          </cell>
          <cell r="AZ620">
            <v>12659</v>
          </cell>
          <cell r="BA620">
            <v>14565</v>
          </cell>
          <cell r="BB620">
            <v>0</v>
          </cell>
        </row>
        <row r="621">
          <cell r="C621">
            <v>512967</v>
          </cell>
          <cell r="D621">
            <v>30798</v>
          </cell>
          <cell r="E621">
            <v>75657</v>
          </cell>
          <cell r="F621">
            <v>67675</v>
          </cell>
          <cell r="G621">
            <v>241117</v>
          </cell>
          <cell r="H621">
            <v>157</v>
          </cell>
          <cell r="I621">
            <v>44153</v>
          </cell>
          <cell r="J621">
            <v>67130</v>
          </cell>
          <cell r="K621">
            <v>270491</v>
          </cell>
          <cell r="L621">
            <v>355101</v>
          </cell>
          <cell r="M621">
            <v>73854</v>
          </cell>
          <cell r="N621">
            <v>526256</v>
          </cell>
          <cell r="O621">
            <v>56185</v>
          </cell>
          <cell r="P621">
            <v>44186</v>
          </cell>
          <cell r="Q621">
            <v>43121</v>
          </cell>
          <cell r="R621">
            <v>473211</v>
          </cell>
          <cell r="S621">
            <v>40025</v>
          </cell>
          <cell r="T621">
            <v>131422</v>
          </cell>
          <cell r="U621">
            <v>1168168</v>
          </cell>
          <cell r="V621">
            <v>21103</v>
          </cell>
          <cell r="W621">
            <v>739697</v>
          </cell>
          <cell r="X621">
            <v>0</v>
          </cell>
          <cell r="Y621">
            <v>0</v>
          </cell>
          <cell r="Z621">
            <v>0</v>
          </cell>
          <cell r="AA621">
            <v>0</v>
          </cell>
          <cell r="AB621">
            <v>0</v>
          </cell>
          <cell r="AC621">
            <v>0</v>
          </cell>
          <cell r="AE621">
            <v>0</v>
          </cell>
          <cell r="AF621">
            <v>0</v>
          </cell>
          <cell r="AG621">
            <v>0</v>
          </cell>
          <cell r="AH621">
            <v>0</v>
          </cell>
          <cell r="AI621">
            <v>3174271</v>
          </cell>
          <cell r="AJ621">
            <v>6617146</v>
          </cell>
          <cell r="AK621">
            <v>0</v>
          </cell>
          <cell r="AL621">
            <v>0</v>
          </cell>
          <cell r="AM621">
            <v>1926090</v>
          </cell>
          <cell r="AN621">
            <v>6958876</v>
          </cell>
          <cell r="AO621">
            <v>0</v>
          </cell>
          <cell r="AR621">
            <v>-224206</v>
          </cell>
          <cell r="AS621">
            <v>600000</v>
          </cell>
          <cell r="AT621">
            <v>0</v>
          </cell>
          <cell r="AU621">
            <v>3647350</v>
          </cell>
          <cell r="AV621">
            <v>8603233.68</v>
          </cell>
          <cell r="AW621">
            <v>2005549</v>
          </cell>
          <cell r="AX621">
            <v>3867101</v>
          </cell>
          <cell r="AZ621">
            <v>31245</v>
          </cell>
          <cell r="BA621">
            <v>0</v>
          </cell>
          <cell r="BB621">
            <v>0</v>
          </cell>
        </row>
        <row r="622">
          <cell r="C622">
            <v>700735</v>
          </cell>
          <cell r="D622">
            <v>69813</v>
          </cell>
          <cell r="E622">
            <v>331683</v>
          </cell>
          <cell r="F622">
            <v>0</v>
          </cell>
          <cell r="G622">
            <v>518286</v>
          </cell>
          <cell r="H622">
            <v>4800</v>
          </cell>
          <cell r="I622">
            <v>17894</v>
          </cell>
          <cell r="J622">
            <v>54960</v>
          </cell>
          <cell r="K622">
            <v>423955</v>
          </cell>
          <cell r="L622">
            <v>0</v>
          </cell>
          <cell r="M622">
            <v>86576</v>
          </cell>
          <cell r="N622">
            <v>660739</v>
          </cell>
          <cell r="O622">
            <v>0</v>
          </cell>
          <cell r="P622">
            <v>76058</v>
          </cell>
          <cell r="Q622">
            <v>0</v>
          </cell>
          <cell r="R622">
            <v>483952</v>
          </cell>
          <cell r="V622">
            <v>0</v>
          </cell>
          <cell r="W622">
            <v>725771</v>
          </cell>
          <cell r="X622">
            <v>0</v>
          </cell>
          <cell r="Y622">
            <v>0</v>
          </cell>
          <cell r="Z622">
            <v>0</v>
          </cell>
          <cell r="AA622">
            <v>0</v>
          </cell>
          <cell r="AB622">
            <v>0</v>
          </cell>
          <cell r="AC622">
            <v>0</v>
          </cell>
          <cell r="AE622">
            <v>0</v>
          </cell>
          <cell r="AF622">
            <v>122682</v>
          </cell>
          <cell r="AG622">
            <v>1134197</v>
          </cell>
          <cell r="AH622">
            <v>0</v>
          </cell>
          <cell r="AI622">
            <v>3252804</v>
          </cell>
          <cell r="AJ622">
            <v>7893483</v>
          </cell>
          <cell r="AK622">
            <v>0</v>
          </cell>
          <cell r="AL622">
            <v>0</v>
          </cell>
          <cell r="AM622">
            <v>1119461</v>
          </cell>
          <cell r="AN622">
            <v>7834901</v>
          </cell>
          <cell r="AO622">
            <v>0</v>
          </cell>
          <cell r="AS622">
            <v>600000</v>
          </cell>
          <cell r="AT622">
            <v>0</v>
          </cell>
          <cell r="AU622">
            <v>4044587</v>
          </cell>
          <cell r="AV622">
            <v>8301471.85</v>
          </cell>
          <cell r="AW622">
            <v>2600930.06</v>
          </cell>
          <cell r="AX622">
            <v>3019716</v>
          </cell>
          <cell r="AZ622">
            <v>23765</v>
          </cell>
          <cell r="BA622">
            <v>13112</v>
          </cell>
          <cell r="BB622">
            <v>0</v>
          </cell>
        </row>
        <row r="623">
          <cell r="C623">
            <v>951916</v>
          </cell>
          <cell r="D623">
            <v>54500</v>
          </cell>
          <cell r="E623">
            <v>131068</v>
          </cell>
          <cell r="F623">
            <v>0</v>
          </cell>
          <cell r="G623">
            <v>256058</v>
          </cell>
          <cell r="H623">
            <v>19933</v>
          </cell>
          <cell r="I623">
            <v>28325</v>
          </cell>
          <cell r="J623">
            <v>111739</v>
          </cell>
          <cell r="K623">
            <v>373831</v>
          </cell>
          <cell r="L623">
            <v>0</v>
          </cell>
          <cell r="M623">
            <v>53972</v>
          </cell>
          <cell r="N623">
            <v>1002292</v>
          </cell>
          <cell r="O623">
            <v>0</v>
          </cell>
          <cell r="P623">
            <v>92350</v>
          </cell>
          <cell r="Q623">
            <v>0</v>
          </cell>
          <cell r="R623">
            <v>588226</v>
          </cell>
          <cell r="V623">
            <v>0</v>
          </cell>
          <cell r="W623">
            <v>635822</v>
          </cell>
          <cell r="X623">
            <v>0</v>
          </cell>
          <cell r="Y623">
            <v>0</v>
          </cell>
          <cell r="Z623">
            <v>0</v>
          </cell>
          <cell r="AA623">
            <v>0</v>
          </cell>
          <cell r="AB623">
            <v>0</v>
          </cell>
          <cell r="AC623">
            <v>0</v>
          </cell>
          <cell r="AE623">
            <v>0</v>
          </cell>
          <cell r="AF623">
            <v>140733</v>
          </cell>
          <cell r="AG623">
            <v>1146122</v>
          </cell>
          <cell r="AH623">
            <v>0</v>
          </cell>
          <cell r="AI623">
            <v>3216811</v>
          </cell>
          <cell r="AJ623">
            <v>8115295</v>
          </cell>
          <cell r="AK623">
            <v>0</v>
          </cell>
          <cell r="AL623">
            <v>0</v>
          </cell>
          <cell r="AM623">
            <v>1440621</v>
          </cell>
          <cell r="AN623">
            <v>8161537</v>
          </cell>
          <cell r="AO623">
            <v>0</v>
          </cell>
          <cell r="AS623">
            <v>600000</v>
          </cell>
          <cell r="AT623">
            <v>0</v>
          </cell>
          <cell r="AU623">
            <v>6117505</v>
          </cell>
          <cell r="AV623">
            <v>8221681.78</v>
          </cell>
          <cell r="AW623">
            <v>2959432.83</v>
          </cell>
          <cell r="AX623">
            <v>1667009</v>
          </cell>
          <cell r="AZ623">
            <v>23170</v>
          </cell>
          <cell r="BA623">
            <v>12962</v>
          </cell>
          <cell r="BB623">
            <v>0</v>
          </cell>
        </row>
        <row r="624">
          <cell r="C624">
            <v>701962</v>
          </cell>
          <cell r="D624">
            <v>73165</v>
          </cell>
          <cell r="E624">
            <v>40686</v>
          </cell>
          <cell r="F624">
            <v>94221</v>
          </cell>
          <cell r="G624">
            <v>510091</v>
          </cell>
          <cell r="H624">
            <v>0</v>
          </cell>
          <cell r="I624">
            <v>29980</v>
          </cell>
          <cell r="J624">
            <v>109561</v>
          </cell>
          <cell r="K624">
            <v>64444</v>
          </cell>
          <cell r="L624">
            <v>196558</v>
          </cell>
          <cell r="M624">
            <v>24680</v>
          </cell>
          <cell r="N624">
            <v>857895</v>
          </cell>
          <cell r="O624">
            <v>93382</v>
          </cell>
          <cell r="P624">
            <v>74627</v>
          </cell>
          <cell r="Q624">
            <v>0</v>
          </cell>
          <cell r="R624">
            <v>564623</v>
          </cell>
          <cell r="S624">
            <v>50112</v>
          </cell>
          <cell r="V624">
            <v>0</v>
          </cell>
          <cell r="W624">
            <v>591282</v>
          </cell>
          <cell r="X624">
            <v>38541</v>
          </cell>
          <cell r="Y624">
            <v>0</v>
          </cell>
          <cell r="Z624">
            <v>10269</v>
          </cell>
          <cell r="AA624">
            <v>0</v>
          </cell>
          <cell r="AB624">
            <v>0</v>
          </cell>
          <cell r="AC624">
            <v>0</v>
          </cell>
          <cell r="AE624">
            <v>0</v>
          </cell>
          <cell r="AG624">
            <v>1239064</v>
          </cell>
          <cell r="AH624">
            <v>0</v>
          </cell>
          <cell r="AI624">
            <v>3325054</v>
          </cell>
          <cell r="AJ624">
            <v>8396633</v>
          </cell>
          <cell r="AK624">
            <v>0</v>
          </cell>
          <cell r="AL624">
            <v>0</v>
          </cell>
          <cell r="AM624">
            <v>3532816</v>
          </cell>
          <cell r="AN624">
            <v>7022961</v>
          </cell>
          <cell r="AO624">
            <v>0</v>
          </cell>
          <cell r="AS624">
            <v>600000</v>
          </cell>
          <cell r="AT624">
            <v>0</v>
          </cell>
          <cell r="AU624">
            <v>8881303</v>
          </cell>
          <cell r="AV624">
            <v>7906720.94</v>
          </cell>
          <cell r="AW624">
            <v>2826120.96</v>
          </cell>
          <cell r="AX624">
            <v>2377465</v>
          </cell>
          <cell r="AZ624">
            <v>22872</v>
          </cell>
          <cell r="BA624">
            <v>8851</v>
          </cell>
          <cell r="BB624">
            <v>0</v>
          </cell>
        </row>
        <row r="625">
          <cell r="C625">
            <v>497115</v>
          </cell>
          <cell r="D625">
            <v>116035</v>
          </cell>
          <cell r="E625">
            <v>61220</v>
          </cell>
          <cell r="G625">
            <v>246559</v>
          </cell>
          <cell r="H625">
            <v>38354</v>
          </cell>
          <cell r="I625">
            <v>46647</v>
          </cell>
          <cell r="J625">
            <v>105979</v>
          </cell>
          <cell r="K625">
            <v>427250</v>
          </cell>
          <cell r="L625">
            <v>0</v>
          </cell>
          <cell r="M625">
            <v>17180</v>
          </cell>
          <cell r="N625">
            <v>662892</v>
          </cell>
          <cell r="O625">
            <v>63271</v>
          </cell>
          <cell r="P625">
            <v>81663</v>
          </cell>
          <cell r="Q625">
            <v>0</v>
          </cell>
          <cell r="R625">
            <v>568990</v>
          </cell>
          <cell r="S625">
            <v>275030</v>
          </cell>
          <cell r="W625">
            <v>576538</v>
          </cell>
          <cell r="X625">
            <v>4931</v>
          </cell>
          <cell r="Y625">
            <v>0</v>
          </cell>
          <cell r="Z625">
            <v>34737</v>
          </cell>
          <cell r="AA625">
            <v>0</v>
          </cell>
          <cell r="AB625">
            <v>0</v>
          </cell>
          <cell r="AC625">
            <v>0</v>
          </cell>
          <cell r="AE625">
            <v>0</v>
          </cell>
          <cell r="AF625">
            <v>350621</v>
          </cell>
          <cell r="AG625">
            <v>1300001</v>
          </cell>
          <cell r="AH625">
            <v>0</v>
          </cell>
          <cell r="AI625">
            <v>3190490</v>
          </cell>
          <cell r="AJ625">
            <v>8204819</v>
          </cell>
          <cell r="AK625">
            <v>0</v>
          </cell>
          <cell r="AL625">
            <v>0</v>
          </cell>
          <cell r="AM625">
            <v>2426814</v>
          </cell>
          <cell r="AN625">
            <v>8874019</v>
          </cell>
          <cell r="AO625">
            <v>0</v>
          </cell>
          <cell r="AS625">
            <v>600000</v>
          </cell>
          <cell r="AT625">
            <v>0</v>
          </cell>
          <cell r="AU625">
            <v>6862682</v>
          </cell>
          <cell r="AV625">
            <v>8521447.31</v>
          </cell>
          <cell r="AW625">
            <v>2538838.55</v>
          </cell>
          <cell r="AX625">
            <v>2886712</v>
          </cell>
          <cell r="AZ625">
            <v>14013</v>
          </cell>
          <cell r="BA625">
            <v>6650</v>
          </cell>
          <cell r="BB625">
            <v>0</v>
          </cell>
        </row>
        <row r="626">
          <cell r="C626">
            <v>392148</v>
          </cell>
          <cell r="D626">
            <v>70041</v>
          </cell>
          <cell r="E626">
            <v>204213</v>
          </cell>
          <cell r="F626">
            <v>9530</v>
          </cell>
          <cell r="G626">
            <v>176365</v>
          </cell>
          <cell r="H626">
            <v>-25515</v>
          </cell>
          <cell r="I626">
            <v>43294</v>
          </cell>
          <cell r="J626">
            <v>62120</v>
          </cell>
          <cell r="K626">
            <v>218707</v>
          </cell>
          <cell r="L626">
            <v>132837</v>
          </cell>
          <cell r="M626">
            <v>15750</v>
          </cell>
          <cell r="N626">
            <v>643338</v>
          </cell>
          <cell r="O626">
            <v>52974</v>
          </cell>
          <cell r="P626">
            <v>73634</v>
          </cell>
          <cell r="Q626">
            <v>0</v>
          </cell>
          <cell r="R626">
            <v>846442</v>
          </cell>
          <cell r="S626">
            <v>55718</v>
          </cell>
          <cell r="W626">
            <v>407447</v>
          </cell>
          <cell r="X626">
            <v>20378</v>
          </cell>
          <cell r="Y626">
            <v>0</v>
          </cell>
          <cell r="Z626">
            <v>51503</v>
          </cell>
          <cell r="AA626">
            <v>0</v>
          </cell>
          <cell r="AB626">
            <v>0</v>
          </cell>
          <cell r="AC626">
            <v>0</v>
          </cell>
          <cell r="AE626">
            <v>0</v>
          </cell>
          <cell r="AF626">
            <v>375</v>
          </cell>
          <cell r="AG626">
            <v>1404039</v>
          </cell>
          <cell r="AH626">
            <v>0</v>
          </cell>
          <cell r="AI626">
            <v>4129195</v>
          </cell>
          <cell r="AJ626">
            <v>10396207</v>
          </cell>
          <cell r="AK626">
            <v>0</v>
          </cell>
          <cell r="AL626">
            <v>0</v>
          </cell>
          <cell r="AM626">
            <v>2889513</v>
          </cell>
          <cell r="AN626">
            <v>7896252</v>
          </cell>
          <cell r="AO626">
            <v>0</v>
          </cell>
          <cell r="AP626" t="str">
            <v> </v>
          </cell>
          <cell r="AS626">
            <v>600000</v>
          </cell>
          <cell r="AT626">
            <v>0</v>
          </cell>
          <cell r="AU626">
            <v>7375886</v>
          </cell>
          <cell r="AV626">
            <v>6668284.64</v>
          </cell>
          <cell r="AW626">
            <v>3011062.17</v>
          </cell>
          <cell r="AX626">
            <v>2580475</v>
          </cell>
          <cell r="AZ626">
            <v>7368</v>
          </cell>
          <cell r="BA626">
            <v>5148</v>
          </cell>
          <cell r="BB626">
            <v>0</v>
          </cell>
        </row>
        <row r="627">
          <cell r="C627">
            <v>444400</v>
          </cell>
          <cell r="D627">
            <v>111114</v>
          </cell>
          <cell r="E627">
            <v>141723</v>
          </cell>
          <cell r="F627">
            <v>24725</v>
          </cell>
          <cell r="G627">
            <v>187120</v>
          </cell>
          <cell r="H627">
            <v>157447</v>
          </cell>
          <cell r="I627">
            <v>44804</v>
          </cell>
          <cell r="J627">
            <v>131276</v>
          </cell>
          <cell r="K627">
            <v>258771</v>
          </cell>
          <cell r="L627">
            <v>157884</v>
          </cell>
          <cell r="M627">
            <v>25447</v>
          </cell>
          <cell r="N627">
            <v>649840</v>
          </cell>
          <cell r="O627">
            <v>77015</v>
          </cell>
          <cell r="P627">
            <v>86400</v>
          </cell>
          <cell r="Q627">
            <v>0</v>
          </cell>
          <cell r="R627">
            <v>633842</v>
          </cell>
          <cell r="S627">
            <v>-27921</v>
          </cell>
          <cell r="W627">
            <v>428658</v>
          </cell>
          <cell r="X627">
            <v>0</v>
          </cell>
          <cell r="Y627">
            <v>0</v>
          </cell>
          <cell r="Z627">
            <v>-33756</v>
          </cell>
          <cell r="AA627">
            <v>0</v>
          </cell>
          <cell r="AB627">
            <v>0</v>
          </cell>
          <cell r="AC627">
            <v>0</v>
          </cell>
          <cell r="AE627">
            <v>0</v>
          </cell>
          <cell r="AF627">
            <v>51953</v>
          </cell>
          <cell r="AG627">
            <v>1711422</v>
          </cell>
          <cell r="AH627">
            <v>0</v>
          </cell>
          <cell r="AI627">
            <v>3994773</v>
          </cell>
          <cell r="AJ627">
            <v>9959553</v>
          </cell>
          <cell r="AK627">
            <v>0</v>
          </cell>
          <cell r="AL627">
            <v>0</v>
          </cell>
          <cell r="AM627">
            <v>2367243</v>
          </cell>
          <cell r="AN627">
            <v>9459222</v>
          </cell>
          <cell r="AO627">
            <v>0</v>
          </cell>
          <cell r="AS627">
            <v>600000</v>
          </cell>
          <cell r="AT627">
            <v>0</v>
          </cell>
          <cell r="AU627">
            <v>7158289</v>
          </cell>
          <cell r="AV627">
            <v>6490564.99</v>
          </cell>
          <cell r="AW627">
            <v>3984518.96</v>
          </cell>
          <cell r="AX627">
            <v>2937415</v>
          </cell>
          <cell r="AZ627">
            <v>4667</v>
          </cell>
          <cell r="BA627">
            <v>4861</v>
          </cell>
          <cell r="BB627">
            <v>0</v>
          </cell>
        </row>
        <row r="628">
          <cell r="C628">
            <v>397384</v>
          </cell>
          <cell r="D628">
            <v>103901</v>
          </cell>
          <cell r="E628">
            <v>232047</v>
          </cell>
          <cell r="F628">
            <v>42040</v>
          </cell>
          <cell r="G628">
            <v>144269</v>
          </cell>
          <cell r="H628">
            <v>104940</v>
          </cell>
          <cell r="I628">
            <v>53722</v>
          </cell>
          <cell r="J628">
            <v>102109</v>
          </cell>
          <cell r="K628">
            <v>187753</v>
          </cell>
          <cell r="L628">
            <v>173618</v>
          </cell>
          <cell r="M628">
            <v>11383</v>
          </cell>
          <cell r="N628">
            <v>640994</v>
          </cell>
          <cell r="O628">
            <v>62437</v>
          </cell>
          <cell r="P628">
            <v>87536</v>
          </cell>
          <cell r="Q628">
            <v>0</v>
          </cell>
          <cell r="R628">
            <v>615664</v>
          </cell>
          <cell r="S628">
            <v>0</v>
          </cell>
          <cell r="W628">
            <v>353836</v>
          </cell>
          <cell r="X628">
            <v>0</v>
          </cell>
          <cell r="Y628">
            <v>0</v>
          </cell>
          <cell r="Z628">
            <v>155</v>
          </cell>
          <cell r="AA628">
            <v>0</v>
          </cell>
          <cell r="AB628">
            <v>0</v>
          </cell>
          <cell r="AC628">
            <v>0</v>
          </cell>
          <cell r="AD628">
            <v>50381</v>
          </cell>
          <cell r="AE628">
            <v>0</v>
          </cell>
          <cell r="AF628">
            <v>51299</v>
          </cell>
          <cell r="AG628">
            <v>1506982</v>
          </cell>
          <cell r="AH628">
            <v>0</v>
          </cell>
          <cell r="AI628">
            <v>4042662</v>
          </cell>
          <cell r="AJ628">
            <v>9566794</v>
          </cell>
          <cell r="AK628">
            <v>0</v>
          </cell>
          <cell r="AL628">
            <v>0</v>
          </cell>
          <cell r="AM628">
            <v>1699827</v>
          </cell>
          <cell r="AN628">
            <v>10424663</v>
          </cell>
          <cell r="AO628">
            <v>0</v>
          </cell>
          <cell r="AS628">
            <v>600000</v>
          </cell>
          <cell r="AT628">
            <v>0</v>
          </cell>
          <cell r="AU628">
            <v>8526712</v>
          </cell>
          <cell r="AV628">
            <v>6497213.86</v>
          </cell>
          <cell r="AW628">
            <v>4081816.72</v>
          </cell>
          <cell r="AX628">
            <v>4465460</v>
          </cell>
          <cell r="AZ628">
            <v>6887</v>
          </cell>
          <cell r="BA628">
            <v>5308</v>
          </cell>
          <cell r="BB628">
            <v>0</v>
          </cell>
        </row>
        <row r="629">
          <cell r="C629">
            <v>421012</v>
          </cell>
          <cell r="D629">
            <v>110078</v>
          </cell>
          <cell r="E629">
            <v>191522</v>
          </cell>
          <cell r="F629">
            <v>0</v>
          </cell>
          <cell r="G629">
            <v>157184</v>
          </cell>
          <cell r="H629">
            <v>0</v>
          </cell>
          <cell r="I629">
            <v>56916</v>
          </cell>
          <cell r="J629">
            <v>108180</v>
          </cell>
          <cell r="K629">
            <v>374923</v>
          </cell>
          <cell r="L629">
            <v>0</v>
          </cell>
          <cell r="M629">
            <v>11810</v>
          </cell>
          <cell r="N629">
            <v>698378</v>
          </cell>
          <cell r="O629">
            <v>70441</v>
          </cell>
          <cell r="P629">
            <v>90819</v>
          </cell>
          <cell r="Q629">
            <v>0</v>
          </cell>
          <cell r="R629">
            <v>638752</v>
          </cell>
          <cell r="S629">
            <v>58945</v>
          </cell>
          <cell r="W629">
            <v>367105</v>
          </cell>
          <cell r="X629">
            <v>0</v>
          </cell>
          <cell r="Y629">
            <v>0</v>
          </cell>
          <cell r="Z629">
            <v>0</v>
          </cell>
          <cell r="AA629">
            <v>138192</v>
          </cell>
          <cell r="AB629">
            <v>0</v>
          </cell>
          <cell r="AC629">
            <v>177000</v>
          </cell>
          <cell r="AD629">
            <v>147000</v>
          </cell>
          <cell r="AE629">
            <v>0</v>
          </cell>
          <cell r="AF629">
            <v>0</v>
          </cell>
          <cell r="AG629">
            <v>1835000</v>
          </cell>
          <cell r="AH629">
            <v>0</v>
          </cell>
          <cell r="AI629">
            <v>4755000</v>
          </cell>
          <cell r="AJ629">
            <v>9708000</v>
          </cell>
          <cell r="AK629">
            <v>0</v>
          </cell>
          <cell r="AL629">
            <v>0</v>
          </cell>
          <cell r="AM629">
            <v>560000</v>
          </cell>
          <cell r="AN629">
            <v>12107377</v>
          </cell>
          <cell r="AO629">
            <v>0</v>
          </cell>
          <cell r="AS629">
            <v>600000</v>
          </cell>
          <cell r="AT629">
            <v>0</v>
          </cell>
          <cell r="AU629">
            <v>8177216</v>
          </cell>
          <cell r="AV629">
            <v>6153834.22</v>
          </cell>
          <cell r="AW629">
            <v>4404015.58</v>
          </cell>
          <cell r="AX629">
            <v>5006000</v>
          </cell>
          <cell r="AZ629">
            <v>16294</v>
          </cell>
          <cell r="BA629">
            <v>8932</v>
          </cell>
          <cell r="BB629">
            <v>0</v>
          </cell>
        </row>
        <row r="630">
          <cell r="C630">
            <v>433229</v>
          </cell>
          <cell r="D630">
            <v>134758</v>
          </cell>
          <cell r="E630">
            <v>195134</v>
          </cell>
          <cell r="F630">
            <v>0</v>
          </cell>
          <cell r="G630">
            <v>189621</v>
          </cell>
          <cell r="H630">
            <v>0</v>
          </cell>
          <cell r="I630">
            <v>58592</v>
          </cell>
          <cell r="J630">
            <v>117759</v>
          </cell>
          <cell r="K630">
            <v>422857</v>
          </cell>
          <cell r="L630">
            <v>0</v>
          </cell>
          <cell r="M630">
            <v>14256</v>
          </cell>
          <cell r="N630">
            <v>733160</v>
          </cell>
          <cell r="O630">
            <v>99262</v>
          </cell>
          <cell r="P630">
            <v>82059</v>
          </cell>
          <cell r="Q630">
            <v>0</v>
          </cell>
          <cell r="R630">
            <v>798218</v>
          </cell>
          <cell r="S630">
            <v>50000</v>
          </cell>
          <cell r="W630">
            <v>315856</v>
          </cell>
          <cell r="X630">
            <v>0</v>
          </cell>
          <cell r="Y630">
            <v>0</v>
          </cell>
          <cell r="Z630">
            <v>0</v>
          </cell>
          <cell r="AA630">
            <v>0</v>
          </cell>
          <cell r="AB630">
            <v>0</v>
          </cell>
          <cell r="AC630">
            <v>0</v>
          </cell>
          <cell r="AD630">
            <v>98000</v>
          </cell>
          <cell r="AE630">
            <v>0</v>
          </cell>
          <cell r="AF630">
            <v>0</v>
          </cell>
          <cell r="AG630">
            <v>1963000</v>
          </cell>
          <cell r="AH630">
            <v>0</v>
          </cell>
          <cell r="AI630">
            <v>4987000</v>
          </cell>
          <cell r="AJ630">
            <v>12798000</v>
          </cell>
          <cell r="AK630">
            <v>0</v>
          </cell>
          <cell r="AL630">
            <v>0</v>
          </cell>
          <cell r="AM630">
            <v>3300000</v>
          </cell>
          <cell r="AN630">
            <v>13934000</v>
          </cell>
          <cell r="AO630">
            <v>0</v>
          </cell>
          <cell r="AS630">
            <v>600000</v>
          </cell>
          <cell r="AT630">
            <v>0</v>
          </cell>
          <cell r="AU630">
            <v>8410000</v>
          </cell>
          <cell r="AV630">
            <v>6346735.28</v>
          </cell>
          <cell r="AW630">
            <v>5135616.36</v>
          </cell>
          <cell r="AX630">
            <v>7178000</v>
          </cell>
          <cell r="AZ630">
            <v>16294</v>
          </cell>
          <cell r="BA630">
            <v>8932</v>
          </cell>
          <cell r="BB630">
            <v>0</v>
          </cell>
        </row>
        <row r="631">
          <cell r="C631">
            <v>453979</v>
          </cell>
          <cell r="D631">
            <v>110731</v>
          </cell>
          <cell r="E631">
            <v>230294</v>
          </cell>
          <cell r="F631">
            <v>0</v>
          </cell>
          <cell r="G631">
            <v>196442</v>
          </cell>
          <cell r="H631">
            <v>0</v>
          </cell>
          <cell r="I631">
            <v>45920</v>
          </cell>
          <cell r="J631">
            <v>101564</v>
          </cell>
          <cell r="K631">
            <v>390771</v>
          </cell>
          <cell r="L631">
            <v>0</v>
          </cell>
          <cell r="M631">
            <v>7132</v>
          </cell>
          <cell r="N631">
            <v>795141</v>
          </cell>
          <cell r="O631">
            <v>68943</v>
          </cell>
          <cell r="P631">
            <v>79868</v>
          </cell>
          <cell r="Q631">
            <v>0</v>
          </cell>
          <cell r="R631">
            <v>791428</v>
          </cell>
          <cell r="S631">
            <v>52026</v>
          </cell>
          <cell r="W631">
            <v>327842</v>
          </cell>
          <cell r="X631">
            <v>0</v>
          </cell>
          <cell r="Y631">
            <v>0</v>
          </cell>
          <cell r="Z631">
            <v>0</v>
          </cell>
          <cell r="AA631">
            <v>0</v>
          </cell>
          <cell r="AB631">
            <v>0</v>
          </cell>
          <cell r="AC631">
            <v>0</v>
          </cell>
          <cell r="AD631">
            <v>146407</v>
          </cell>
          <cell r="AE631">
            <v>0</v>
          </cell>
          <cell r="AF631">
            <v>0</v>
          </cell>
          <cell r="AG631">
            <v>1747000</v>
          </cell>
          <cell r="AH631">
            <v>0</v>
          </cell>
          <cell r="AI631">
            <v>5222000</v>
          </cell>
          <cell r="AJ631">
            <v>12710000</v>
          </cell>
          <cell r="AK631">
            <v>0</v>
          </cell>
          <cell r="AL631">
            <v>0</v>
          </cell>
          <cell r="AM631">
            <v>3821000</v>
          </cell>
          <cell r="AN631">
            <v>13819000</v>
          </cell>
          <cell r="AO631">
            <v>0</v>
          </cell>
          <cell r="AS631">
            <v>600000</v>
          </cell>
          <cell r="AT631">
            <v>0</v>
          </cell>
          <cell r="AU631">
            <v>8435000</v>
          </cell>
          <cell r="AV631">
            <v>5998194.9</v>
          </cell>
          <cell r="AW631">
            <v>8234782.4</v>
          </cell>
          <cell r="AX631">
            <v>7442000</v>
          </cell>
          <cell r="AZ631">
            <v>16294</v>
          </cell>
          <cell r="BA631">
            <v>8932</v>
          </cell>
          <cell r="BB631">
            <v>0</v>
          </cell>
        </row>
        <row r="632">
          <cell r="C632">
            <v>467598</v>
          </cell>
          <cell r="D632">
            <v>114053</v>
          </cell>
          <cell r="E632">
            <v>237202</v>
          </cell>
          <cell r="F632">
            <v>0</v>
          </cell>
          <cell r="G632">
            <v>202335</v>
          </cell>
          <cell r="H632">
            <v>0</v>
          </cell>
          <cell r="I632">
            <v>47298</v>
          </cell>
          <cell r="J632">
            <v>104611</v>
          </cell>
          <cell r="K632">
            <v>402495</v>
          </cell>
          <cell r="L632">
            <v>0</v>
          </cell>
          <cell r="M632">
            <v>7346</v>
          </cell>
          <cell r="N632">
            <v>818996</v>
          </cell>
          <cell r="O632">
            <v>71011</v>
          </cell>
          <cell r="P632">
            <v>82264</v>
          </cell>
          <cell r="Q632">
            <v>0</v>
          </cell>
          <cell r="R632">
            <v>815171</v>
          </cell>
          <cell r="S632">
            <v>52026</v>
          </cell>
          <cell r="W632">
            <v>327842</v>
          </cell>
          <cell r="X632">
            <v>0</v>
          </cell>
          <cell r="Y632">
            <v>0</v>
          </cell>
          <cell r="Z632">
            <v>0</v>
          </cell>
          <cell r="AA632">
            <v>0</v>
          </cell>
          <cell r="AB632">
            <v>0</v>
          </cell>
          <cell r="AC632">
            <v>0</v>
          </cell>
          <cell r="AD632">
            <v>196000</v>
          </cell>
          <cell r="AE632">
            <v>0</v>
          </cell>
          <cell r="AF632">
            <v>0</v>
          </cell>
          <cell r="AG632">
            <v>1852000</v>
          </cell>
          <cell r="AH632">
            <v>0</v>
          </cell>
          <cell r="AI632">
            <v>5379000</v>
          </cell>
          <cell r="AJ632">
            <v>13213000</v>
          </cell>
          <cell r="AK632">
            <v>0</v>
          </cell>
          <cell r="AL632">
            <v>0</v>
          </cell>
          <cell r="AM632">
            <v>2555000</v>
          </cell>
          <cell r="AN632">
            <v>14145000</v>
          </cell>
          <cell r="AO632">
            <v>0</v>
          </cell>
          <cell r="AS632">
            <v>600000</v>
          </cell>
          <cell r="AT632">
            <v>0</v>
          </cell>
          <cell r="AU632">
            <v>8908000</v>
          </cell>
          <cell r="AV632">
            <v>5681667.53</v>
          </cell>
          <cell r="AW632">
            <v>8829258.16</v>
          </cell>
          <cell r="AX632">
            <v>6728000</v>
          </cell>
          <cell r="AZ632">
            <v>16294</v>
          </cell>
          <cell r="BA632">
            <v>8932</v>
          </cell>
          <cell r="BB632">
            <v>0</v>
          </cell>
        </row>
        <row r="633">
          <cell r="C633">
            <v>481626</v>
          </cell>
          <cell r="D633">
            <v>117475</v>
          </cell>
          <cell r="E633">
            <v>244318</v>
          </cell>
          <cell r="F633">
            <v>0</v>
          </cell>
          <cell r="G633">
            <v>208405</v>
          </cell>
          <cell r="H633">
            <v>0</v>
          </cell>
          <cell r="I633">
            <v>48717</v>
          </cell>
          <cell r="J633">
            <v>107749</v>
          </cell>
          <cell r="K633">
            <v>414569</v>
          </cell>
          <cell r="L633">
            <v>0</v>
          </cell>
          <cell r="M633">
            <v>7567</v>
          </cell>
          <cell r="N633">
            <v>843566</v>
          </cell>
          <cell r="O633">
            <v>73142</v>
          </cell>
          <cell r="P633">
            <v>84732</v>
          </cell>
          <cell r="Q633">
            <v>0</v>
          </cell>
          <cell r="R633">
            <v>839626</v>
          </cell>
          <cell r="S633">
            <v>52026</v>
          </cell>
          <cell r="W633">
            <v>327842</v>
          </cell>
          <cell r="X633">
            <v>0</v>
          </cell>
          <cell r="Y633">
            <v>0</v>
          </cell>
          <cell r="Z633">
            <v>0</v>
          </cell>
          <cell r="AA633">
            <v>0</v>
          </cell>
          <cell r="AB633">
            <v>139104</v>
          </cell>
          <cell r="AC633">
            <v>0</v>
          </cell>
          <cell r="AD633">
            <v>196000</v>
          </cell>
          <cell r="AE633">
            <v>0</v>
          </cell>
          <cell r="AF633">
            <v>0</v>
          </cell>
          <cell r="AG633">
            <v>1963000</v>
          </cell>
          <cell r="AH633">
            <v>0</v>
          </cell>
          <cell r="AI633">
            <v>5540000</v>
          </cell>
          <cell r="AJ633">
            <v>13249000</v>
          </cell>
          <cell r="AK633">
            <v>0</v>
          </cell>
          <cell r="AL633">
            <v>0</v>
          </cell>
          <cell r="AM633">
            <v>2093000</v>
          </cell>
          <cell r="AN633">
            <v>14622000</v>
          </cell>
          <cell r="AO633">
            <v>0</v>
          </cell>
          <cell r="AS633">
            <v>600000</v>
          </cell>
          <cell r="AT633">
            <v>0</v>
          </cell>
          <cell r="AU633">
            <v>9020000</v>
          </cell>
          <cell r="AV633">
            <v>5262802.71</v>
          </cell>
          <cell r="AW633">
            <v>9471105.08</v>
          </cell>
          <cell r="AX633">
            <v>8811000</v>
          </cell>
          <cell r="AZ633">
            <v>16294</v>
          </cell>
          <cell r="BA633">
            <v>8932</v>
          </cell>
          <cell r="BB633">
            <v>0</v>
          </cell>
        </row>
        <row r="634">
          <cell r="C634">
            <v>496075</v>
          </cell>
          <cell r="D634">
            <v>120999</v>
          </cell>
          <cell r="E634">
            <v>251648</v>
          </cell>
          <cell r="F634">
            <v>0</v>
          </cell>
          <cell r="G634">
            <v>214657</v>
          </cell>
          <cell r="H634">
            <v>0</v>
          </cell>
          <cell r="I634">
            <v>50178</v>
          </cell>
          <cell r="J634">
            <v>110982</v>
          </cell>
          <cell r="K634">
            <v>427006</v>
          </cell>
          <cell r="L634">
            <v>0</v>
          </cell>
          <cell r="M634">
            <v>7794</v>
          </cell>
          <cell r="N634">
            <v>868873</v>
          </cell>
          <cell r="O634">
            <v>75336</v>
          </cell>
          <cell r="P634">
            <v>87274</v>
          </cell>
          <cell r="Q634">
            <v>0</v>
          </cell>
          <cell r="R634">
            <v>864814</v>
          </cell>
          <cell r="S634">
            <v>52026</v>
          </cell>
          <cell r="W634">
            <v>327842</v>
          </cell>
          <cell r="X634">
            <v>0</v>
          </cell>
          <cell r="Y634">
            <v>0</v>
          </cell>
          <cell r="Z634">
            <v>0</v>
          </cell>
          <cell r="AA634">
            <v>0</v>
          </cell>
          <cell r="AB634">
            <v>0</v>
          </cell>
          <cell r="AC634">
            <v>0</v>
          </cell>
          <cell r="AD634">
            <v>196000</v>
          </cell>
          <cell r="AE634">
            <v>0</v>
          </cell>
          <cell r="AF634">
            <v>0</v>
          </cell>
          <cell r="AG634">
            <v>2081000</v>
          </cell>
          <cell r="AH634">
            <v>0</v>
          </cell>
          <cell r="AI634">
            <v>5705000</v>
          </cell>
          <cell r="AJ634">
            <v>13478000</v>
          </cell>
          <cell r="AK634">
            <v>0</v>
          </cell>
          <cell r="AL634">
            <v>0</v>
          </cell>
          <cell r="AM634">
            <v>3189000</v>
          </cell>
          <cell r="AN634">
            <v>13870000</v>
          </cell>
          <cell r="AO634">
            <v>0</v>
          </cell>
          <cell r="AS634">
            <v>600000</v>
          </cell>
          <cell r="AT634">
            <v>0</v>
          </cell>
          <cell r="AU634">
            <v>9289000</v>
          </cell>
          <cell r="AV634">
            <v>4810161.25</v>
          </cell>
          <cell r="AW634">
            <v>10080278.43</v>
          </cell>
          <cell r="AX634">
            <v>5381000</v>
          </cell>
          <cell r="AZ634">
            <v>16294</v>
          </cell>
          <cell r="BA634">
            <v>8932</v>
          </cell>
          <cell r="BB634">
            <v>0</v>
          </cell>
        </row>
        <row r="635">
          <cell r="C635">
            <v>510957</v>
          </cell>
          <cell r="D635">
            <v>124629</v>
          </cell>
          <cell r="E635">
            <v>259197</v>
          </cell>
          <cell r="F635">
            <v>0</v>
          </cell>
          <cell r="G635">
            <v>221097</v>
          </cell>
          <cell r="H635">
            <v>0</v>
          </cell>
          <cell r="I635">
            <v>51684</v>
          </cell>
          <cell r="J635">
            <v>114311</v>
          </cell>
          <cell r="K635">
            <v>439817</v>
          </cell>
          <cell r="L635">
            <v>0</v>
          </cell>
          <cell r="M635">
            <v>8028</v>
          </cell>
          <cell r="N635">
            <v>894939</v>
          </cell>
          <cell r="O635">
            <v>77596</v>
          </cell>
          <cell r="P635">
            <v>89892</v>
          </cell>
          <cell r="Q635">
            <v>0</v>
          </cell>
          <cell r="R635">
            <v>890759</v>
          </cell>
          <cell r="S635">
            <v>52026</v>
          </cell>
          <cell r="W635">
            <v>327842</v>
          </cell>
          <cell r="X635">
            <v>0</v>
          </cell>
          <cell r="Y635">
            <v>0</v>
          </cell>
          <cell r="Z635">
            <v>0</v>
          </cell>
          <cell r="AA635">
            <v>0</v>
          </cell>
          <cell r="AB635">
            <v>0</v>
          </cell>
          <cell r="AC635">
            <v>0</v>
          </cell>
          <cell r="AD635">
            <v>196000</v>
          </cell>
          <cell r="AE635">
            <v>0</v>
          </cell>
          <cell r="AF635">
            <v>0</v>
          </cell>
          <cell r="AG635">
            <v>2206000</v>
          </cell>
          <cell r="AH635">
            <v>0</v>
          </cell>
          <cell r="AI635">
            <v>5876000</v>
          </cell>
          <cell r="AJ635">
            <v>13915000</v>
          </cell>
          <cell r="AK635">
            <v>0</v>
          </cell>
          <cell r="AL635">
            <v>0</v>
          </cell>
          <cell r="AM635">
            <v>4024000</v>
          </cell>
          <cell r="AN635">
            <v>12983000</v>
          </cell>
          <cell r="AO635">
            <v>0</v>
          </cell>
          <cell r="AS635">
            <v>600000</v>
          </cell>
          <cell r="AT635">
            <v>0</v>
          </cell>
          <cell r="AU635">
            <v>9566000</v>
          </cell>
          <cell r="AV635">
            <v>4321205.67</v>
          </cell>
          <cell r="AW635">
            <v>10597816.5</v>
          </cell>
          <cell r="AX635">
            <v>857000</v>
          </cell>
          <cell r="AZ635">
            <v>16294</v>
          </cell>
          <cell r="BA635">
            <v>8932</v>
          </cell>
          <cell r="BB635">
            <v>0</v>
          </cell>
        </row>
        <row r="636">
          <cell r="C636">
            <v>526286</v>
          </cell>
          <cell r="D636">
            <v>128368</v>
          </cell>
          <cell r="E636">
            <v>266973</v>
          </cell>
          <cell r="F636">
            <v>0</v>
          </cell>
          <cell r="G636">
            <v>227730</v>
          </cell>
          <cell r="H636">
            <v>0</v>
          </cell>
          <cell r="I636">
            <v>53234</v>
          </cell>
          <cell r="J636">
            <v>117741</v>
          </cell>
          <cell r="K636">
            <v>453011</v>
          </cell>
          <cell r="L636">
            <v>0</v>
          </cell>
          <cell r="M636">
            <v>8268</v>
          </cell>
          <cell r="N636">
            <v>921787</v>
          </cell>
          <cell r="O636">
            <v>79924</v>
          </cell>
          <cell r="P636">
            <v>92589</v>
          </cell>
          <cell r="Q636">
            <v>0</v>
          </cell>
          <cell r="R636">
            <v>917482</v>
          </cell>
          <cell r="S636">
            <v>52026</v>
          </cell>
          <cell r="V636">
            <v>400000</v>
          </cell>
          <cell r="W636">
            <v>327842</v>
          </cell>
          <cell r="X636">
            <v>0</v>
          </cell>
          <cell r="Y636">
            <v>0</v>
          </cell>
          <cell r="Z636">
            <v>0</v>
          </cell>
          <cell r="AA636">
            <v>0</v>
          </cell>
          <cell r="AB636">
            <v>0</v>
          </cell>
          <cell r="AC636">
            <v>0</v>
          </cell>
          <cell r="AD636">
            <v>0</v>
          </cell>
          <cell r="AE636">
            <v>0</v>
          </cell>
          <cell r="AF636">
            <v>0</v>
          </cell>
          <cell r="AG636">
            <v>2338000</v>
          </cell>
          <cell r="AH636">
            <v>0</v>
          </cell>
          <cell r="AI636">
            <v>6052000</v>
          </cell>
          <cell r="AJ636">
            <v>14415000</v>
          </cell>
          <cell r="AK636">
            <v>0</v>
          </cell>
          <cell r="AL636">
            <v>0</v>
          </cell>
          <cell r="AM636">
            <v>1544000</v>
          </cell>
          <cell r="AN636">
            <v>13442000</v>
          </cell>
          <cell r="AO636">
            <v>0</v>
          </cell>
          <cell r="AS636">
            <v>600000</v>
          </cell>
          <cell r="AT636">
            <v>0</v>
          </cell>
          <cell r="AU636">
            <v>9853000</v>
          </cell>
          <cell r="AV636">
            <v>3778783.04</v>
          </cell>
          <cell r="AW636">
            <v>11171150.51</v>
          </cell>
          <cell r="AX636">
            <v>2484000</v>
          </cell>
          <cell r="AZ636">
            <v>16294</v>
          </cell>
          <cell r="BA636">
            <v>8932</v>
          </cell>
          <cell r="BB636">
            <v>0</v>
          </cell>
        </row>
        <row r="637">
          <cell r="C637">
            <v>542075</v>
          </cell>
          <cell r="D637">
            <v>132219</v>
          </cell>
          <cell r="E637">
            <v>274982</v>
          </cell>
          <cell r="F637">
            <v>0</v>
          </cell>
          <cell r="G637">
            <v>234562</v>
          </cell>
          <cell r="H637">
            <v>0</v>
          </cell>
          <cell r="I637">
            <v>54831</v>
          </cell>
          <cell r="J637">
            <v>121273</v>
          </cell>
          <cell r="K637">
            <v>466601</v>
          </cell>
          <cell r="L637">
            <v>0</v>
          </cell>
          <cell r="M637">
            <v>8516</v>
          </cell>
          <cell r="N637">
            <v>949441</v>
          </cell>
          <cell r="O637">
            <v>82322</v>
          </cell>
          <cell r="P637">
            <v>95366</v>
          </cell>
          <cell r="Q637">
            <v>0</v>
          </cell>
          <cell r="R637">
            <v>945006</v>
          </cell>
          <cell r="S637">
            <v>52026</v>
          </cell>
          <cell r="V637">
            <v>400000</v>
          </cell>
          <cell r="W637">
            <v>327842</v>
          </cell>
          <cell r="X637">
            <v>0</v>
          </cell>
          <cell r="Y637">
            <v>0</v>
          </cell>
          <cell r="Z637">
            <v>0</v>
          </cell>
          <cell r="AA637">
            <v>0</v>
          </cell>
          <cell r="AB637">
            <v>0</v>
          </cell>
          <cell r="AC637">
            <v>0</v>
          </cell>
          <cell r="AD637">
            <v>0</v>
          </cell>
          <cell r="AE637">
            <v>0</v>
          </cell>
          <cell r="AF637">
            <v>0</v>
          </cell>
          <cell r="AG637">
            <v>2478000</v>
          </cell>
          <cell r="AH637">
            <v>0</v>
          </cell>
          <cell r="AI637">
            <v>6234000</v>
          </cell>
          <cell r="AJ637">
            <v>14838000</v>
          </cell>
          <cell r="AK637">
            <v>0</v>
          </cell>
          <cell r="AL637">
            <v>0</v>
          </cell>
          <cell r="AM637">
            <v>2679000</v>
          </cell>
          <cell r="AN637">
            <v>13821000</v>
          </cell>
          <cell r="AO637">
            <v>0</v>
          </cell>
          <cell r="AS637">
            <v>600000</v>
          </cell>
          <cell r="AT637">
            <v>0</v>
          </cell>
          <cell r="AU637">
            <v>10148000</v>
          </cell>
          <cell r="AV637">
            <v>3220510.19</v>
          </cell>
          <cell r="AW637">
            <v>11759708.32</v>
          </cell>
          <cell r="AX637">
            <v>492000</v>
          </cell>
          <cell r="AZ637">
            <v>16294</v>
          </cell>
          <cell r="BA637">
            <v>8932</v>
          </cell>
          <cell r="BB637">
            <v>0</v>
          </cell>
        </row>
        <row r="638">
          <cell r="C638">
            <v>558337</v>
          </cell>
          <cell r="D638">
            <v>136185</v>
          </cell>
          <cell r="E638">
            <v>283232</v>
          </cell>
          <cell r="F638">
            <v>0</v>
          </cell>
          <cell r="G638">
            <v>241598</v>
          </cell>
          <cell r="H638">
            <v>0</v>
          </cell>
          <cell r="I638">
            <v>56476</v>
          </cell>
          <cell r="J638">
            <v>124911</v>
          </cell>
          <cell r="K638">
            <v>480600</v>
          </cell>
          <cell r="L638">
            <v>0</v>
          </cell>
          <cell r="M638">
            <v>8772</v>
          </cell>
          <cell r="N638">
            <v>977924</v>
          </cell>
          <cell r="O638">
            <v>84791</v>
          </cell>
          <cell r="P638">
            <v>98227</v>
          </cell>
          <cell r="Q638">
            <v>0</v>
          </cell>
          <cell r="R638">
            <v>973356</v>
          </cell>
          <cell r="S638">
            <v>52026</v>
          </cell>
          <cell r="V638">
            <v>400000</v>
          </cell>
          <cell r="W638">
            <v>327842</v>
          </cell>
          <cell r="X638">
            <v>0</v>
          </cell>
          <cell r="Y638">
            <v>0</v>
          </cell>
          <cell r="Z638">
            <v>0</v>
          </cell>
          <cell r="AA638">
            <v>0</v>
          </cell>
          <cell r="AB638">
            <v>0</v>
          </cell>
          <cell r="AC638">
            <v>0</v>
          </cell>
          <cell r="AD638">
            <v>0</v>
          </cell>
          <cell r="AE638">
            <v>0</v>
          </cell>
          <cell r="AF638">
            <v>0</v>
          </cell>
          <cell r="AG638">
            <v>2627000</v>
          </cell>
          <cell r="AH638">
            <v>0</v>
          </cell>
          <cell r="AI638">
            <v>6421000</v>
          </cell>
          <cell r="AJ638">
            <v>15276000</v>
          </cell>
          <cell r="AK638">
            <v>0</v>
          </cell>
          <cell r="AL638">
            <v>0</v>
          </cell>
          <cell r="AM638">
            <v>2715000</v>
          </cell>
          <cell r="AN638">
            <v>14213000</v>
          </cell>
          <cell r="AO638">
            <v>0</v>
          </cell>
          <cell r="AS638">
            <v>600000</v>
          </cell>
          <cell r="AT638">
            <v>0</v>
          </cell>
          <cell r="AU638">
            <v>10451000</v>
          </cell>
          <cell r="AV638">
            <v>2617599</v>
          </cell>
          <cell r="AW638">
            <v>12398771.66</v>
          </cell>
          <cell r="AX638">
            <v>1249000</v>
          </cell>
          <cell r="AZ638">
            <v>16294</v>
          </cell>
          <cell r="BA638">
            <v>8932</v>
          </cell>
          <cell r="BB638">
            <v>0</v>
          </cell>
        </row>
        <row r="639">
          <cell r="C639">
            <v>575087</v>
          </cell>
          <cell r="D639">
            <v>140271</v>
          </cell>
          <cell r="E639">
            <v>291729</v>
          </cell>
          <cell r="F639">
            <v>0</v>
          </cell>
          <cell r="G639">
            <v>248846</v>
          </cell>
          <cell r="H639">
            <v>0</v>
          </cell>
          <cell r="I639">
            <v>58170</v>
          </cell>
          <cell r="J639">
            <v>128658</v>
          </cell>
          <cell r="K639">
            <v>495017</v>
          </cell>
          <cell r="L639">
            <v>0</v>
          </cell>
          <cell r="M639">
            <v>9035</v>
          </cell>
          <cell r="N639">
            <v>1007261</v>
          </cell>
          <cell r="O639">
            <v>87335</v>
          </cell>
          <cell r="P639">
            <v>101174</v>
          </cell>
          <cell r="Q639">
            <v>0</v>
          </cell>
          <cell r="R639">
            <v>1002557</v>
          </cell>
          <cell r="S639">
            <v>52026</v>
          </cell>
          <cell r="V639">
            <v>400000</v>
          </cell>
          <cell r="W639">
            <v>327842</v>
          </cell>
          <cell r="X639">
            <v>0</v>
          </cell>
          <cell r="Y639">
            <v>0</v>
          </cell>
          <cell r="Z639">
            <v>0</v>
          </cell>
          <cell r="AA639">
            <v>0</v>
          </cell>
          <cell r="AB639">
            <v>0</v>
          </cell>
          <cell r="AC639">
            <v>0</v>
          </cell>
          <cell r="AD639">
            <v>0</v>
          </cell>
          <cell r="AE639">
            <v>0</v>
          </cell>
          <cell r="AF639">
            <v>0</v>
          </cell>
          <cell r="AG639">
            <v>2785000</v>
          </cell>
          <cell r="AH639">
            <v>0</v>
          </cell>
          <cell r="AI639">
            <v>6614000</v>
          </cell>
          <cell r="AJ639">
            <v>15751000</v>
          </cell>
          <cell r="AK639">
            <v>0</v>
          </cell>
          <cell r="AL639">
            <v>0</v>
          </cell>
          <cell r="AM639">
            <v>1500000</v>
          </cell>
          <cell r="AN639">
            <v>14636000</v>
          </cell>
          <cell r="AO639">
            <v>0</v>
          </cell>
          <cell r="AS639">
            <v>600000</v>
          </cell>
          <cell r="AT639">
            <v>0</v>
          </cell>
          <cell r="AU639">
            <v>10770000</v>
          </cell>
          <cell r="AV639">
            <v>2019872.32</v>
          </cell>
          <cell r="AW639">
            <v>13247805.22</v>
          </cell>
          <cell r="AX639">
            <v>1256000</v>
          </cell>
          <cell r="AZ639">
            <v>16294</v>
          </cell>
          <cell r="BA639">
            <v>8932</v>
          </cell>
          <cell r="BB639">
            <v>0</v>
          </cell>
        </row>
        <row r="640">
          <cell r="C640">
            <v>592340</v>
          </cell>
          <cell r="D640">
            <v>144479</v>
          </cell>
          <cell r="E640">
            <v>300481</v>
          </cell>
          <cell r="F640">
            <v>0</v>
          </cell>
          <cell r="G640">
            <v>256312</v>
          </cell>
          <cell r="H640">
            <v>0</v>
          </cell>
          <cell r="I640">
            <v>59915</v>
          </cell>
          <cell r="J640">
            <v>132518</v>
          </cell>
          <cell r="K640">
            <v>509868</v>
          </cell>
          <cell r="L640">
            <v>0</v>
          </cell>
          <cell r="M640">
            <v>9306</v>
          </cell>
          <cell r="N640">
            <v>1037479</v>
          </cell>
          <cell r="O640">
            <v>89955</v>
          </cell>
          <cell r="P640">
            <v>104209</v>
          </cell>
          <cell r="Q640">
            <v>0</v>
          </cell>
          <cell r="R640">
            <v>1032634</v>
          </cell>
          <cell r="S640">
            <v>52026</v>
          </cell>
          <cell r="V640">
            <v>400000</v>
          </cell>
          <cell r="W640">
            <v>327842</v>
          </cell>
          <cell r="X640">
            <v>0</v>
          </cell>
          <cell r="Y640">
            <v>0</v>
          </cell>
          <cell r="Z640">
            <v>0</v>
          </cell>
          <cell r="AA640">
            <v>0</v>
          </cell>
          <cell r="AB640">
            <v>0</v>
          </cell>
          <cell r="AC640">
            <v>0</v>
          </cell>
          <cell r="AD640">
            <v>0</v>
          </cell>
          <cell r="AE640">
            <v>0</v>
          </cell>
          <cell r="AF640">
            <v>0</v>
          </cell>
          <cell r="AG640">
            <v>2952000</v>
          </cell>
          <cell r="AH640">
            <v>0</v>
          </cell>
          <cell r="AI640">
            <v>6813000</v>
          </cell>
          <cell r="AJ640">
            <v>16214000</v>
          </cell>
          <cell r="AK640">
            <v>0</v>
          </cell>
          <cell r="AL640">
            <v>0</v>
          </cell>
          <cell r="AM640">
            <v>1100000</v>
          </cell>
          <cell r="AN640">
            <v>15055000</v>
          </cell>
          <cell r="AO640">
            <v>0</v>
          </cell>
          <cell r="AS640">
            <v>600000</v>
          </cell>
          <cell r="AT640">
            <v>0</v>
          </cell>
          <cell r="AU640">
            <v>11097000</v>
          </cell>
          <cell r="AV640">
            <v>1064149.86</v>
          </cell>
          <cell r="AW640">
            <v>7764224.81</v>
          </cell>
          <cell r="AX640">
            <v>263000</v>
          </cell>
          <cell r="AZ640">
            <v>16294</v>
          </cell>
          <cell r="BA640">
            <v>8932</v>
          </cell>
          <cell r="BB640">
            <v>0</v>
          </cell>
        </row>
        <row r="641">
          <cell r="C641">
            <v>565266</v>
          </cell>
          <cell r="D641">
            <v>175829</v>
          </cell>
          <cell r="E641">
            <v>254605</v>
          </cell>
          <cell r="F641">
            <v>0</v>
          </cell>
          <cell r="G641">
            <v>247413</v>
          </cell>
          <cell r="H641">
            <v>0</v>
          </cell>
          <cell r="I641">
            <v>76449</v>
          </cell>
          <cell r="J641">
            <v>153649</v>
          </cell>
          <cell r="K641">
            <v>551732</v>
          </cell>
          <cell r="L641">
            <v>0</v>
          </cell>
          <cell r="M641">
            <v>18601</v>
          </cell>
          <cell r="N641">
            <v>956607</v>
          </cell>
          <cell r="O641">
            <v>129514</v>
          </cell>
          <cell r="P641">
            <v>107069</v>
          </cell>
          <cell r="Q641">
            <v>0</v>
          </cell>
          <cell r="R641">
            <v>1041493</v>
          </cell>
          <cell r="S641">
            <v>52026</v>
          </cell>
          <cell r="W641">
            <v>327842</v>
          </cell>
          <cell r="X641">
            <v>0</v>
          </cell>
          <cell r="Y641">
            <v>0</v>
          </cell>
          <cell r="Z641">
            <v>0</v>
          </cell>
          <cell r="AA641">
            <v>0</v>
          </cell>
          <cell r="AB641">
            <v>0</v>
          </cell>
          <cell r="AC641">
            <v>0</v>
          </cell>
          <cell r="AD641">
            <v>0</v>
          </cell>
          <cell r="AE641">
            <v>0</v>
          </cell>
          <cell r="AF641">
            <v>0</v>
          </cell>
          <cell r="AG641">
            <v>2952000</v>
          </cell>
          <cell r="AH641">
            <v>0</v>
          </cell>
          <cell r="AI641">
            <v>6813000</v>
          </cell>
          <cell r="AJ641">
            <v>16214000</v>
          </cell>
          <cell r="AK641">
            <v>0</v>
          </cell>
          <cell r="AL641">
            <v>0</v>
          </cell>
          <cell r="AM641">
            <v>0</v>
          </cell>
          <cell r="AN641">
            <v>15055000</v>
          </cell>
          <cell r="AO641">
            <v>0</v>
          </cell>
          <cell r="AS641">
            <v>600000</v>
          </cell>
          <cell r="AT641">
            <v>0</v>
          </cell>
          <cell r="AU641">
            <v>11097000</v>
          </cell>
          <cell r="AV641">
            <v>0</v>
          </cell>
          <cell r="AW641">
            <v>0</v>
          </cell>
          <cell r="AX641">
            <v>263000</v>
          </cell>
          <cell r="AZ641">
            <v>16294</v>
          </cell>
          <cell r="BA641">
            <v>8932</v>
          </cell>
          <cell r="BB641">
            <v>0</v>
          </cell>
        </row>
        <row r="642">
          <cell r="C642">
            <v>565266</v>
          </cell>
          <cell r="D642">
            <v>175829</v>
          </cell>
          <cell r="E642">
            <v>254605</v>
          </cell>
          <cell r="F642">
            <v>0</v>
          </cell>
          <cell r="G642">
            <v>247413</v>
          </cell>
          <cell r="H642">
            <v>0</v>
          </cell>
          <cell r="I642">
            <v>76449</v>
          </cell>
          <cell r="J642">
            <v>153649</v>
          </cell>
          <cell r="K642">
            <v>551732</v>
          </cell>
          <cell r="L642">
            <v>0</v>
          </cell>
          <cell r="M642">
            <v>18601</v>
          </cell>
          <cell r="N642">
            <v>956607</v>
          </cell>
          <cell r="O642">
            <v>129514</v>
          </cell>
          <cell r="P642">
            <v>107069</v>
          </cell>
          <cell r="Q642">
            <v>0</v>
          </cell>
          <cell r="R642">
            <v>1041493</v>
          </cell>
          <cell r="S642">
            <v>52026</v>
          </cell>
          <cell r="W642">
            <v>327842</v>
          </cell>
          <cell r="X642">
            <v>0</v>
          </cell>
          <cell r="Y642">
            <v>0</v>
          </cell>
          <cell r="Z642">
            <v>0</v>
          </cell>
          <cell r="AA642">
            <v>0</v>
          </cell>
          <cell r="AB642">
            <v>0</v>
          </cell>
          <cell r="AC642">
            <v>0</v>
          </cell>
          <cell r="AD642">
            <v>0</v>
          </cell>
          <cell r="AE642">
            <v>0</v>
          </cell>
          <cell r="AF642">
            <v>0</v>
          </cell>
          <cell r="AG642">
            <v>2952000</v>
          </cell>
          <cell r="AH642">
            <v>0</v>
          </cell>
          <cell r="AI642">
            <v>6813000</v>
          </cell>
          <cell r="AJ642">
            <v>16214000</v>
          </cell>
          <cell r="AK642">
            <v>0</v>
          </cell>
          <cell r="AL642">
            <v>0</v>
          </cell>
          <cell r="AM642">
            <v>0</v>
          </cell>
          <cell r="AN642">
            <v>15055000</v>
          </cell>
          <cell r="AO642">
            <v>0</v>
          </cell>
          <cell r="AS642">
            <v>600000</v>
          </cell>
          <cell r="AT642">
            <v>0</v>
          </cell>
          <cell r="AU642">
            <v>11097000</v>
          </cell>
          <cell r="AV642">
            <v>0</v>
          </cell>
          <cell r="AW642">
            <v>0</v>
          </cell>
          <cell r="AX642">
            <v>263000</v>
          </cell>
          <cell r="AZ642">
            <v>16294</v>
          </cell>
          <cell r="BA642">
            <v>8932</v>
          </cell>
          <cell r="BB642">
            <v>0</v>
          </cell>
        </row>
        <row r="643">
          <cell r="C643">
            <v>565266</v>
          </cell>
          <cell r="D643">
            <v>175829</v>
          </cell>
          <cell r="E643">
            <v>254605</v>
          </cell>
          <cell r="F643">
            <v>0</v>
          </cell>
          <cell r="G643">
            <v>247413</v>
          </cell>
          <cell r="H643">
            <v>0</v>
          </cell>
          <cell r="I643">
            <v>76449</v>
          </cell>
          <cell r="J643">
            <v>153649</v>
          </cell>
          <cell r="K643">
            <v>551732</v>
          </cell>
          <cell r="L643">
            <v>0</v>
          </cell>
          <cell r="M643">
            <v>18601</v>
          </cell>
          <cell r="N643">
            <v>956607</v>
          </cell>
          <cell r="O643">
            <v>129514</v>
          </cell>
          <cell r="P643">
            <v>107069</v>
          </cell>
          <cell r="Q643">
            <v>0</v>
          </cell>
          <cell r="R643">
            <v>1041493</v>
          </cell>
          <cell r="S643">
            <v>52026</v>
          </cell>
          <cell r="W643">
            <v>327842</v>
          </cell>
          <cell r="X643">
            <v>0</v>
          </cell>
          <cell r="Y643">
            <v>0</v>
          </cell>
          <cell r="Z643">
            <v>0</v>
          </cell>
          <cell r="AA643">
            <v>0</v>
          </cell>
          <cell r="AB643">
            <v>0</v>
          </cell>
          <cell r="AC643">
            <v>0</v>
          </cell>
          <cell r="AD643">
            <v>0</v>
          </cell>
          <cell r="AE643">
            <v>0</v>
          </cell>
          <cell r="AF643">
            <v>0</v>
          </cell>
          <cell r="AG643">
            <v>2952000</v>
          </cell>
          <cell r="AH643">
            <v>0</v>
          </cell>
          <cell r="AI643">
            <v>6813000</v>
          </cell>
          <cell r="AJ643">
            <v>16214000</v>
          </cell>
          <cell r="AK643">
            <v>0</v>
          </cell>
          <cell r="AL643">
            <v>0</v>
          </cell>
          <cell r="AM643">
            <v>0</v>
          </cell>
          <cell r="AN643">
            <v>15055000</v>
          </cell>
          <cell r="AO643">
            <v>0</v>
          </cell>
          <cell r="AS643">
            <v>600000</v>
          </cell>
          <cell r="AT643">
            <v>0</v>
          </cell>
          <cell r="AU643">
            <v>11097000</v>
          </cell>
          <cell r="AV643">
            <v>0</v>
          </cell>
          <cell r="AW643">
            <v>0</v>
          </cell>
          <cell r="AX643">
            <v>263000</v>
          </cell>
          <cell r="AZ643">
            <v>16294</v>
          </cell>
          <cell r="BA643">
            <v>8932</v>
          </cell>
          <cell r="BB643">
            <v>0</v>
          </cell>
        </row>
        <row r="644">
          <cell r="C644">
            <v>565266</v>
          </cell>
          <cell r="D644">
            <v>175829</v>
          </cell>
          <cell r="E644">
            <v>254605</v>
          </cell>
          <cell r="F644">
            <v>0</v>
          </cell>
          <cell r="G644">
            <v>247413</v>
          </cell>
          <cell r="H644">
            <v>0</v>
          </cell>
          <cell r="I644">
            <v>76449</v>
          </cell>
          <cell r="J644">
            <v>153649</v>
          </cell>
          <cell r="K644">
            <v>551732</v>
          </cell>
          <cell r="L644">
            <v>0</v>
          </cell>
          <cell r="M644">
            <v>18601</v>
          </cell>
          <cell r="N644">
            <v>956607</v>
          </cell>
          <cell r="O644">
            <v>129514</v>
          </cell>
          <cell r="P644">
            <v>107069</v>
          </cell>
          <cell r="Q644">
            <v>0</v>
          </cell>
          <cell r="R644">
            <v>1041493</v>
          </cell>
          <cell r="S644">
            <v>52026</v>
          </cell>
          <cell r="W644">
            <v>327842</v>
          </cell>
          <cell r="X644">
            <v>0</v>
          </cell>
          <cell r="Y644">
            <v>0</v>
          </cell>
          <cell r="Z644">
            <v>0</v>
          </cell>
          <cell r="AA644">
            <v>0</v>
          </cell>
          <cell r="AB644">
            <v>0</v>
          </cell>
          <cell r="AC644">
            <v>0</v>
          </cell>
          <cell r="AD644">
            <v>0</v>
          </cell>
          <cell r="AE644">
            <v>0</v>
          </cell>
          <cell r="AF644">
            <v>0</v>
          </cell>
          <cell r="AG644">
            <v>2952000</v>
          </cell>
          <cell r="AH644">
            <v>0</v>
          </cell>
          <cell r="AI644">
            <v>6813000</v>
          </cell>
          <cell r="AJ644">
            <v>16214000</v>
          </cell>
          <cell r="AK644">
            <v>0</v>
          </cell>
          <cell r="AL644">
            <v>0</v>
          </cell>
          <cell r="AM644">
            <v>0</v>
          </cell>
          <cell r="AN644">
            <v>15055000</v>
          </cell>
          <cell r="AO644">
            <v>0</v>
          </cell>
          <cell r="AS644">
            <v>600000</v>
          </cell>
          <cell r="AT644">
            <v>0</v>
          </cell>
          <cell r="AU644">
            <v>11097000</v>
          </cell>
          <cell r="AV644">
            <v>0</v>
          </cell>
          <cell r="AW644">
            <v>0</v>
          </cell>
          <cell r="AX644">
            <v>263000</v>
          </cell>
          <cell r="AZ644">
            <v>16294</v>
          </cell>
          <cell r="BA644">
            <v>8932</v>
          </cell>
          <cell r="BB644">
            <v>0</v>
          </cell>
        </row>
        <row r="645">
          <cell r="C645">
            <v>565266</v>
          </cell>
          <cell r="D645">
            <v>175829</v>
          </cell>
          <cell r="E645">
            <v>254605</v>
          </cell>
          <cell r="F645">
            <v>0</v>
          </cell>
          <cell r="G645">
            <v>247413</v>
          </cell>
          <cell r="H645">
            <v>0</v>
          </cell>
          <cell r="I645">
            <v>76449</v>
          </cell>
          <cell r="J645">
            <v>153649</v>
          </cell>
          <cell r="K645">
            <v>551732</v>
          </cell>
          <cell r="L645">
            <v>0</v>
          </cell>
          <cell r="M645">
            <v>18601</v>
          </cell>
          <cell r="N645">
            <v>956607</v>
          </cell>
          <cell r="O645">
            <v>129514</v>
          </cell>
          <cell r="P645">
            <v>107069</v>
          </cell>
          <cell r="Q645">
            <v>0</v>
          </cell>
          <cell r="R645">
            <v>1041493</v>
          </cell>
          <cell r="S645">
            <v>52026</v>
          </cell>
          <cell r="W645">
            <v>327842</v>
          </cell>
          <cell r="X645">
            <v>0</v>
          </cell>
          <cell r="Y645">
            <v>0</v>
          </cell>
          <cell r="Z645">
            <v>0</v>
          </cell>
          <cell r="AA645">
            <v>0</v>
          </cell>
          <cell r="AB645">
            <v>0</v>
          </cell>
          <cell r="AC645">
            <v>0</v>
          </cell>
          <cell r="AD645">
            <v>0</v>
          </cell>
          <cell r="AE645">
            <v>0</v>
          </cell>
          <cell r="AF645">
            <v>0</v>
          </cell>
          <cell r="AG645">
            <v>2952000</v>
          </cell>
          <cell r="AH645">
            <v>0</v>
          </cell>
          <cell r="AI645">
            <v>6813000</v>
          </cell>
          <cell r="AJ645">
            <v>16214000</v>
          </cell>
          <cell r="AK645">
            <v>0</v>
          </cell>
          <cell r="AL645">
            <v>0</v>
          </cell>
          <cell r="AM645">
            <v>0</v>
          </cell>
          <cell r="AN645">
            <v>15055000</v>
          </cell>
          <cell r="AO645">
            <v>0</v>
          </cell>
          <cell r="AS645">
            <v>600000</v>
          </cell>
          <cell r="AT645">
            <v>0</v>
          </cell>
          <cell r="AU645">
            <v>11097000</v>
          </cell>
          <cell r="AV645">
            <v>0</v>
          </cell>
          <cell r="AW645">
            <v>0</v>
          </cell>
          <cell r="AX645">
            <v>263000</v>
          </cell>
          <cell r="AZ645">
            <v>16294</v>
          </cell>
          <cell r="BA645">
            <v>8932</v>
          </cell>
          <cell r="BB645">
            <v>0</v>
          </cell>
        </row>
        <row r="646">
          <cell r="C646">
            <v>565266</v>
          </cell>
          <cell r="D646">
            <v>175829</v>
          </cell>
          <cell r="E646">
            <v>254605</v>
          </cell>
          <cell r="F646">
            <v>0</v>
          </cell>
          <cell r="G646">
            <v>247413</v>
          </cell>
          <cell r="H646">
            <v>0</v>
          </cell>
          <cell r="I646">
            <v>76449</v>
          </cell>
          <cell r="J646">
            <v>153649</v>
          </cell>
          <cell r="K646">
            <v>551732</v>
          </cell>
          <cell r="L646">
            <v>0</v>
          </cell>
          <cell r="M646">
            <v>18601</v>
          </cell>
          <cell r="N646">
            <v>956607</v>
          </cell>
          <cell r="O646">
            <v>129514</v>
          </cell>
          <cell r="P646">
            <v>107069</v>
          </cell>
          <cell r="Q646">
            <v>0</v>
          </cell>
          <cell r="R646">
            <v>1041493</v>
          </cell>
          <cell r="S646">
            <v>52026</v>
          </cell>
          <cell r="W646">
            <v>327842</v>
          </cell>
          <cell r="X646">
            <v>0</v>
          </cell>
          <cell r="Y646">
            <v>0</v>
          </cell>
          <cell r="Z646">
            <v>0</v>
          </cell>
          <cell r="AA646">
            <v>0</v>
          </cell>
          <cell r="AB646">
            <v>0</v>
          </cell>
          <cell r="AC646">
            <v>0</v>
          </cell>
          <cell r="AD646">
            <v>0</v>
          </cell>
          <cell r="AE646">
            <v>0</v>
          </cell>
          <cell r="AF646">
            <v>0</v>
          </cell>
          <cell r="AG646">
            <v>2952000</v>
          </cell>
          <cell r="AH646">
            <v>0</v>
          </cell>
          <cell r="AI646">
            <v>6813000</v>
          </cell>
          <cell r="AJ646">
            <v>16214000</v>
          </cell>
          <cell r="AK646">
            <v>0</v>
          </cell>
          <cell r="AL646">
            <v>0</v>
          </cell>
          <cell r="AM646">
            <v>0</v>
          </cell>
          <cell r="AN646">
            <v>15055000</v>
          </cell>
          <cell r="AO646">
            <v>0</v>
          </cell>
          <cell r="AS646">
            <v>600000</v>
          </cell>
          <cell r="AT646">
            <v>0</v>
          </cell>
          <cell r="AU646">
            <v>11097000</v>
          </cell>
          <cell r="AV646">
            <v>0</v>
          </cell>
          <cell r="AW646">
            <v>0</v>
          </cell>
          <cell r="AX646">
            <v>263000</v>
          </cell>
          <cell r="AZ646">
            <v>16294</v>
          </cell>
          <cell r="BA646">
            <v>8932</v>
          </cell>
          <cell r="BB646">
            <v>0</v>
          </cell>
        </row>
        <row r="647">
          <cell r="C647">
            <v>565266</v>
          </cell>
          <cell r="D647">
            <v>175829</v>
          </cell>
          <cell r="E647">
            <v>254605</v>
          </cell>
          <cell r="F647">
            <v>0</v>
          </cell>
          <cell r="G647">
            <v>247413</v>
          </cell>
          <cell r="H647">
            <v>0</v>
          </cell>
          <cell r="I647">
            <v>76449</v>
          </cell>
          <cell r="J647">
            <v>153649</v>
          </cell>
          <cell r="K647">
            <v>551732</v>
          </cell>
          <cell r="L647">
            <v>0</v>
          </cell>
          <cell r="M647">
            <v>18601</v>
          </cell>
          <cell r="N647">
            <v>956607</v>
          </cell>
          <cell r="O647">
            <v>129514</v>
          </cell>
          <cell r="P647">
            <v>107069</v>
          </cell>
          <cell r="Q647">
            <v>0</v>
          </cell>
          <cell r="R647">
            <v>1041493</v>
          </cell>
          <cell r="S647">
            <v>52026</v>
          </cell>
          <cell r="W647">
            <v>327842</v>
          </cell>
          <cell r="X647">
            <v>0</v>
          </cell>
          <cell r="Y647">
            <v>0</v>
          </cell>
          <cell r="Z647">
            <v>0</v>
          </cell>
          <cell r="AA647">
            <v>0</v>
          </cell>
          <cell r="AB647">
            <v>0</v>
          </cell>
          <cell r="AC647">
            <v>0</v>
          </cell>
          <cell r="AD647">
            <v>0</v>
          </cell>
          <cell r="AE647">
            <v>0</v>
          </cell>
          <cell r="AF647">
            <v>0</v>
          </cell>
          <cell r="AG647">
            <v>2952000</v>
          </cell>
          <cell r="AH647">
            <v>0</v>
          </cell>
          <cell r="AI647">
            <v>6813000</v>
          </cell>
          <cell r="AJ647">
            <v>16214000</v>
          </cell>
          <cell r="AK647">
            <v>0</v>
          </cell>
          <cell r="AL647">
            <v>0</v>
          </cell>
          <cell r="AM647">
            <v>0</v>
          </cell>
          <cell r="AN647">
            <v>15055000</v>
          </cell>
          <cell r="AO647">
            <v>0</v>
          </cell>
          <cell r="AS647">
            <v>600000</v>
          </cell>
          <cell r="AT647">
            <v>0</v>
          </cell>
          <cell r="AU647">
            <v>11097000</v>
          </cell>
          <cell r="AV647">
            <v>0</v>
          </cell>
          <cell r="AW647">
            <v>0</v>
          </cell>
          <cell r="AX647">
            <v>263000</v>
          </cell>
          <cell r="AZ647">
            <v>16294</v>
          </cell>
          <cell r="BA647">
            <v>8932</v>
          </cell>
          <cell r="BB647">
            <v>0</v>
          </cell>
        </row>
        <row r="648">
          <cell r="C648">
            <v>565266</v>
          </cell>
          <cell r="D648">
            <v>175829</v>
          </cell>
          <cell r="E648">
            <v>254605</v>
          </cell>
          <cell r="F648">
            <v>0</v>
          </cell>
          <cell r="G648">
            <v>247413</v>
          </cell>
          <cell r="H648">
            <v>0</v>
          </cell>
          <cell r="I648">
            <v>76449</v>
          </cell>
          <cell r="J648">
            <v>153649</v>
          </cell>
          <cell r="K648">
            <v>551732</v>
          </cell>
          <cell r="L648">
            <v>0</v>
          </cell>
          <cell r="M648">
            <v>18601</v>
          </cell>
          <cell r="N648">
            <v>956607</v>
          </cell>
          <cell r="O648">
            <v>129514</v>
          </cell>
          <cell r="P648">
            <v>107069</v>
          </cell>
          <cell r="Q648">
            <v>0</v>
          </cell>
          <cell r="R648">
            <v>1041493</v>
          </cell>
          <cell r="S648">
            <v>52026</v>
          </cell>
          <cell r="W648">
            <v>327842</v>
          </cell>
          <cell r="X648">
            <v>0</v>
          </cell>
          <cell r="Y648">
            <v>0</v>
          </cell>
          <cell r="Z648">
            <v>0</v>
          </cell>
          <cell r="AA648">
            <v>0</v>
          </cell>
          <cell r="AB648">
            <v>0</v>
          </cell>
          <cell r="AC648">
            <v>0</v>
          </cell>
          <cell r="AD648">
            <v>0</v>
          </cell>
          <cell r="AE648">
            <v>0</v>
          </cell>
          <cell r="AF648">
            <v>0</v>
          </cell>
          <cell r="AG648">
            <v>2952000</v>
          </cell>
          <cell r="AH648">
            <v>0</v>
          </cell>
          <cell r="AI648">
            <v>6813000</v>
          </cell>
          <cell r="AJ648">
            <v>16214000</v>
          </cell>
          <cell r="AK648">
            <v>0</v>
          </cell>
          <cell r="AL648">
            <v>0</v>
          </cell>
          <cell r="AM648">
            <v>0</v>
          </cell>
          <cell r="AN648">
            <v>15055000</v>
          </cell>
          <cell r="AO648">
            <v>0</v>
          </cell>
          <cell r="AS648">
            <v>600000</v>
          </cell>
          <cell r="AT648">
            <v>0</v>
          </cell>
          <cell r="AU648">
            <v>11097000</v>
          </cell>
          <cell r="AV648">
            <v>0</v>
          </cell>
          <cell r="AW648">
            <v>0</v>
          </cell>
          <cell r="AX648">
            <v>263000</v>
          </cell>
          <cell r="AZ648">
            <v>16294</v>
          </cell>
          <cell r="BA648">
            <v>8932</v>
          </cell>
          <cell r="BB648">
            <v>0</v>
          </cell>
        </row>
        <row r="649">
          <cell r="C649">
            <v>565266</v>
          </cell>
          <cell r="D649">
            <v>175829</v>
          </cell>
          <cell r="E649">
            <v>254605</v>
          </cell>
          <cell r="F649">
            <v>0</v>
          </cell>
          <cell r="G649">
            <v>247413</v>
          </cell>
          <cell r="H649">
            <v>0</v>
          </cell>
          <cell r="I649">
            <v>76449</v>
          </cell>
          <cell r="J649">
            <v>153649</v>
          </cell>
          <cell r="K649">
            <v>551732</v>
          </cell>
          <cell r="L649">
            <v>0</v>
          </cell>
          <cell r="M649">
            <v>18601</v>
          </cell>
          <cell r="N649">
            <v>956607</v>
          </cell>
          <cell r="O649">
            <v>129514</v>
          </cell>
          <cell r="P649">
            <v>107069</v>
          </cell>
          <cell r="Q649">
            <v>0</v>
          </cell>
          <cell r="R649">
            <v>1041493</v>
          </cell>
          <cell r="S649">
            <v>52026</v>
          </cell>
          <cell r="W649">
            <v>327842</v>
          </cell>
          <cell r="X649">
            <v>0</v>
          </cell>
          <cell r="Y649">
            <v>0</v>
          </cell>
          <cell r="Z649">
            <v>0</v>
          </cell>
          <cell r="AA649">
            <v>0</v>
          </cell>
          <cell r="AB649">
            <v>0</v>
          </cell>
          <cell r="AC649">
            <v>0</v>
          </cell>
          <cell r="AD649">
            <v>0</v>
          </cell>
          <cell r="AE649">
            <v>0</v>
          </cell>
          <cell r="AF649">
            <v>0</v>
          </cell>
          <cell r="AG649">
            <v>2952000</v>
          </cell>
          <cell r="AH649">
            <v>0</v>
          </cell>
          <cell r="AI649">
            <v>6813000</v>
          </cell>
          <cell r="AJ649">
            <v>16214000</v>
          </cell>
          <cell r="AK649">
            <v>0</v>
          </cell>
          <cell r="AL649">
            <v>0</v>
          </cell>
          <cell r="AM649">
            <v>0</v>
          </cell>
          <cell r="AN649">
            <v>15055000</v>
          </cell>
          <cell r="AO649">
            <v>0</v>
          </cell>
          <cell r="AS649">
            <v>600000</v>
          </cell>
          <cell r="AT649">
            <v>0</v>
          </cell>
          <cell r="AU649">
            <v>11097000</v>
          </cell>
          <cell r="AV649">
            <v>0</v>
          </cell>
          <cell r="AW649">
            <v>0</v>
          </cell>
          <cell r="AX649">
            <v>263000</v>
          </cell>
          <cell r="AZ649">
            <v>16294</v>
          </cell>
          <cell r="BA649">
            <v>8932</v>
          </cell>
          <cell r="BB649">
            <v>0</v>
          </cell>
        </row>
        <row r="650">
          <cell r="C650">
            <v>565266</v>
          </cell>
          <cell r="D650">
            <v>175829</v>
          </cell>
          <cell r="E650">
            <v>254605</v>
          </cell>
          <cell r="F650">
            <v>0</v>
          </cell>
          <cell r="G650">
            <v>247413</v>
          </cell>
          <cell r="H650">
            <v>0</v>
          </cell>
          <cell r="I650">
            <v>76449</v>
          </cell>
          <cell r="J650">
            <v>153649</v>
          </cell>
          <cell r="K650">
            <v>551732</v>
          </cell>
          <cell r="L650">
            <v>0</v>
          </cell>
          <cell r="M650">
            <v>18601</v>
          </cell>
          <cell r="N650">
            <v>956607</v>
          </cell>
          <cell r="O650">
            <v>129514</v>
          </cell>
          <cell r="P650">
            <v>107069</v>
          </cell>
          <cell r="Q650">
            <v>0</v>
          </cell>
          <cell r="R650">
            <v>1041493</v>
          </cell>
          <cell r="S650">
            <v>52026</v>
          </cell>
          <cell r="W650">
            <v>327842</v>
          </cell>
          <cell r="X650">
            <v>0</v>
          </cell>
          <cell r="Y650">
            <v>0</v>
          </cell>
          <cell r="Z650">
            <v>0</v>
          </cell>
          <cell r="AA650">
            <v>0</v>
          </cell>
          <cell r="AB650">
            <v>0</v>
          </cell>
          <cell r="AC650">
            <v>0</v>
          </cell>
          <cell r="AD650">
            <v>0</v>
          </cell>
          <cell r="AE650">
            <v>0</v>
          </cell>
          <cell r="AF650">
            <v>0</v>
          </cell>
          <cell r="AG650">
            <v>2952000</v>
          </cell>
          <cell r="AH650">
            <v>0</v>
          </cell>
          <cell r="AI650">
            <v>6813000</v>
          </cell>
          <cell r="AJ650">
            <v>16214000</v>
          </cell>
          <cell r="AK650">
            <v>0</v>
          </cell>
          <cell r="AL650">
            <v>0</v>
          </cell>
          <cell r="AM650">
            <v>0</v>
          </cell>
          <cell r="AN650">
            <v>15055000</v>
          </cell>
          <cell r="AO650">
            <v>0</v>
          </cell>
          <cell r="AS650">
            <v>600000</v>
          </cell>
          <cell r="AT650">
            <v>0</v>
          </cell>
          <cell r="AU650">
            <v>11097000</v>
          </cell>
          <cell r="AV650">
            <v>0</v>
          </cell>
          <cell r="AW650">
            <v>0</v>
          </cell>
          <cell r="AX650">
            <v>263000</v>
          </cell>
          <cell r="AZ650">
            <v>16294</v>
          </cell>
          <cell r="BA650">
            <v>8932</v>
          </cell>
          <cell r="BB650">
            <v>0</v>
          </cell>
        </row>
        <row r="651">
          <cell r="C651">
            <v>565266</v>
          </cell>
          <cell r="D651">
            <v>175829</v>
          </cell>
          <cell r="E651">
            <v>254605</v>
          </cell>
          <cell r="F651">
            <v>0</v>
          </cell>
          <cell r="G651">
            <v>247413</v>
          </cell>
          <cell r="H651">
            <v>0</v>
          </cell>
          <cell r="I651">
            <v>76449</v>
          </cell>
          <cell r="J651">
            <v>153649</v>
          </cell>
          <cell r="K651">
            <v>551732</v>
          </cell>
          <cell r="L651">
            <v>0</v>
          </cell>
          <cell r="M651">
            <v>18601</v>
          </cell>
          <cell r="N651">
            <v>956607</v>
          </cell>
          <cell r="O651">
            <v>129514</v>
          </cell>
          <cell r="P651">
            <v>107069</v>
          </cell>
          <cell r="Q651">
            <v>0</v>
          </cell>
          <cell r="R651">
            <v>1041493</v>
          </cell>
          <cell r="S651">
            <v>52026</v>
          </cell>
          <cell r="W651">
            <v>327842</v>
          </cell>
          <cell r="X651">
            <v>0</v>
          </cell>
          <cell r="Y651">
            <v>0</v>
          </cell>
          <cell r="Z651">
            <v>0</v>
          </cell>
          <cell r="AA651">
            <v>0</v>
          </cell>
          <cell r="AB651">
            <v>0</v>
          </cell>
          <cell r="AC651">
            <v>0</v>
          </cell>
          <cell r="AD651">
            <v>0</v>
          </cell>
          <cell r="AE651">
            <v>0</v>
          </cell>
          <cell r="AF651">
            <v>0</v>
          </cell>
          <cell r="AG651">
            <v>2952000</v>
          </cell>
          <cell r="AH651">
            <v>0</v>
          </cell>
          <cell r="AI651">
            <v>6813000</v>
          </cell>
          <cell r="AJ651">
            <v>16214000</v>
          </cell>
          <cell r="AK651">
            <v>0</v>
          </cell>
          <cell r="AL651">
            <v>0</v>
          </cell>
          <cell r="AM651">
            <v>0</v>
          </cell>
          <cell r="AN651">
            <v>15055000</v>
          </cell>
          <cell r="AO651">
            <v>0</v>
          </cell>
          <cell r="AS651">
            <v>600000</v>
          </cell>
          <cell r="AT651">
            <v>0</v>
          </cell>
          <cell r="AU651">
            <v>11097000</v>
          </cell>
          <cell r="AV651">
            <v>0</v>
          </cell>
          <cell r="AW651">
            <v>0</v>
          </cell>
          <cell r="AX651">
            <v>263000</v>
          </cell>
          <cell r="AZ651">
            <v>16294</v>
          </cell>
          <cell r="BA651">
            <v>8932</v>
          </cell>
          <cell r="BB651">
            <v>0</v>
          </cell>
        </row>
        <row r="652">
          <cell r="C652">
            <v>565266</v>
          </cell>
          <cell r="D652">
            <v>175829</v>
          </cell>
          <cell r="E652">
            <v>254605</v>
          </cell>
          <cell r="F652">
            <v>0</v>
          </cell>
          <cell r="G652">
            <v>247413</v>
          </cell>
          <cell r="H652">
            <v>0</v>
          </cell>
          <cell r="I652">
            <v>76449</v>
          </cell>
          <cell r="J652">
            <v>153649</v>
          </cell>
          <cell r="K652">
            <v>551732</v>
          </cell>
          <cell r="L652">
            <v>0</v>
          </cell>
          <cell r="M652">
            <v>18601</v>
          </cell>
          <cell r="N652">
            <v>956607</v>
          </cell>
          <cell r="O652">
            <v>129514</v>
          </cell>
          <cell r="P652">
            <v>107069</v>
          </cell>
          <cell r="Q652">
            <v>0</v>
          </cell>
          <cell r="R652">
            <v>1041493</v>
          </cell>
          <cell r="S652">
            <v>52026</v>
          </cell>
          <cell r="W652">
            <v>327842</v>
          </cell>
          <cell r="X652">
            <v>0</v>
          </cell>
          <cell r="Y652">
            <v>0</v>
          </cell>
          <cell r="Z652">
            <v>0</v>
          </cell>
          <cell r="AA652">
            <v>0</v>
          </cell>
          <cell r="AB652">
            <v>0</v>
          </cell>
          <cell r="AC652">
            <v>0</v>
          </cell>
          <cell r="AD652">
            <v>0</v>
          </cell>
          <cell r="AE652">
            <v>0</v>
          </cell>
          <cell r="AF652">
            <v>0</v>
          </cell>
          <cell r="AG652">
            <v>2952000</v>
          </cell>
          <cell r="AH652">
            <v>0</v>
          </cell>
          <cell r="AI652">
            <v>6813000</v>
          </cell>
          <cell r="AJ652">
            <v>16214000</v>
          </cell>
          <cell r="AK652">
            <v>0</v>
          </cell>
          <cell r="AL652">
            <v>0</v>
          </cell>
          <cell r="AM652">
            <v>0</v>
          </cell>
          <cell r="AN652">
            <v>15055000</v>
          </cell>
          <cell r="AO652">
            <v>0</v>
          </cell>
          <cell r="AS652">
            <v>600000</v>
          </cell>
          <cell r="AT652">
            <v>0</v>
          </cell>
          <cell r="AU652">
            <v>11097000</v>
          </cell>
          <cell r="AV652">
            <v>0</v>
          </cell>
          <cell r="AW652">
            <v>0</v>
          </cell>
          <cell r="AX652">
            <v>263000</v>
          </cell>
          <cell r="AZ652">
            <v>16294</v>
          </cell>
          <cell r="BA652">
            <v>8932</v>
          </cell>
          <cell r="BB652">
            <v>0</v>
          </cell>
        </row>
        <row r="653">
          <cell r="C653">
            <v>565266</v>
          </cell>
          <cell r="D653">
            <v>175829</v>
          </cell>
          <cell r="E653">
            <v>254605</v>
          </cell>
          <cell r="F653">
            <v>0</v>
          </cell>
          <cell r="G653">
            <v>247413</v>
          </cell>
          <cell r="H653">
            <v>0</v>
          </cell>
          <cell r="I653">
            <v>76449</v>
          </cell>
          <cell r="J653">
            <v>153649</v>
          </cell>
          <cell r="K653">
            <v>551732</v>
          </cell>
          <cell r="L653">
            <v>0</v>
          </cell>
          <cell r="M653">
            <v>18601</v>
          </cell>
          <cell r="N653">
            <v>956607</v>
          </cell>
          <cell r="O653">
            <v>129514</v>
          </cell>
          <cell r="P653">
            <v>107069</v>
          </cell>
          <cell r="Q653">
            <v>0</v>
          </cell>
          <cell r="R653">
            <v>1041493</v>
          </cell>
          <cell r="S653">
            <v>52026</v>
          </cell>
          <cell r="W653">
            <v>327842</v>
          </cell>
          <cell r="X653">
            <v>0</v>
          </cell>
          <cell r="Y653">
            <v>0</v>
          </cell>
          <cell r="Z653">
            <v>0</v>
          </cell>
          <cell r="AA653">
            <v>0</v>
          </cell>
          <cell r="AB653">
            <v>0</v>
          </cell>
          <cell r="AC653">
            <v>0</v>
          </cell>
          <cell r="AD653">
            <v>0</v>
          </cell>
          <cell r="AE653">
            <v>0</v>
          </cell>
          <cell r="AF653">
            <v>0</v>
          </cell>
          <cell r="AG653">
            <v>2952000</v>
          </cell>
          <cell r="AH653">
            <v>0</v>
          </cell>
          <cell r="AI653">
            <v>6813000</v>
          </cell>
          <cell r="AJ653">
            <v>16214000</v>
          </cell>
          <cell r="AK653">
            <v>0</v>
          </cell>
          <cell r="AL653">
            <v>0</v>
          </cell>
          <cell r="AM653">
            <v>0</v>
          </cell>
          <cell r="AN653">
            <v>15055000</v>
          </cell>
          <cell r="AO653">
            <v>0</v>
          </cell>
          <cell r="AS653">
            <v>600000</v>
          </cell>
          <cell r="AT653">
            <v>0</v>
          </cell>
          <cell r="AU653">
            <v>11097000</v>
          </cell>
          <cell r="AV653">
            <v>0</v>
          </cell>
          <cell r="AW653">
            <v>0</v>
          </cell>
          <cell r="AX653">
            <v>263000</v>
          </cell>
          <cell r="AZ653">
            <v>16294</v>
          </cell>
          <cell r="BA653">
            <v>8932</v>
          </cell>
          <cell r="BB653">
            <v>0</v>
          </cell>
        </row>
        <row r="654">
          <cell r="C654">
            <v>565266</v>
          </cell>
          <cell r="D654">
            <v>175829</v>
          </cell>
          <cell r="E654">
            <v>254605</v>
          </cell>
          <cell r="F654">
            <v>0</v>
          </cell>
          <cell r="G654">
            <v>247413</v>
          </cell>
          <cell r="H654">
            <v>0</v>
          </cell>
          <cell r="I654">
            <v>76449</v>
          </cell>
          <cell r="J654">
            <v>153649</v>
          </cell>
          <cell r="K654">
            <v>551732</v>
          </cell>
          <cell r="L654">
            <v>0</v>
          </cell>
          <cell r="M654">
            <v>18601</v>
          </cell>
          <cell r="N654">
            <v>956607</v>
          </cell>
          <cell r="O654">
            <v>129514</v>
          </cell>
          <cell r="P654">
            <v>107069</v>
          </cell>
          <cell r="Q654">
            <v>0</v>
          </cell>
          <cell r="R654">
            <v>1041493</v>
          </cell>
          <cell r="S654">
            <v>52026</v>
          </cell>
          <cell r="W654">
            <v>327842</v>
          </cell>
          <cell r="X654">
            <v>0</v>
          </cell>
          <cell r="Y654">
            <v>0</v>
          </cell>
          <cell r="Z654">
            <v>0</v>
          </cell>
          <cell r="AA654">
            <v>0</v>
          </cell>
          <cell r="AB654">
            <v>0</v>
          </cell>
          <cell r="AC654">
            <v>0</v>
          </cell>
          <cell r="AD654">
            <v>0</v>
          </cell>
          <cell r="AE654">
            <v>0</v>
          </cell>
          <cell r="AF654">
            <v>0</v>
          </cell>
          <cell r="AG654">
            <v>2952000</v>
          </cell>
          <cell r="AH654">
            <v>0</v>
          </cell>
          <cell r="AI654">
            <v>6813000</v>
          </cell>
          <cell r="AJ654">
            <v>16214000</v>
          </cell>
          <cell r="AK654">
            <v>0</v>
          </cell>
          <cell r="AL654">
            <v>0</v>
          </cell>
          <cell r="AM654">
            <v>0</v>
          </cell>
          <cell r="AN654">
            <v>15055000</v>
          </cell>
          <cell r="AO654">
            <v>0</v>
          </cell>
          <cell r="AS654">
            <v>600000</v>
          </cell>
          <cell r="AT654">
            <v>0</v>
          </cell>
          <cell r="AU654">
            <v>11097000</v>
          </cell>
          <cell r="AV654">
            <v>0</v>
          </cell>
          <cell r="AW654">
            <v>0</v>
          </cell>
          <cell r="AX654">
            <v>263000</v>
          </cell>
          <cell r="AZ654">
            <v>16294</v>
          </cell>
          <cell r="BA654">
            <v>8932</v>
          </cell>
          <cell r="BB654">
            <v>0</v>
          </cell>
        </row>
        <row r="655">
          <cell r="C655">
            <v>565266</v>
          </cell>
          <cell r="D655">
            <v>175829</v>
          </cell>
          <cell r="E655">
            <v>254605</v>
          </cell>
          <cell r="F655">
            <v>0</v>
          </cell>
          <cell r="G655">
            <v>247413</v>
          </cell>
          <cell r="H655">
            <v>0</v>
          </cell>
          <cell r="I655">
            <v>76449</v>
          </cell>
          <cell r="J655">
            <v>153649</v>
          </cell>
          <cell r="K655">
            <v>551732</v>
          </cell>
          <cell r="L655">
            <v>0</v>
          </cell>
          <cell r="M655">
            <v>18601</v>
          </cell>
          <cell r="N655">
            <v>956607</v>
          </cell>
          <cell r="O655">
            <v>129514</v>
          </cell>
          <cell r="P655">
            <v>107069</v>
          </cell>
          <cell r="Q655">
            <v>0</v>
          </cell>
          <cell r="R655">
            <v>1041493</v>
          </cell>
          <cell r="S655">
            <v>52026</v>
          </cell>
          <cell r="W655">
            <v>327842</v>
          </cell>
          <cell r="X655">
            <v>0</v>
          </cell>
          <cell r="Y655">
            <v>0</v>
          </cell>
          <cell r="Z655">
            <v>0</v>
          </cell>
          <cell r="AA655">
            <v>0</v>
          </cell>
          <cell r="AB655">
            <v>0</v>
          </cell>
          <cell r="AC655">
            <v>0</v>
          </cell>
          <cell r="AD655">
            <v>0</v>
          </cell>
          <cell r="AE655">
            <v>0</v>
          </cell>
          <cell r="AF655">
            <v>0</v>
          </cell>
          <cell r="AG655">
            <v>2952000</v>
          </cell>
          <cell r="AH655">
            <v>0</v>
          </cell>
          <cell r="AI655">
            <v>6813000</v>
          </cell>
          <cell r="AJ655">
            <v>16214000</v>
          </cell>
          <cell r="AK655">
            <v>0</v>
          </cell>
          <cell r="AL655">
            <v>0</v>
          </cell>
          <cell r="AM655">
            <v>0</v>
          </cell>
          <cell r="AN655">
            <v>15055000</v>
          </cell>
          <cell r="AO655">
            <v>0</v>
          </cell>
          <cell r="AS655">
            <v>600000</v>
          </cell>
          <cell r="AT655">
            <v>0</v>
          </cell>
          <cell r="AU655">
            <v>11097000</v>
          </cell>
          <cell r="AV655">
            <v>0</v>
          </cell>
          <cell r="AW655">
            <v>0</v>
          </cell>
          <cell r="AX655">
            <v>263000</v>
          </cell>
          <cell r="AZ655">
            <v>16294</v>
          </cell>
          <cell r="BA655">
            <v>8932</v>
          </cell>
          <cell r="BB655">
            <v>0</v>
          </cell>
        </row>
        <row r="656">
          <cell r="C656">
            <v>565266</v>
          </cell>
          <cell r="D656">
            <v>175829</v>
          </cell>
          <cell r="E656">
            <v>254605</v>
          </cell>
          <cell r="F656">
            <v>0</v>
          </cell>
          <cell r="G656">
            <v>247413</v>
          </cell>
          <cell r="H656">
            <v>0</v>
          </cell>
          <cell r="I656">
            <v>76449</v>
          </cell>
          <cell r="J656">
            <v>153649</v>
          </cell>
          <cell r="K656">
            <v>551732</v>
          </cell>
          <cell r="L656">
            <v>0</v>
          </cell>
          <cell r="M656">
            <v>18601</v>
          </cell>
          <cell r="N656">
            <v>956607</v>
          </cell>
          <cell r="O656">
            <v>129514</v>
          </cell>
          <cell r="P656">
            <v>107069</v>
          </cell>
          <cell r="Q656">
            <v>0</v>
          </cell>
          <cell r="R656">
            <v>1041493</v>
          </cell>
          <cell r="S656">
            <v>52026</v>
          </cell>
          <cell r="W656">
            <v>327842</v>
          </cell>
          <cell r="X656">
            <v>0</v>
          </cell>
          <cell r="Y656">
            <v>0</v>
          </cell>
          <cell r="Z656">
            <v>0</v>
          </cell>
          <cell r="AA656">
            <v>0</v>
          </cell>
          <cell r="AB656">
            <v>0</v>
          </cell>
          <cell r="AC656">
            <v>0</v>
          </cell>
          <cell r="AD656">
            <v>0</v>
          </cell>
          <cell r="AE656">
            <v>0</v>
          </cell>
          <cell r="AF656">
            <v>0</v>
          </cell>
          <cell r="AG656">
            <v>2952000</v>
          </cell>
          <cell r="AH656">
            <v>0</v>
          </cell>
          <cell r="AI656">
            <v>6813000</v>
          </cell>
          <cell r="AJ656">
            <v>16214000</v>
          </cell>
          <cell r="AK656">
            <v>0</v>
          </cell>
          <cell r="AL656">
            <v>0</v>
          </cell>
          <cell r="AM656">
            <v>0</v>
          </cell>
          <cell r="AN656">
            <v>15055000</v>
          </cell>
          <cell r="AO656">
            <v>0</v>
          </cell>
          <cell r="AS656">
            <v>600000</v>
          </cell>
          <cell r="AT656">
            <v>0</v>
          </cell>
          <cell r="AU656">
            <v>11097000</v>
          </cell>
          <cell r="AV656">
            <v>0</v>
          </cell>
          <cell r="AW656">
            <v>0</v>
          </cell>
          <cell r="AX656">
            <v>263000</v>
          </cell>
          <cell r="AZ656">
            <v>16294</v>
          </cell>
          <cell r="BA656">
            <v>8932</v>
          </cell>
          <cell r="BB656">
            <v>0</v>
          </cell>
        </row>
        <row r="657">
          <cell r="C657">
            <v>565266</v>
          </cell>
          <cell r="D657">
            <v>175829</v>
          </cell>
          <cell r="E657">
            <v>254605</v>
          </cell>
          <cell r="F657">
            <v>0</v>
          </cell>
          <cell r="G657">
            <v>247413</v>
          </cell>
          <cell r="H657">
            <v>0</v>
          </cell>
          <cell r="I657">
            <v>76449</v>
          </cell>
          <cell r="J657">
            <v>153649</v>
          </cell>
          <cell r="K657">
            <v>551732</v>
          </cell>
          <cell r="L657">
            <v>0</v>
          </cell>
          <cell r="M657">
            <v>18601</v>
          </cell>
          <cell r="N657">
            <v>956607</v>
          </cell>
          <cell r="O657">
            <v>129514</v>
          </cell>
          <cell r="P657">
            <v>107069</v>
          </cell>
          <cell r="Q657">
            <v>0</v>
          </cell>
          <cell r="R657">
            <v>1041493</v>
          </cell>
          <cell r="S657">
            <v>52026</v>
          </cell>
          <cell r="W657">
            <v>327842</v>
          </cell>
          <cell r="X657">
            <v>0</v>
          </cell>
          <cell r="Y657">
            <v>0</v>
          </cell>
          <cell r="Z657">
            <v>0</v>
          </cell>
          <cell r="AA657">
            <v>0</v>
          </cell>
          <cell r="AB657">
            <v>0</v>
          </cell>
          <cell r="AC657">
            <v>0</v>
          </cell>
          <cell r="AD657">
            <v>0</v>
          </cell>
          <cell r="AE657">
            <v>0</v>
          </cell>
          <cell r="AF657">
            <v>0</v>
          </cell>
          <cell r="AG657">
            <v>2952000</v>
          </cell>
          <cell r="AH657">
            <v>0</v>
          </cell>
          <cell r="AI657">
            <v>6813000</v>
          </cell>
          <cell r="AJ657">
            <v>16214000</v>
          </cell>
          <cell r="AK657">
            <v>0</v>
          </cell>
          <cell r="AL657">
            <v>0</v>
          </cell>
          <cell r="AM657">
            <v>0</v>
          </cell>
          <cell r="AN657">
            <v>15055000</v>
          </cell>
          <cell r="AO657">
            <v>0</v>
          </cell>
          <cell r="AS657">
            <v>600000</v>
          </cell>
          <cell r="AT657">
            <v>0</v>
          </cell>
          <cell r="AU657">
            <v>11097000</v>
          </cell>
          <cell r="AV657">
            <v>0</v>
          </cell>
          <cell r="AW657">
            <v>0</v>
          </cell>
          <cell r="AX657">
            <v>263000</v>
          </cell>
          <cell r="AZ657">
            <v>16294</v>
          </cell>
          <cell r="BA657">
            <v>8932</v>
          </cell>
          <cell r="BB657">
            <v>0</v>
          </cell>
        </row>
        <row r="658">
          <cell r="C658">
            <v>565266</v>
          </cell>
          <cell r="D658">
            <v>175829</v>
          </cell>
          <cell r="E658">
            <v>254605</v>
          </cell>
          <cell r="F658">
            <v>0</v>
          </cell>
          <cell r="G658">
            <v>247413</v>
          </cell>
          <cell r="H658">
            <v>0</v>
          </cell>
          <cell r="I658">
            <v>76449</v>
          </cell>
          <cell r="J658">
            <v>153649</v>
          </cell>
          <cell r="K658">
            <v>551732</v>
          </cell>
          <cell r="L658">
            <v>0</v>
          </cell>
          <cell r="M658">
            <v>18601</v>
          </cell>
          <cell r="N658">
            <v>956607</v>
          </cell>
          <cell r="O658">
            <v>129514</v>
          </cell>
          <cell r="P658">
            <v>107069</v>
          </cell>
          <cell r="Q658">
            <v>0</v>
          </cell>
          <cell r="R658">
            <v>1041493</v>
          </cell>
          <cell r="S658">
            <v>52026</v>
          </cell>
          <cell r="W658">
            <v>327842</v>
          </cell>
          <cell r="X658">
            <v>0</v>
          </cell>
          <cell r="Y658">
            <v>0</v>
          </cell>
          <cell r="Z658">
            <v>0</v>
          </cell>
          <cell r="AA658">
            <v>0</v>
          </cell>
          <cell r="AB658">
            <v>0</v>
          </cell>
          <cell r="AC658">
            <v>0</v>
          </cell>
          <cell r="AD658">
            <v>0</v>
          </cell>
          <cell r="AE658">
            <v>0</v>
          </cell>
          <cell r="AF658">
            <v>0</v>
          </cell>
          <cell r="AG658">
            <v>2952000</v>
          </cell>
          <cell r="AH658">
            <v>0</v>
          </cell>
          <cell r="AI658">
            <v>6813000</v>
          </cell>
          <cell r="AJ658">
            <v>16214000</v>
          </cell>
          <cell r="AK658">
            <v>0</v>
          </cell>
          <cell r="AL658">
            <v>0</v>
          </cell>
          <cell r="AM658">
            <v>0</v>
          </cell>
          <cell r="AN658">
            <v>15055000</v>
          </cell>
          <cell r="AO658">
            <v>0</v>
          </cell>
          <cell r="AS658">
            <v>600000</v>
          </cell>
          <cell r="AT658">
            <v>0</v>
          </cell>
          <cell r="AU658">
            <v>11097000</v>
          </cell>
          <cell r="AV658">
            <v>0</v>
          </cell>
          <cell r="AW658">
            <v>0</v>
          </cell>
          <cell r="AX658">
            <v>263000</v>
          </cell>
          <cell r="AZ658">
            <v>16294</v>
          </cell>
          <cell r="BA658">
            <v>8932</v>
          </cell>
          <cell r="BB658">
            <v>0</v>
          </cell>
        </row>
        <row r="659">
          <cell r="C659">
            <v>565266</v>
          </cell>
          <cell r="D659">
            <v>175829</v>
          </cell>
          <cell r="E659">
            <v>254605</v>
          </cell>
          <cell r="F659">
            <v>0</v>
          </cell>
          <cell r="G659">
            <v>247413</v>
          </cell>
          <cell r="H659">
            <v>0</v>
          </cell>
          <cell r="I659">
            <v>76449</v>
          </cell>
          <cell r="J659">
            <v>153649</v>
          </cell>
          <cell r="K659">
            <v>551732</v>
          </cell>
          <cell r="L659">
            <v>0</v>
          </cell>
          <cell r="M659">
            <v>18601</v>
          </cell>
          <cell r="N659">
            <v>956607</v>
          </cell>
          <cell r="O659">
            <v>129514</v>
          </cell>
          <cell r="P659">
            <v>107069</v>
          </cell>
          <cell r="Q659">
            <v>0</v>
          </cell>
          <cell r="R659">
            <v>1041493</v>
          </cell>
          <cell r="S659">
            <v>52026</v>
          </cell>
          <cell r="W659">
            <v>327842</v>
          </cell>
          <cell r="X659">
            <v>0</v>
          </cell>
          <cell r="Y659">
            <v>0</v>
          </cell>
          <cell r="Z659">
            <v>0</v>
          </cell>
          <cell r="AA659">
            <v>0</v>
          </cell>
          <cell r="AB659">
            <v>0</v>
          </cell>
          <cell r="AC659">
            <v>0</v>
          </cell>
          <cell r="AD659">
            <v>0</v>
          </cell>
          <cell r="AE659">
            <v>0</v>
          </cell>
          <cell r="AF659">
            <v>0</v>
          </cell>
          <cell r="AG659">
            <v>2952000</v>
          </cell>
          <cell r="AH659">
            <v>0</v>
          </cell>
          <cell r="AI659">
            <v>6813000</v>
          </cell>
          <cell r="AJ659">
            <v>16214000</v>
          </cell>
          <cell r="AK659">
            <v>0</v>
          </cell>
          <cell r="AL659">
            <v>0</v>
          </cell>
          <cell r="AM659">
            <v>0</v>
          </cell>
          <cell r="AN659">
            <v>15055000</v>
          </cell>
          <cell r="AO659">
            <v>0</v>
          </cell>
          <cell r="AS659">
            <v>600000</v>
          </cell>
          <cell r="AT659">
            <v>0</v>
          </cell>
          <cell r="AU659">
            <v>11097000</v>
          </cell>
          <cell r="AV659">
            <v>0</v>
          </cell>
          <cell r="AW659">
            <v>0</v>
          </cell>
          <cell r="AX659">
            <v>263000</v>
          </cell>
          <cell r="AZ659">
            <v>16294</v>
          </cell>
          <cell r="BA659">
            <v>8932</v>
          </cell>
          <cell r="BB659">
            <v>0</v>
          </cell>
        </row>
        <row r="660">
          <cell r="C660">
            <v>565266</v>
          </cell>
          <cell r="D660">
            <v>175829</v>
          </cell>
          <cell r="E660">
            <v>254605</v>
          </cell>
          <cell r="F660">
            <v>0</v>
          </cell>
          <cell r="G660">
            <v>247413</v>
          </cell>
          <cell r="H660">
            <v>0</v>
          </cell>
          <cell r="I660">
            <v>76449</v>
          </cell>
          <cell r="J660">
            <v>153649</v>
          </cell>
          <cell r="K660">
            <v>551732</v>
          </cell>
          <cell r="L660">
            <v>0</v>
          </cell>
          <cell r="M660">
            <v>18601</v>
          </cell>
          <cell r="N660">
            <v>956607</v>
          </cell>
          <cell r="O660">
            <v>129514</v>
          </cell>
          <cell r="P660">
            <v>107069</v>
          </cell>
          <cell r="Q660">
            <v>0</v>
          </cell>
          <cell r="R660">
            <v>1041493</v>
          </cell>
          <cell r="S660">
            <v>52026</v>
          </cell>
          <cell r="W660">
            <v>327842</v>
          </cell>
          <cell r="X660">
            <v>0</v>
          </cell>
          <cell r="Y660">
            <v>0</v>
          </cell>
          <cell r="Z660">
            <v>0</v>
          </cell>
          <cell r="AA660">
            <v>0</v>
          </cell>
          <cell r="AB660">
            <v>0</v>
          </cell>
          <cell r="AC660">
            <v>0</v>
          </cell>
          <cell r="AD660">
            <v>0</v>
          </cell>
          <cell r="AE660">
            <v>0</v>
          </cell>
          <cell r="AF660">
            <v>0</v>
          </cell>
          <cell r="AG660">
            <v>2952000</v>
          </cell>
          <cell r="AH660">
            <v>0</v>
          </cell>
          <cell r="AI660">
            <v>6813000</v>
          </cell>
          <cell r="AJ660">
            <v>16214000</v>
          </cell>
          <cell r="AK660">
            <v>0</v>
          </cell>
          <cell r="AL660">
            <v>0</v>
          </cell>
          <cell r="AM660">
            <v>0</v>
          </cell>
          <cell r="AN660">
            <v>15055000</v>
          </cell>
          <cell r="AO660">
            <v>0</v>
          </cell>
          <cell r="AS660">
            <v>600000</v>
          </cell>
          <cell r="AT660">
            <v>0</v>
          </cell>
          <cell r="AU660">
            <v>11097000</v>
          </cell>
          <cell r="AV660">
            <v>0</v>
          </cell>
          <cell r="AW660">
            <v>0</v>
          </cell>
          <cell r="AX660">
            <v>263000</v>
          </cell>
          <cell r="AZ660">
            <v>16294</v>
          </cell>
          <cell r="BA660">
            <v>8932</v>
          </cell>
          <cell r="BB660">
            <v>0</v>
          </cell>
        </row>
        <row r="661">
          <cell r="C661">
            <v>565266</v>
          </cell>
          <cell r="D661">
            <v>175829</v>
          </cell>
          <cell r="E661">
            <v>254605</v>
          </cell>
          <cell r="F661">
            <v>0</v>
          </cell>
          <cell r="G661">
            <v>247413</v>
          </cell>
          <cell r="H661">
            <v>0</v>
          </cell>
          <cell r="I661">
            <v>76449</v>
          </cell>
          <cell r="J661">
            <v>153649</v>
          </cell>
          <cell r="K661">
            <v>551732</v>
          </cell>
          <cell r="L661">
            <v>0</v>
          </cell>
          <cell r="M661">
            <v>18601</v>
          </cell>
          <cell r="N661">
            <v>956607</v>
          </cell>
          <cell r="O661">
            <v>129514</v>
          </cell>
          <cell r="P661">
            <v>107069</v>
          </cell>
          <cell r="Q661">
            <v>0</v>
          </cell>
          <cell r="R661">
            <v>1041493</v>
          </cell>
          <cell r="S661">
            <v>52026</v>
          </cell>
          <cell r="W661">
            <v>327842</v>
          </cell>
          <cell r="X661">
            <v>0</v>
          </cell>
          <cell r="Y661">
            <v>0</v>
          </cell>
          <cell r="Z661">
            <v>0</v>
          </cell>
          <cell r="AA661">
            <v>0</v>
          </cell>
          <cell r="AB661">
            <v>0</v>
          </cell>
          <cell r="AC661">
            <v>0</v>
          </cell>
          <cell r="AD661">
            <v>0</v>
          </cell>
          <cell r="AE661">
            <v>0</v>
          </cell>
          <cell r="AF661">
            <v>0</v>
          </cell>
          <cell r="AG661">
            <v>2952000</v>
          </cell>
          <cell r="AH661">
            <v>0</v>
          </cell>
          <cell r="AI661">
            <v>6813000</v>
          </cell>
          <cell r="AJ661">
            <v>16214000</v>
          </cell>
          <cell r="AK661">
            <v>0</v>
          </cell>
          <cell r="AL661">
            <v>0</v>
          </cell>
          <cell r="AM661">
            <v>0</v>
          </cell>
          <cell r="AN661">
            <v>15055000</v>
          </cell>
          <cell r="AO661">
            <v>0</v>
          </cell>
          <cell r="AS661">
            <v>600000</v>
          </cell>
          <cell r="AT661">
            <v>0</v>
          </cell>
          <cell r="AU661">
            <v>11097000</v>
          </cell>
          <cell r="AV661">
            <v>0</v>
          </cell>
          <cell r="AW661">
            <v>0</v>
          </cell>
          <cell r="AX661">
            <v>263000</v>
          </cell>
          <cell r="AZ661">
            <v>16294</v>
          </cell>
          <cell r="BA661">
            <v>8932</v>
          </cell>
          <cell r="BB661">
            <v>0</v>
          </cell>
        </row>
        <row r="662">
          <cell r="C662">
            <v>565266</v>
          </cell>
          <cell r="D662">
            <v>175829</v>
          </cell>
          <cell r="E662">
            <v>254605</v>
          </cell>
          <cell r="F662">
            <v>0</v>
          </cell>
          <cell r="G662">
            <v>247413</v>
          </cell>
          <cell r="H662">
            <v>0</v>
          </cell>
          <cell r="I662">
            <v>76449</v>
          </cell>
          <cell r="J662">
            <v>153649</v>
          </cell>
          <cell r="K662">
            <v>551732</v>
          </cell>
          <cell r="L662">
            <v>0</v>
          </cell>
          <cell r="M662">
            <v>18601</v>
          </cell>
          <cell r="N662">
            <v>956607</v>
          </cell>
          <cell r="O662">
            <v>129514</v>
          </cell>
          <cell r="P662">
            <v>107069</v>
          </cell>
          <cell r="Q662">
            <v>0</v>
          </cell>
          <cell r="R662">
            <v>1041493</v>
          </cell>
          <cell r="S662">
            <v>52026</v>
          </cell>
          <cell r="W662">
            <v>327842</v>
          </cell>
          <cell r="X662">
            <v>0</v>
          </cell>
          <cell r="Y662">
            <v>0</v>
          </cell>
          <cell r="Z662">
            <v>0</v>
          </cell>
          <cell r="AA662">
            <v>0</v>
          </cell>
          <cell r="AB662">
            <v>0</v>
          </cell>
          <cell r="AC662">
            <v>0</v>
          </cell>
          <cell r="AD662">
            <v>0</v>
          </cell>
          <cell r="AE662">
            <v>0</v>
          </cell>
          <cell r="AF662">
            <v>0</v>
          </cell>
          <cell r="AG662">
            <v>2952000</v>
          </cell>
          <cell r="AH662">
            <v>0</v>
          </cell>
          <cell r="AI662">
            <v>6813000</v>
          </cell>
          <cell r="AJ662">
            <v>16214000</v>
          </cell>
          <cell r="AK662">
            <v>0</v>
          </cell>
          <cell r="AL662">
            <v>0</v>
          </cell>
          <cell r="AM662">
            <v>0</v>
          </cell>
          <cell r="AN662">
            <v>15055000</v>
          </cell>
          <cell r="AO662">
            <v>0</v>
          </cell>
          <cell r="AS662">
            <v>600000</v>
          </cell>
          <cell r="AT662">
            <v>0</v>
          </cell>
          <cell r="AU662">
            <v>11097000</v>
          </cell>
          <cell r="AV662">
            <v>0</v>
          </cell>
          <cell r="AW662">
            <v>0</v>
          </cell>
          <cell r="AX662">
            <v>263000</v>
          </cell>
          <cell r="AZ662">
            <v>16294</v>
          </cell>
          <cell r="BA662">
            <v>8932</v>
          </cell>
          <cell r="BB662">
            <v>0</v>
          </cell>
        </row>
        <row r="663">
          <cell r="C663">
            <v>565266</v>
          </cell>
          <cell r="D663">
            <v>175829</v>
          </cell>
          <cell r="E663">
            <v>254605</v>
          </cell>
          <cell r="F663">
            <v>0</v>
          </cell>
          <cell r="G663">
            <v>247413</v>
          </cell>
          <cell r="H663">
            <v>0</v>
          </cell>
          <cell r="I663">
            <v>76449</v>
          </cell>
          <cell r="J663">
            <v>153649</v>
          </cell>
          <cell r="K663">
            <v>551732</v>
          </cell>
          <cell r="L663">
            <v>0</v>
          </cell>
          <cell r="M663">
            <v>18601</v>
          </cell>
          <cell r="N663">
            <v>956607</v>
          </cell>
          <cell r="O663">
            <v>129514</v>
          </cell>
          <cell r="P663">
            <v>107069</v>
          </cell>
          <cell r="Q663">
            <v>0</v>
          </cell>
          <cell r="R663">
            <v>1041493</v>
          </cell>
          <cell r="S663">
            <v>52026</v>
          </cell>
          <cell r="W663">
            <v>327842</v>
          </cell>
          <cell r="X663">
            <v>0</v>
          </cell>
          <cell r="Y663">
            <v>0</v>
          </cell>
          <cell r="Z663">
            <v>0</v>
          </cell>
          <cell r="AA663">
            <v>0</v>
          </cell>
          <cell r="AB663">
            <v>0</v>
          </cell>
          <cell r="AC663">
            <v>0</v>
          </cell>
          <cell r="AD663">
            <v>0</v>
          </cell>
          <cell r="AE663">
            <v>0</v>
          </cell>
          <cell r="AF663">
            <v>0</v>
          </cell>
          <cell r="AG663">
            <v>2952000</v>
          </cell>
          <cell r="AH663">
            <v>0</v>
          </cell>
          <cell r="AI663">
            <v>6813000</v>
          </cell>
          <cell r="AJ663">
            <v>16214000</v>
          </cell>
          <cell r="AK663">
            <v>0</v>
          </cell>
          <cell r="AL663">
            <v>0</v>
          </cell>
          <cell r="AM663">
            <v>0</v>
          </cell>
          <cell r="AN663">
            <v>15055000</v>
          </cell>
          <cell r="AO663">
            <v>0</v>
          </cell>
          <cell r="AS663">
            <v>600000</v>
          </cell>
          <cell r="AT663">
            <v>0</v>
          </cell>
          <cell r="AU663">
            <v>11097000</v>
          </cell>
          <cell r="AV663">
            <v>0</v>
          </cell>
          <cell r="AW663">
            <v>0</v>
          </cell>
          <cell r="AX663">
            <v>263000</v>
          </cell>
          <cell r="AZ663">
            <v>16294</v>
          </cell>
          <cell r="BA663">
            <v>8932</v>
          </cell>
          <cell r="BB663">
            <v>0</v>
          </cell>
        </row>
        <row r="664">
          <cell r="C664">
            <v>565266</v>
          </cell>
          <cell r="D664">
            <v>175829</v>
          </cell>
          <cell r="E664">
            <v>254605</v>
          </cell>
          <cell r="F664">
            <v>0</v>
          </cell>
          <cell r="G664">
            <v>247413</v>
          </cell>
          <cell r="H664">
            <v>0</v>
          </cell>
          <cell r="I664">
            <v>76449</v>
          </cell>
          <cell r="J664">
            <v>153649</v>
          </cell>
          <cell r="K664">
            <v>551732</v>
          </cell>
          <cell r="L664">
            <v>0</v>
          </cell>
          <cell r="M664">
            <v>18601</v>
          </cell>
          <cell r="N664">
            <v>956607</v>
          </cell>
          <cell r="O664">
            <v>129514</v>
          </cell>
          <cell r="P664">
            <v>107069</v>
          </cell>
          <cell r="Q664">
            <v>0</v>
          </cell>
          <cell r="R664">
            <v>1041493</v>
          </cell>
          <cell r="S664">
            <v>52026</v>
          </cell>
          <cell r="W664">
            <v>327842</v>
          </cell>
          <cell r="X664">
            <v>0</v>
          </cell>
          <cell r="Y664">
            <v>0</v>
          </cell>
          <cell r="Z664">
            <v>0</v>
          </cell>
          <cell r="AA664">
            <v>0</v>
          </cell>
          <cell r="AB664">
            <v>0</v>
          </cell>
          <cell r="AC664">
            <v>0</v>
          </cell>
          <cell r="AD664">
            <v>0</v>
          </cell>
          <cell r="AE664">
            <v>0</v>
          </cell>
          <cell r="AF664">
            <v>0</v>
          </cell>
          <cell r="AG664">
            <v>2952000</v>
          </cell>
          <cell r="AH664">
            <v>0</v>
          </cell>
          <cell r="AI664">
            <v>6813000</v>
          </cell>
          <cell r="AJ664">
            <v>16214000</v>
          </cell>
          <cell r="AK664">
            <v>0</v>
          </cell>
          <cell r="AL664">
            <v>0</v>
          </cell>
          <cell r="AM664">
            <v>0</v>
          </cell>
          <cell r="AN664">
            <v>15055000</v>
          </cell>
          <cell r="AO664">
            <v>0</v>
          </cell>
          <cell r="AS664">
            <v>600000</v>
          </cell>
          <cell r="AT664">
            <v>0</v>
          </cell>
          <cell r="AU664">
            <v>11097000</v>
          </cell>
          <cell r="AV664">
            <v>0</v>
          </cell>
          <cell r="AW664">
            <v>0</v>
          </cell>
          <cell r="AX664">
            <v>263000</v>
          </cell>
          <cell r="AZ664">
            <v>16294</v>
          </cell>
          <cell r="BA664">
            <v>8932</v>
          </cell>
          <cell r="BB664">
            <v>0</v>
          </cell>
        </row>
        <row r="665">
          <cell r="C665">
            <v>565266</v>
          </cell>
          <cell r="D665">
            <v>175829</v>
          </cell>
          <cell r="E665">
            <v>254605</v>
          </cell>
          <cell r="F665">
            <v>0</v>
          </cell>
          <cell r="G665">
            <v>247413</v>
          </cell>
          <cell r="H665">
            <v>0</v>
          </cell>
          <cell r="I665">
            <v>76449</v>
          </cell>
          <cell r="J665">
            <v>153649</v>
          </cell>
          <cell r="K665">
            <v>551732</v>
          </cell>
          <cell r="L665">
            <v>0</v>
          </cell>
          <cell r="M665">
            <v>18601</v>
          </cell>
          <cell r="N665">
            <v>956607</v>
          </cell>
          <cell r="O665">
            <v>129514</v>
          </cell>
          <cell r="P665">
            <v>107069</v>
          </cell>
          <cell r="Q665">
            <v>0</v>
          </cell>
          <cell r="R665">
            <v>1041493</v>
          </cell>
          <cell r="S665">
            <v>52026</v>
          </cell>
          <cell r="W665">
            <v>327842</v>
          </cell>
          <cell r="X665">
            <v>0</v>
          </cell>
          <cell r="Y665">
            <v>0</v>
          </cell>
          <cell r="Z665">
            <v>0</v>
          </cell>
          <cell r="AA665">
            <v>0</v>
          </cell>
          <cell r="AB665">
            <v>0</v>
          </cell>
          <cell r="AC665">
            <v>0</v>
          </cell>
          <cell r="AD665">
            <v>0</v>
          </cell>
          <cell r="AE665">
            <v>0</v>
          </cell>
          <cell r="AF665">
            <v>0</v>
          </cell>
          <cell r="AG665">
            <v>2952000</v>
          </cell>
          <cell r="AH665">
            <v>0</v>
          </cell>
          <cell r="AI665">
            <v>6813000</v>
          </cell>
          <cell r="AJ665">
            <v>16214000</v>
          </cell>
          <cell r="AK665">
            <v>0</v>
          </cell>
          <cell r="AL665">
            <v>0</v>
          </cell>
          <cell r="AM665">
            <v>0</v>
          </cell>
          <cell r="AN665">
            <v>15055000</v>
          </cell>
          <cell r="AO665">
            <v>0</v>
          </cell>
          <cell r="AS665">
            <v>600000</v>
          </cell>
          <cell r="AT665">
            <v>0</v>
          </cell>
          <cell r="AU665">
            <v>11097000</v>
          </cell>
          <cell r="AV665">
            <v>0</v>
          </cell>
          <cell r="AW665">
            <v>0</v>
          </cell>
          <cell r="AX665">
            <v>263000</v>
          </cell>
          <cell r="AZ665">
            <v>16294</v>
          </cell>
          <cell r="BA665">
            <v>8932</v>
          </cell>
          <cell r="BB665">
            <v>0</v>
          </cell>
        </row>
        <row r="666">
          <cell r="C666">
            <v>565266</v>
          </cell>
          <cell r="D666">
            <v>175829</v>
          </cell>
          <cell r="E666">
            <v>254605</v>
          </cell>
          <cell r="F666">
            <v>0</v>
          </cell>
          <cell r="G666">
            <v>247413</v>
          </cell>
          <cell r="H666">
            <v>0</v>
          </cell>
          <cell r="I666">
            <v>76449</v>
          </cell>
          <cell r="J666">
            <v>153649</v>
          </cell>
          <cell r="K666">
            <v>551732</v>
          </cell>
          <cell r="L666">
            <v>0</v>
          </cell>
          <cell r="M666">
            <v>18601</v>
          </cell>
          <cell r="N666">
            <v>956607</v>
          </cell>
          <cell r="O666">
            <v>129514</v>
          </cell>
          <cell r="P666">
            <v>107069</v>
          </cell>
          <cell r="Q666">
            <v>0</v>
          </cell>
          <cell r="R666">
            <v>1041493</v>
          </cell>
          <cell r="S666">
            <v>52026</v>
          </cell>
          <cell r="W666">
            <v>327842</v>
          </cell>
          <cell r="X666">
            <v>0</v>
          </cell>
          <cell r="Y666">
            <v>0</v>
          </cell>
          <cell r="Z666">
            <v>0</v>
          </cell>
          <cell r="AA666">
            <v>0</v>
          </cell>
          <cell r="AB666">
            <v>0</v>
          </cell>
          <cell r="AC666">
            <v>0</v>
          </cell>
          <cell r="AD666">
            <v>0</v>
          </cell>
          <cell r="AE666">
            <v>0</v>
          </cell>
          <cell r="AF666">
            <v>0</v>
          </cell>
          <cell r="AG666">
            <v>2952000</v>
          </cell>
          <cell r="AH666">
            <v>0</v>
          </cell>
          <cell r="AI666">
            <v>6813000</v>
          </cell>
          <cell r="AJ666">
            <v>16214000</v>
          </cell>
          <cell r="AK666">
            <v>0</v>
          </cell>
          <cell r="AL666">
            <v>0</v>
          </cell>
          <cell r="AM666">
            <v>0</v>
          </cell>
          <cell r="AN666">
            <v>15055000</v>
          </cell>
          <cell r="AO666">
            <v>0</v>
          </cell>
          <cell r="AS666">
            <v>600000</v>
          </cell>
          <cell r="AT666">
            <v>0</v>
          </cell>
          <cell r="AU666">
            <v>11097000</v>
          </cell>
          <cell r="AV666">
            <v>0</v>
          </cell>
          <cell r="AW666">
            <v>0</v>
          </cell>
          <cell r="AX666">
            <v>263000</v>
          </cell>
          <cell r="AZ666">
            <v>16294</v>
          </cell>
          <cell r="BA666">
            <v>8932</v>
          </cell>
          <cell r="BB666">
            <v>0</v>
          </cell>
        </row>
        <row r="667">
          <cell r="C667">
            <v>565266</v>
          </cell>
          <cell r="D667">
            <v>175829</v>
          </cell>
          <cell r="E667">
            <v>254605</v>
          </cell>
          <cell r="F667">
            <v>0</v>
          </cell>
          <cell r="G667">
            <v>247413</v>
          </cell>
          <cell r="H667">
            <v>0</v>
          </cell>
          <cell r="I667">
            <v>76449</v>
          </cell>
          <cell r="J667">
            <v>153649</v>
          </cell>
          <cell r="K667">
            <v>551732</v>
          </cell>
          <cell r="L667">
            <v>0</v>
          </cell>
          <cell r="M667">
            <v>18601</v>
          </cell>
          <cell r="N667">
            <v>956607</v>
          </cell>
          <cell r="O667">
            <v>129514</v>
          </cell>
          <cell r="P667">
            <v>107069</v>
          </cell>
          <cell r="Q667">
            <v>0</v>
          </cell>
          <cell r="R667">
            <v>1041493</v>
          </cell>
          <cell r="S667">
            <v>52026</v>
          </cell>
          <cell r="W667">
            <v>327842</v>
          </cell>
          <cell r="X667">
            <v>0</v>
          </cell>
          <cell r="Y667">
            <v>0</v>
          </cell>
          <cell r="Z667">
            <v>0</v>
          </cell>
          <cell r="AA667">
            <v>0</v>
          </cell>
          <cell r="AB667">
            <v>0</v>
          </cell>
          <cell r="AC667">
            <v>0</v>
          </cell>
          <cell r="AD667">
            <v>0</v>
          </cell>
          <cell r="AE667">
            <v>0</v>
          </cell>
          <cell r="AF667">
            <v>0</v>
          </cell>
          <cell r="AG667">
            <v>2952000</v>
          </cell>
          <cell r="AH667">
            <v>0</v>
          </cell>
          <cell r="AI667">
            <v>6813000</v>
          </cell>
          <cell r="AJ667">
            <v>16214000</v>
          </cell>
          <cell r="AK667">
            <v>0</v>
          </cell>
          <cell r="AL667">
            <v>0</v>
          </cell>
          <cell r="AM667">
            <v>0</v>
          </cell>
          <cell r="AN667">
            <v>15055000</v>
          </cell>
          <cell r="AO667">
            <v>0</v>
          </cell>
          <cell r="AS667">
            <v>600000</v>
          </cell>
          <cell r="AT667">
            <v>0</v>
          </cell>
          <cell r="AU667">
            <v>11097000</v>
          </cell>
          <cell r="AV667">
            <v>0</v>
          </cell>
          <cell r="AW667">
            <v>0</v>
          </cell>
          <cell r="AX667">
            <v>263000</v>
          </cell>
          <cell r="AZ667">
            <v>16294</v>
          </cell>
          <cell r="BA667">
            <v>8932</v>
          </cell>
          <cell r="BB667">
            <v>0</v>
          </cell>
        </row>
        <row r="668">
          <cell r="C668">
            <v>565266</v>
          </cell>
          <cell r="D668">
            <v>175829</v>
          </cell>
          <cell r="E668">
            <v>254605</v>
          </cell>
          <cell r="F668">
            <v>0</v>
          </cell>
          <cell r="G668">
            <v>247413</v>
          </cell>
          <cell r="H668">
            <v>0</v>
          </cell>
          <cell r="I668">
            <v>76449</v>
          </cell>
          <cell r="J668">
            <v>153649</v>
          </cell>
          <cell r="K668">
            <v>551732</v>
          </cell>
          <cell r="L668">
            <v>0</v>
          </cell>
          <cell r="M668">
            <v>18601</v>
          </cell>
          <cell r="N668">
            <v>956607</v>
          </cell>
          <cell r="O668">
            <v>129514</v>
          </cell>
          <cell r="P668">
            <v>107069</v>
          </cell>
          <cell r="Q668">
            <v>0</v>
          </cell>
          <cell r="R668">
            <v>1041493</v>
          </cell>
          <cell r="S668">
            <v>52026</v>
          </cell>
          <cell r="W668">
            <v>327842</v>
          </cell>
          <cell r="X668">
            <v>0</v>
          </cell>
          <cell r="Y668">
            <v>0</v>
          </cell>
          <cell r="Z668">
            <v>0</v>
          </cell>
          <cell r="AA668">
            <v>0</v>
          </cell>
          <cell r="AB668">
            <v>0</v>
          </cell>
          <cell r="AC668">
            <v>0</v>
          </cell>
          <cell r="AD668">
            <v>0</v>
          </cell>
          <cell r="AE668">
            <v>0</v>
          </cell>
          <cell r="AF668">
            <v>0</v>
          </cell>
          <cell r="AG668">
            <v>2952000</v>
          </cell>
          <cell r="AH668">
            <v>0</v>
          </cell>
          <cell r="AI668">
            <v>6813000</v>
          </cell>
          <cell r="AJ668">
            <v>16214000</v>
          </cell>
          <cell r="AK668">
            <v>0</v>
          </cell>
          <cell r="AL668">
            <v>0</v>
          </cell>
          <cell r="AM668">
            <v>0</v>
          </cell>
          <cell r="AN668">
            <v>15055000</v>
          </cell>
          <cell r="AO668">
            <v>0</v>
          </cell>
          <cell r="AS668">
            <v>600000</v>
          </cell>
          <cell r="AT668">
            <v>0</v>
          </cell>
          <cell r="AU668">
            <v>11097000</v>
          </cell>
          <cell r="AV668">
            <v>0</v>
          </cell>
          <cell r="AW668">
            <v>0</v>
          </cell>
          <cell r="AX668">
            <v>263000</v>
          </cell>
          <cell r="AZ668">
            <v>16294</v>
          </cell>
          <cell r="BA668">
            <v>8932</v>
          </cell>
          <cell r="BB668">
            <v>0</v>
          </cell>
        </row>
        <row r="700">
          <cell r="C700">
            <v>-854063</v>
          </cell>
          <cell r="D700">
            <v>0</v>
          </cell>
          <cell r="E700">
            <v>0</v>
          </cell>
          <cell r="F700">
            <v>0</v>
          </cell>
          <cell r="G700">
            <v>0</v>
          </cell>
          <cell r="H700">
            <v>0</v>
          </cell>
          <cell r="I700">
            <v>0</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cell r="AS700">
            <v>0</v>
          </cell>
          <cell r="AT700">
            <v>0</v>
          </cell>
          <cell r="AU700">
            <v>-4465973</v>
          </cell>
          <cell r="AV700">
            <v>2371917</v>
          </cell>
          <cell r="AW700">
            <v>-2036046</v>
          </cell>
          <cell r="AX700">
            <v>-1221028</v>
          </cell>
          <cell r="AY700">
            <v>-2346921</v>
          </cell>
          <cell r="AZ700">
            <v>89888</v>
          </cell>
          <cell r="BA700">
            <v>0</v>
          </cell>
          <cell r="BB700">
            <v>0</v>
          </cell>
        </row>
        <row r="3211">
          <cell r="C3211">
            <v>0</v>
          </cell>
          <cell r="D3211">
            <v>0</v>
          </cell>
          <cell r="E3211">
            <v>0</v>
          </cell>
          <cell r="F3211">
            <v>0</v>
          </cell>
          <cell r="G3211">
            <v>608006</v>
          </cell>
          <cell r="H3211">
            <v>1172903</v>
          </cell>
          <cell r="J3211">
            <v>997500</v>
          </cell>
          <cell r="K3211">
            <v>416264</v>
          </cell>
        </row>
        <row r="3212">
          <cell r="C3212">
            <v>0</v>
          </cell>
          <cell r="D3212">
            <v>0</v>
          </cell>
          <cell r="E3212">
            <v>0</v>
          </cell>
          <cell r="F3212">
            <v>219867</v>
          </cell>
          <cell r="G3212">
            <v>403526</v>
          </cell>
          <cell r="H3212">
            <v>1046693</v>
          </cell>
          <cell r="J3212">
            <v>750000</v>
          </cell>
          <cell r="K3212">
            <v>312981</v>
          </cell>
        </row>
        <row r="3213">
          <cell r="C3213">
            <v>215483</v>
          </cell>
          <cell r="D3213">
            <v>0</v>
          </cell>
          <cell r="E3213">
            <v>0</v>
          </cell>
          <cell r="F3213">
            <v>219867</v>
          </cell>
          <cell r="G3213">
            <v>356634</v>
          </cell>
          <cell r="H3213">
            <v>1046693</v>
          </cell>
          <cell r="J3213">
            <v>750000</v>
          </cell>
          <cell r="K3213">
            <v>312981</v>
          </cell>
        </row>
        <row r="3214">
          <cell r="C3214">
            <v>215483</v>
          </cell>
          <cell r="D3214">
            <v>225871</v>
          </cell>
          <cell r="E3214">
            <v>0</v>
          </cell>
          <cell r="F3214">
            <v>219867</v>
          </cell>
          <cell r="G3214">
            <v>318150</v>
          </cell>
          <cell r="H3214">
            <v>1046693</v>
          </cell>
          <cell r="J3214">
            <v>750000</v>
          </cell>
          <cell r="K3214">
            <v>312981</v>
          </cell>
        </row>
        <row r="3215">
          <cell r="C3215">
            <v>215483</v>
          </cell>
          <cell r="D3215">
            <v>225871</v>
          </cell>
          <cell r="E3215">
            <v>235526</v>
          </cell>
          <cell r="F3215">
            <v>219867</v>
          </cell>
          <cell r="G3215">
            <v>289931</v>
          </cell>
          <cell r="H3215">
            <v>1046693</v>
          </cell>
          <cell r="J3215">
            <v>750000</v>
          </cell>
          <cell r="K3215">
            <v>312981</v>
          </cell>
        </row>
        <row r="3216">
          <cell r="C3216">
            <v>215483</v>
          </cell>
          <cell r="D3216">
            <v>225871</v>
          </cell>
          <cell r="E3216">
            <v>235526</v>
          </cell>
          <cell r="F3216">
            <v>219867</v>
          </cell>
          <cell r="G3216">
            <v>262193</v>
          </cell>
          <cell r="H3216">
            <v>1114310</v>
          </cell>
          <cell r="J3216">
            <v>750000</v>
          </cell>
          <cell r="K3216">
            <v>312981</v>
          </cell>
        </row>
        <row r="3217">
          <cell r="C3217">
            <v>152475</v>
          </cell>
          <cell r="D3217">
            <v>225871</v>
          </cell>
          <cell r="E3217">
            <v>235526</v>
          </cell>
          <cell r="F3217">
            <v>219867</v>
          </cell>
          <cell r="G3217">
            <v>239224</v>
          </cell>
          <cell r="H3217">
            <v>1052946</v>
          </cell>
          <cell r="J3217">
            <v>750000</v>
          </cell>
          <cell r="K3217">
            <v>312981</v>
          </cell>
        </row>
        <row r="3218">
          <cell r="C3218">
            <v>83948</v>
          </cell>
          <cell r="D3218">
            <v>225871</v>
          </cell>
          <cell r="E3218">
            <v>235526</v>
          </cell>
          <cell r="F3218">
            <v>219867</v>
          </cell>
          <cell r="G3218">
            <v>218280</v>
          </cell>
          <cell r="H3218">
            <v>989913</v>
          </cell>
          <cell r="J3218">
            <v>750000</v>
          </cell>
          <cell r="K3218">
            <v>312981</v>
          </cell>
        </row>
        <row r="3219">
          <cell r="C3219">
            <v>2599</v>
          </cell>
          <cell r="D3219">
            <v>176101</v>
          </cell>
          <cell r="E3219">
            <v>235526</v>
          </cell>
          <cell r="F3219">
            <v>219867</v>
          </cell>
          <cell r="G3219">
            <v>186573</v>
          </cell>
          <cell r="H3219">
            <v>952837</v>
          </cell>
          <cell r="I3219">
            <v>9924163</v>
          </cell>
          <cell r="J3219">
            <v>745757</v>
          </cell>
          <cell r="K3219">
            <v>308783</v>
          </cell>
        </row>
        <row r="3220">
          <cell r="C3220">
            <v>0</v>
          </cell>
          <cell r="D3220">
            <v>95718</v>
          </cell>
          <cell r="E3220">
            <v>235526</v>
          </cell>
          <cell r="F3220">
            <v>219867</v>
          </cell>
          <cell r="G3220">
            <v>167947</v>
          </cell>
          <cell r="H3220">
            <v>952837</v>
          </cell>
          <cell r="I3220">
            <v>9850374</v>
          </cell>
          <cell r="J3220">
            <v>745757</v>
          </cell>
          <cell r="K3220">
            <v>308783</v>
          </cell>
        </row>
        <row r="3221">
          <cell r="C3221">
            <v>0</v>
          </cell>
          <cell r="D3221">
            <v>23850</v>
          </cell>
          <cell r="E3221">
            <v>235526</v>
          </cell>
          <cell r="F3221">
            <v>207358</v>
          </cell>
          <cell r="G3221">
            <v>149872</v>
          </cell>
          <cell r="H3221">
            <v>952837</v>
          </cell>
          <cell r="I3221">
            <v>9777956</v>
          </cell>
          <cell r="J3221">
            <v>745757</v>
          </cell>
          <cell r="K3221">
            <v>308783</v>
          </cell>
        </row>
        <row r="3222">
          <cell r="C3222">
            <v>0</v>
          </cell>
          <cell r="D3222">
            <v>0</v>
          </cell>
          <cell r="E3222">
            <v>235526</v>
          </cell>
          <cell r="F3222">
            <v>142416</v>
          </cell>
          <cell r="G3222">
            <v>131357</v>
          </cell>
          <cell r="H3222">
            <v>952837</v>
          </cell>
          <cell r="I3222">
            <v>9702920</v>
          </cell>
          <cell r="J3222">
            <v>745757</v>
          </cell>
          <cell r="K3222">
            <v>308783</v>
          </cell>
        </row>
        <row r="3223">
          <cell r="C3223">
            <v>0</v>
          </cell>
          <cell r="D3223">
            <v>0</v>
          </cell>
          <cell r="E3223">
            <v>38497</v>
          </cell>
          <cell r="F3223">
            <v>14210</v>
          </cell>
          <cell r="G3223">
            <v>109510</v>
          </cell>
          <cell r="H3223">
            <v>952837</v>
          </cell>
          <cell r="I3223">
            <v>9784170</v>
          </cell>
          <cell r="J3223">
            <v>745757</v>
          </cell>
          <cell r="K3223">
            <v>308783</v>
          </cell>
        </row>
        <row r="3224">
          <cell r="C3224">
            <v>0</v>
          </cell>
          <cell r="D3224">
            <v>0</v>
          </cell>
          <cell r="E3224">
            <v>0</v>
          </cell>
          <cell r="F3224">
            <v>0</v>
          </cell>
          <cell r="G3224">
            <v>90107</v>
          </cell>
          <cell r="H3224">
            <v>952837</v>
          </cell>
          <cell r="I3224">
            <v>9631661</v>
          </cell>
          <cell r="J3224">
            <v>745757</v>
          </cell>
          <cell r="K3224">
            <v>308783</v>
          </cell>
        </row>
        <row r="3225">
          <cell r="C3225">
            <v>0</v>
          </cell>
          <cell r="D3225">
            <v>0</v>
          </cell>
          <cell r="E3225">
            <v>0</v>
          </cell>
          <cell r="F3225">
            <v>0</v>
          </cell>
          <cell r="G3225">
            <v>75669</v>
          </cell>
          <cell r="H3225">
            <v>952837</v>
          </cell>
          <cell r="I3225">
            <v>9522723</v>
          </cell>
          <cell r="J3225">
            <v>745757</v>
          </cell>
          <cell r="K3225">
            <v>308783</v>
          </cell>
        </row>
        <row r="3226">
          <cell r="G3226">
            <v>58302</v>
          </cell>
          <cell r="H3226">
            <v>952837</v>
          </cell>
          <cell r="I3226">
            <v>9359992</v>
          </cell>
          <cell r="J3226">
            <v>745757</v>
          </cell>
          <cell r="K3226">
            <v>308783</v>
          </cell>
        </row>
        <row r="3227">
          <cell r="G3227">
            <v>52110</v>
          </cell>
          <cell r="H3227">
            <v>952837</v>
          </cell>
          <cell r="I3227">
            <v>9262425</v>
          </cell>
          <cell r="J3227">
            <v>745757</v>
          </cell>
          <cell r="K3227">
            <v>308783</v>
          </cell>
        </row>
        <row r="3228">
          <cell r="G3228">
            <v>46392</v>
          </cell>
          <cell r="H3228">
            <v>952837</v>
          </cell>
          <cell r="I3228">
            <v>9366623</v>
          </cell>
          <cell r="J3228">
            <v>745757</v>
          </cell>
          <cell r="K3228">
            <v>308783</v>
          </cell>
        </row>
        <row r="3229">
          <cell r="G3229">
            <v>43241</v>
          </cell>
          <cell r="H3229">
            <v>952837</v>
          </cell>
          <cell r="I3229">
            <v>9310844</v>
          </cell>
          <cell r="J3229">
            <v>745757</v>
          </cell>
          <cell r="K3229">
            <v>308783</v>
          </cell>
        </row>
        <row r="3230">
          <cell r="G3230">
            <v>37102</v>
          </cell>
          <cell r="H3230">
            <v>952837</v>
          </cell>
          <cell r="I3230">
            <v>9214768</v>
          </cell>
          <cell r="J3230">
            <v>743063</v>
          </cell>
          <cell r="K3230">
            <v>306118</v>
          </cell>
        </row>
        <row r="3231">
          <cell r="G3231">
            <v>30779</v>
          </cell>
          <cell r="H3231">
            <v>952837</v>
          </cell>
          <cell r="I3231">
            <v>9214768</v>
          </cell>
          <cell r="J3231">
            <v>721408</v>
          </cell>
          <cell r="K3231">
            <v>284692</v>
          </cell>
        </row>
        <row r="3232">
          <cell r="G3232">
            <v>24267</v>
          </cell>
          <cell r="H3232">
            <v>952837</v>
          </cell>
          <cell r="I3232">
            <v>9214768</v>
          </cell>
          <cell r="J3232">
            <v>698708</v>
          </cell>
          <cell r="K3232">
            <v>262233</v>
          </cell>
        </row>
        <row r="3233">
          <cell r="G3233">
            <v>17559</v>
          </cell>
          <cell r="H3233">
            <v>952837</v>
          </cell>
          <cell r="I3233">
            <v>9214768</v>
          </cell>
          <cell r="J3233">
            <v>674886</v>
          </cell>
          <cell r="K3233">
            <v>238663</v>
          </cell>
        </row>
        <row r="3234">
          <cell r="G3234">
            <v>10650</v>
          </cell>
          <cell r="H3234">
            <v>952837</v>
          </cell>
          <cell r="I3234">
            <v>9214768</v>
          </cell>
          <cell r="J3234">
            <v>649865</v>
          </cell>
          <cell r="K3234">
            <v>213907</v>
          </cell>
        </row>
        <row r="3235">
          <cell r="G3235">
            <v>3533</v>
          </cell>
          <cell r="H3235">
            <v>952837</v>
          </cell>
          <cell r="I3235">
            <v>9214768</v>
          </cell>
          <cell r="J3235">
            <v>623567</v>
          </cell>
          <cell r="K3235">
            <v>187888</v>
          </cell>
        </row>
        <row r="3236">
          <cell r="H3236">
            <v>952837</v>
          </cell>
          <cell r="I3236">
            <v>9214768</v>
          </cell>
          <cell r="J3236">
            <v>595906</v>
          </cell>
          <cell r="K3236">
            <v>160521</v>
          </cell>
        </row>
        <row r="3237">
          <cell r="H3237">
            <v>952837</v>
          </cell>
          <cell r="I3237">
            <v>9214768</v>
          </cell>
          <cell r="J3237">
            <v>566790</v>
          </cell>
          <cell r="K3237">
            <v>131713</v>
          </cell>
        </row>
        <row r="3238">
          <cell r="H3238">
            <v>952837</v>
          </cell>
          <cell r="I3238">
            <v>9214768</v>
          </cell>
          <cell r="J3238">
            <v>536119</v>
          </cell>
          <cell r="K3238">
            <v>101367</v>
          </cell>
        </row>
        <row r="3239">
          <cell r="H3239">
            <v>952837</v>
          </cell>
          <cell r="I3239">
            <v>9214768</v>
          </cell>
          <cell r="J3239">
            <v>503786</v>
          </cell>
          <cell r="K3239">
            <v>69377</v>
          </cell>
        </row>
        <row r="3240">
          <cell r="H3240">
            <v>952837</v>
          </cell>
          <cell r="I3240">
            <v>9214768</v>
          </cell>
          <cell r="J3240">
            <v>469676</v>
          </cell>
          <cell r="K3240">
            <v>35629</v>
          </cell>
        </row>
        <row r="3241">
          <cell r="H3241">
            <v>952837</v>
          </cell>
          <cell r="I3241">
            <v>9214768</v>
          </cell>
          <cell r="J3241">
            <v>433665</v>
          </cell>
        </row>
        <row r="3242">
          <cell r="H3242">
            <v>766393</v>
          </cell>
          <cell r="I3242">
            <v>9214768</v>
          </cell>
          <cell r="J3242">
            <v>433665</v>
          </cell>
        </row>
        <row r="3243">
          <cell r="H3243">
            <v>567296</v>
          </cell>
          <cell r="I3243">
            <v>9214768</v>
          </cell>
          <cell r="J3243">
            <v>433665</v>
          </cell>
        </row>
        <row r="3244">
          <cell r="H3244">
            <v>354577</v>
          </cell>
          <cell r="I3244">
            <v>9214768</v>
          </cell>
          <cell r="J3244">
            <v>433665</v>
          </cell>
        </row>
        <row r="3245">
          <cell r="H3245">
            <v>127188</v>
          </cell>
          <cell r="I3245">
            <v>9214768</v>
          </cell>
          <cell r="J3245">
            <v>433665</v>
          </cell>
        </row>
        <row r="3246">
          <cell r="I3246">
            <v>9119726</v>
          </cell>
          <cell r="J3246">
            <v>433665</v>
          </cell>
        </row>
        <row r="3247">
          <cell r="I3247">
            <v>8906525</v>
          </cell>
          <cell r="J3247">
            <v>433665</v>
          </cell>
        </row>
        <row r="3248">
          <cell r="I3248">
            <v>8678286</v>
          </cell>
          <cell r="J3248">
            <v>433665</v>
          </cell>
        </row>
        <row r="3249">
          <cell r="I3249">
            <v>8433835</v>
          </cell>
          <cell r="J3249">
            <v>433665</v>
          </cell>
        </row>
        <row r="3250">
          <cell r="I3250">
            <v>8171900</v>
          </cell>
          <cell r="J3250">
            <v>433665</v>
          </cell>
        </row>
        <row r="3251">
          <cell r="I3251">
            <v>7891106</v>
          </cell>
          <cell r="J3251">
            <v>433665</v>
          </cell>
        </row>
        <row r="3252">
          <cell r="I3252">
            <v>7589965</v>
          </cell>
          <cell r="J3252">
            <v>433665</v>
          </cell>
        </row>
        <row r="3253">
          <cell r="I3253">
            <v>7266866</v>
          </cell>
          <cell r="J3253">
            <v>433665</v>
          </cell>
        </row>
        <row r="3254">
          <cell r="I3254">
            <v>6920064</v>
          </cell>
          <cell r="J3254">
            <v>433665</v>
          </cell>
        </row>
        <row r="3255">
          <cell r="I3255">
            <v>6547673</v>
          </cell>
          <cell r="J3255">
            <v>433665</v>
          </cell>
        </row>
        <row r="3256">
          <cell r="I3256">
            <v>6147647</v>
          </cell>
          <cell r="J3256">
            <v>433665</v>
          </cell>
        </row>
        <row r="3257">
          <cell r="I3257">
            <v>5717774</v>
          </cell>
          <cell r="J3257">
            <v>433665</v>
          </cell>
        </row>
        <row r="3258">
          <cell r="I3258">
            <v>5255656</v>
          </cell>
          <cell r="J3258">
            <v>433665</v>
          </cell>
        </row>
        <row r="3259">
          <cell r="I3259">
            <v>4814178</v>
          </cell>
          <cell r="J3259">
            <v>413020</v>
          </cell>
        </row>
        <row r="3260">
          <cell r="I3260">
            <v>4814178</v>
          </cell>
          <cell r="J3260">
            <v>214083</v>
          </cell>
        </row>
        <row r="3261">
          <cell r="I3261">
            <v>4814178</v>
          </cell>
        </row>
        <row r="3262">
          <cell r="I3262">
            <v>4363898</v>
          </cell>
        </row>
        <row r="3263">
          <cell r="I3263">
            <v>3877316</v>
          </cell>
        </row>
        <row r="3264">
          <cell r="I3264">
            <v>3351506</v>
          </cell>
        </row>
        <row r="3265">
          <cell r="I3265">
            <v>2783305</v>
          </cell>
        </row>
        <row r="3266">
          <cell r="I3266">
            <v>2169295</v>
          </cell>
        </row>
        <row r="3267">
          <cell r="I3267">
            <v>1505784</v>
          </cell>
        </row>
        <row r="3268">
          <cell r="I3268">
            <v>788781</v>
          </cell>
        </row>
        <row r="3300">
          <cell r="C3300">
            <v>0</v>
          </cell>
          <cell r="D3300">
            <v>0</v>
          </cell>
          <cell r="E3300">
            <v>0</v>
          </cell>
          <cell r="F3300">
            <v>0</v>
          </cell>
          <cell r="G3300">
            <v>0</v>
          </cell>
          <cell r="H3300">
            <v>0</v>
          </cell>
          <cell r="I3300">
            <v>0</v>
          </cell>
          <cell r="J3300">
            <v>0</v>
          </cell>
          <cell r="K3300">
            <v>0</v>
          </cell>
        </row>
        <row r="3411">
          <cell r="G3411">
            <v>1659977</v>
          </cell>
          <cell r="H3411">
            <v>0</v>
          </cell>
          <cell r="I3411">
            <v>0</v>
          </cell>
          <cell r="J3411">
            <v>0</v>
          </cell>
          <cell r="K3411">
            <v>0</v>
          </cell>
        </row>
        <row r="3412">
          <cell r="G3412">
            <v>1866208</v>
          </cell>
          <cell r="H3412">
            <v>0</v>
          </cell>
          <cell r="I3412">
            <v>0</v>
          </cell>
          <cell r="J3412">
            <v>0</v>
          </cell>
          <cell r="K3412">
            <v>0</v>
          </cell>
        </row>
        <row r="3413">
          <cell r="G3413">
            <v>1107074</v>
          </cell>
          <cell r="H3413">
            <v>0</v>
          </cell>
          <cell r="I3413">
            <v>0</v>
          </cell>
          <cell r="J3413">
            <v>0</v>
          </cell>
          <cell r="K3413">
            <v>0</v>
          </cell>
        </row>
        <row r="3414">
          <cell r="G3414">
            <v>940635</v>
          </cell>
          <cell r="H3414">
            <v>0</v>
          </cell>
          <cell r="I3414">
            <v>0</v>
          </cell>
          <cell r="J3414">
            <v>0</v>
          </cell>
          <cell r="K3414">
            <v>0</v>
          </cell>
        </row>
        <row r="3415">
          <cell r="C3415">
            <v>0</v>
          </cell>
          <cell r="D3415">
            <v>0</v>
          </cell>
          <cell r="E3415">
            <v>0</v>
          </cell>
          <cell r="F3415">
            <v>0</v>
          </cell>
          <cell r="G3415">
            <v>924596</v>
          </cell>
          <cell r="H3415">
            <v>0</v>
          </cell>
          <cell r="I3415">
            <v>0</v>
          </cell>
          <cell r="J3415">
            <v>0</v>
          </cell>
          <cell r="K3415">
            <v>0</v>
          </cell>
        </row>
        <row r="3416">
          <cell r="C3416">
            <v>681166</v>
          </cell>
          <cell r="D3416">
            <v>0</v>
          </cell>
          <cell r="E3416">
            <v>0</v>
          </cell>
          <cell r="F3416">
            <v>0</v>
          </cell>
          <cell r="G3416">
            <v>765632</v>
          </cell>
          <cell r="H3416">
            <v>623623</v>
          </cell>
          <cell r="I3416">
            <v>0</v>
          </cell>
          <cell r="J3416">
            <v>0</v>
          </cell>
          <cell r="K3416">
            <v>0</v>
          </cell>
        </row>
        <row r="3417">
          <cell r="C3417">
            <v>740834</v>
          </cell>
          <cell r="D3417">
            <v>0</v>
          </cell>
          <cell r="E3417">
            <v>0</v>
          </cell>
          <cell r="F3417">
            <v>0</v>
          </cell>
          <cell r="G3417">
            <v>698125</v>
          </cell>
          <cell r="H3417">
            <v>640579</v>
          </cell>
          <cell r="I3417">
            <v>0</v>
          </cell>
          <cell r="J3417">
            <v>0</v>
          </cell>
          <cell r="K3417">
            <v>0</v>
          </cell>
        </row>
        <row r="3418">
          <cell r="C3418">
            <v>805734</v>
          </cell>
          <cell r="D3418">
            <v>0</v>
          </cell>
          <cell r="E3418">
            <v>0</v>
          </cell>
          <cell r="F3418">
            <v>0</v>
          </cell>
          <cell r="G3418">
            <v>617691</v>
          </cell>
          <cell r="H3418">
            <v>376784</v>
          </cell>
          <cell r="I3418">
            <v>0</v>
          </cell>
          <cell r="J3418">
            <v>141435</v>
          </cell>
          <cell r="K3418">
            <v>139936</v>
          </cell>
        </row>
        <row r="3419">
          <cell r="C3419">
            <v>101807</v>
          </cell>
          <cell r="D3419">
            <v>774521</v>
          </cell>
          <cell r="E3419">
            <v>0</v>
          </cell>
          <cell r="F3419">
            <v>0</v>
          </cell>
          <cell r="G3419">
            <v>606609</v>
          </cell>
          <cell r="H3419">
            <v>0</v>
          </cell>
          <cell r="I3419">
            <v>887435</v>
          </cell>
          <cell r="J3419">
            <v>0</v>
          </cell>
          <cell r="K3419">
            <v>0</v>
          </cell>
        </row>
        <row r="3420">
          <cell r="C3420">
            <v>0</v>
          </cell>
          <cell r="D3420">
            <v>953113</v>
          </cell>
          <cell r="E3420">
            <v>0</v>
          </cell>
          <cell r="F3420">
            <v>0</v>
          </cell>
          <cell r="G3420">
            <v>624589</v>
          </cell>
          <cell r="H3420">
            <v>0</v>
          </cell>
          <cell r="I3420">
            <v>923356</v>
          </cell>
          <cell r="J3420">
            <v>0</v>
          </cell>
          <cell r="K3420">
            <v>0</v>
          </cell>
        </row>
        <row r="3421">
          <cell r="C3421">
            <v>0</v>
          </cell>
          <cell r="D3421">
            <v>817389</v>
          </cell>
          <cell r="E3421">
            <v>0</v>
          </cell>
          <cell r="F3421">
            <v>219244</v>
          </cell>
          <cell r="G3421">
            <v>642651</v>
          </cell>
          <cell r="H3421">
            <v>0</v>
          </cell>
          <cell r="I3421">
            <v>961353</v>
          </cell>
          <cell r="J3421">
            <v>0</v>
          </cell>
          <cell r="K3421">
            <v>0</v>
          </cell>
        </row>
        <row r="3422">
          <cell r="C3422">
            <v>0</v>
          </cell>
          <cell r="D3422">
            <v>0</v>
          </cell>
          <cell r="E3422">
            <v>0</v>
          </cell>
          <cell r="F3422">
            <v>2033080</v>
          </cell>
          <cell r="G3422">
            <v>661375</v>
          </cell>
          <cell r="H3422">
            <v>0</v>
          </cell>
          <cell r="I3422">
            <v>95993</v>
          </cell>
          <cell r="J3422">
            <v>0</v>
          </cell>
          <cell r="K3422">
            <v>0</v>
          </cell>
        </row>
        <row r="3423">
          <cell r="C3423">
            <v>0</v>
          </cell>
          <cell r="D3423">
            <v>0</v>
          </cell>
          <cell r="E3423">
            <v>2770895</v>
          </cell>
          <cell r="F3423">
            <v>334343</v>
          </cell>
          <cell r="G3423">
            <v>681216</v>
          </cell>
          <cell r="H3423">
            <v>0</v>
          </cell>
          <cell r="I3423">
            <v>95993</v>
          </cell>
          <cell r="J3423">
            <v>0</v>
          </cell>
          <cell r="K3423">
            <v>0</v>
          </cell>
        </row>
        <row r="3424">
          <cell r="C3424">
            <v>0</v>
          </cell>
          <cell r="D3424">
            <v>0</v>
          </cell>
          <cell r="E3424">
            <v>0</v>
          </cell>
          <cell r="F3424">
            <v>0</v>
          </cell>
          <cell r="G3424">
            <v>701652</v>
          </cell>
          <cell r="H3424">
            <v>0</v>
          </cell>
          <cell r="I3424">
            <v>1995007</v>
          </cell>
          <cell r="J3424">
            <v>0</v>
          </cell>
          <cell r="K3424">
            <v>0</v>
          </cell>
        </row>
        <row r="3425">
          <cell r="C3425">
            <v>0</v>
          </cell>
          <cell r="D3425">
            <v>0</v>
          </cell>
          <cell r="E3425">
            <v>0</v>
          </cell>
          <cell r="F3425">
            <v>0</v>
          </cell>
          <cell r="G3425">
            <v>685707</v>
          </cell>
          <cell r="H3425">
            <v>0</v>
          </cell>
          <cell r="I3425">
            <v>2085572</v>
          </cell>
          <cell r="J3425">
            <v>0</v>
          </cell>
          <cell r="K3425">
            <v>0</v>
          </cell>
        </row>
        <row r="3426">
          <cell r="B3426">
            <v>1409829</v>
          </cell>
          <cell r="G3426">
            <v>221610</v>
          </cell>
          <cell r="H3426">
            <v>0</v>
          </cell>
          <cell r="I3426">
            <v>1188219</v>
          </cell>
          <cell r="J3426">
            <v>0</v>
          </cell>
          <cell r="K3426">
            <v>0</v>
          </cell>
        </row>
        <row r="3427">
          <cell r="B3427">
            <v>1435126</v>
          </cell>
          <cell r="G3427">
            <v>192876</v>
          </cell>
          <cell r="H3427">
            <v>0</v>
          </cell>
          <cell r="I3427">
            <v>1242250</v>
          </cell>
          <cell r="J3427">
            <v>0</v>
          </cell>
          <cell r="K3427">
            <v>0</v>
          </cell>
        </row>
        <row r="3428">
          <cell r="B3428">
            <v>1498330</v>
          </cell>
          <cell r="G3428">
            <v>198663</v>
          </cell>
          <cell r="H3428">
            <v>0</v>
          </cell>
          <cell r="I3428">
            <v>1299667</v>
          </cell>
          <cell r="J3428">
            <v>0</v>
          </cell>
          <cell r="K3428">
            <v>0</v>
          </cell>
        </row>
        <row r="3429">
          <cell r="B3429">
            <v>1574949</v>
          </cell>
          <cell r="G3429">
            <v>204623</v>
          </cell>
          <cell r="H3429">
            <v>0</v>
          </cell>
          <cell r="I3429">
            <v>1191711</v>
          </cell>
          <cell r="J3429">
            <v>89783</v>
          </cell>
          <cell r="K3429">
            <v>88832</v>
          </cell>
        </row>
        <row r="3430">
          <cell r="B3430">
            <v>1646818</v>
          </cell>
          <cell r="G3430">
            <v>210761</v>
          </cell>
          <cell r="H3430">
            <v>0</v>
          </cell>
          <cell r="I3430">
            <v>0</v>
          </cell>
          <cell r="J3430">
            <v>721855</v>
          </cell>
          <cell r="K3430">
            <v>714202</v>
          </cell>
        </row>
        <row r="3431">
          <cell r="B3431">
            <v>1722355</v>
          </cell>
          <cell r="G3431">
            <v>217084</v>
          </cell>
          <cell r="H3431">
            <v>0</v>
          </cell>
          <cell r="I3431">
            <v>0</v>
          </cell>
          <cell r="J3431">
            <v>756647</v>
          </cell>
          <cell r="K3431">
            <v>748624</v>
          </cell>
        </row>
        <row r="3432">
          <cell r="B3432">
            <v>1803370</v>
          </cell>
          <cell r="G3432">
            <v>223597</v>
          </cell>
          <cell r="H3432">
            <v>0</v>
          </cell>
          <cell r="I3432">
            <v>0</v>
          </cell>
          <cell r="J3432">
            <v>794096</v>
          </cell>
          <cell r="K3432">
            <v>785677</v>
          </cell>
        </row>
        <row r="3433">
          <cell r="B3433">
            <v>1889494</v>
          </cell>
          <cell r="G3433">
            <v>230304</v>
          </cell>
          <cell r="H3433">
            <v>0</v>
          </cell>
          <cell r="I3433">
            <v>0</v>
          </cell>
          <cell r="J3433">
            <v>834016</v>
          </cell>
          <cell r="K3433">
            <v>825174</v>
          </cell>
        </row>
        <row r="3434">
          <cell r="B3434">
            <v>1981107</v>
          </cell>
          <cell r="G3434">
            <v>237214</v>
          </cell>
          <cell r="H3434">
            <v>0</v>
          </cell>
          <cell r="I3434">
            <v>0</v>
          </cell>
          <cell r="J3434">
            <v>876594</v>
          </cell>
          <cell r="K3434">
            <v>867299</v>
          </cell>
        </row>
        <row r="3435">
          <cell r="B3435">
            <v>1952065</v>
          </cell>
          <cell r="G3435">
            <v>117781</v>
          </cell>
          <cell r="H3435">
            <v>0</v>
          </cell>
          <cell r="I3435">
            <v>0</v>
          </cell>
          <cell r="J3435">
            <v>922030</v>
          </cell>
          <cell r="K3435">
            <v>912254</v>
          </cell>
        </row>
        <row r="3436">
          <cell r="B3436">
            <v>1930797</v>
          </cell>
          <cell r="H3436">
            <v>0</v>
          </cell>
          <cell r="I3436">
            <v>0</v>
          </cell>
          <cell r="J3436">
            <v>970544</v>
          </cell>
          <cell r="K3436">
            <v>960253</v>
          </cell>
        </row>
        <row r="3437">
          <cell r="B3437">
            <v>2033900</v>
          </cell>
          <cell r="H3437">
            <v>0</v>
          </cell>
          <cell r="I3437">
            <v>0</v>
          </cell>
          <cell r="J3437">
            <v>1022370</v>
          </cell>
          <cell r="K3437">
            <v>1011530</v>
          </cell>
        </row>
        <row r="3438">
          <cell r="B3438">
            <v>2144103</v>
          </cell>
          <cell r="H3438">
            <v>0</v>
          </cell>
          <cell r="I3438">
            <v>0</v>
          </cell>
          <cell r="J3438">
            <v>1077765</v>
          </cell>
          <cell r="K3438">
            <v>1066338</v>
          </cell>
        </row>
        <row r="3439">
          <cell r="B3439">
            <v>2261953</v>
          </cell>
          <cell r="H3439">
            <v>0</v>
          </cell>
          <cell r="I3439">
            <v>0</v>
          </cell>
          <cell r="J3439">
            <v>1137004</v>
          </cell>
          <cell r="K3439">
            <v>1124949</v>
          </cell>
        </row>
        <row r="3440">
          <cell r="B3440">
            <v>2387977</v>
          </cell>
          <cell r="H3440">
            <v>0</v>
          </cell>
          <cell r="I3440">
            <v>0</v>
          </cell>
          <cell r="J3440">
            <v>1200352</v>
          </cell>
          <cell r="K3440">
            <v>1187625</v>
          </cell>
        </row>
        <row r="3441">
          <cell r="B3441">
            <v>1894758</v>
          </cell>
          <cell r="H3441">
            <v>1894758</v>
          </cell>
          <cell r="I3441">
            <v>0</v>
          </cell>
          <cell r="J3441">
            <v>0</v>
          </cell>
        </row>
        <row r="3442">
          <cell r="B3442">
            <v>2023342</v>
          </cell>
          <cell r="H3442">
            <v>2023342</v>
          </cell>
          <cell r="I3442">
            <v>0</v>
          </cell>
          <cell r="J3442">
            <v>0</v>
          </cell>
        </row>
        <row r="3443">
          <cell r="B3443">
            <v>2161777</v>
          </cell>
          <cell r="H3443">
            <v>2161777</v>
          </cell>
          <cell r="I3443">
            <v>0</v>
          </cell>
          <cell r="J3443">
            <v>0</v>
          </cell>
        </row>
        <row r="3444">
          <cell r="B3444">
            <v>2310862</v>
          </cell>
          <cell r="H3444">
            <v>2310862</v>
          </cell>
          <cell r="I3444">
            <v>0</v>
          </cell>
          <cell r="J3444">
            <v>0</v>
          </cell>
        </row>
        <row r="3445">
          <cell r="B3445">
            <v>2471463</v>
          </cell>
          <cell r="H3445">
            <v>1292566</v>
          </cell>
          <cell r="I3445">
            <v>1178897</v>
          </cell>
          <cell r="J3445">
            <v>0</v>
          </cell>
        </row>
        <row r="3446">
          <cell r="B3446">
            <v>2644518</v>
          </cell>
          <cell r="I3446">
            <v>2644518</v>
          </cell>
          <cell r="J3446">
            <v>0</v>
          </cell>
        </row>
        <row r="3447">
          <cell r="B3447">
            <v>2831043</v>
          </cell>
          <cell r="I3447">
            <v>2831043</v>
          </cell>
          <cell r="J3447">
            <v>0</v>
          </cell>
        </row>
        <row r="3448">
          <cell r="B3448">
            <v>3032141</v>
          </cell>
          <cell r="I3448">
            <v>3032141</v>
          </cell>
          <cell r="J3448">
            <v>0</v>
          </cell>
        </row>
        <row r="3449">
          <cell r="B3449">
            <v>3249005</v>
          </cell>
          <cell r="I3449">
            <v>3249005</v>
          </cell>
          <cell r="J3449">
            <v>0</v>
          </cell>
        </row>
        <row r="3450">
          <cell r="B3450">
            <v>3482928</v>
          </cell>
          <cell r="I3450">
            <v>3482928</v>
          </cell>
          <cell r="J3450">
            <v>0</v>
          </cell>
        </row>
        <row r="3451">
          <cell r="B3451">
            <v>3735314</v>
          </cell>
          <cell r="I3451">
            <v>3735314</v>
          </cell>
          <cell r="J3451">
            <v>0</v>
          </cell>
        </row>
        <row r="3452">
          <cell r="B3452">
            <v>4007682</v>
          </cell>
          <cell r="I3452">
            <v>4007682</v>
          </cell>
          <cell r="J3452">
            <v>0</v>
          </cell>
        </row>
        <row r="3453">
          <cell r="B3453">
            <v>4301681</v>
          </cell>
          <cell r="I3453">
            <v>4301681</v>
          </cell>
          <cell r="J3453">
            <v>0</v>
          </cell>
        </row>
        <row r="3454">
          <cell r="B3454">
            <v>4619096</v>
          </cell>
          <cell r="I3454">
            <v>4619096</v>
          </cell>
          <cell r="J3454">
            <v>0</v>
          </cell>
        </row>
        <row r="3455">
          <cell r="B3455">
            <v>4961866</v>
          </cell>
          <cell r="I3455">
            <v>4961866</v>
          </cell>
          <cell r="J3455">
            <v>0</v>
          </cell>
        </row>
        <row r="3456">
          <cell r="B3456">
            <v>5332090</v>
          </cell>
          <cell r="I3456">
            <v>5332090</v>
          </cell>
          <cell r="J3456">
            <v>0</v>
          </cell>
        </row>
        <row r="3457">
          <cell r="B3457">
            <v>5732047</v>
          </cell>
          <cell r="I3457">
            <v>5732047</v>
          </cell>
          <cell r="J3457">
            <v>0</v>
          </cell>
        </row>
        <row r="3458">
          <cell r="B3458">
            <v>6164207</v>
          </cell>
          <cell r="I3458">
            <v>5476043</v>
          </cell>
          <cell r="J3458">
            <v>688164</v>
          </cell>
        </row>
        <row r="3459">
          <cell r="B3459">
            <v>6631249</v>
          </cell>
          <cell r="I3459">
            <v>0</v>
          </cell>
          <cell r="J3459">
            <v>6631249</v>
          </cell>
        </row>
        <row r="3460">
          <cell r="B3460">
            <v>7136096</v>
          </cell>
          <cell r="I3460">
            <v>0</v>
          </cell>
          <cell r="J3460">
            <v>7136096</v>
          </cell>
        </row>
        <row r="3461">
          <cell r="B3461">
            <v>5585218</v>
          </cell>
          <cell r="I3461">
            <v>5585218</v>
          </cell>
        </row>
        <row r="3462">
          <cell r="B3462">
            <v>6035499</v>
          </cell>
          <cell r="I3462">
            <v>6035499</v>
          </cell>
        </row>
        <row r="3463">
          <cell r="B3463">
            <v>6522081</v>
          </cell>
          <cell r="I3463">
            <v>6522081</v>
          </cell>
        </row>
        <row r="3464">
          <cell r="B3464">
            <v>7047891</v>
          </cell>
          <cell r="I3464">
            <v>7047891</v>
          </cell>
        </row>
        <row r="3465">
          <cell r="B3465">
            <v>7616092</v>
          </cell>
          <cell r="I3465">
            <v>7616092</v>
          </cell>
        </row>
        <row r="3466">
          <cell r="B3466">
            <v>8230101</v>
          </cell>
          <cell r="I3466">
            <v>8230101</v>
          </cell>
        </row>
        <row r="3467">
          <cell r="B3467">
            <v>8893612</v>
          </cell>
          <cell r="I3467">
            <v>8893612</v>
          </cell>
        </row>
        <row r="3468">
          <cell r="B3468">
            <v>9783943</v>
          </cell>
          <cell r="I3468">
            <v>9783943</v>
          </cell>
        </row>
        <row r="3500">
          <cell r="C3500">
            <v>0</v>
          </cell>
          <cell r="D3500">
            <v>0</v>
          </cell>
          <cell r="E3500">
            <v>0</v>
          </cell>
          <cell r="F3500">
            <v>0</v>
          </cell>
          <cell r="G3500">
            <v>0</v>
          </cell>
          <cell r="H3500">
            <v>0</v>
          </cell>
          <cell r="I3500">
            <v>0</v>
          </cell>
          <cell r="J3500">
            <v>0</v>
          </cell>
          <cell r="K3500">
            <v>0</v>
          </cell>
        </row>
      </sheetData>
      <sheetData sheetId="6">
        <row r="11">
          <cell r="Z11">
            <v>2084704</v>
          </cell>
        </row>
        <row r="12">
          <cell r="Z12">
            <v>-1080177</v>
          </cell>
        </row>
        <row r="13">
          <cell r="Z13">
            <v>-530263</v>
          </cell>
        </row>
        <row r="14">
          <cell r="Z14">
            <v>719725</v>
          </cell>
        </row>
        <row r="15">
          <cell r="Z15">
            <v>-1115414</v>
          </cell>
        </row>
        <row r="16">
          <cell r="Z16">
            <v>-580163</v>
          </cell>
        </row>
        <row r="17">
          <cell r="Z17">
            <v>-677106</v>
          </cell>
        </row>
        <row r="18">
          <cell r="Z18">
            <v>346100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Z89"/>
  <sheetViews>
    <sheetView tabSelected="1" workbookViewId="0" topLeftCell="A1">
      <selection activeCell="A1" sqref="A1"/>
    </sheetView>
  </sheetViews>
  <sheetFormatPr defaultColWidth="15.7109375" defaultRowHeight="12.75"/>
  <cols>
    <col min="1" max="1" width="19.8515625" style="1" customWidth="1"/>
    <col min="2" max="2" width="18.8515625" style="1" customWidth="1"/>
    <col min="3" max="3" width="12.7109375" style="5" bestFit="1" customWidth="1"/>
    <col min="4" max="4" width="14.140625" style="5" bestFit="1" customWidth="1"/>
    <col min="5" max="5" width="15.7109375" style="5" customWidth="1"/>
    <col min="6" max="6" width="15.57421875" style="10" customWidth="1"/>
    <col min="7" max="7" width="18.421875" style="10" customWidth="1"/>
    <col min="8" max="8" width="11.8515625" style="5" bestFit="1" customWidth="1"/>
    <col min="9" max="9" width="17.8515625" style="5" customWidth="1"/>
    <col min="10" max="10" width="16.140625" style="5" customWidth="1"/>
    <col min="11" max="11" width="11.7109375" style="5" bestFit="1" customWidth="1"/>
    <col min="12" max="12" width="3.28125" style="5" bestFit="1" customWidth="1"/>
    <col min="13" max="13" width="17.28125" style="5" bestFit="1" customWidth="1"/>
    <col min="14" max="14" width="3.28125" style="5" bestFit="1" customWidth="1"/>
    <col min="15" max="15" width="16.7109375" style="5" bestFit="1" customWidth="1"/>
    <col min="16" max="16" width="15.421875" style="5" bestFit="1" customWidth="1"/>
    <col min="17" max="17" width="15.7109375" style="5" customWidth="1"/>
    <col min="18" max="18" width="17.7109375" style="5" customWidth="1"/>
    <col min="19" max="19" width="15.421875" style="5" customWidth="1"/>
    <col min="20" max="20" width="14.28125" style="5" bestFit="1" customWidth="1"/>
    <col min="21" max="21" width="14.421875" style="5" bestFit="1" customWidth="1"/>
    <col min="22" max="22" width="17.140625" style="5" customWidth="1"/>
    <col min="23" max="23" width="14.140625" style="5" bestFit="1" customWidth="1"/>
    <col min="24" max="24" width="3.28125" style="5" bestFit="1" customWidth="1"/>
    <col min="25" max="25" width="17.7109375" style="5" bestFit="1" customWidth="1"/>
    <col min="26" max="26" width="15.8515625" style="5" bestFit="1" customWidth="1"/>
    <col min="27" max="27" width="13.421875" style="5" bestFit="1" customWidth="1"/>
    <col min="28" max="28" width="17.7109375" style="5" bestFit="1" customWidth="1"/>
    <col min="29" max="29" width="14.421875" style="5" customWidth="1"/>
    <col min="30" max="30" width="16.00390625" style="5" customWidth="1"/>
    <col min="31" max="31" width="18.7109375" style="5" customWidth="1"/>
    <col min="32" max="33" width="14.57421875" style="10" customWidth="1"/>
    <col min="34" max="34" width="16.57421875" style="10" customWidth="1"/>
    <col min="35" max="38" width="14.57421875" style="10" customWidth="1"/>
    <col min="39" max="39" width="16.28125" style="12" customWidth="1"/>
    <col min="40" max="40" width="1.421875" style="1" customWidth="1"/>
    <col min="41" max="41" width="14.140625" style="1" bestFit="1" customWidth="1"/>
    <col min="42" max="42" width="14.8515625" style="1" bestFit="1" customWidth="1"/>
    <col min="43" max="43" width="1.57421875" style="1" customWidth="1"/>
    <col min="44" max="45" width="14.421875" style="1" bestFit="1" customWidth="1"/>
    <col min="46" max="46" width="12.7109375" style="1" customWidth="1"/>
    <col min="47" max="47" width="14.8515625" style="1" customWidth="1"/>
    <col min="48" max="48" width="15.7109375" style="1" customWidth="1"/>
    <col min="49" max="49" width="18.28125" style="1" customWidth="1"/>
    <col min="50" max="52" width="15.7109375" style="1" customWidth="1"/>
    <col min="53" max="16384" width="15.7109375" style="5" customWidth="1"/>
  </cols>
  <sheetData>
    <row r="1" spans="2:52" ht="12.75">
      <c r="B1" s="2" t="s">
        <v>0</v>
      </c>
      <c r="C1" s="2" t="s">
        <v>1</v>
      </c>
      <c r="D1" s="2" t="s">
        <v>2</v>
      </c>
      <c r="E1" s="2" t="s">
        <v>3</v>
      </c>
      <c r="F1" s="2" t="s">
        <v>4</v>
      </c>
      <c r="G1" s="2" t="s">
        <v>5</v>
      </c>
      <c r="H1" s="3" t="s">
        <v>6</v>
      </c>
      <c r="I1" s="3" t="s">
        <v>7</v>
      </c>
      <c r="J1" s="3" t="s">
        <v>8</v>
      </c>
      <c r="K1" s="3" t="s">
        <v>9</v>
      </c>
      <c r="L1" s="3"/>
      <c r="M1" s="4" t="s">
        <v>10</v>
      </c>
      <c r="O1" s="4" t="s">
        <v>11</v>
      </c>
      <c r="P1" s="4" t="s">
        <v>12</v>
      </c>
      <c r="Q1" s="4" t="s">
        <v>13</v>
      </c>
      <c r="R1" s="4" t="s">
        <v>14</v>
      </c>
      <c r="S1" s="4" t="s">
        <v>15</v>
      </c>
      <c r="T1" s="4" t="s">
        <v>16</v>
      </c>
      <c r="U1" s="4" t="s">
        <v>17</v>
      </c>
      <c r="V1" s="4" t="s">
        <v>18</v>
      </c>
      <c r="W1" s="4" t="s">
        <v>19</v>
      </c>
      <c r="X1" s="4"/>
      <c r="Y1" s="4" t="s">
        <v>20</v>
      </c>
      <c r="Z1" s="6" t="s">
        <v>21</v>
      </c>
      <c r="AA1" s="6" t="s">
        <v>22</v>
      </c>
      <c r="AB1" s="3" t="s">
        <v>23</v>
      </c>
      <c r="AC1" s="3" t="s">
        <v>24</v>
      </c>
      <c r="AD1" s="7" t="s">
        <v>25</v>
      </c>
      <c r="AE1" s="7" t="s">
        <v>26</v>
      </c>
      <c r="AF1" s="7" t="s">
        <v>27</v>
      </c>
      <c r="AG1" s="7" t="s">
        <v>28</v>
      </c>
      <c r="AH1" s="7" t="s">
        <v>29</v>
      </c>
      <c r="AI1" s="7" t="s">
        <v>30</v>
      </c>
      <c r="AJ1" s="7" t="s">
        <v>31</v>
      </c>
      <c r="AK1" s="7" t="s">
        <v>32</v>
      </c>
      <c r="AL1" s="8" t="s">
        <v>33</v>
      </c>
      <c r="AM1" s="9" t="s">
        <v>34</v>
      </c>
      <c r="AY1" s="5"/>
      <c r="AZ1" s="5"/>
    </row>
    <row r="2" spans="2:52" ht="12.75">
      <c r="B2" s="5"/>
      <c r="E2" s="10"/>
      <c r="G2" s="5"/>
      <c r="Z2" s="11"/>
      <c r="AY2" s="5"/>
      <c r="AZ2" s="5"/>
    </row>
    <row r="3" spans="2:52" ht="12.75">
      <c r="B3" s="5"/>
      <c r="E3" s="10"/>
      <c r="G3" s="13"/>
      <c r="H3" s="13"/>
      <c r="M3" s="14" t="s">
        <v>35</v>
      </c>
      <c r="N3" s="15"/>
      <c r="O3" s="15"/>
      <c r="P3" s="15"/>
      <c r="Q3" s="14" t="s">
        <v>36</v>
      </c>
      <c r="R3" s="14" t="s">
        <v>37</v>
      </c>
      <c r="S3" s="14" t="s">
        <v>38</v>
      </c>
      <c r="T3" s="15"/>
      <c r="U3" s="15"/>
      <c r="V3" s="14" t="s">
        <v>39</v>
      </c>
      <c r="W3" s="15"/>
      <c r="X3" s="15"/>
      <c r="Y3" s="16" t="s">
        <v>40</v>
      </c>
      <c r="Z3" s="17"/>
      <c r="AA3" s="15"/>
      <c r="AB3" s="16" t="s">
        <v>41</v>
      </c>
      <c r="AC3" s="15"/>
      <c r="AD3" s="14" t="s">
        <v>42</v>
      </c>
      <c r="AE3" s="14" t="s">
        <v>43</v>
      </c>
      <c r="AF3" s="18" t="s">
        <v>44</v>
      </c>
      <c r="AG3" s="18" t="s">
        <v>44</v>
      </c>
      <c r="AH3" s="19" t="s">
        <v>45</v>
      </c>
      <c r="AI3" s="20" t="s">
        <v>46</v>
      </c>
      <c r="AJ3" s="18" t="s">
        <v>47</v>
      </c>
      <c r="AK3" s="20" t="s">
        <v>44</v>
      </c>
      <c r="AL3" s="19" t="s">
        <v>48</v>
      </c>
      <c r="AM3" s="21" t="s">
        <v>49</v>
      </c>
      <c r="AY3" s="5"/>
      <c r="AZ3" s="5"/>
    </row>
    <row r="4" spans="2:52" ht="12.75">
      <c r="B4" s="5"/>
      <c r="E4" s="10"/>
      <c r="G4" s="13"/>
      <c r="H4" s="13"/>
      <c r="M4" s="15"/>
      <c r="N4" s="15"/>
      <c r="O4" s="15"/>
      <c r="P4" s="15"/>
      <c r="Q4" s="14" t="s">
        <v>50</v>
      </c>
      <c r="R4" s="16" t="s">
        <v>51</v>
      </c>
      <c r="S4" s="22" t="s">
        <v>52</v>
      </c>
      <c r="T4" s="15"/>
      <c r="U4" s="15"/>
      <c r="V4" s="14" t="s">
        <v>53</v>
      </c>
      <c r="W4" s="15"/>
      <c r="X4" s="15"/>
      <c r="Y4" s="14" t="s">
        <v>54</v>
      </c>
      <c r="Z4" s="17"/>
      <c r="AA4" s="15"/>
      <c r="AB4" s="14" t="s">
        <v>54</v>
      </c>
      <c r="AC4" s="15"/>
      <c r="AD4" s="14" t="s">
        <v>55</v>
      </c>
      <c r="AE4" s="14" t="s">
        <v>56</v>
      </c>
      <c r="AF4" s="20" t="s">
        <v>57</v>
      </c>
      <c r="AG4" s="20" t="s">
        <v>58</v>
      </c>
      <c r="AH4" s="19" t="s">
        <v>59</v>
      </c>
      <c r="AI4" s="23"/>
      <c r="AJ4" s="19" t="s">
        <v>60</v>
      </c>
      <c r="AK4" s="20" t="s">
        <v>61</v>
      </c>
      <c r="AL4" s="23"/>
      <c r="AM4" s="24" t="s">
        <v>62</v>
      </c>
      <c r="AT4" s="25"/>
      <c r="AU4" s="25"/>
      <c r="AV4" s="25"/>
      <c r="AW4" s="25"/>
      <c r="AY4" s="5"/>
      <c r="AZ4" s="5"/>
    </row>
    <row r="5" spans="13:50" s="2" customFormat="1" ht="12.75">
      <c r="M5" s="22"/>
      <c r="N5" s="22"/>
      <c r="O5" s="22"/>
      <c r="P5" s="22"/>
      <c r="Q5" s="22"/>
      <c r="R5" s="16" t="s">
        <v>63</v>
      </c>
      <c r="S5" s="14" t="s">
        <v>64</v>
      </c>
      <c r="T5" s="22"/>
      <c r="U5" s="22"/>
      <c r="V5" s="22"/>
      <c r="W5" s="22"/>
      <c r="X5" s="22"/>
      <c r="Y5" s="22"/>
      <c r="Z5" s="22"/>
      <c r="AA5" s="22"/>
      <c r="AB5" s="22"/>
      <c r="AC5" s="22"/>
      <c r="AD5" s="22"/>
      <c r="AE5" s="22" t="s">
        <v>65</v>
      </c>
      <c r="AF5" s="22"/>
      <c r="AG5" s="22"/>
      <c r="AH5" s="22"/>
      <c r="AI5" s="22"/>
      <c r="AJ5" s="22" t="s">
        <v>66</v>
      </c>
      <c r="AK5" s="22"/>
      <c r="AL5" s="22"/>
      <c r="AM5" s="24" t="s">
        <v>67</v>
      </c>
      <c r="AN5" s="1"/>
      <c r="AO5" s="26" t="s">
        <v>68</v>
      </c>
      <c r="AP5" s="1"/>
      <c r="AQ5" s="1"/>
      <c r="AR5" s="1"/>
      <c r="AS5" s="1"/>
      <c r="AT5" s="25"/>
      <c r="AU5" s="25"/>
      <c r="AV5" s="25"/>
      <c r="AW5" s="25"/>
      <c r="AX5" s="1"/>
    </row>
    <row r="6" spans="1:50" s="2" customFormat="1" ht="12.75">
      <c r="A6" s="1"/>
      <c r="B6" s="27"/>
      <c r="H6" s="4"/>
      <c r="I6" s="4"/>
      <c r="J6" s="4"/>
      <c r="K6" s="4"/>
      <c r="L6" s="4"/>
      <c r="M6" s="22"/>
      <c r="N6" s="14"/>
      <c r="O6" s="14"/>
      <c r="P6" s="14"/>
      <c r="Q6" s="22"/>
      <c r="R6" s="22"/>
      <c r="S6" s="22"/>
      <c r="T6" s="14"/>
      <c r="U6" s="14"/>
      <c r="V6" s="22"/>
      <c r="W6" s="14"/>
      <c r="X6" s="14"/>
      <c r="Y6" s="28"/>
      <c r="Z6" s="16"/>
      <c r="AA6" s="14"/>
      <c r="AB6" s="22"/>
      <c r="AC6" s="16"/>
      <c r="AD6" s="22"/>
      <c r="AE6" s="22"/>
      <c r="AF6" s="19"/>
      <c r="AG6" s="19"/>
      <c r="AH6" s="22"/>
      <c r="AI6" s="18"/>
      <c r="AJ6" s="19" t="s">
        <v>69</v>
      </c>
      <c r="AK6" s="19" t="s">
        <v>70</v>
      </c>
      <c r="AL6" s="29"/>
      <c r="AM6" s="21" t="s">
        <v>71</v>
      </c>
      <c r="AN6" s="1"/>
      <c r="AO6" s="30" t="s">
        <v>72</v>
      </c>
      <c r="AP6" s="1"/>
      <c r="AQ6" s="1"/>
      <c r="AR6" s="1"/>
      <c r="AS6" s="1"/>
      <c r="AT6" s="25"/>
      <c r="AU6" s="143"/>
      <c r="AV6" s="144"/>
      <c r="AW6" s="25"/>
      <c r="AX6" s="1"/>
    </row>
    <row r="7" spans="1:50" s="2" customFormat="1" ht="12.75">
      <c r="A7" s="1"/>
      <c r="B7" s="33"/>
      <c r="H7" s="4"/>
      <c r="I7" s="4"/>
      <c r="J7" s="4"/>
      <c r="K7" s="4"/>
      <c r="L7" s="4"/>
      <c r="M7" s="4"/>
      <c r="N7" s="4"/>
      <c r="O7" s="4"/>
      <c r="P7" s="4"/>
      <c r="R7" s="34"/>
      <c r="S7" s="35"/>
      <c r="T7" s="4"/>
      <c r="U7" s="36"/>
      <c r="V7" s="27"/>
      <c r="W7" s="4"/>
      <c r="X7" s="4"/>
      <c r="Y7" s="33"/>
      <c r="Z7" s="4"/>
      <c r="AA7" s="4"/>
      <c r="AC7" s="4"/>
      <c r="AF7" s="2" t="s">
        <v>70</v>
      </c>
      <c r="AI7" s="19"/>
      <c r="AK7" s="37" t="s">
        <v>73</v>
      </c>
      <c r="AL7" s="38"/>
      <c r="AN7" s="1"/>
      <c r="AO7" s="30" t="s">
        <v>74</v>
      </c>
      <c r="AP7" s="1"/>
      <c r="AQ7" s="1"/>
      <c r="AR7" s="1"/>
      <c r="AS7" s="1"/>
      <c r="AT7" s="25"/>
      <c r="AU7" s="144"/>
      <c r="AV7" s="144"/>
      <c r="AW7" s="25"/>
      <c r="AX7" s="1"/>
    </row>
    <row r="8" spans="1:50" s="2" customFormat="1" ht="12.75">
      <c r="A8" s="1"/>
      <c r="H8" s="4"/>
      <c r="I8" s="4"/>
      <c r="J8" s="4"/>
      <c r="K8" s="4"/>
      <c r="L8" s="4"/>
      <c r="M8" s="5"/>
      <c r="N8" s="4"/>
      <c r="O8" s="4"/>
      <c r="P8" s="4"/>
      <c r="Q8" s="4"/>
      <c r="S8" s="4"/>
      <c r="T8" s="4"/>
      <c r="U8" s="4"/>
      <c r="V8" s="4"/>
      <c r="W8" s="39"/>
      <c r="X8" s="4"/>
      <c r="Y8" s="40"/>
      <c r="Z8" s="4"/>
      <c r="AA8" s="4"/>
      <c r="AB8" s="4"/>
      <c r="AC8" s="4"/>
      <c r="AD8" s="4"/>
      <c r="AE8" s="4"/>
      <c r="AF8" s="37" t="s">
        <v>75</v>
      </c>
      <c r="AH8" s="20" t="s">
        <v>76</v>
      </c>
      <c r="AI8" s="22" t="s">
        <v>77</v>
      </c>
      <c r="AK8" s="22" t="s">
        <v>78</v>
      </c>
      <c r="AL8" s="22"/>
      <c r="AN8" s="1"/>
      <c r="AO8" s="30" t="s">
        <v>44</v>
      </c>
      <c r="AP8" s="1"/>
      <c r="AQ8" s="1"/>
      <c r="AR8" s="1"/>
      <c r="AS8" s="1"/>
      <c r="AT8" s="25"/>
      <c r="AU8" s="25"/>
      <c r="AV8" s="25"/>
      <c r="AW8" s="25"/>
      <c r="AX8" s="1"/>
    </row>
    <row r="9" spans="1:50" s="2" customFormat="1" ht="12.75">
      <c r="A9" s="1"/>
      <c r="B9" s="2" t="s">
        <v>79</v>
      </c>
      <c r="E9" s="2" t="s">
        <v>80</v>
      </c>
      <c r="F9" s="2" t="s">
        <v>80</v>
      </c>
      <c r="H9" s="4"/>
      <c r="I9" s="4"/>
      <c r="J9" s="4" t="s">
        <v>81</v>
      </c>
      <c r="K9" s="4"/>
      <c r="L9" s="4"/>
      <c r="M9" s="5"/>
      <c r="N9" s="4"/>
      <c r="O9" s="4"/>
      <c r="P9" s="4" t="s">
        <v>81</v>
      </c>
      <c r="Q9" s="4" t="s">
        <v>82</v>
      </c>
      <c r="R9" s="4"/>
      <c r="S9" s="4" t="s">
        <v>77</v>
      </c>
      <c r="T9" s="4"/>
      <c r="U9" s="4"/>
      <c r="V9" s="4" t="s">
        <v>80</v>
      </c>
      <c r="W9" s="4"/>
      <c r="X9" s="4"/>
      <c r="Y9" s="40"/>
      <c r="Z9" s="4" t="s">
        <v>83</v>
      </c>
      <c r="AA9" s="4"/>
      <c r="AB9" s="4"/>
      <c r="AC9" s="4"/>
      <c r="AD9" s="4"/>
      <c r="AE9" s="4" t="s">
        <v>84</v>
      </c>
      <c r="AF9" s="20" t="s">
        <v>85</v>
      </c>
      <c r="AG9" s="22" t="s">
        <v>86</v>
      </c>
      <c r="AH9" s="18" t="s">
        <v>87</v>
      </c>
      <c r="AI9" s="22" t="s">
        <v>70</v>
      </c>
      <c r="AK9" s="22" t="s">
        <v>88</v>
      </c>
      <c r="AL9" s="18" t="s">
        <v>89</v>
      </c>
      <c r="AN9" s="1"/>
      <c r="AO9" s="41" t="s">
        <v>90</v>
      </c>
      <c r="AP9" s="1"/>
      <c r="AQ9" s="1"/>
      <c r="AR9" s="1"/>
      <c r="AS9" s="1"/>
      <c r="AT9" s="1"/>
      <c r="AU9" s="1"/>
      <c r="AV9" s="1"/>
      <c r="AW9" s="1"/>
      <c r="AX9" s="1"/>
    </row>
    <row r="10" spans="2:50" s="2" customFormat="1" ht="12.75">
      <c r="B10" s="2" t="s">
        <v>91</v>
      </c>
      <c r="E10" s="2" t="s">
        <v>92</v>
      </c>
      <c r="F10" s="2" t="s">
        <v>92</v>
      </c>
      <c r="G10" s="2" t="s">
        <v>80</v>
      </c>
      <c r="H10" s="4"/>
      <c r="I10" s="4" t="s">
        <v>93</v>
      </c>
      <c r="J10" s="4" t="s">
        <v>94</v>
      </c>
      <c r="K10" s="4" t="s">
        <v>95</v>
      </c>
      <c r="L10" s="4"/>
      <c r="M10" s="4" t="s">
        <v>96</v>
      </c>
      <c r="N10" s="4"/>
      <c r="O10" s="4" t="s">
        <v>93</v>
      </c>
      <c r="P10" s="4" t="s">
        <v>94</v>
      </c>
      <c r="Q10" s="4" t="s">
        <v>96</v>
      </c>
      <c r="R10" s="4"/>
      <c r="S10" s="4" t="s">
        <v>97</v>
      </c>
      <c r="T10" s="4"/>
      <c r="U10" s="4"/>
      <c r="V10" s="4" t="s">
        <v>98</v>
      </c>
      <c r="W10" s="4"/>
      <c r="X10" s="4"/>
      <c r="Y10" s="4"/>
      <c r="Z10" s="4" t="s">
        <v>99</v>
      </c>
      <c r="AA10" s="4"/>
      <c r="AB10" s="4"/>
      <c r="AC10" s="4" t="s">
        <v>100</v>
      </c>
      <c r="AD10" s="4"/>
      <c r="AE10" s="4" t="s">
        <v>56</v>
      </c>
      <c r="AF10" s="20" t="s">
        <v>101</v>
      </c>
      <c r="AG10" s="18" t="s">
        <v>102</v>
      </c>
      <c r="AH10" s="18" t="s">
        <v>103</v>
      </c>
      <c r="AI10" s="22" t="s">
        <v>104</v>
      </c>
      <c r="AJ10" s="18" t="s">
        <v>89</v>
      </c>
      <c r="AK10" s="22" t="s">
        <v>105</v>
      </c>
      <c r="AL10" s="18" t="s">
        <v>106</v>
      </c>
      <c r="AM10" s="42" t="s">
        <v>107</v>
      </c>
      <c r="AN10" s="1"/>
      <c r="AO10" s="1"/>
      <c r="AP10" s="1"/>
      <c r="AQ10" s="1"/>
      <c r="AR10" s="1"/>
      <c r="AS10" s="1"/>
      <c r="AT10" s="1"/>
      <c r="AU10" s="1"/>
      <c r="AV10" s="1"/>
      <c r="AW10" s="1"/>
      <c r="AX10" s="1"/>
    </row>
    <row r="11" spans="1:50" s="2" customFormat="1" ht="12.75">
      <c r="A11" s="2" t="s">
        <v>108</v>
      </c>
      <c r="B11" s="2" t="s">
        <v>109</v>
      </c>
      <c r="C11" s="2" t="s">
        <v>110</v>
      </c>
      <c r="D11" s="2" t="s">
        <v>95</v>
      </c>
      <c r="E11" s="2" t="s">
        <v>111</v>
      </c>
      <c r="F11" s="2" t="s">
        <v>112</v>
      </c>
      <c r="G11" s="2" t="s">
        <v>113</v>
      </c>
      <c r="H11" s="4" t="s">
        <v>88</v>
      </c>
      <c r="I11" s="4" t="s">
        <v>111</v>
      </c>
      <c r="J11" s="4" t="s">
        <v>111</v>
      </c>
      <c r="K11" s="4" t="s">
        <v>111</v>
      </c>
      <c r="L11" s="4"/>
      <c r="M11" s="4" t="s">
        <v>111</v>
      </c>
      <c r="N11" s="4"/>
      <c r="O11" s="4" t="s">
        <v>112</v>
      </c>
      <c r="P11" s="4" t="s">
        <v>112</v>
      </c>
      <c r="Q11" s="4" t="s">
        <v>112</v>
      </c>
      <c r="R11" s="4" t="s">
        <v>96</v>
      </c>
      <c r="S11" s="4" t="s">
        <v>114</v>
      </c>
      <c r="T11" s="4" t="s">
        <v>115</v>
      </c>
      <c r="U11" s="4" t="s">
        <v>95</v>
      </c>
      <c r="V11" s="4" t="s">
        <v>116</v>
      </c>
      <c r="W11" s="4" t="s">
        <v>117</v>
      </c>
      <c r="X11" s="4"/>
      <c r="Y11" s="4" t="s">
        <v>117</v>
      </c>
      <c r="Z11" s="4" t="s">
        <v>117</v>
      </c>
      <c r="AA11" s="4" t="s">
        <v>118</v>
      </c>
      <c r="AB11" s="4" t="s">
        <v>118</v>
      </c>
      <c r="AC11" s="4" t="s">
        <v>118</v>
      </c>
      <c r="AD11" s="4" t="s">
        <v>96</v>
      </c>
      <c r="AE11" s="4" t="s">
        <v>119</v>
      </c>
      <c r="AF11" s="20" t="s">
        <v>120</v>
      </c>
      <c r="AG11" s="19" t="s">
        <v>121</v>
      </c>
      <c r="AH11" s="22" t="s">
        <v>98</v>
      </c>
      <c r="AI11" s="22" t="s">
        <v>114</v>
      </c>
      <c r="AJ11" s="18" t="s">
        <v>97</v>
      </c>
      <c r="AK11" s="22" t="s">
        <v>122</v>
      </c>
      <c r="AL11" s="22" t="s">
        <v>123</v>
      </c>
      <c r="AM11" s="43" t="s">
        <v>124</v>
      </c>
      <c r="AN11" s="1"/>
      <c r="AO11" s="1"/>
      <c r="AP11" s="1"/>
      <c r="AQ11" s="1"/>
      <c r="AR11" s="1"/>
      <c r="AS11" s="1"/>
      <c r="AT11" s="1"/>
      <c r="AU11" s="1"/>
      <c r="AV11" s="1"/>
      <c r="AW11" s="1"/>
      <c r="AX11" s="1"/>
    </row>
    <row r="12" spans="1:50" s="2" customFormat="1" ht="12.75">
      <c r="A12" s="2" t="s">
        <v>125</v>
      </c>
      <c r="B12" s="2" t="s">
        <v>126</v>
      </c>
      <c r="C12" s="2" t="s">
        <v>127</v>
      </c>
      <c r="D12" s="2" t="s">
        <v>128</v>
      </c>
      <c r="E12" s="2" t="s">
        <v>110</v>
      </c>
      <c r="F12" s="2" t="s">
        <v>110</v>
      </c>
      <c r="G12" s="2" t="s">
        <v>110</v>
      </c>
      <c r="H12" s="4" t="s">
        <v>105</v>
      </c>
      <c r="I12" s="4" t="s">
        <v>126</v>
      </c>
      <c r="J12" s="4" t="s">
        <v>126</v>
      </c>
      <c r="K12" s="4" t="s">
        <v>126</v>
      </c>
      <c r="L12" s="4"/>
      <c r="M12" s="4" t="s">
        <v>126</v>
      </c>
      <c r="N12" s="5"/>
      <c r="O12" s="4" t="s">
        <v>129</v>
      </c>
      <c r="P12" s="4" t="s">
        <v>129</v>
      </c>
      <c r="Q12" s="4" t="s">
        <v>129</v>
      </c>
      <c r="R12" s="4" t="s">
        <v>128</v>
      </c>
      <c r="S12" s="4" t="s">
        <v>130</v>
      </c>
      <c r="T12" s="4" t="s">
        <v>131</v>
      </c>
      <c r="U12" s="4" t="s">
        <v>132</v>
      </c>
      <c r="V12" s="4" t="s">
        <v>133</v>
      </c>
      <c r="W12" s="4" t="s">
        <v>134</v>
      </c>
      <c r="X12" s="4"/>
      <c r="Y12" s="4" t="s">
        <v>135</v>
      </c>
      <c r="Z12" s="4" t="s">
        <v>136</v>
      </c>
      <c r="AA12" s="4" t="s">
        <v>131</v>
      </c>
      <c r="AB12" s="4" t="s">
        <v>135</v>
      </c>
      <c r="AC12" s="4" t="s">
        <v>136</v>
      </c>
      <c r="AD12" s="4" t="s">
        <v>85</v>
      </c>
      <c r="AE12" s="4" t="s">
        <v>137</v>
      </c>
      <c r="AF12" s="20" t="s">
        <v>138</v>
      </c>
      <c r="AG12" s="22" t="s">
        <v>139</v>
      </c>
      <c r="AH12" s="22" t="s">
        <v>116</v>
      </c>
      <c r="AI12" s="22" t="s">
        <v>140</v>
      </c>
      <c r="AJ12" s="18" t="s">
        <v>130</v>
      </c>
      <c r="AK12" s="22" t="s">
        <v>141</v>
      </c>
      <c r="AL12" s="18" t="s">
        <v>142</v>
      </c>
      <c r="AM12" s="44" t="s">
        <v>140</v>
      </c>
      <c r="AN12" s="1"/>
      <c r="AO12" s="1"/>
      <c r="AP12" s="1"/>
      <c r="AQ12" s="1"/>
      <c r="AR12" s="1"/>
      <c r="AS12" s="1"/>
      <c r="AT12" s="25"/>
      <c r="AU12" s="25"/>
      <c r="AV12" s="25"/>
      <c r="AW12" s="25"/>
      <c r="AX12" s="25"/>
    </row>
    <row r="13" spans="2:50" s="2" customFormat="1" ht="12.75">
      <c r="B13" s="2" t="s">
        <v>143</v>
      </c>
      <c r="C13" s="2" t="s">
        <v>143</v>
      </c>
      <c r="D13" s="2" t="s">
        <v>143</v>
      </c>
      <c r="E13" s="2" t="s">
        <v>143</v>
      </c>
      <c r="F13" s="2" t="s">
        <v>143</v>
      </c>
      <c r="G13" s="2" t="s">
        <v>143</v>
      </c>
      <c r="H13" s="4" t="s">
        <v>143</v>
      </c>
      <c r="I13" s="4" t="s">
        <v>143</v>
      </c>
      <c r="J13" s="4" t="s">
        <v>143</v>
      </c>
      <c r="K13" s="4" t="s">
        <v>143</v>
      </c>
      <c r="L13" s="4"/>
      <c r="M13" s="4" t="s">
        <v>143</v>
      </c>
      <c r="N13" s="4"/>
      <c r="O13" s="4" t="s">
        <v>143</v>
      </c>
      <c r="P13" s="4" t="s">
        <v>143</v>
      </c>
      <c r="Q13" s="4" t="s">
        <v>143</v>
      </c>
      <c r="R13" s="4" t="s">
        <v>143</v>
      </c>
      <c r="S13" s="4" t="s">
        <v>143</v>
      </c>
      <c r="T13" s="4" t="s">
        <v>143</v>
      </c>
      <c r="U13" s="4" t="s">
        <v>143</v>
      </c>
      <c r="V13" s="4" t="s">
        <v>143</v>
      </c>
      <c r="W13" s="4" t="s">
        <v>144</v>
      </c>
      <c r="X13" s="4"/>
      <c r="Y13" s="4" t="s">
        <v>143</v>
      </c>
      <c r="Z13" s="4" t="s">
        <v>145</v>
      </c>
      <c r="AA13" s="4" t="s">
        <v>146</v>
      </c>
      <c r="AB13" s="4" t="s">
        <v>143</v>
      </c>
      <c r="AC13" s="3" t="s">
        <v>147</v>
      </c>
      <c r="AD13" s="4" t="s">
        <v>143</v>
      </c>
      <c r="AE13" s="4" t="s">
        <v>143</v>
      </c>
      <c r="AF13" s="18" t="s">
        <v>143</v>
      </c>
      <c r="AG13" s="18" t="s">
        <v>143</v>
      </c>
      <c r="AH13" s="18" t="s">
        <v>143</v>
      </c>
      <c r="AI13" s="18" t="s">
        <v>143</v>
      </c>
      <c r="AJ13" s="18" t="s">
        <v>143</v>
      </c>
      <c r="AK13" s="18" t="s">
        <v>143</v>
      </c>
      <c r="AL13" s="18" t="s">
        <v>143</v>
      </c>
      <c r="AM13" s="45" t="s">
        <v>143</v>
      </c>
      <c r="AN13" s="1"/>
      <c r="AO13" s="1"/>
      <c r="AP13" s="1"/>
      <c r="AQ13" s="1"/>
      <c r="AR13" s="1"/>
      <c r="AS13" s="1"/>
      <c r="AT13" s="25"/>
      <c r="AU13" s="32"/>
      <c r="AV13" s="32"/>
      <c r="AW13" s="32"/>
      <c r="AX13" s="25"/>
    </row>
    <row r="14" spans="1:50" s="1" customFormat="1" ht="12.75">
      <c r="A14" s="46"/>
      <c r="B14" s="46"/>
      <c r="C14" s="46"/>
      <c r="D14" s="46"/>
      <c r="E14" s="46"/>
      <c r="F14" s="46"/>
      <c r="G14" s="46"/>
      <c r="H14" s="47" t="s">
        <v>148</v>
      </c>
      <c r="I14" s="48"/>
      <c r="J14" s="48"/>
      <c r="K14" s="47" t="s">
        <v>149</v>
      </c>
      <c r="L14" s="48"/>
      <c r="M14" s="47"/>
      <c r="N14" s="48"/>
      <c r="O14" s="48"/>
      <c r="P14" s="48"/>
      <c r="Q14" s="48"/>
      <c r="R14" s="48"/>
      <c r="S14" s="48"/>
      <c r="T14" s="48"/>
      <c r="U14" s="48"/>
      <c r="V14" s="48"/>
      <c r="W14" s="47" t="s">
        <v>150</v>
      </c>
      <c r="X14" s="47"/>
      <c r="Y14" s="48"/>
      <c r="Z14" s="47" t="s">
        <v>151</v>
      </c>
      <c r="AA14" s="48"/>
      <c r="AB14" s="48"/>
      <c r="AC14" s="48"/>
      <c r="AD14" s="48"/>
      <c r="AE14" s="48"/>
      <c r="AF14" s="49"/>
      <c r="AG14" s="49"/>
      <c r="AH14" s="49"/>
      <c r="AI14" s="49"/>
      <c r="AJ14" s="49"/>
      <c r="AK14" s="50" t="s">
        <v>148</v>
      </c>
      <c r="AL14" s="49"/>
      <c r="AM14" s="51" t="s">
        <v>152</v>
      </c>
      <c r="AT14" s="25"/>
      <c r="AU14" s="25"/>
      <c r="AV14" s="32"/>
      <c r="AW14" s="32"/>
      <c r="AX14" s="25"/>
    </row>
    <row r="15" spans="1:52" ht="12.75">
      <c r="A15" s="2">
        <f>'[1]PRS'!A11</f>
        <v>1988</v>
      </c>
      <c r="B15" s="12">
        <v>14518316</v>
      </c>
      <c r="C15" s="12">
        <f>'[1]PRS'!AS611</f>
        <v>600000</v>
      </c>
      <c r="D15" s="12">
        <f>SUM('[1]PRS'!AT611:AU611)</f>
        <v>1362498</v>
      </c>
      <c r="E15" s="52">
        <f>'[1]PRS'!AV611</f>
        <v>3038305</v>
      </c>
      <c r="F15" s="10">
        <f>'[1]PRS'!AW611</f>
        <v>41888</v>
      </c>
      <c r="G15" s="12">
        <f>'[1]PRS'!AX611</f>
        <v>4724736</v>
      </c>
      <c r="H15" s="12">
        <f>'[1]PRS'!AY611</f>
        <v>0</v>
      </c>
      <c r="I15" s="12">
        <f>SUM('[1]PRS'!G3211:K3211)</f>
        <v>3194673</v>
      </c>
      <c r="J15" s="12">
        <f>SUM('[1]PRS'!C3211:F3211)</f>
        <v>0</v>
      </c>
      <c r="K15" s="12">
        <f>SUM('[1]PRS'!AZ611:BB611)</f>
        <v>0</v>
      </c>
      <c r="L15" s="12"/>
      <c r="M15" s="12">
        <f>I15+J15+K15</f>
        <v>3194673</v>
      </c>
      <c r="O15" s="12">
        <f>SUM('[1]PRS'!G3411:K3411)</f>
        <v>1659977</v>
      </c>
      <c r="P15" s="12">
        <v>-2586667</v>
      </c>
      <c r="Q15" s="12">
        <f aca="true" t="shared" si="0" ref="Q15:Q33">O15+P15</f>
        <v>-926690</v>
      </c>
      <c r="R15" s="12">
        <f>SUM(B15:H15)+M15+Q15</f>
        <v>26553726</v>
      </c>
      <c r="S15" s="12">
        <v>0</v>
      </c>
      <c r="T15" s="12">
        <f>'[1]PRS'!E411</f>
        <v>635383</v>
      </c>
      <c r="U15" s="12">
        <f>'[1]PRS'!F411</f>
        <v>873169</v>
      </c>
      <c r="V15" s="12">
        <f>'[1]PRS'!F211</f>
        <v>25045174</v>
      </c>
      <c r="W15" s="53">
        <f>'[1]PRS'!C11</f>
        <v>6229969</v>
      </c>
      <c r="X15" s="12"/>
      <c r="Y15" s="12">
        <f>'[1]PRS'!C411</f>
        <v>21244192</v>
      </c>
      <c r="Z15" s="54">
        <f>'[1]PRS'!C211</f>
        <v>3.41</v>
      </c>
      <c r="AA15" s="12">
        <f>'[1]PRS'!D11</f>
        <v>1657200</v>
      </c>
      <c r="AB15" s="12">
        <f>'[1]PRS'!D411</f>
        <v>19152600</v>
      </c>
      <c r="AC15" s="55">
        <f>'[1]PRS'!E211</f>
        <v>0.75</v>
      </c>
      <c r="AD15" s="12">
        <f>T15+U15+Y15+AB15</f>
        <v>41905344</v>
      </c>
      <c r="AE15" s="12">
        <f>AD15-R15</f>
        <v>15351618</v>
      </c>
      <c r="AF15" s="12">
        <v>0</v>
      </c>
      <c r="AG15" s="56"/>
      <c r="AH15" s="12">
        <f aca="true" t="shared" si="1" ref="AH15:AH30">(Y15+AB15)-(V15+AF15+AK15)</f>
        <v>15351618</v>
      </c>
      <c r="AI15" s="56"/>
      <c r="AJ15" s="10">
        <f aca="true" t="shared" si="2" ref="AJ15:AJ30">(AH15-AG15)</f>
        <v>15351618</v>
      </c>
      <c r="AK15" s="57"/>
      <c r="AL15" s="10">
        <f aca="true" t="shared" si="3" ref="AL15:AL22">AJ15</f>
        <v>15351618</v>
      </c>
      <c r="AM15" s="43" t="s">
        <v>153</v>
      </c>
      <c r="AT15" s="25"/>
      <c r="AU15" s="58"/>
      <c r="AV15" s="59"/>
      <c r="AW15" s="59"/>
      <c r="AX15" s="25"/>
      <c r="AY15" s="5"/>
      <c r="AZ15" s="5"/>
    </row>
    <row r="16" spans="1:52" ht="12.75">
      <c r="A16" s="2">
        <f>'[1]PRS'!A12</f>
        <v>1989</v>
      </c>
      <c r="B16" s="12">
        <v>16868512</v>
      </c>
      <c r="C16" s="12">
        <f>'[1]PRS'!AS612</f>
        <v>600000</v>
      </c>
      <c r="D16" s="12">
        <f>SUM('[1]PRS'!AT612:AU612)</f>
        <v>1021185</v>
      </c>
      <c r="E16" s="52">
        <f>'[1]PRS'!AV612</f>
        <v>8520499</v>
      </c>
      <c r="F16" s="10">
        <f>'[1]PRS'!AW612</f>
        <v>16454</v>
      </c>
      <c r="G16" s="12">
        <f>'[1]PRS'!AX612</f>
        <v>2376942</v>
      </c>
      <c r="H16" s="12">
        <f>'[1]PRS'!AY612</f>
        <v>0</v>
      </c>
      <c r="I16" s="12">
        <f>SUM('[1]PRS'!G3212:K3212)</f>
        <v>2513200</v>
      </c>
      <c r="J16" s="12">
        <f>SUM('[1]PRS'!C3212:F3212)</f>
        <v>219867</v>
      </c>
      <c r="K16" s="12">
        <f>SUM('[1]PRS'!AZ612:BB612)</f>
        <v>0</v>
      </c>
      <c r="L16" s="12"/>
      <c r="M16" s="12">
        <f>I16+J16+K16</f>
        <v>2733067</v>
      </c>
      <c r="O16" s="12">
        <f>SUM('[1]PRS'!G3412:K3412)</f>
        <v>1866208</v>
      </c>
      <c r="P16" s="12">
        <v>-2329541</v>
      </c>
      <c r="Q16" s="12">
        <f t="shared" si="0"/>
        <v>-463333</v>
      </c>
      <c r="R16" s="12">
        <f aca="true" t="shared" si="4" ref="R16:R30">SUM(B16:H16)+M16+Q16</f>
        <v>31673326</v>
      </c>
      <c r="S16" s="12">
        <f>AL15</f>
        <v>15351618</v>
      </c>
      <c r="T16" s="12">
        <f>'[1]PRS'!E412</f>
        <v>531174</v>
      </c>
      <c r="U16" s="12">
        <f>'[1]PRS'!F412</f>
        <v>948736</v>
      </c>
      <c r="V16" s="12">
        <f>'[1]PRS'!F212</f>
        <v>14841798</v>
      </c>
      <c r="W16" s="53">
        <f>'[1]PRS'!C12</f>
        <v>4122181</v>
      </c>
      <c r="X16" s="12"/>
      <c r="Y16" s="12">
        <f>'[1]PRS'!C412</f>
        <v>14056637</v>
      </c>
      <c r="Z16" s="54">
        <f>'[1]PRS'!C212</f>
        <v>3.41</v>
      </c>
      <c r="AA16" s="12">
        <f>'[1]PRS'!D12</f>
        <v>1821000</v>
      </c>
      <c r="AB16" s="12">
        <f>'[1]PRS'!D412</f>
        <v>15410850</v>
      </c>
      <c r="AC16" s="55">
        <f>'[1]PRS'!E212</f>
        <v>0.75</v>
      </c>
      <c r="AD16" s="12">
        <f aca="true" t="shared" si="5" ref="AD16:AD76">T16+U16+Y16+AB16</f>
        <v>30947397</v>
      </c>
      <c r="AE16" s="12">
        <f aca="true" t="shared" si="6" ref="AE16:AE29">AD16-R16</f>
        <v>-725929</v>
      </c>
      <c r="AF16" s="12">
        <v>0</v>
      </c>
      <c r="AG16" s="56"/>
      <c r="AH16" s="12">
        <f t="shared" si="1"/>
        <v>14625689</v>
      </c>
      <c r="AI16" s="56"/>
      <c r="AJ16" s="10">
        <f t="shared" si="2"/>
        <v>14625689</v>
      </c>
      <c r="AK16" s="57"/>
      <c r="AL16" s="10">
        <f t="shared" si="3"/>
        <v>14625689</v>
      </c>
      <c r="AM16" s="43" t="s">
        <v>153</v>
      </c>
      <c r="AT16" s="25"/>
      <c r="AU16" s="58"/>
      <c r="AV16" s="59"/>
      <c r="AW16" s="59"/>
      <c r="AX16" s="25"/>
      <c r="AY16" s="5"/>
      <c r="AZ16" s="5"/>
    </row>
    <row r="17" spans="1:52" ht="12.75">
      <c r="A17" s="2">
        <f>'[1]PRS'!A13</f>
        <v>1990</v>
      </c>
      <c r="B17" s="12">
        <v>18987849</v>
      </c>
      <c r="C17" s="12">
        <f>'[1]PRS'!AS613</f>
        <v>600000</v>
      </c>
      <c r="D17" s="12">
        <f>SUM('[1]PRS'!AT613:AU613)</f>
        <v>1097740</v>
      </c>
      <c r="E17" s="52">
        <f>'[1]PRS'!AV613</f>
        <v>10935114</v>
      </c>
      <c r="F17" s="10">
        <f>'[1]PRS'!AW613</f>
        <v>81349</v>
      </c>
      <c r="G17" s="12">
        <f>'[1]PRS'!AX613</f>
        <v>5143434</v>
      </c>
      <c r="H17" s="12">
        <f>'[1]PRS'!AY613</f>
        <v>0</v>
      </c>
      <c r="I17" s="12">
        <f>SUM('[1]PRS'!G3213:K3213)</f>
        <v>2466308</v>
      </c>
      <c r="J17" s="12">
        <f>SUM('[1]PRS'!C3213:F3213)</f>
        <v>435350</v>
      </c>
      <c r="K17" s="12">
        <f>SUM('[1]PRS'!AZ613:BB613)</f>
        <v>0</v>
      </c>
      <c r="L17" s="12"/>
      <c r="M17" s="12">
        <f>I17+J17+K17</f>
        <v>2901658</v>
      </c>
      <c r="O17" s="12">
        <f>SUM('[1]PRS'!G3413:K3413)</f>
        <v>1107074</v>
      </c>
      <c r="P17" s="12">
        <v>-2545023</v>
      </c>
      <c r="Q17" s="12">
        <f t="shared" si="0"/>
        <v>-1437949</v>
      </c>
      <c r="R17" s="12">
        <f t="shared" si="4"/>
        <v>38309195</v>
      </c>
      <c r="S17" s="12">
        <f aca="true" t="shared" si="7" ref="S17:S29">AL16</f>
        <v>14625689</v>
      </c>
      <c r="T17" s="12">
        <f>'[1]PRS'!E413</f>
        <v>486831</v>
      </c>
      <c r="U17" s="12">
        <f>'[1]PRS'!F413</f>
        <v>710842</v>
      </c>
      <c r="V17" s="12">
        <f>'[1]PRS'!F213</f>
        <v>22485833</v>
      </c>
      <c r="W17" s="53">
        <f>'[1]PRS'!C13</f>
        <v>4338148</v>
      </c>
      <c r="X17" s="12"/>
      <c r="Y17" s="12">
        <f>'[1]PRS'!C413</f>
        <v>14793085</v>
      </c>
      <c r="Z17" s="54">
        <f>'[1]PRS'!C213</f>
        <v>3.41</v>
      </c>
      <c r="AA17" s="12">
        <f>'[1]PRS'!D13</f>
        <v>1854800</v>
      </c>
      <c r="AB17" s="12">
        <f>'[1]PRS'!D413</f>
        <v>16439700</v>
      </c>
      <c r="AC17" s="55">
        <f>'[1]PRS'!E213</f>
        <v>0.75</v>
      </c>
      <c r="AD17" s="12">
        <f t="shared" si="5"/>
        <v>32430458</v>
      </c>
      <c r="AE17" s="12">
        <f t="shared" si="6"/>
        <v>-5878737</v>
      </c>
      <c r="AF17" s="12">
        <v>0</v>
      </c>
      <c r="AG17" s="56"/>
      <c r="AH17" s="12">
        <f t="shared" si="1"/>
        <v>8746952</v>
      </c>
      <c r="AI17" s="56"/>
      <c r="AJ17" s="10">
        <f t="shared" si="2"/>
        <v>8746952</v>
      </c>
      <c r="AK17" s="57"/>
      <c r="AL17" s="10">
        <f t="shared" si="3"/>
        <v>8746952</v>
      </c>
      <c r="AM17" s="43" t="s">
        <v>153</v>
      </c>
      <c r="AR17" s="5"/>
      <c r="AT17" s="25"/>
      <c r="AU17" s="58"/>
      <c r="AV17" s="59"/>
      <c r="AW17" s="59"/>
      <c r="AX17" s="25"/>
      <c r="AY17" s="5"/>
      <c r="AZ17" s="5"/>
    </row>
    <row r="18" spans="1:52" ht="12.75">
      <c r="A18" s="2">
        <f>'[1]PRS'!A14</f>
        <v>1991</v>
      </c>
      <c r="B18" s="12">
        <v>16731812</v>
      </c>
      <c r="C18" s="12">
        <f>'[1]PRS'!AS614</f>
        <v>600000</v>
      </c>
      <c r="D18" s="12">
        <f>SUM('[1]PRS'!AT614:AU614)</f>
        <v>7307701</v>
      </c>
      <c r="E18" s="52">
        <f>'[1]PRS'!AV614</f>
        <v>7913027</v>
      </c>
      <c r="F18" s="10">
        <f>'[1]PRS'!AW614</f>
        <v>0</v>
      </c>
      <c r="G18" s="12">
        <f>'[1]PRS'!AX614</f>
        <v>3591038</v>
      </c>
      <c r="H18" s="12">
        <f>'[1]PRS'!AY614</f>
        <v>0</v>
      </c>
      <c r="I18" s="12">
        <f>SUM('[1]PRS'!G3214:K3214)</f>
        <v>2427824</v>
      </c>
      <c r="J18" s="12">
        <f>SUM('[1]PRS'!C3214:F3214)</f>
        <v>661221</v>
      </c>
      <c r="K18" s="12">
        <f>SUM('[1]PRS'!AZ614:BB614)</f>
        <v>0</v>
      </c>
      <c r="L18" s="12"/>
      <c r="M18" s="12">
        <f>I18+J18+K18+15174</f>
        <v>3104219</v>
      </c>
      <c r="O18" s="12">
        <f>SUM('[1]PRS'!G3414:K3414)</f>
        <v>940635</v>
      </c>
      <c r="P18" s="12">
        <v>-2770895</v>
      </c>
      <c r="Q18" s="12">
        <f t="shared" si="0"/>
        <v>-1830260</v>
      </c>
      <c r="R18" s="12">
        <f t="shared" si="4"/>
        <v>37417537</v>
      </c>
      <c r="S18" s="12">
        <f t="shared" si="7"/>
        <v>8746952</v>
      </c>
      <c r="T18" s="12">
        <f>'[1]PRS'!E414</f>
        <v>570061</v>
      </c>
      <c r="U18" s="12">
        <f>'[1]PRS'!F414</f>
        <v>4423121</v>
      </c>
      <c r="V18" s="12">
        <f>'[1]PRS'!F214</f>
        <v>23677403</v>
      </c>
      <c r="W18" s="53">
        <f>'[1]PRS'!C14</f>
        <v>3986720</v>
      </c>
      <c r="X18" s="12"/>
      <c r="Y18" s="12">
        <f>'[1]PRS'!C414</f>
        <v>15778076</v>
      </c>
      <c r="Z18" s="54">
        <f>'[1]PRS'!C214</f>
        <v>5.11</v>
      </c>
      <c r="AA18" s="12">
        <f>'[1]PRS'!D14</f>
        <v>1855400</v>
      </c>
      <c r="AB18" s="12">
        <f>'[1]PRS'!D414</f>
        <v>18363152</v>
      </c>
      <c r="AC18" s="55">
        <f>'[1]PRS'!E214</f>
        <v>1.05</v>
      </c>
      <c r="AD18" s="12">
        <f t="shared" si="5"/>
        <v>39134410</v>
      </c>
      <c r="AE18" s="12">
        <f t="shared" si="6"/>
        <v>1716873</v>
      </c>
      <c r="AF18" s="12">
        <v>0</v>
      </c>
      <c r="AG18" s="56"/>
      <c r="AH18" s="12">
        <f t="shared" si="1"/>
        <v>10463825</v>
      </c>
      <c r="AI18" s="56"/>
      <c r="AJ18" s="10">
        <f t="shared" si="2"/>
        <v>10463825</v>
      </c>
      <c r="AK18" s="57"/>
      <c r="AL18" s="10">
        <f t="shared" si="3"/>
        <v>10463825</v>
      </c>
      <c r="AM18" s="43" t="s">
        <v>153</v>
      </c>
      <c r="AR18" s="5"/>
      <c r="AT18" s="25"/>
      <c r="AU18" s="58"/>
      <c r="AV18" s="59"/>
      <c r="AW18" s="59"/>
      <c r="AX18" s="25"/>
      <c r="AY18" s="5"/>
      <c r="AZ18" s="5"/>
    </row>
    <row r="19" spans="1:52" ht="12.75">
      <c r="A19" s="2">
        <f>'[1]PRS'!A15</f>
        <v>1992</v>
      </c>
      <c r="B19" s="12">
        <v>15509820</v>
      </c>
      <c r="C19" s="12">
        <f>'[1]PRS'!AS615</f>
        <v>600000</v>
      </c>
      <c r="D19" s="12">
        <f>SUM('[1]PRS'!AT615:AU615)</f>
        <v>1905698</v>
      </c>
      <c r="E19" s="52">
        <f>'[1]PRS'!AV615</f>
        <v>13277959</v>
      </c>
      <c r="F19" s="10">
        <f>'[1]PRS'!AW615</f>
        <v>912939</v>
      </c>
      <c r="G19" s="12">
        <f>'[1]PRS'!AX615</f>
        <v>7536153</v>
      </c>
      <c r="H19" s="12">
        <f>'[1]PRS'!AY615</f>
        <v>0</v>
      </c>
      <c r="I19" s="12">
        <f>SUM('[1]PRS'!G3215:K3215)</f>
        <v>2399605</v>
      </c>
      <c r="J19" s="12">
        <f>SUM('[1]PRS'!C3215:F3215)</f>
        <v>896747</v>
      </c>
      <c r="K19" s="12">
        <f>SUM('[1]PRS'!AZ615:BB615)</f>
        <v>0</v>
      </c>
      <c r="L19" s="12"/>
      <c r="M19" s="12">
        <f>I19+J19+K19</f>
        <v>3296352</v>
      </c>
      <c r="O19" s="12">
        <f>SUM('[1]PRS'!G3415:K3415)</f>
        <v>924596</v>
      </c>
      <c r="P19" s="12">
        <f>SUM('[1]PRS'!C3415:F3415)</f>
        <v>0</v>
      </c>
      <c r="Q19" s="12">
        <f t="shared" si="0"/>
        <v>924596</v>
      </c>
      <c r="R19" s="12">
        <f>SUM(B19:H19)+M19+Q19</f>
        <v>43963517</v>
      </c>
      <c r="S19" s="12">
        <f t="shared" si="7"/>
        <v>10463825</v>
      </c>
      <c r="T19" s="12">
        <f>'[1]PRS'!E415</f>
        <v>450000</v>
      </c>
      <c r="U19" s="12">
        <f>'[1]PRS'!F415</f>
        <v>822934</v>
      </c>
      <c r="V19" s="12">
        <f>'[1]PRS'!F215</f>
        <v>32226758</v>
      </c>
      <c r="W19" s="53">
        <f>'[1]PRS'!C15</f>
        <v>3716512</v>
      </c>
      <c r="X19" s="12"/>
      <c r="Y19" s="12">
        <f>'[1]PRS'!C415</f>
        <v>18991376</v>
      </c>
      <c r="Z19" s="54">
        <f>'[1]PRS'!C215</f>
        <v>5.11</v>
      </c>
      <c r="AA19" s="12">
        <f>'[1]PRS'!D15</f>
        <v>1859801</v>
      </c>
      <c r="AB19" s="12">
        <f>'[1]PRS'!D415</f>
        <v>23433491</v>
      </c>
      <c r="AC19" s="55">
        <f>'[1]PRS'!E215</f>
        <v>1.05</v>
      </c>
      <c r="AD19" s="12">
        <f t="shared" si="5"/>
        <v>43697801</v>
      </c>
      <c r="AE19" s="12">
        <f t="shared" si="6"/>
        <v>-265716</v>
      </c>
      <c r="AF19" s="12">
        <f>'[1]ACCOUNTS RECEIVABLE'!G5</f>
        <v>5045030</v>
      </c>
      <c r="AG19" s="56"/>
      <c r="AH19" s="12">
        <f t="shared" si="1"/>
        <v>5153079</v>
      </c>
      <c r="AI19" s="56"/>
      <c r="AJ19" s="10">
        <f t="shared" si="2"/>
        <v>5153079</v>
      </c>
      <c r="AK19" s="57"/>
      <c r="AL19" s="10">
        <f t="shared" si="3"/>
        <v>5153079</v>
      </c>
      <c r="AM19" s="43" t="s">
        <v>153</v>
      </c>
      <c r="AT19" s="25"/>
      <c r="AU19" s="58"/>
      <c r="AV19" s="59"/>
      <c r="AW19" s="59"/>
      <c r="AX19" s="25"/>
      <c r="AY19" s="5"/>
      <c r="AZ19" s="5"/>
    </row>
    <row r="20" spans="1:52" ht="12.75">
      <c r="A20" s="2">
        <f>'[1]PRS'!A16</f>
        <v>1993</v>
      </c>
      <c r="B20" s="12">
        <v>18152024</v>
      </c>
      <c r="C20" s="12">
        <f>'[1]PRS'!AS616</f>
        <v>600000</v>
      </c>
      <c r="D20" s="12">
        <f>SUM('[1]PRS'!AT616:AU616)</f>
        <v>2077663</v>
      </c>
      <c r="E20" s="52">
        <f>'[1]PRS'!AV616</f>
        <v>13562765</v>
      </c>
      <c r="F20" s="10">
        <f>'[1]PRS'!AW616</f>
        <v>2885399</v>
      </c>
      <c r="G20" s="12">
        <f>'[1]PRS'!AX616</f>
        <v>6693055</v>
      </c>
      <c r="H20" s="12">
        <f>'[1]PRS'!AY616</f>
        <v>2834789</v>
      </c>
      <c r="I20" s="12">
        <f>SUM('[1]PRS'!G3216:K3216)</f>
        <v>2439484</v>
      </c>
      <c r="J20" s="12">
        <f>SUM('[1]PRS'!C3216:F3216)</f>
        <v>896747</v>
      </c>
      <c r="K20" s="12">
        <f>SUM('[1]PRS'!AZ616:BB616)</f>
        <v>0</v>
      </c>
      <c r="L20" s="12"/>
      <c r="M20" s="12">
        <f>I20+J20+K20+30</f>
        <v>3336261</v>
      </c>
      <c r="N20" s="60" t="s">
        <v>154</v>
      </c>
      <c r="O20" s="12">
        <f>SUM('[1]PRS'!G3416:K3416)</f>
        <v>1389255</v>
      </c>
      <c r="P20" s="12">
        <f>SUM('[1]PRS'!C3416:F3416)</f>
        <v>681166</v>
      </c>
      <c r="Q20" s="12">
        <f t="shared" si="0"/>
        <v>2070421</v>
      </c>
      <c r="R20" s="12">
        <f t="shared" si="4"/>
        <v>52212377</v>
      </c>
      <c r="S20" s="12">
        <f t="shared" si="7"/>
        <v>5153079</v>
      </c>
      <c r="T20" s="12">
        <f>'[1]PRS'!E416</f>
        <v>542813</v>
      </c>
      <c r="U20" s="12">
        <f>'[1]PRS'!F416</f>
        <v>1252848</v>
      </c>
      <c r="V20" s="12">
        <f>'[1]PRS'!F216</f>
        <v>45263637</v>
      </c>
      <c r="W20" s="53">
        <f>'[1]PRS'!C16</f>
        <v>3358539</v>
      </c>
      <c r="X20" s="12"/>
      <c r="Y20" s="12">
        <f>'[1]PRS'!C416</f>
        <v>22079706</v>
      </c>
      <c r="Z20" s="54">
        <f>'[1]PRS'!C216</f>
        <v>7.28</v>
      </c>
      <c r="AA20" s="12">
        <f>'[1]PRS'!D16</f>
        <v>1900792</v>
      </c>
      <c r="AB20" s="12">
        <f>'[1]PRS'!D416</f>
        <v>27912798</v>
      </c>
      <c r="AC20" s="55">
        <f>'[1]PRS'!E216</f>
        <v>1.28</v>
      </c>
      <c r="AD20" s="12">
        <f t="shared" si="5"/>
        <v>51788165</v>
      </c>
      <c r="AE20" s="12">
        <f t="shared" si="6"/>
        <v>-424212</v>
      </c>
      <c r="AF20" s="12">
        <f>'[1]ACCOUNTS RECEIVABLE'!G6</f>
        <v>1926080</v>
      </c>
      <c r="AG20" s="56"/>
      <c r="AH20" s="12">
        <f t="shared" si="1"/>
        <v>2802787</v>
      </c>
      <c r="AI20" s="56"/>
      <c r="AJ20" s="10">
        <f t="shared" si="2"/>
        <v>2802787</v>
      </c>
      <c r="AK20" s="57"/>
      <c r="AL20" s="10">
        <f t="shared" si="3"/>
        <v>2802787</v>
      </c>
      <c r="AM20" s="43" t="s">
        <v>153</v>
      </c>
      <c r="AT20" s="25"/>
      <c r="AU20" s="58"/>
      <c r="AV20" s="59"/>
      <c r="AW20" s="59"/>
      <c r="AX20" s="25"/>
      <c r="AY20" s="5"/>
      <c r="AZ20" s="5"/>
    </row>
    <row r="21" spans="1:52" ht="12.75">
      <c r="A21" s="2">
        <f>'[1]PRS'!A17</f>
        <v>1994</v>
      </c>
      <c r="B21" s="12">
        <v>20482950</v>
      </c>
      <c r="C21" s="12">
        <f>'[1]PRS'!AS617</f>
        <v>600000</v>
      </c>
      <c r="D21" s="12">
        <f>SUM('[1]PRS'!AT617:AU617)</f>
        <v>2397810</v>
      </c>
      <c r="E21" s="52">
        <f>'[1]PRS'!AV617</f>
        <v>12162513</v>
      </c>
      <c r="F21" s="10">
        <f>'[1]PRS'!AW617</f>
        <v>4068171</v>
      </c>
      <c r="G21" s="12">
        <f>'[1]PRS'!AX617</f>
        <v>7861229</v>
      </c>
      <c r="H21" s="12">
        <f>'[1]PRS'!AY617</f>
        <v>-487868</v>
      </c>
      <c r="I21" s="12">
        <f>SUM('[1]PRS'!G3217:K3217)</f>
        <v>2355151</v>
      </c>
      <c r="J21" s="12">
        <f>SUM('[1]PRS'!C3217:F3217)</f>
        <v>833739</v>
      </c>
      <c r="K21" s="12">
        <f>SUM('[1]PRS'!AZ617:BB617)</f>
        <v>0</v>
      </c>
      <c r="L21" s="12"/>
      <c r="M21" s="12">
        <f>I21+J21+K21-30</f>
        <v>3188860</v>
      </c>
      <c r="N21" s="60" t="s">
        <v>155</v>
      </c>
      <c r="O21" s="12">
        <f>SUM('[1]PRS'!G3417:K3417)</f>
        <v>1338704</v>
      </c>
      <c r="P21" s="12">
        <f>SUM('[1]PRS'!C3417:F3417)</f>
        <v>740834</v>
      </c>
      <c r="Q21" s="12">
        <f t="shared" si="0"/>
        <v>2079538</v>
      </c>
      <c r="R21" s="12">
        <f t="shared" si="4"/>
        <v>52353203</v>
      </c>
      <c r="S21" s="12">
        <f t="shared" si="7"/>
        <v>2802787</v>
      </c>
      <c r="T21" s="12">
        <f>'[1]PRS'!E417</f>
        <v>564157</v>
      </c>
      <c r="U21" s="12">
        <f>'[1]PRS'!F417</f>
        <v>1718505</v>
      </c>
      <c r="V21" s="12">
        <f>'[1]PRS'!F217</f>
        <v>47267754</v>
      </c>
      <c r="W21" s="53">
        <f>'[1]PRS'!C17</f>
        <v>4307494</v>
      </c>
      <c r="X21" s="12"/>
      <c r="Y21" s="12">
        <f>'[1]PRS'!C417</f>
        <v>28886180</v>
      </c>
      <c r="Z21" s="54">
        <f>'[1]PRS'!C217</f>
        <v>6.31</v>
      </c>
      <c r="AA21" s="12">
        <f>'[1]PRS'!D17</f>
        <v>1951000</v>
      </c>
      <c r="AB21" s="12">
        <f>'[1]PRS'!D417</f>
        <v>26689680</v>
      </c>
      <c r="AC21" s="55">
        <f>'[1]PRS'!E217</f>
        <v>1.07</v>
      </c>
      <c r="AD21" s="12">
        <f t="shared" si="5"/>
        <v>57858522</v>
      </c>
      <c r="AE21" s="12">
        <f t="shared" si="6"/>
        <v>5505319</v>
      </c>
      <c r="AF21" s="12">
        <f>'[1]ACCOUNTS RECEIVABLE'!G7</f>
        <v>-1022778</v>
      </c>
      <c r="AG21" s="56"/>
      <c r="AH21" s="12">
        <f t="shared" si="1"/>
        <v>9330884</v>
      </c>
      <c r="AI21" s="56"/>
      <c r="AJ21" s="10">
        <f t="shared" si="2"/>
        <v>9330884</v>
      </c>
      <c r="AK21" s="57"/>
      <c r="AL21" s="10">
        <f t="shared" si="3"/>
        <v>9330884</v>
      </c>
      <c r="AM21" s="43" t="s">
        <v>153</v>
      </c>
      <c r="AP21" s="2"/>
      <c r="AR21" s="2"/>
      <c r="AS21" s="2"/>
      <c r="AT21" s="25"/>
      <c r="AU21" s="58"/>
      <c r="AV21" s="59"/>
      <c r="AW21" s="59"/>
      <c r="AX21" s="25"/>
      <c r="AY21" s="5"/>
      <c r="AZ21" s="5"/>
    </row>
    <row r="22" spans="1:52" ht="12.75">
      <c r="A22" s="2">
        <f>'[1]PRS'!A18</f>
        <v>1995</v>
      </c>
      <c r="B22" s="12">
        <v>20081233</v>
      </c>
      <c r="C22" s="12">
        <f>'[1]PRS'!AS618</f>
        <v>600000</v>
      </c>
      <c r="D22" s="12">
        <f>SUM('[1]PRS'!AT618:AU618)</f>
        <v>2936045</v>
      </c>
      <c r="E22" s="52">
        <f>'[1]PRS'!AV618</f>
        <v>12056977</v>
      </c>
      <c r="F22" s="10">
        <f>'[1]PRS'!AW618</f>
        <v>4417241</v>
      </c>
      <c r="G22" s="12">
        <f>'[1]PRS'!AX618</f>
        <v>3709606</v>
      </c>
      <c r="H22" s="12">
        <f>'[1]PRS'!AY618</f>
        <v>0</v>
      </c>
      <c r="I22" s="12">
        <f>SUM('[1]PRS'!G3218:K3218)</f>
        <v>2271174</v>
      </c>
      <c r="J22" s="12">
        <f>SUM('[1]PRS'!C3218:F3218)</f>
        <v>765212</v>
      </c>
      <c r="K22" s="12">
        <f>SUM('[1]PRS'!AZ618:BB618)</f>
        <v>0</v>
      </c>
      <c r="L22" s="12"/>
      <c r="M22" s="12">
        <f aca="true" t="shared" si="8" ref="M22:M33">I22+J22+K22</f>
        <v>3036386</v>
      </c>
      <c r="O22" s="12">
        <f>SUM('[1]PRS'!G3418:K3418)</f>
        <v>1275846</v>
      </c>
      <c r="P22" s="12">
        <f>SUM('[1]PRS'!C3418:F3418)</f>
        <v>805734</v>
      </c>
      <c r="Q22" s="12">
        <f t="shared" si="0"/>
        <v>2081580</v>
      </c>
      <c r="R22" s="12">
        <f t="shared" si="4"/>
        <v>48919068</v>
      </c>
      <c r="S22" s="12">
        <f t="shared" si="7"/>
        <v>9330884</v>
      </c>
      <c r="T22" s="12">
        <f>'[1]PRS'!E418</f>
        <v>472306</v>
      </c>
      <c r="U22" s="12">
        <f>'[1]PRS'!F418</f>
        <v>2919369</v>
      </c>
      <c r="V22" s="12">
        <f>'[1]PRS'!F218</f>
        <v>36196509</v>
      </c>
      <c r="W22" s="53">
        <f>'[1]PRS'!C18</f>
        <v>3933887</v>
      </c>
      <c r="X22" s="12"/>
      <c r="Y22" s="12">
        <f>'[1]PRS'!C418</f>
        <v>25287606</v>
      </c>
      <c r="Z22" s="54">
        <f>'[1]PRS'!C218</f>
        <v>6.31</v>
      </c>
      <c r="AA22" s="12">
        <f>'[1]PRS'!D18</f>
        <v>1951000</v>
      </c>
      <c r="AB22" s="12">
        <f>'[1]PRS'!D418</f>
        <v>25050840</v>
      </c>
      <c r="AC22" s="55">
        <f>'[1]PRS'!E218</f>
        <v>1.07</v>
      </c>
      <c r="AD22" s="12">
        <f t="shared" si="5"/>
        <v>53730121</v>
      </c>
      <c r="AE22" s="12">
        <f t="shared" si="6"/>
        <v>4811053</v>
      </c>
      <c r="AF22" s="12">
        <f>'[1]ACCOUNTS RECEIVABLE'!G8</f>
        <v>380210</v>
      </c>
      <c r="AG22" s="56"/>
      <c r="AH22" s="12">
        <f t="shared" si="1"/>
        <v>13761727</v>
      </c>
      <c r="AI22" s="56"/>
      <c r="AJ22" s="10">
        <f t="shared" si="2"/>
        <v>13761727</v>
      </c>
      <c r="AK22" s="57"/>
      <c r="AL22" s="10">
        <f t="shared" si="3"/>
        <v>13761727</v>
      </c>
      <c r="AM22" s="43" t="s">
        <v>153</v>
      </c>
      <c r="AP22" s="2"/>
      <c r="AR22" s="2"/>
      <c r="AS22" s="2"/>
      <c r="AT22" s="25"/>
      <c r="AU22" s="58"/>
      <c r="AV22" s="59"/>
      <c r="AW22" s="59"/>
      <c r="AX22" s="25"/>
      <c r="AY22" s="5"/>
      <c r="AZ22" s="5"/>
    </row>
    <row r="23" spans="1:52" ht="12.75">
      <c r="A23" s="2">
        <f>'[1]PRS'!A19</f>
        <v>1996</v>
      </c>
      <c r="B23" s="12">
        <f>SUM('[1]PRS'!C619:AR619)-3</f>
        <v>21642765</v>
      </c>
      <c r="C23" s="12">
        <f>'[1]PRS'!AS619</f>
        <v>600000</v>
      </c>
      <c r="D23" s="12">
        <f>SUM('[1]PRS'!AT619:AU619)</f>
        <v>4400129</v>
      </c>
      <c r="E23" s="52">
        <f>'[1]PRS'!AV619</f>
        <v>11526374</v>
      </c>
      <c r="F23" s="10">
        <f>'[1]PRS'!AW619</f>
        <v>3945530</v>
      </c>
      <c r="G23" s="12">
        <f>'[1]PRS'!AX619</f>
        <v>3720973</v>
      </c>
      <c r="H23" s="12">
        <f>'[1]PRS'!AY619</f>
        <v>0</v>
      </c>
      <c r="I23" s="12">
        <f>SUM('[1]PRS'!G3219:K3219)</f>
        <v>12118113</v>
      </c>
      <c r="J23" s="12">
        <f>SUM('[1]PRS'!C3219:F3219)</f>
        <v>634093</v>
      </c>
      <c r="K23" s="12">
        <f>SUM('[1]PRS'!AZ619:BB619)</f>
        <v>0</v>
      </c>
      <c r="L23" s="12"/>
      <c r="M23" s="12">
        <f t="shared" si="8"/>
        <v>12752206</v>
      </c>
      <c r="O23" s="12">
        <f>SUM('[1]PRS'!G3419:K3419)-9</f>
        <v>1494035</v>
      </c>
      <c r="P23" s="12">
        <f>SUM('[1]PRS'!C3419:F3419)</f>
        <v>876328</v>
      </c>
      <c r="Q23" s="12">
        <f t="shared" si="0"/>
        <v>2370363</v>
      </c>
      <c r="R23" s="12">
        <f>SUM(B23:H23)+M23+Q23</f>
        <v>60958340</v>
      </c>
      <c r="S23" s="12">
        <f t="shared" si="7"/>
        <v>13761727</v>
      </c>
      <c r="T23" s="12">
        <f>'[1]PRS'!E419</f>
        <v>589160</v>
      </c>
      <c r="U23" s="12">
        <f>'[1]PRS'!F419</f>
        <v>4941645</v>
      </c>
      <c r="V23" s="12">
        <f>'[1]PRS'!F219</f>
        <v>41665808</v>
      </c>
      <c r="W23" s="53">
        <f>'[1]PRS'!C19</f>
        <v>4755603</v>
      </c>
      <c r="X23" s="61" t="s">
        <v>150</v>
      </c>
      <c r="Y23" s="12">
        <f>'[1]PRS'!C419</f>
        <v>23460357</v>
      </c>
      <c r="Z23" s="62">
        <f>'[1]PRS'!D219</f>
        <v>4.93</v>
      </c>
      <c r="AA23" s="12">
        <f>'[1]PRS'!D19</f>
        <v>1951000</v>
      </c>
      <c r="AB23" s="12">
        <f>'[1]PRS'!D419</f>
        <v>21736609</v>
      </c>
      <c r="AC23" s="55">
        <f>'[1]PRS'!E219</f>
        <v>0.93</v>
      </c>
      <c r="AD23" s="12">
        <f t="shared" si="5"/>
        <v>50727771</v>
      </c>
      <c r="AE23" s="12">
        <f t="shared" si="6"/>
        <v>-10230569</v>
      </c>
      <c r="AF23" s="12">
        <f>'[1]ACCOUNTS RECEIVABLE'!K9</f>
        <v>-4325300</v>
      </c>
      <c r="AG23" s="12">
        <f>'[1]UNDELIVERED ORDERS'!Z11</f>
        <v>2084704</v>
      </c>
      <c r="AH23" s="12">
        <f t="shared" si="1"/>
        <v>7203379</v>
      </c>
      <c r="AI23" s="12">
        <v>-376340</v>
      </c>
      <c r="AJ23" s="10">
        <f t="shared" si="2"/>
        <v>5118675</v>
      </c>
      <c r="AK23" s="63">
        <f>'[1]PRS'!G419</f>
        <v>653079</v>
      </c>
      <c r="AL23" s="10">
        <f aca="true" t="shared" si="9" ref="AL23:AL29">AJ23+AI23</f>
        <v>4742335</v>
      </c>
      <c r="AM23" s="64">
        <f>(SUM(S23:U23)+SUM(Y23)+SUM(AB23)+SUM($AF$15:$AF22)+SUM($H$15:H22)-SUM(AG23)+SUM(AI23))-SUM(R23)</f>
        <v>9745577</v>
      </c>
      <c r="AP23" s="65"/>
      <c r="AR23" s="65"/>
      <c r="AS23" s="65"/>
      <c r="AT23" s="25"/>
      <c r="AU23" s="58"/>
      <c r="AV23" s="59"/>
      <c r="AW23" s="59"/>
      <c r="AX23" s="25"/>
      <c r="AY23" s="5"/>
      <c r="AZ23" s="5"/>
    </row>
    <row r="24" spans="1:52" ht="12.75">
      <c r="A24" s="2">
        <f>'[1]PRS'!A20</f>
        <v>1997</v>
      </c>
      <c r="B24" s="12">
        <f>SUM('[1]PRS'!C620:AR620)</f>
        <v>20613185</v>
      </c>
      <c r="C24" s="12">
        <f>'[1]PRS'!AS620</f>
        <v>600000</v>
      </c>
      <c r="D24" s="12">
        <f>SUM('[1]PRS'!AT620:AU620)</f>
        <v>4367140</v>
      </c>
      <c r="E24" s="52">
        <f>'[1]PRS'!AV620</f>
        <v>8489318.35</v>
      </c>
      <c r="F24" s="10">
        <f>'[1]PRS'!AW620</f>
        <v>1448670.84</v>
      </c>
      <c r="G24" s="53">
        <f>'[1]PRS'!AX620</f>
        <v>4704124</v>
      </c>
      <c r="H24" s="12">
        <f>'[1]PRS'!AY620</f>
        <v>0</v>
      </c>
      <c r="I24" s="12">
        <f>SUM('[1]PRS'!G3220:K3220)</f>
        <v>12025698</v>
      </c>
      <c r="J24" s="12">
        <f>SUM('[1]PRS'!C3220:F3220)</f>
        <v>551111</v>
      </c>
      <c r="K24" s="12">
        <f>SUM('[1]PRS'!AZ620:BB620)</f>
        <v>27224</v>
      </c>
      <c r="L24" s="66" t="s">
        <v>149</v>
      </c>
      <c r="M24" s="12">
        <f t="shared" si="8"/>
        <v>12604033</v>
      </c>
      <c r="N24" s="67"/>
      <c r="O24" s="12">
        <f>SUM('[1]PRS'!G3420:K3420)</f>
        <v>1547945</v>
      </c>
      <c r="P24" s="12">
        <f>SUM('[1]PRS'!C3420:F3420)</f>
        <v>953113</v>
      </c>
      <c r="Q24" s="12">
        <f t="shared" si="0"/>
        <v>2501058</v>
      </c>
      <c r="R24" s="12">
        <f t="shared" si="4"/>
        <v>55327529.190000005</v>
      </c>
      <c r="S24" s="12">
        <f t="shared" si="7"/>
        <v>4742335</v>
      </c>
      <c r="T24" s="12">
        <f>'[1]PRS'!E420</f>
        <v>644586</v>
      </c>
      <c r="U24" s="12">
        <f>'[1]PRS'!F420</f>
        <v>7686159</v>
      </c>
      <c r="V24" s="12">
        <f>'[1]PRS'!F220</f>
        <v>42254449</v>
      </c>
      <c r="W24" s="53">
        <f>'[1]PRS'!C20</f>
        <v>5326574</v>
      </c>
      <c r="X24" s="68" t="s">
        <v>150</v>
      </c>
      <c r="Y24" s="12">
        <f>'[1]PRS'!C420</f>
        <v>22976824</v>
      </c>
      <c r="Z24" s="62">
        <f>'[1]PRS'!D220</f>
        <v>4.31</v>
      </c>
      <c r="AA24" s="12">
        <f>'[1]PRS'!D20</f>
        <v>1951000</v>
      </c>
      <c r="AB24" s="12">
        <f>'[1]PRS'!D420</f>
        <v>21460664</v>
      </c>
      <c r="AC24" s="55">
        <f>'[1]PRS'!E220</f>
        <v>0.92</v>
      </c>
      <c r="AD24" s="12">
        <f t="shared" si="5"/>
        <v>52768233</v>
      </c>
      <c r="AE24" s="12">
        <f t="shared" si="6"/>
        <v>-2559296.190000005</v>
      </c>
      <c r="AF24" s="12">
        <f>'[1]ACCOUNTS RECEIVABLE'!K10</f>
        <v>507980</v>
      </c>
      <c r="AG24" s="12">
        <f>'[1]UNDELIVERED ORDERS'!Z12</f>
        <v>-1080177</v>
      </c>
      <c r="AH24" s="12">
        <f t="shared" si="1"/>
        <v>3675059</v>
      </c>
      <c r="AI24" s="12">
        <v>-89887</v>
      </c>
      <c r="AJ24" s="10">
        <f t="shared" si="2"/>
        <v>4755236</v>
      </c>
      <c r="AK24" s="63">
        <f>'[1]PRS'!G420</f>
        <v>-2000000</v>
      </c>
      <c r="AL24" s="10">
        <f t="shared" si="9"/>
        <v>4665349</v>
      </c>
      <c r="AM24" s="64">
        <f>(SUM(S24:U24)+SUM(Y24)+SUM(AB24)+SUM($AF$15:$AF23)+SUM($AK23)+SUM($H15:H23)-SUM(AG24)+SUM(AI24))-SUM(R24)</f>
        <v>8176570.809999995</v>
      </c>
      <c r="AP24" s="65"/>
      <c r="AR24" s="65"/>
      <c r="AS24" s="65"/>
      <c r="AT24" s="25"/>
      <c r="AU24" s="58"/>
      <c r="AV24" s="59"/>
      <c r="AW24" s="59"/>
      <c r="AX24" s="25"/>
      <c r="AY24" s="5"/>
      <c r="AZ24" s="5"/>
    </row>
    <row r="25" spans="1:52" ht="12.75">
      <c r="A25" s="2">
        <f>'[1]PRS'!A21</f>
        <v>1998</v>
      </c>
      <c r="B25" s="12">
        <f>SUM('[1]PRS'!C621:AR621)</f>
        <v>23434651</v>
      </c>
      <c r="C25" s="12">
        <f>'[1]PRS'!AS621</f>
        <v>600000</v>
      </c>
      <c r="D25" s="12">
        <f>SUM('[1]PRS'!AT621:AU621)</f>
        <v>3647350</v>
      </c>
      <c r="E25" s="52">
        <f>'[1]PRS'!AV621</f>
        <v>8603233.68</v>
      </c>
      <c r="F25" s="10">
        <f>'[1]PRS'!AW621</f>
        <v>2005549</v>
      </c>
      <c r="G25" s="53">
        <f>'[1]PRS'!AX621</f>
        <v>3867101</v>
      </c>
      <c r="H25" s="12">
        <f>'[1]PRS'!AY621</f>
        <v>0</v>
      </c>
      <c r="I25" s="12">
        <f>SUM('[1]PRS'!G3221:K3221)</f>
        <v>11935205</v>
      </c>
      <c r="J25" s="12">
        <f>SUM('[1]PRS'!C3221:F3221)</f>
        <v>466734</v>
      </c>
      <c r="K25" s="12">
        <f>SUM('[1]PRS'!AZ621:BB621)</f>
        <v>31245</v>
      </c>
      <c r="L25" s="12"/>
      <c r="M25" s="12">
        <f t="shared" si="8"/>
        <v>12433184</v>
      </c>
      <c r="O25" s="12">
        <f>SUM('[1]PRS'!G3421:K3421)</f>
        <v>1604004</v>
      </c>
      <c r="P25" s="12">
        <f>SUM('[1]PRS'!C3421:F3421)</f>
        <v>1036633</v>
      </c>
      <c r="Q25" s="12">
        <f t="shared" si="0"/>
        <v>2640637</v>
      </c>
      <c r="R25" s="12">
        <f t="shared" si="4"/>
        <v>57231705.68</v>
      </c>
      <c r="S25" s="12">
        <f>AL24+40473</f>
        <v>4705822</v>
      </c>
      <c r="T25" s="12">
        <f>'[1]PRS'!E421</f>
        <v>664122</v>
      </c>
      <c r="U25" s="12">
        <f>'[1]PRS'!F421</f>
        <v>10113374</v>
      </c>
      <c r="V25" s="12">
        <f>'[1]PRS'!F221</f>
        <v>41748385</v>
      </c>
      <c r="W25" s="53">
        <f>'[1]PRS'!C21</f>
        <v>5799276</v>
      </c>
      <c r="X25" s="68" t="s">
        <v>150</v>
      </c>
      <c r="Y25" s="12">
        <f>'[1]PRS'!C421</f>
        <v>22527359</v>
      </c>
      <c r="Z25" s="62">
        <f>'[1]PRS'!D221</f>
        <v>3.89</v>
      </c>
      <c r="AA25" s="12">
        <f>'[1]PRS'!D21</f>
        <v>1951000</v>
      </c>
      <c r="AB25" s="12">
        <f>'[1]PRS'!D421</f>
        <v>20951824</v>
      </c>
      <c r="AC25" s="55">
        <f>'[1]PRS'!E221</f>
        <v>0.8949</v>
      </c>
      <c r="AD25" s="12">
        <f t="shared" si="5"/>
        <v>54256679</v>
      </c>
      <c r="AE25" s="12">
        <f t="shared" si="6"/>
        <v>-2975026.6799999997</v>
      </c>
      <c r="AF25" s="12">
        <f>'[1]ACCOUNTS RECEIVABLE'!K11</f>
        <v>1477927</v>
      </c>
      <c r="AG25" s="12">
        <f>'[1]UNDELIVERED ORDERS'!Z13</f>
        <v>-530263</v>
      </c>
      <c r="AH25" s="12">
        <f t="shared" si="1"/>
        <v>252871</v>
      </c>
      <c r="AI25" s="12">
        <v>0</v>
      </c>
      <c r="AJ25" s="10">
        <f t="shared" si="2"/>
        <v>783134</v>
      </c>
      <c r="AK25" s="63">
        <f>'[1]PRS'!G421</f>
        <v>0</v>
      </c>
      <c r="AL25" s="10">
        <f t="shared" si="9"/>
        <v>783134</v>
      </c>
      <c r="AM25" s="64">
        <f>(SUM(S25:U25)+SUM(Y25)+SUM(AB25)+SUM($AF$15:$AF24)+SUM($AK$23:$AK24)+SUM($H15:H24)-SUM(AG25)+SUM(AI25))-SUM(R25)</f>
        <v>5772280.32</v>
      </c>
      <c r="AP25" s="65"/>
      <c r="AR25" s="65"/>
      <c r="AS25" s="65"/>
      <c r="AT25" s="25"/>
      <c r="AU25" s="58"/>
      <c r="AV25" s="59"/>
      <c r="AW25" s="59"/>
      <c r="AX25" s="25"/>
      <c r="AY25" s="5"/>
      <c r="AZ25" s="5"/>
    </row>
    <row r="26" spans="1:52" ht="12.75">
      <c r="A26" s="2">
        <f>'[1]PRS'!A22</f>
        <v>1999</v>
      </c>
      <c r="B26" s="12">
        <f>SUM('[1]PRS'!C622:AR622)</f>
        <v>25512750</v>
      </c>
      <c r="C26" s="12">
        <f>'[1]PRS'!AS622</f>
        <v>600000</v>
      </c>
      <c r="D26" s="12">
        <f>SUM('[1]PRS'!AT622:AU622)</f>
        <v>4044587</v>
      </c>
      <c r="E26" s="52">
        <f>'[1]PRS'!AV622</f>
        <v>8301471.85</v>
      </c>
      <c r="F26" s="10">
        <f>'[1]PRS'!AW622</f>
        <v>2600930.06</v>
      </c>
      <c r="G26" s="53">
        <f>'[1]PRS'!AX622</f>
        <v>3019716</v>
      </c>
      <c r="H26" s="12">
        <f>'[1]PRS'!AY622</f>
        <v>0</v>
      </c>
      <c r="I26" s="12">
        <f>SUM('[1]PRS'!G3222:K3222)</f>
        <v>11841654</v>
      </c>
      <c r="J26" s="12">
        <f>SUM('[1]PRS'!C3222:F3222)</f>
        <v>377942</v>
      </c>
      <c r="K26" s="12">
        <f>SUM('[1]PRS'!AZ622:BB622)</f>
        <v>36877</v>
      </c>
      <c r="L26" s="12"/>
      <c r="M26" s="12">
        <f t="shared" si="8"/>
        <v>12256473</v>
      </c>
      <c r="O26" s="12">
        <f>SUM('[1]PRS'!G3422:K3422)</f>
        <v>757368</v>
      </c>
      <c r="P26" s="12">
        <f>SUM('[1]PRS'!C3422:F3422)</f>
        <v>2033080</v>
      </c>
      <c r="Q26" s="12">
        <f t="shared" si="0"/>
        <v>2790448</v>
      </c>
      <c r="R26" s="12">
        <f t="shared" si="4"/>
        <v>59126375.910000004</v>
      </c>
      <c r="S26" s="12">
        <f t="shared" si="7"/>
        <v>783134</v>
      </c>
      <c r="T26" s="12">
        <f>'[1]PRS'!E422</f>
        <v>662242</v>
      </c>
      <c r="U26" s="12">
        <f>'[1]PRS'!F422</f>
        <v>11788504</v>
      </c>
      <c r="V26" s="12">
        <f>'[1]PRS'!F222</f>
        <v>45892496</v>
      </c>
      <c r="W26" s="53">
        <f>'[1]PRS'!C22</f>
        <v>5538633</v>
      </c>
      <c r="X26" s="68" t="s">
        <v>150</v>
      </c>
      <c r="Y26" s="69">
        <f>'[1]PRS'!C422</f>
        <v>25208830.5</v>
      </c>
      <c r="Z26" s="62">
        <f>'[1]PRS'!D222</f>
        <v>4.55</v>
      </c>
      <c r="AA26" s="12">
        <f>'[1]PRS'!D22</f>
        <v>1951000</v>
      </c>
      <c r="AB26" s="70">
        <f>'[1]PRS'!D422</f>
        <v>23633295.5</v>
      </c>
      <c r="AC26" s="55">
        <f>'[1]PRS'!E222</f>
        <v>1.0095</v>
      </c>
      <c r="AD26" s="12">
        <f t="shared" si="5"/>
        <v>61292872</v>
      </c>
      <c r="AE26" s="12">
        <f t="shared" si="6"/>
        <v>2166496.089999996</v>
      </c>
      <c r="AF26" s="12">
        <f>'[1]ACCOUNTS RECEIVABLE'!K12</f>
        <v>-1422194</v>
      </c>
      <c r="AG26" s="12">
        <f>'[1]UNDELIVERED ORDERS'!Z14</f>
        <v>719725</v>
      </c>
      <c r="AH26" s="12">
        <f t="shared" si="1"/>
        <v>4371824</v>
      </c>
      <c r="AI26" s="12">
        <v>0</v>
      </c>
      <c r="AJ26" s="10">
        <f t="shared" si="2"/>
        <v>3652099</v>
      </c>
      <c r="AK26" s="63">
        <f>'[1]PRS'!G422</f>
        <v>0</v>
      </c>
      <c r="AL26" s="10">
        <f t="shared" si="9"/>
        <v>3652099</v>
      </c>
      <c r="AM26" s="64">
        <f>(SUM(S26:U26)+SUM(Y26)+SUM(AB26)+SUM($AF$15:$AF25)+SUM($AK$23:$AK25)+SUM($H15:H25)-SUM(AG26)+SUM(AI26))-SUM(R26)</f>
        <v>7219054.089999996</v>
      </c>
      <c r="AP26" s="65"/>
      <c r="AR26" s="65"/>
      <c r="AS26" s="65"/>
      <c r="AT26" s="25"/>
      <c r="AU26" s="58"/>
      <c r="AV26" s="59"/>
      <c r="AW26" s="59"/>
      <c r="AX26" s="25"/>
      <c r="AY26" s="5"/>
      <c r="AZ26" s="5"/>
    </row>
    <row r="27" spans="1:52" ht="12.75">
      <c r="A27" s="2">
        <f>'[1]PRS'!A23</f>
        <v>2000</v>
      </c>
      <c r="B27" s="12">
        <f>SUM('[1]PRS'!C623:AR623)</f>
        <v>26521151</v>
      </c>
      <c r="C27" s="12">
        <f>'[1]PRS'!AS623</f>
        <v>600000</v>
      </c>
      <c r="D27" s="12">
        <f>SUM('[1]PRS'!AT623:AU623)</f>
        <v>6117505</v>
      </c>
      <c r="E27" s="52">
        <f>'[1]PRS'!AV623</f>
        <v>8221681.78</v>
      </c>
      <c r="F27" s="10">
        <f>'[1]PRS'!AW623</f>
        <v>2959432.83</v>
      </c>
      <c r="G27" s="53">
        <f>'[1]PRS'!AX623</f>
        <v>1667009</v>
      </c>
      <c r="H27" s="12">
        <f>'[1]PRS'!AY623</f>
        <v>0</v>
      </c>
      <c r="I27" s="12">
        <f>SUM('[1]PRS'!G3223:K3223)</f>
        <v>11901057</v>
      </c>
      <c r="J27" s="12">
        <f>SUM('[1]PRS'!C3223:F3223)</f>
        <v>52707</v>
      </c>
      <c r="K27" s="12">
        <f>SUM('[1]PRS'!AZ623:BB623)</f>
        <v>36132</v>
      </c>
      <c r="L27" s="12"/>
      <c r="M27" s="12">
        <f t="shared" si="8"/>
        <v>11989896</v>
      </c>
      <c r="O27" s="12">
        <f>SUM('[1]PRS'!G3423:K3423)</f>
        <v>777209</v>
      </c>
      <c r="P27" s="12">
        <f>SUM('[1]PRS'!C3423:F3423)</f>
        <v>3105238</v>
      </c>
      <c r="Q27" s="12">
        <f t="shared" si="0"/>
        <v>3882447</v>
      </c>
      <c r="R27" s="12">
        <f>SUM(B27:H27)+M27+Q27</f>
        <v>61959122.61</v>
      </c>
      <c r="S27" s="12">
        <f t="shared" si="7"/>
        <v>3652099</v>
      </c>
      <c r="T27" s="12">
        <f>'[1]PRS'!E423</f>
        <v>734413</v>
      </c>
      <c r="U27" s="12">
        <f>'[1]PRS'!F423</f>
        <v>14016521</v>
      </c>
      <c r="V27" s="12">
        <f>'[1]PRS'!F223</f>
        <v>43556090</v>
      </c>
      <c r="W27" s="53">
        <f>'[1]PRS'!C23</f>
        <v>5345537</v>
      </c>
      <c r="X27" s="12"/>
      <c r="Y27" s="69">
        <f>'[1]PRS'!C423</f>
        <v>23860434.5</v>
      </c>
      <c r="Z27" s="62">
        <f>'[1]PRS'!D223</f>
        <v>4.46</v>
      </c>
      <c r="AA27" s="12">
        <f>'[1]PRS'!D23</f>
        <v>1951000</v>
      </c>
      <c r="AB27" s="70">
        <f>'[1]PRS'!D423</f>
        <v>22284899.5</v>
      </c>
      <c r="AC27" s="55">
        <f>'[1]PRS'!E223</f>
        <v>0.9519</v>
      </c>
      <c r="AD27" s="12">
        <f t="shared" si="5"/>
        <v>60896268</v>
      </c>
      <c r="AE27" s="12">
        <f t="shared" si="6"/>
        <v>-1062854.6099999994</v>
      </c>
      <c r="AF27" s="12">
        <f>'[1]ACCOUNTS RECEIVABLE'!K13</f>
        <v>-128705</v>
      </c>
      <c r="AG27" s="12">
        <f>'[1]UNDELIVERED ORDERS'!Z15</f>
        <v>-1115414</v>
      </c>
      <c r="AH27" s="12">
        <f t="shared" si="1"/>
        <v>2717949</v>
      </c>
      <c r="AI27" s="12">
        <v>0</v>
      </c>
      <c r="AJ27" s="10">
        <f t="shared" si="2"/>
        <v>3833363</v>
      </c>
      <c r="AK27" s="63">
        <f>'[1]PRS'!G423</f>
        <v>0</v>
      </c>
      <c r="AL27" s="10">
        <f t="shared" si="9"/>
        <v>3833363</v>
      </c>
      <c r="AM27" s="64">
        <f>(SUM(S27:U27)+SUM(Y27)+SUM(AB27)+SUM($AF$15:$AF26)+SUM($AK$23:$AK26)+SUM($H15:H26)-SUM(AG27)+SUM(AI27))-SUM(R27)</f>
        <v>7271613.390000001</v>
      </c>
      <c r="AP27" s="65"/>
      <c r="AR27" s="65"/>
      <c r="AS27" s="65"/>
      <c r="AT27" s="25"/>
      <c r="AU27" s="58"/>
      <c r="AV27" s="59"/>
      <c r="AW27" s="59"/>
      <c r="AX27" s="25"/>
      <c r="AY27" s="5"/>
      <c r="AZ27" s="5"/>
    </row>
    <row r="28" spans="1:52" ht="12.75">
      <c r="A28" s="2">
        <f>'[1]PRS'!A24</f>
        <v>2001</v>
      </c>
      <c r="B28" s="12">
        <f>SUM('[1]PRS'!C624:AR624)</f>
        <v>27642607</v>
      </c>
      <c r="C28" s="12">
        <f>'[1]PRS'!AS624</f>
        <v>600000</v>
      </c>
      <c r="D28" s="12">
        <f>SUM('[1]PRS'!AT624:AU624)</f>
        <v>8881303</v>
      </c>
      <c r="E28" s="52">
        <f>'[1]PRS'!AV624</f>
        <v>7906720.94</v>
      </c>
      <c r="F28" s="10">
        <f>'[1]PRS'!AW624</f>
        <v>2826120.96</v>
      </c>
      <c r="G28" s="53">
        <f>'[1]PRS'!AX624</f>
        <v>2377465</v>
      </c>
      <c r="H28" s="12">
        <f>'[1]PRS'!AY624</f>
        <v>0</v>
      </c>
      <c r="I28" s="12">
        <f>SUM('[1]PRS'!G3224:K3224)</f>
        <v>11729145</v>
      </c>
      <c r="J28" s="12">
        <f>SUM('[1]PRS'!C3224:F3224)</f>
        <v>0</v>
      </c>
      <c r="K28" s="12">
        <f>SUM('[1]PRS'!AZ624:BB624)</f>
        <v>31723</v>
      </c>
      <c r="L28" s="53"/>
      <c r="M28" s="12">
        <f t="shared" si="8"/>
        <v>11760868</v>
      </c>
      <c r="N28" s="71"/>
      <c r="O28" s="12">
        <f>SUM('[1]PRS'!G3424:K3424)</f>
        <v>2696659</v>
      </c>
      <c r="P28" s="12">
        <f>SUM('[1]PRS'!C3424:F3424)</f>
        <v>0</v>
      </c>
      <c r="Q28" s="12">
        <f t="shared" si="0"/>
        <v>2696659</v>
      </c>
      <c r="R28" s="12">
        <f t="shared" si="4"/>
        <v>64691743.9</v>
      </c>
      <c r="S28" s="12">
        <f t="shared" si="7"/>
        <v>3833363</v>
      </c>
      <c r="T28" s="12">
        <f>'[1]PRS'!E424</f>
        <v>729480</v>
      </c>
      <c r="U28" s="12">
        <f>'[1]PRS'!F424</f>
        <v>13732223</v>
      </c>
      <c r="V28" s="12">
        <f>'[1]PRS'!F224</f>
        <v>46396678</v>
      </c>
      <c r="W28" s="53">
        <f>'[1]PRS'!C24</f>
        <v>4978926</v>
      </c>
      <c r="X28" s="53"/>
      <c r="Y28" s="69">
        <f>'[1]PRS'!C424</f>
        <v>24682054.5</v>
      </c>
      <c r="Z28" s="62">
        <f>'[1]PRS'!D224</f>
        <v>4.96</v>
      </c>
      <c r="AA28" s="12">
        <f>'[1]PRS'!D24</f>
        <v>1951000</v>
      </c>
      <c r="AB28" s="70">
        <f>'[1]PRS'!D424</f>
        <v>23106519.5</v>
      </c>
      <c r="AC28" s="55">
        <f>'[1]PRS'!E224</f>
        <v>0.987</v>
      </c>
      <c r="AD28" s="12">
        <f t="shared" si="5"/>
        <v>62250277</v>
      </c>
      <c r="AE28" s="12">
        <f t="shared" si="6"/>
        <v>-2441466.8999999985</v>
      </c>
      <c r="AF28" s="12">
        <f>'[1]ACCOUNTS RECEIVABLE'!K14</f>
        <v>188404</v>
      </c>
      <c r="AG28" s="12">
        <f>'[1]UNDELIVERED ORDERS'!Z16</f>
        <v>-580163</v>
      </c>
      <c r="AH28" s="53">
        <f t="shared" si="1"/>
        <v>1203492</v>
      </c>
      <c r="AI28" s="53">
        <v>0</v>
      </c>
      <c r="AJ28" s="10">
        <f t="shared" si="2"/>
        <v>1783655</v>
      </c>
      <c r="AK28" s="63">
        <f>'[1]PRS'!G424</f>
        <v>0</v>
      </c>
      <c r="AL28" s="52">
        <f t="shared" si="9"/>
        <v>1783655</v>
      </c>
      <c r="AM28" s="64">
        <f>(SUM(S28:U28)+SUM(Y28)+SUM(AB28)+SUM($AF$15:$AF27)+SUM($AK$23:$AK27)+SUM($H15:H27)-SUM(AG28)+SUM(AI28))-SUM(R28)</f>
        <v>5410309.1000000015</v>
      </c>
      <c r="AP28" s="65"/>
      <c r="AR28" s="65"/>
      <c r="AS28" s="65"/>
      <c r="AT28" s="25"/>
      <c r="AU28" s="58"/>
      <c r="AV28" s="59"/>
      <c r="AW28" s="59"/>
      <c r="AX28" s="25"/>
      <c r="AY28" s="5"/>
      <c r="AZ28" s="5"/>
    </row>
    <row r="29" spans="1:52" ht="12.75">
      <c r="A29" s="2">
        <f>'[1]PRS'!A25</f>
        <v>2002</v>
      </c>
      <c r="B29" s="12">
        <f>SUM('[1]PRS'!C625:AR625)</f>
        <v>28171155</v>
      </c>
      <c r="C29" s="12">
        <f>'[1]PRS'!AS625</f>
        <v>600000</v>
      </c>
      <c r="D29" s="12">
        <f>SUM('[1]PRS'!AT625:AU625)</f>
        <v>6862682</v>
      </c>
      <c r="E29" s="52">
        <f>'[1]PRS'!AV625</f>
        <v>8521447.31</v>
      </c>
      <c r="F29" s="10">
        <f>'[1]PRS'!AW625</f>
        <v>2538838.55</v>
      </c>
      <c r="G29" s="53">
        <f>'[1]PRS'!AX625</f>
        <v>2886712</v>
      </c>
      <c r="H29" s="12">
        <f>'[1]PRS'!AY625</f>
        <v>0</v>
      </c>
      <c r="I29" s="12">
        <f>SUM('[1]PRS'!G3225:K3225)</f>
        <v>11605769</v>
      </c>
      <c r="J29" s="12">
        <f>SUM('[1]PRS'!C3225:F3225)</f>
        <v>0</v>
      </c>
      <c r="K29" s="12">
        <f>SUM('[1]PRS'!AZ625:BB625)</f>
        <v>20663</v>
      </c>
      <c r="L29" s="53"/>
      <c r="M29" s="12">
        <f t="shared" si="8"/>
        <v>11626432</v>
      </c>
      <c r="N29" s="71"/>
      <c r="O29" s="12">
        <f>SUM('[1]PRS'!G3425:K3425)</f>
        <v>2771279</v>
      </c>
      <c r="P29" s="12">
        <f>SUM('[1]PRS'!C3425:F3425)</f>
        <v>0</v>
      </c>
      <c r="Q29" s="12">
        <f t="shared" si="0"/>
        <v>2771279</v>
      </c>
      <c r="R29" s="12">
        <f t="shared" si="4"/>
        <v>63978545.86</v>
      </c>
      <c r="S29" s="12">
        <f t="shared" si="7"/>
        <v>1783655</v>
      </c>
      <c r="T29" s="12">
        <f>'[1]PRS'!E425</f>
        <v>750827</v>
      </c>
      <c r="U29" s="12">
        <f>'[1]PRS'!F425</f>
        <v>9231689</v>
      </c>
      <c r="V29" s="12">
        <f>'[1]PRS'!F225</f>
        <v>52212375</v>
      </c>
      <c r="W29" s="53">
        <f>'[1]PRS'!C25</f>
        <v>4800343</v>
      </c>
      <c r="X29" s="53"/>
      <c r="Y29" s="69">
        <f>'[1]PRS'!C425</f>
        <v>26159767</v>
      </c>
      <c r="Z29" s="62">
        <f>'[1]PRS'!D225</f>
        <v>5.45</v>
      </c>
      <c r="AA29" s="12">
        <f>'[1]PRS'!D25</f>
        <v>1951000</v>
      </c>
      <c r="AB29" s="70">
        <f>'[1]PRS'!D425</f>
        <v>24587540</v>
      </c>
      <c r="AC29" s="55">
        <f>'[1]PRS'!E225</f>
        <v>0.9924</v>
      </c>
      <c r="AD29" s="12">
        <f t="shared" si="5"/>
        <v>60729823</v>
      </c>
      <c r="AE29" s="12">
        <f t="shared" si="6"/>
        <v>-3248722.8599999994</v>
      </c>
      <c r="AF29" s="12">
        <f>'[1]ACCOUNTS RECEIVABLE'!K15</f>
        <v>2587225</v>
      </c>
      <c r="AG29" s="12">
        <f>'[1]UNDELIVERED ORDERS'!Z17</f>
        <v>-677106</v>
      </c>
      <c r="AH29" s="53">
        <f t="shared" si="1"/>
        <v>-3052293</v>
      </c>
      <c r="AI29" s="53">
        <v>0</v>
      </c>
      <c r="AJ29" s="10">
        <f t="shared" si="2"/>
        <v>-2375187</v>
      </c>
      <c r="AK29" s="63">
        <f>'[1]PRS'!G425</f>
        <v>-1000000</v>
      </c>
      <c r="AL29" s="52">
        <f t="shared" si="9"/>
        <v>-2375187</v>
      </c>
      <c r="AM29" s="64">
        <f>(SUM(S29:U29)+SUM(Y29)+SUM(AB29)+SUM($AF$15:$AF28)+SUM($AK$15:$AK28)+SUM($H15:H28)-SUM(AG29)+SUM(AI29))-SUM(R29)</f>
        <v>2838692.1400000006</v>
      </c>
      <c r="AP29" s="65"/>
      <c r="AR29" s="65"/>
      <c r="AS29" s="65"/>
      <c r="AT29" s="25"/>
      <c r="AU29" s="58"/>
      <c r="AV29" s="59"/>
      <c r="AW29" s="59"/>
      <c r="AX29" s="25"/>
      <c r="AY29" s="5"/>
      <c r="AZ29" s="5"/>
    </row>
    <row r="30" spans="1:51" s="80" customFormat="1" ht="15.75" customHeight="1">
      <c r="A30" s="32">
        <f>'[1]PRS'!A26</f>
        <v>2003</v>
      </c>
      <c r="B30" s="53">
        <f>SUM('[1]PRS'!C626:AR626)</f>
        <v>30166505</v>
      </c>
      <c r="C30" s="53">
        <f>'[1]PRS'!AS626</f>
        <v>600000</v>
      </c>
      <c r="D30" s="53">
        <f>SUM('[1]PRS'!AT626:AU626)</f>
        <v>7375886</v>
      </c>
      <c r="E30" s="52">
        <f>'[1]PRS'!AV626</f>
        <v>6668284.64</v>
      </c>
      <c r="F30" s="52">
        <f>'[1]PRS'!AW626</f>
        <v>3011062.17</v>
      </c>
      <c r="G30" s="53">
        <f>'[1]PRS'!AX626</f>
        <v>2580475</v>
      </c>
      <c r="H30" s="72">
        <f>'[1]PRS'!AY626</f>
        <v>0</v>
      </c>
      <c r="I30" s="53">
        <f>SUM('[1]PRS'!G3226:K3226)</f>
        <v>11425671</v>
      </c>
      <c r="J30" s="53">
        <f>SUM('[1]PRS'!C3226:F3226)</f>
        <v>0</v>
      </c>
      <c r="K30" s="53">
        <f>SUM('[1]PRS'!AZ626:BB626)</f>
        <v>12516</v>
      </c>
      <c r="L30" s="53"/>
      <c r="M30" s="53">
        <f>I30+J30+K30</f>
        <v>11438187</v>
      </c>
      <c r="N30" s="71"/>
      <c r="O30" s="53">
        <f>SUM('[1]PRS'!G3426:K3426)</f>
        <v>1409829</v>
      </c>
      <c r="P30" s="53">
        <f>SUM('[1]PRS'!C3426:F3426)</f>
        <v>0</v>
      </c>
      <c r="Q30" s="53">
        <f>'[1]PRS'!B3426</f>
        <v>1409829</v>
      </c>
      <c r="R30" s="12">
        <f t="shared" si="4"/>
        <v>63250228.81</v>
      </c>
      <c r="S30" s="53">
        <f>AL29</f>
        <v>-2375187</v>
      </c>
      <c r="T30" s="53">
        <f>'[1]PRS'!E426</f>
        <v>669936</v>
      </c>
      <c r="U30" s="53">
        <f>'[1]PRS'!F426</f>
        <v>11367177</v>
      </c>
      <c r="V30" s="12">
        <f>'[1]PRS'!F226</f>
        <v>53588303</v>
      </c>
      <c r="W30" s="53">
        <f>'[1]PRS'!C26</f>
        <v>4153830</v>
      </c>
      <c r="X30" s="53"/>
      <c r="Y30" s="73">
        <f>'[1]PRS'!C426</f>
        <v>25380864.5</v>
      </c>
      <c r="Z30" s="62">
        <f>'[1]PRS'!D226</f>
        <v>6.11</v>
      </c>
      <c r="AA30" s="12">
        <f>'[1]PRS'!D26</f>
        <v>1840000</v>
      </c>
      <c r="AB30" s="70">
        <f>'[1]PRS'!D426</f>
        <v>25380864.5</v>
      </c>
      <c r="AC30" s="74">
        <f>'[1]PRS'!E226</f>
        <v>1.0841</v>
      </c>
      <c r="AD30" s="53">
        <f>T30+U30+Y30+AB30</f>
        <v>62798842</v>
      </c>
      <c r="AE30" s="53">
        <f>AD30-R30</f>
        <v>-451386.8100000024</v>
      </c>
      <c r="AF30" s="53">
        <f>'[1]CASH MANAGEMENT'!G27</f>
        <v>-2463558</v>
      </c>
      <c r="AG30" s="12">
        <f>'[1]UNDELIVERED ORDERS'!Z18</f>
        <v>346100</v>
      </c>
      <c r="AH30" s="53">
        <f t="shared" si="1"/>
        <v>346100</v>
      </c>
      <c r="AI30" s="53">
        <v>0</v>
      </c>
      <c r="AJ30" s="10">
        <f t="shared" si="2"/>
        <v>0</v>
      </c>
      <c r="AK30" s="63">
        <f>'[1]PRS'!G426</f>
        <v>-709116</v>
      </c>
      <c r="AL30" s="52">
        <v>0</v>
      </c>
      <c r="AM30" s="75">
        <f>(SUM(S30:U30)+SUM(Y30)+SUM(AB30)+SUM($AF$15:$AF29)+SUM($AK$15:$AK29)+SUM($H16:H29)-SUM(AG30)+SUM(AI30))-SUM(R30)</f>
        <v>2041205.1899999976</v>
      </c>
      <c r="AN30" s="76"/>
      <c r="AO30" s="76"/>
      <c r="AP30" s="76"/>
      <c r="AQ30" s="76"/>
      <c r="AR30" s="76"/>
      <c r="AS30" s="76"/>
      <c r="AT30" s="77"/>
      <c r="AU30" s="78"/>
      <c r="AV30" s="79"/>
      <c r="AW30" s="79"/>
      <c r="AX30" s="77"/>
      <c r="AY30" s="76"/>
    </row>
    <row r="31" spans="1:51" s="80" customFormat="1" ht="14.25" customHeight="1">
      <c r="A31" s="32">
        <f>'[1]PRS'!A27</f>
        <v>2004</v>
      </c>
      <c r="B31" s="53">
        <f>SUM('[1]PRS'!C627:AR627)</f>
        <v>31042955</v>
      </c>
      <c r="C31" s="53">
        <f>'[1]PRS'!AS627</f>
        <v>600000</v>
      </c>
      <c r="D31" s="53">
        <f>SUM('[1]PRS'!AT627:AU627)</f>
        <v>7158289</v>
      </c>
      <c r="E31" s="52">
        <f>'[1]PRS'!AV627</f>
        <v>6490564.99</v>
      </c>
      <c r="F31" s="52">
        <f>'[1]PRS'!AW627</f>
        <v>3984518.96</v>
      </c>
      <c r="G31" s="53">
        <f>'[1]PRS'!AX627</f>
        <v>2937415</v>
      </c>
      <c r="H31" s="72">
        <f>'[1]PRS'!AY627</f>
        <v>0</v>
      </c>
      <c r="I31" s="53">
        <f>SUM('[1]PRS'!G3227:K3227)</f>
        <v>11321912</v>
      </c>
      <c r="J31" s="53">
        <f>SUM('[1]PRS'!C3227:F3227)</f>
        <v>0</v>
      </c>
      <c r="K31" s="53">
        <f>SUM('[1]PRS'!AZ627:BB627)</f>
        <v>9528</v>
      </c>
      <c r="L31" s="53"/>
      <c r="M31" s="53">
        <f>I31+J31+K31</f>
        <v>11331440</v>
      </c>
      <c r="N31" s="71"/>
      <c r="O31" s="53">
        <f>SUM('[1]PRS'!G3427:K3427)</f>
        <v>1435126</v>
      </c>
      <c r="P31" s="53">
        <f>SUM('[1]PRS'!C3427:F3427)</f>
        <v>0</v>
      </c>
      <c r="Q31" s="53">
        <f>'[1]PRS'!B3427</f>
        <v>1435126</v>
      </c>
      <c r="R31" s="53">
        <f>SUM(B31:H31)+M31+Q31</f>
        <v>64980308.95</v>
      </c>
      <c r="S31" s="53">
        <f>'[1]CASH MANAGEMENT'!K27</f>
        <v>0</v>
      </c>
      <c r="T31" s="53">
        <f>'[1]PRS'!E427</f>
        <v>676122</v>
      </c>
      <c r="U31" s="53">
        <f>'[1]PRS'!F427</f>
        <v>14653812</v>
      </c>
      <c r="V31" s="53">
        <f>'[1]PRS'!F227</f>
        <v>49650375</v>
      </c>
      <c r="W31" s="53">
        <f>'[1]PRS'!C27</f>
        <v>4093096</v>
      </c>
      <c r="X31" s="53"/>
      <c r="Y31" s="69">
        <f>'[1]PRS'!C427</f>
        <v>25859537.5</v>
      </c>
      <c r="Z31" s="81">
        <f>'[1]PRS'!D227</f>
        <v>6.4551</v>
      </c>
      <c r="AA31" s="53">
        <f>'[1]PRS'!D27</f>
        <v>1840000</v>
      </c>
      <c r="AB31" s="69">
        <f>'[1]PRS'!D427</f>
        <v>25859537.5</v>
      </c>
      <c r="AC31" s="74">
        <f>'[1]PRS'!E227</f>
        <v>1.1712</v>
      </c>
      <c r="AD31" s="53">
        <f>T31+U31+Y31+AB31</f>
        <v>67049009</v>
      </c>
      <c r="AE31" s="53">
        <f>AD31-R31</f>
        <v>2068700.049999997</v>
      </c>
      <c r="AF31" s="82"/>
      <c r="AG31" s="83"/>
      <c r="AH31" s="84"/>
      <c r="AI31" s="85"/>
      <c r="AJ31" s="86"/>
      <c r="AK31" s="87"/>
      <c r="AL31" s="88"/>
      <c r="AM31" s="75">
        <f>(SUM(S31:U31)+Y31+AB31+'[1]CASH MANAGEMENT'!$G$33+'[1]CASH MANAGEMENT'!$J$33-'[1]CASH MANAGEMENT'!F28+'[1]CASH MANAGEMENT'!I30)-'[1]ES'!R31</f>
        <v>7127337</v>
      </c>
      <c r="AN31" s="76"/>
      <c r="AO31" s="76"/>
      <c r="AP31" s="76"/>
      <c r="AQ31" s="76"/>
      <c r="AR31" s="76"/>
      <c r="AS31" s="76"/>
      <c r="AT31" s="77"/>
      <c r="AU31" s="78"/>
      <c r="AV31" s="79"/>
      <c r="AW31" s="79"/>
      <c r="AX31" s="77"/>
      <c r="AY31" s="76"/>
    </row>
    <row r="32" spans="1:52" ht="12.75">
      <c r="A32" s="32">
        <f>'[1]PRS'!A28</f>
        <v>2005</v>
      </c>
      <c r="B32" s="53">
        <f>SUM('[1]PRS'!C628:AR628)</f>
        <v>30656396</v>
      </c>
      <c r="C32" s="53">
        <f>'[1]PRS'!AS628</f>
        <v>600000</v>
      </c>
      <c r="D32" s="53">
        <f>SUM('[1]PRS'!AT628:AU628)</f>
        <v>8526712</v>
      </c>
      <c r="E32" s="52">
        <f>'[1]PRS'!AV628</f>
        <v>6497213.86</v>
      </c>
      <c r="F32" s="52">
        <f>'[1]PRS'!AW628</f>
        <v>4081816.72</v>
      </c>
      <c r="G32" s="53">
        <f>'[1]PRS'!AX628</f>
        <v>4465460</v>
      </c>
      <c r="H32" s="72">
        <f>'[1]PRS'!AY628</f>
        <v>0</v>
      </c>
      <c r="I32" s="53">
        <f>SUM('[1]PRS'!G3228:K3228)</f>
        <v>11420392</v>
      </c>
      <c r="J32" s="53">
        <f>SUM('[1]PRS'!C3228:F3228)</f>
        <v>0</v>
      </c>
      <c r="K32" s="53">
        <f>SUM('[1]PRS'!AZ628:BB628)</f>
        <v>12195</v>
      </c>
      <c r="L32" s="53"/>
      <c r="M32" s="53">
        <f>I32+J32+K32</f>
        <v>11432587</v>
      </c>
      <c r="N32" s="71"/>
      <c r="O32" s="53">
        <f>SUM('[1]PRS'!G3428:K3428)</f>
        <v>1498330</v>
      </c>
      <c r="P32" s="53">
        <f>SUM('[1]PRS'!C3428:F3428)</f>
        <v>0</v>
      </c>
      <c r="Q32" s="53">
        <f>'[1]PRS'!B3428</f>
        <v>1498330</v>
      </c>
      <c r="R32" s="53">
        <f>SUM(B32:H32)+M32+Q32</f>
        <v>67758515.58</v>
      </c>
      <c r="S32" s="53">
        <f>'[1]CASH MANAGEMENT'!K28</f>
        <v>493453</v>
      </c>
      <c r="T32" s="53">
        <f>'[1]PRS'!E428</f>
        <v>725848</v>
      </c>
      <c r="U32" s="53">
        <f>'[1]PRS'!F428</f>
        <v>12626557</v>
      </c>
      <c r="V32" s="53">
        <f>'[1]PRS'!F228</f>
        <v>53912658</v>
      </c>
      <c r="W32" s="53">
        <f>'[1]PRS'!C28</f>
        <v>3890460</v>
      </c>
      <c r="X32" s="53"/>
      <c r="Y32" s="69">
        <f>'[1]PRS'!C428</f>
        <v>28827341.5</v>
      </c>
      <c r="Z32" s="81">
        <f>'[1]PRS'!C228</f>
        <v>7.4098</v>
      </c>
      <c r="AA32" s="53">
        <f>'[1]PRS'!D28</f>
        <v>1731000</v>
      </c>
      <c r="AB32" s="69">
        <f>'[1]PRS'!D428</f>
        <v>28827341.5</v>
      </c>
      <c r="AC32" s="74">
        <f>'[1]PRS'!E228</f>
        <v>1.3878</v>
      </c>
      <c r="AD32" s="53">
        <f>T32+U32+Y32+AB32</f>
        <v>71007088</v>
      </c>
      <c r="AE32" s="53">
        <f>AD32-R32</f>
        <v>3248572.420000002</v>
      </c>
      <c r="AF32" s="85"/>
      <c r="AG32" s="85"/>
      <c r="AH32" s="85"/>
      <c r="AI32" s="85"/>
      <c r="AJ32" s="88"/>
      <c r="AK32" s="89"/>
      <c r="AL32" s="88"/>
      <c r="AM32" s="75">
        <f>(SUM(S32:U32)+Y32+AB32+'[1]CASH MANAGEMENT'!$G$33+'[1]CASH MANAGEMENT'!$J$33-'[1]CASH MANAGEMENT'!F29+'[1]CASH MANAGEMENT'!I31)-'[1]ES'!R32</f>
        <v>8301049</v>
      </c>
      <c r="AT32" s="25"/>
      <c r="AU32" s="78"/>
      <c r="AV32" s="79"/>
      <c r="AW32" s="79"/>
      <c r="AX32" s="25"/>
      <c r="AY32" s="5"/>
      <c r="AZ32" s="5"/>
    </row>
    <row r="33" spans="1:52" ht="25.5">
      <c r="A33" s="90" t="s">
        <v>156</v>
      </c>
      <c r="B33" s="91">
        <f>SUM('[1]PRS'!C700:AR700)</f>
        <v>-854063</v>
      </c>
      <c r="C33" s="91">
        <f>'[1]PRS'!AS700</f>
        <v>0</v>
      </c>
      <c r="D33" s="91">
        <f>SUM('[1]PRS'!AT700:AU700)</f>
        <v>-4465973</v>
      </c>
      <c r="E33" s="91">
        <f>'[1]PRS'!AV700</f>
        <v>2371917</v>
      </c>
      <c r="F33" s="91">
        <f>'[1]PRS'!AW700</f>
        <v>-2036046</v>
      </c>
      <c r="G33" s="91">
        <f>'[1]PRS'!AX700</f>
        <v>-1221028</v>
      </c>
      <c r="H33" s="91">
        <f>'[1]PRS'!AY700</f>
        <v>-2346921</v>
      </c>
      <c r="I33" s="12">
        <f>SUM('[1]PRS'!G3300:K3300)</f>
        <v>0</v>
      </c>
      <c r="J33" s="12">
        <f>SUM('[1]PRS'!C3300:F3300)</f>
        <v>0</v>
      </c>
      <c r="K33" s="12">
        <f>SUM('[1]PRS'!AZ700:BB700)</f>
        <v>89888</v>
      </c>
      <c r="L33" s="66" t="s">
        <v>149</v>
      </c>
      <c r="M33" s="12">
        <f t="shared" si="8"/>
        <v>89888</v>
      </c>
      <c r="N33" s="67"/>
      <c r="O33" s="12">
        <f>SUM('[1]PRS'!G3500:K3500)</f>
        <v>0</v>
      </c>
      <c r="P33" s="12">
        <f>SUM('[1]PRS'!C3500:F3500)</f>
        <v>0</v>
      </c>
      <c r="Q33" s="12">
        <f t="shared" si="0"/>
        <v>0</v>
      </c>
      <c r="R33" s="12">
        <f>SUM(B33:H33)+M33+Q33-1</f>
        <v>-8462227</v>
      </c>
      <c r="S33" s="56"/>
      <c r="T33" s="12">
        <f>'[1]PRS'!E500</f>
        <v>-78701</v>
      </c>
      <c r="U33" s="12">
        <f>'[1]PRS'!F500</f>
        <v>-4350331</v>
      </c>
      <c r="V33" s="56"/>
      <c r="W33" s="12">
        <f>'[1]PRS'!C100</f>
        <v>0</v>
      </c>
      <c r="X33" s="12"/>
      <c r="Y33" s="12">
        <f>'[1]PRS'!C500</f>
        <v>308707</v>
      </c>
      <c r="Z33" s="56"/>
      <c r="AA33" s="12">
        <f>'[1]PRS'!D100</f>
        <v>0</v>
      </c>
      <c r="AB33" s="12">
        <f>'[1]PRS'!D500</f>
        <v>-2108</v>
      </c>
      <c r="AC33" s="56"/>
      <c r="AD33" s="12">
        <f t="shared" si="5"/>
        <v>-4122433</v>
      </c>
      <c r="AE33" s="12">
        <f>AD33-R33</f>
        <v>4339794</v>
      </c>
      <c r="AF33" s="12"/>
      <c r="AG33" s="92">
        <f>1073346+1221028+124257</f>
        <v>2418631</v>
      </c>
      <c r="AH33" s="12"/>
      <c r="AI33" s="53">
        <v>40473</v>
      </c>
      <c r="AJ33" s="12"/>
      <c r="AK33" s="92">
        <f>2346921</f>
        <v>2346921</v>
      </c>
      <c r="AL33" s="53">
        <v>40473</v>
      </c>
      <c r="AM33" s="43"/>
      <c r="AT33" s="25"/>
      <c r="AU33" s="58"/>
      <c r="AV33" s="59"/>
      <c r="AW33" s="59"/>
      <c r="AX33" s="25"/>
      <c r="AY33" s="5"/>
      <c r="AZ33" s="5"/>
    </row>
    <row r="34" spans="1:52" ht="32.25" customHeight="1">
      <c r="A34" s="93" t="s">
        <v>157</v>
      </c>
      <c r="B34" s="53">
        <f aca="true" t="shared" si="10" ref="B34:H34">SUM(B15:B33)</f>
        <v>405882573</v>
      </c>
      <c r="C34" s="53">
        <f t="shared" si="10"/>
        <v>10800000</v>
      </c>
      <c r="D34" s="53">
        <f t="shared" si="10"/>
        <v>77021950</v>
      </c>
      <c r="E34" s="53">
        <f t="shared" si="10"/>
        <v>165065387.4</v>
      </c>
      <c r="F34" s="53">
        <f t="shared" si="10"/>
        <v>39789865.089999996</v>
      </c>
      <c r="G34" s="53">
        <f t="shared" si="10"/>
        <v>72641615</v>
      </c>
      <c r="H34" s="53">
        <f t="shared" si="10"/>
        <v>0</v>
      </c>
      <c r="I34" s="94">
        <f>SUM(I15:I33)</f>
        <v>137392035</v>
      </c>
      <c r="J34" s="94">
        <f>SUM(J15:J33)</f>
        <v>6791470</v>
      </c>
      <c r="K34" s="94">
        <f>SUM(K15:K33)</f>
        <v>307991</v>
      </c>
      <c r="L34" s="94"/>
      <c r="M34" s="94">
        <f>SUM(M15:M33)</f>
        <v>144506670</v>
      </c>
      <c r="N34" s="95"/>
      <c r="O34" s="94">
        <f>SUM(O15:O33)</f>
        <v>26494079</v>
      </c>
      <c r="P34" s="94">
        <f>SUM(P15:P33)</f>
        <v>0</v>
      </c>
      <c r="Q34" s="94">
        <f>SUM(Q15:Q33)</f>
        <v>26494079</v>
      </c>
      <c r="R34" s="94">
        <f>SUM(B34:H34)+M34+Q34</f>
        <v>942202139.49</v>
      </c>
      <c r="S34" s="96"/>
      <c r="T34" s="94">
        <f>SUM(T15:T33)</f>
        <v>11020760</v>
      </c>
      <c r="U34" s="94">
        <f>SUM(U15:U33)</f>
        <v>119476854</v>
      </c>
      <c r="V34" s="96"/>
      <c r="W34" s="94">
        <f>SUM(W15:W33)</f>
        <v>82675728</v>
      </c>
      <c r="X34" s="94"/>
      <c r="Y34" s="97">
        <f>SUM(Y15:Y33)</f>
        <v>410368935</v>
      </c>
      <c r="Z34" s="96"/>
      <c r="AA34" s="94">
        <f>SUM(AA15:AA33)</f>
        <v>33918993</v>
      </c>
      <c r="AB34" s="97">
        <f>SUM(AB15:AB33)</f>
        <v>410280098</v>
      </c>
      <c r="AC34" s="96"/>
      <c r="AD34" s="97">
        <f>SUM(AD15:AD33)</f>
        <v>951146647</v>
      </c>
      <c r="AE34" s="97">
        <f>SUM(AE15:AE33)</f>
        <v>8944508.50999999</v>
      </c>
      <c r="AF34" s="97">
        <f aca="true" t="shared" si="11" ref="AF34:AL34">SUM(AF15:AF33)</f>
        <v>2750321</v>
      </c>
      <c r="AG34" s="97">
        <f t="shared" si="11"/>
        <v>1586037</v>
      </c>
      <c r="AH34" s="97">
        <f t="shared" si="11"/>
        <v>96954942</v>
      </c>
      <c r="AI34" s="97">
        <f t="shared" si="11"/>
        <v>-425754</v>
      </c>
      <c r="AJ34" s="97">
        <f t="shared" si="11"/>
        <v>97787536</v>
      </c>
      <c r="AK34" s="97">
        <f t="shared" si="11"/>
        <v>-709116</v>
      </c>
      <c r="AL34" s="97">
        <f t="shared" si="11"/>
        <v>97361782</v>
      </c>
      <c r="AM34" s="98"/>
      <c r="AN34" s="25"/>
      <c r="AT34" s="25"/>
      <c r="AU34" s="58"/>
      <c r="AV34" s="58"/>
      <c r="AW34" s="58"/>
      <c r="AX34" s="25"/>
      <c r="AY34" s="5"/>
      <c r="AZ34" s="5"/>
    </row>
    <row r="35" spans="1:50" s="71" customFormat="1" ht="12.75">
      <c r="A35" s="32">
        <f>'[1]PRS'!A29</f>
        <v>2006</v>
      </c>
      <c r="B35" s="53">
        <f>SUM('[1]PRS'!C629:AR629)</f>
        <v>32783634</v>
      </c>
      <c r="C35" s="53">
        <f>'[1]PRS'!AS629</f>
        <v>600000</v>
      </c>
      <c r="D35" s="53">
        <f>SUM('[1]PRS'!AT629:AU629)</f>
        <v>8177216</v>
      </c>
      <c r="E35" s="52">
        <f>'[1]PRS'!AV629</f>
        <v>6153834.22</v>
      </c>
      <c r="F35" s="52">
        <f>'[1]PRS'!AW629</f>
        <v>4404015.58</v>
      </c>
      <c r="G35" s="53">
        <f>'[1]PRS'!AX629</f>
        <v>5006000</v>
      </c>
      <c r="H35" s="72">
        <f>'[1]PRS'!AY629</f>
        <v>0</v>
      </c>
      <c r="I35" s="53">
        <f>SUM('[1]PRS'!G3229:K3229)</f>
        <v>11361462</v>
      </c>
      <c r="J35" s="53">
        <f>SUM('[1]PRS'!C3229:F3229)</f>
        <v>0</v>
      </c>
      <c r="K35" s="53">
        <f>SUM('[1]PRS'!AZ629:BB629)</f>
        <v>25226</v>
      </c>
      <c r="L35" s="53"/>
      <c r="M35" s="53">
        <f>I35+J35+K35</f>
        <v>11386688</v>
      </c>
      <c r="O35" s="53">
        <f>SUM('[1]PRS'!G3429:K3429)</f>
        <v>1574949</v>
      </c>
      <c r="P35" s="53">
        <f>SUM('[1]PRS'!C3429:F3429)</f>
        <v>0</v>
      </c>
      <c r="Q35" s="53">
        <f>'[1]PRS'!B3429</f>
        <v>1574949</v>
      </c>
      <c r="R35" s="53">
        <f>SUM(B35:G35)+H35+M35+Q35</f>
        <v>70086336.8</v>
      </c>
      <c r="S35" s="53">
        <f>'[1]CASH MANAGEMENT'!K29</f>
        <v>2615228</v>
      </c>
      <c r="T35" s="53">
        <f>'[1]PRS'!E429</f>
        <v>530000</v>
      </c>
      <c r="U35" s="53">
        <f>'[1]PRS'!F429</f>
        <v>11379000</v>
      </c>
      <c r="V35" s="53">
        <f>'[1]PRS'!F229</f>
        <v>55562109</v>
      </c>
      <c r="W35" s="53">
        <f>'[1]PRS'!C29</f>
        <v>4089673</v>
      </c>
      <c r="X35" s="53"/>
      <c r="Y35" s="69">
        <f>'[1]PRS'!C429</f>
        <v>28732509</v>
      </c>
      <c r="Z35" s="74">
        <f>'[1]PRS'!C229</f>
        <v>7.0256</v>
      </c>
      <c r="AA35" s="53">
        <f>'[1]PRS'!D29</f>
        <v>1750000</v>
      </c>
      <c r="AB35" s="69">
        <f>'[1]PRS'!D429</f>
        <v>28732509</v>
      </c>
      <c r="AC35" s="74">
        <f>'[1]PRS'!E229</f>
        <v>1.3682</v>
      </c>
      <c r="AD35" s="53">
        <f>T35+U35+Y35+AB35</f>
        <v>69374018</v>
      </c>
      <c r="AE35" s="53"/>
      <c r="AF35" s="85"/>
      <c r="AG35" s="85"/>
      <c r="AH35" s="85"/>
      <c r="AI35" s="85"/>
      <c r="AJ35" s="88"/>
      <c r="AK35" s="89"/>
      <c r="AL35" s="88"/>
      <c r="AM35" s="75">
        <f>(SUM(S35:U35)+Y35+AB35+'[1]CASH MANAGEMENT'!$G$33+'[1]CASH MANAGEMENT'!$J$33-'[1]CASH MANAGEMENT'!F32+'[1]CASH MANAGEMENT'!I32)-'[1]ES'!R35</f>
        <v>6912760</v>
      </c>
      <c r="AN35" s="25"/>
      <c r="AO35" s="25"/>
      <c r="AP35" s="25"/>
      <c r="AQ35" s="25"/>
      <c r="AR35" s="25"/>
      <c r="AS35" s="25"/>
      <c r="AT35" s="25"/>
      <c r="AU35" s="78"/>
      <c r="AV35" s="79"/>
      <c r="AW35" s="79"/>
      <c r="AX35" s="25"/>
    </row>
    <row r="36" spans="1:52" ht="36.75" customHeight="1">
      <c r="A36" s="99" t="s">
        <v>158</v>
      </c>
      <c r="B36" s="53">
        <f aca="true" t="shared" si="12" ref="B36:K36">SUM(B34:B35)</f>
        <v>438666207</v>
      </c>
      <c r="C36" s="53">
        <f t="shared" si="12"/>
        <v>11400000</v>
      </c>
      <c r="D36" s="53">
        <f t="shared" si="12"/>
        <v>85199166</v>
      </c>
      <c r="E36" s="53">
        <f t="shared" si="12"/>
        <v>171219221.62</v>
      </c>
      <c r="F36" s="53">
        <f t="shared" si="12"/>
        <v>44193880.669999994</v>
      </c>
      <c r="G36" s="53">
        <f t="shared" si="12"/>
        <v>77647615</v>
      </c>
      <c r="H36" s="53">
        <f t="shared" si="12"/>
        <v>0</v>
      </c>
      <c r="I36" s="53">
        <f t="shared" si="12"/>
        <v>148753497</v>
      </c>
      <c r="J36" s="53">
        <f t="shared" si="12"/>
        <v>6791470</v>
      </c>
      <c r="K36" s="53">
        <f t="shared" si="12"/>
        <v>333217</v>
      </c>
      <c r="L36" s="53"/>
      <c r="M36" s="53">
        <f>SUM(M34:M35)</f>
        <v>155893358</v>
      </c>
      <c r="N36" s="71"/>
      <c r="O36" s="53">
        <f>SUM(O34:O35)</f>
        <v>28069028</v>
      </c>
      <c r="P36" s="53">
        <f>SUM(P34:P35)</f>
        <v>0</v>
      </c>
      <c r="Q36" s="53">
        <f>SUM(Q34:Q35)</f>
        <v>28069028</v>
      </c>
      <c r="R36" s="53">
        <f>SUM(R34:R35)</f>
        <v>1012288476.29</v>
      </c>
      <c r="S36" s="100"/>
      <c r="T36" s="53">
        <f>SUM(T34:T35)</f>
        <v>11550760</v>
      </c>
      <c r="U36" s="53">
        <f>SUM(U34:U35)</f>
        <v>130855854</v>
      </c>
      <c r="V36" s="100"/>
      <c r="W36" s="53">
        <f>SUM(W34:W35)</f>
        <v>86765401</v>
      </c>
      <c r="X36" s="53"/>
      <c r="Y36" s="69">
        <f>SUM(Y34:Y35)</f>
        <v>439101444</v>
      </c>
      <c r="Z36" s="100"/>
      <c r="AA36" s="53">
        <f>SUM(AA34:AA35)</f>
        <v>35668993</v>
      </c>
      <c r="AB36" s="53">
        <f>SUM(AB34:AB35)</f>
        <v>439012607</v>
      </c>
      <c r="AC36" s="101"/>
      <c r="AD36" s="53">
        <f aca="true" t="shared" si="13" ref="AD36:AL36">SUM(AD34:AD35)</f>
        <v>1020520665</v>
      </c>
      <c r="AE36" s="53">
        <f t="shared" si="13"/>
        <v>8944508.50999999</v>
      </c>
      <c r="AF36" s="53">
        <f t="shared" si="13"/>
        <v>2750321</v>
      </c>
      <c r="AG36" s="53">
        <f t="shared" si="13"/>
        <v>1586037</v>
      </c>
      <c r="AH36" s="53">
        <f t="shared" si="13"/>
        <v>96954942</v>
      </c>
      <c r="AI36" s="53">
        <f t="shared" si="13"/>
        <v>-425754</v>
      </c>
      <c r="AJ36" s="53">
        <f t="shared" si="13"/>
        <v>97787536</v>
      </c>
      <c r="AK36" s="53">
        <f t="shared" si="13"/>
        <v>-709116</v>
      </c>
      <c r="AL36" s="53">
        <f t="shared" si="13"/>
        <v>97361782</v>
      </c>
      <c r="AM36" s="75"/>
      <c r="AT36" s="25"/>
      <c r="AU36" s="58"/>
      <c r="AV36" s="58"/>
      <c r="AW36" s="58"/>
      <c r="AX36" s="25"/>
      <c r="AY36" s="5"/>
      <c r="AZ36" s="5"/>
    </row>
    <row r="37" spans="1:50" s="71" customFormat="1" ht="13.5" thickBot="1">
      <c r="A37" s="31">
        <f>'[1]PRS'!A30</f>
        <v>2007</v>
      </c>
      <c r="B37" s="53">
        <f>SUM('[1]PRS'!C630:AR630)</f>
        <v>40724761</v>
      </c>
      <c r="C37" s="53">
        <f>'[1]PRS'!AS630</f>
        <v>600000</v>
      </c>
      <c r="D37" s="53">
        <f>SUM('[1]PRS'!AT630:AU630)</f>
        <v>8410000</v>
      </c>
      <c r="E37" s="52">
        <f>'[1]PRS'!AV630</f>
        <v>6346735.28</v>
      </c>
      <c r="F37" s="52">
        <f>'[1]PRS'!AW630</f>
        <v>5135616.36</v>
      </c>
      <c r="G37" s="53">
        <f>'[1]PRS'!AX630</f>
        <v>7178000</v>
      </c>
      <c r="H37" s="72">
        <f>'[1]PRS'!AY630</f>
        <v>0</v>
      </c>
      <c r="I37" s="53">
        <f>SUM('[1]PRS'!G3230:K3230)</f>
        <v>11253888</v>
      </c>
      <c r="J37" s="53">
        <f>SUM('[1]PRS'!C3230:F3230)</f>
        <v>0</v>
      </c>
      <c r="K37" s="53">
        <f>SUM('[1]PRS'!AZ630:BB630)</f>
        <v>25226</v>
      </c>
      <c r="L37" s="53"/>
      <c r="M37" s="53">
        <f aca="true" t="shared" si="14" ref="M37:M47">I37+J37+K37</f>
        <v>11279114</v>
      </c>
      <c r="O37" s="53">
        <f>SUM('[1]PRS'!G3430:K3430)</f>
        <v>1646818</v>
      </c>
      <c r="P37" s="53">
        <f>SUM('[1]PRS'!C3430:F3430)</f>
        <v>0</v>
      </c>
      <c r="Q37" s="53">
        <f>'[1]PRS'!B3430</f>
        <v>1646818</v>
      </c>
      <c r="R37" s="53">
        <f aca="true" t="shared" si="15" ref="R37:R47">SUM(B37:G37)+H37+M37+Q37</f>
        <v>81321044.64</v>
      </c>
      <c r="S37" s="53">
        <f>'[1]CASH MANAGEMENT'!K32</f>
        <v>1902909</v>
      </c>
      <c r="T37" s="53">
        <f>'[1]PRS'!E430</f>
        <v>530000</v>
      </c>
      <c r="U37" s="53">
        <f>'[1]PRS'!F430</f>
        <v>11379000</v>
      </c>
      <c r="V37" s="102">
        <f>'[1]PRS'!F230</f>
        <v>67509136</v>
      </c>
      <c r="W37" s="102">
        <f>'[1]PRS'!C30</f>
        <v>3965355</v>
      </c>
      <c r="X37" s="102"/>
      <c r="Y37" s="103">
        <f>'[1]PRS'!C430</f>
        <v>33754568</v>
      </c>
      <c r="Z37" s="104">
        <f>'[1]PRS'!C230</f>
        <v>8.5124</v>
      </c>
      <c r="AA37" s="102">
        <f>'[1]PRS'!D30</f>
        <v>1721000</v>
      </c>
      <c r="AB37" s="103">
        <f>'[1]PRS'!D430</f>
        <v>33754568</v>
      </c>
      <c r="AC37" s="104">
        <f>'[1]PRS'!E230</f>
        <v>1.6344</v>
      </c>
      <c r="AD37" s="53">
        <f t="shared" si="5"/>
        <v>79418136</v>
      </c>
      <c r="AE37" s="53"/>
      <c r="AF37" s="85"/>
      <c r="AG37" s="85"/>
      <c r="AH37" s="85"/>
      <c r="AI37" s="85"/>
      <c r="AJ37" s="88"/>
      <c r="AK37" s="89"/>
      <c r="AL37" s="88"/>
      <c r="AM37" s="75">
        <f>(SUM(S37:U37)+Y37+AB37+'[1]CASH MANAGEMENT'!$G$33+'[1]CASH MANAGEMENT'!$J$33-'[1]CASH MANAGEMENT'!F34+'[1]CASH MANAGEMENT'!I34)-'[1]ES'!R37</f>
        <v>5009852</v>
      </c>
      <c r="AN37" s="25"/>
      <c r="AO37" s="25"/>
      <c r="AP37" s="25"/>
      <c r="AQ37" s="25"/>
      <c r="AR37" s="25"/>
      <c r="AS37" s="25"/>
      <c r="AT37" s="25"/>
      <c r="AU37" s="78"/>
      <c r="AV37" s="79"/>
      <c r="AW37" s="79"/>
      <c r="AX37" s="25"/>
    </row>
    <row r="38" spans="1:50" s="121" customFormat="1" ht="14.25" thickBot="1" thickTop="1">
      <c r="A38" s="105">
        <f>'[1]PRS'!A31</f>
        <v>2008</v>
      </c>
      <c r="B38" s="106">
        <f>SUM('[1]PRS'!C631:AR631)</f>
        <v>41117488</v>
      </c>
      <c r="C38" s="106">
        <f>'[1]PRS'!AS631</f>
        <v>600000</v>
      </c>
      <c r="D38" s="106">
        <f>SUM('[1]PRS'!AT631:AU631)</f>
        <v>8435000</v>
      </c>
      <c r="E38" s="107">
        <f>'[1]PRS'!AV631</f>
        <v>5998194.9</v>
      </c>
      <c r="F38" s="107">
        <f>'[1]PRS'!AW631</f>
        <v>8234782.4</v>
      </c>
      <c r="G38" s="106">
        <f>'[1]PRS'!AX631</f>
        <v>7442000</v>
      </c>
      <c r="H38" s="108">
        <f>'[1]PRS'!AY631</f>
        <v>0</v>
      </c>
      <c r="I38" s="106">
        <f>SUM('[1]PRS'!G3231:K3231)</f>
        <v>11204484</v>
      </c>
      <c r="J38" s="106">
        <f>SUM('[1]PRS'!C3231:F3231)</f>
        <v>0</v>
      </c>
      <c r="K38" s="106">
        <f>SUM('[1]PRS'!AZ631:BB631)</f>
        <v>25226</v>
      </c>
      <c r="L38" s="106"/>
      <c r="M38" s="106">
        <f t="shared" si="14"/>
        <v>11229710</v>
      </c>
      <c r="N38" s="109"/>
      <c r="O38" s="106">
        <f>SUM('[1]PRS'!G3431:K3431)</f>
        <v>1722355</v>
      </c>
      <c r="P38" s="106">
        <f>SUM('[1]PRS'!C3431:F3431)</f>
        <v>0</v>
      </c>
      <c r="Q38" s="106">
        <f>'[1]PRS'!B3431</f>
        <v>1722355</v>
      </c>
      <c r="R38" s="106">
        <f t="shared" si="15"/>
        <v>84779530.3</v>
      </c>
      <c r="S38" s="106">
        <f>'[1]CASH MANAGEMENT'!K34</f>
        <v>0</v>
      </c>
      <c r="T38" s="106">
        <f>'[1]PRS'!E431</f>
        <v>530000</v>
      </c>
      <c r="U38" s="106">
        <f>'[1]PRS'!F431</f>
        <v>12318000</v>
      </c>
      <c r="V38" s="106">
        <f>'[1]PRS'!F231</f>
        <v>71931530</v>
      </c>
      <c r="W38" s="106">
        <f>'[1]PRS'!C31</f>
        <v>4014930</v>
      </c>
      <c r="X38" s="106"/>
      <c r="Y38" s="110">
        <f>'[1]PRS'!C431</f>
        <v>35965765</v>
      </c>
      <c r="Z38" s="111">
        <f>'[1]PRS'!C231</f>
        <v>8.958</v>
      </c>
      <c r="AA38" s="106">
        <f>'[1]PRS'!D31</f>
        <v>1721000</v>
      </c>
      <c r="AB38" s="110">
        <f>'[1]PRS'!D431</f>
        <v>35965765</v>
      </c>
      <c r="AC38" s="111">
        <f>'[1]PRS'!E231</f>
        <v>1.7415</v>
      </c>
      <c r="AD38" s="112">
        <f t="shared" si="5"/>
        <v>84779530</v>
      </c>
      <c r="AE38" s="102"/>
      <c r="AF38" s="113"/>
      <c r="AG38" s="113"/>
      <c r="AH38" s="113"/>
      <c r="AI38" s="113"/>
      <c r="AJ38" s="114"/>
      <c r="AK38" s="115"/>
      <c r="AL38" s="114"/>
      <c r="AM38" s="116">
        <f>(SUM(S38:U38)+Y38+AB38+'[1]CASH MANAGEMENT'!$G$33+'[1]CASH MANAGEMENT'!$J$33-'[1]CASH MANAGEMENT'!F35+'[1]CASH MANAGEMENT'!I35)-'[1]ES'!R38</f>
        <v>5009851</v>
      </c>
      <c r="AN38" s="117"/>
      <c r="AO38" s="117"/>
      <c r="AP38" s="117"/>
      <c r="AQ38" s="117"/>
      <c r="AR38" s="117"/>
      <c r="AS38" s="117"/>
      <c r="AT38" s="118"/>
      <c r="AU38" s="119"/>
      <c r="AV38" s="120"/>
      <c r="AW38" s="120"/>
      <c r="AX38" s="118"/>
    </row>
    <row r="39" spans="1:52" ht="13.5" thickTop="1">
      <c r="A39" s="2">
        <f>'[1]PRS'!A32</f>
        <v>2009</v>
      </c>
      <c r="B39" s="12">
        <f>SUM('[1]PRS'!C632:AR632)</f>
        <v>41090248</v>
      </c>
      <c r="C39" s="12">
        <f>'[1]PRS'!AS632</f>
        <v>600000</v>
      </c>
      <c r="D39" s="12">
        <f>SUM('[1]PRS'!AT632:AU632)</f>
        <v>8908000</v>
      </c>
      <c r="E39" s="10">
        <f>'[1]PRS'!AV632</f>
        <v>5681667.53</v>
      </c>
      <c r="F39" s="10">
        <f>'[1]PRS'!AW632</f>
        <v>8829258.16</v>
      </c>
      <c r="G39" s="12">
        <f>'[1]PRS'!AX632</f>
        <v>6728000</v>
      </c>
      <c r="H39" s="122">
        <f>'[1]PRS'!AY632</f>
        <v>0</v>
      </c>
      <c r="I39" s="12">
        <f>SUM('[1]PRS'!G3232:K3232)</f>
        <v>11152813</v>
      </c>
      <c r="J39" s="12">
        <f>SUM('[1]PRS'!C3232:F3232)</f>
        <v>0</v>
      </c>
      <c r="K39" s="12">
        <f>SUM('[1]PRS'!AZ632:BB632)</f>
        <v>25226</v>
      </c>
      <c r="L39" s="12"/>
      <c r="M39" s="12">
        <f t="shared" si="14"/>
        <v>11178039</v>
      </c>
      <c r="O39" s="12">
        <f>SUM('[1]PRS'!G3432:K3432)</f>
        <v>1803370</v>
      </c>
      <c r="P39" s="12">
        <f>SUM('[1]PRS'!C3432:F3432)</f>
        <v>0</v>
      </c>
      <c r="Q39" s="12">
        <f>'[1]PRS'!B3432</f>
        <v>1803370</v>
      </c>
      <c r="R39" s="12">
        <f t="shared" si="15"/>
        <v>84818582.69</v>
      </c>
      <c r="S39" s="12">
        <f>'[1]CASH MANAGEMENT'!K35</f>
        <v>0</v>
      </c>
      <c r="T39" s="12">
        <f>'[1]PRS'!E432</f>
        <v>530000</v>
      </c>
      <c r="U39" s="12">
        <f>'[1]PRS'!F432</f>
        <v>12960000</v>
      </c>
      <c r="V39" s="12">
        <f>'[1]PRS'!F232</f>
        <v>71328583</v>
      </c>
      <c r="W39" s="12">
        <f>'[1]PRS'!C32</f>
        <v>4072410</v>
      </c>
      <c r="X39" s="12"/>
      <c r="Y39" s="70">
        <f>'[1]PRS'!C432</f>
        <v>35664291.5</v>
      </c>
      <c r="Z39" s="123">
        <f>'[1]PRS'!C232</f>
        <v>8.7575</v>
      </c>
      <c r="AA39" s="12">
        <f>'[1]PRS'!D32</f>
        <v>1721000</v>
      </c>
      <c r="AB39" s="70">
        <f>'[1]PRS'!D432</f>
        <v>35664291.5</v>
      </c>
      <c r="AC39" s="123">
        <f>'[1]PRS'!E232</f>
        <v>1.7269</v>
      </c>
      <c r="AD39" s="12">
        <f t="shared" si="5"/>
        <v>84818583</v>
      </c>
      <c r="AE39" s="12"/>
      <c r="AF39" s="85"/>
      <c r="AG39" s="85"/>
      <c r="AH39" s="85"/>
      <c r="AI39" s="124"/>
      <c r="AJ39" s="88"/>
      <c r="AK39" s="87"/>
      <c r="AL39" s="83"/>
      <c r="AM39" s="75">
        <f>(SUM(S39:U39)+Y39+AB39+'[1]CASH MANAGEMENT'!$G$33+'[1]CASH MANAGEMENT'!$J$33-'[1]CASH MANAGEMENT'!F36+'[1]CASH MANAGEMENT'!I36)-'[1]ES'!R39</f>
        <v>5009851</v>
      </c>
      <c r="AT39" s="25"/>
      <c r="AU39" s="78"/>
      <c r="AV39" s="79"/>
      <c r="AW39" s="79"/>
      <c r="AX39" s="25"/>
      <c r="AY39" s="5"/>
      <c r="AZ39" s="5"/>
    </row>
    <row r="40" spans="1:52" ht="12.75">
      <c r="A40" s="2">
        <f>'[1]PRS'!A33</f>
        <v>2010</v>
      </c>
      <c r="B40" s="12">
        <f>SUM('[1]PRS'!C633:AR633)</f>
        <v>41653464</v>
      </c>
      <c r="C40" s="12">
        <f>'[1]PRS'!AS633</f>
        <v>600000</v>
      </c>
      <c r="D40" s="12">
        <f>SUM('[1]PRS'!AT633:AU633)</f>
        <v>9020000</v>
      </c>
      <c r="E40" s="10">
        <f>'[1]PRS'!AV633</f>
        <v>5262802.71</v>
      </c>
      <c r="F40" s="10">
        <f>'[1]PRS'!AW633</f>
        <v>9471105.08</v>
      </c>
      <c r="G40" s="12">
        <f>'[1]PRS'!AX633</f>
        <v>8811000</v>
      </c>
      <c r="H40" s="122">
        <f>'[1]PRS'!AY633</f>
        <v>0</v>
      </c>
      <c r="I40" s="12">
        <f>SUM('[1]PRS'!G3233:K3233)</f>
        <v>11098713</v>
      </c>
      <c r="J40" s="12">
        <f>SUM('[1]PRS'!C3233:F3233)</f>
        <v>0</v>
      </c>
      <c r="K40" s="12">
        <f>SUM('[1]PRS'!AZ633:BB633)</f>
        <v>25226</v>
      </c>
      <c r="L40" s="12"/>
      <c r="M40" s="12">
        <f t="shared" si="14"/>
        <v>11123939</v>
      </c>
      <c r="O40" s="12">
        <f>SUM('[1]PRS'!G3433:K3433)</f>
        <v>1889494</v>
      </c>
      <c r="P40" s="12">
        <f>SUM('[1]PRS'!C3433:F3433)</f>
        <v>0</v>
      </c>
      <c r="Q40" s="12">
        <f>'[1]PRS'!B3433</f>
        <v>1889494</v>
      </c>
      <c r="R40" s="12">
        <f t="shared" si="15"/>
        <v>87831804.78999999</v>
      </c>
      <c r="S40" s="12">
        <f>'[1]CASH MANAGEMENT'!K36</f>
        <v>0</v>
      </c>
      <c r="T40" s="12">
        <f>'[1]PRS'!E433</f>
        <v>530000</v>
      </c>
      <c r="U40" s="12">
        <f>'[1]PRS'!F433</f>
        <v>13317000</v>
      </c>
      <c r="V40" s="12">
        <f>'[1]PRS'!F233</f>
        <v>73984805</v>
      </c>
      <c r="W40" s="12">
        <f>'[1]PRS'!C33</f>
        <v>4046790</v>
      </c>
      <c r="X40" s="12"/>
      <c r="Y40" s="70">
        <f>'[1]PRS'!C433</f>
        <v>36992402.5</v>
      </c>
      <c r="Z40" s="123">
        <f>'[1]PRS'!C233</f>
        <v>9.1412</v>
      </c>
      <c r="AA40" s="12">
        <f>'[1]PRS'!D33</f>
        <v>1721000</v>
      </c>
      <c r="AB40" s="70">
        <f>'[1]PRS'!D433</f>
        <v>36992402.5</v>
      </c>
      <c r="AC40" s="123">
        <f>'[1]PRS'!E233</f>
        <v>1.7912</v>
      </c>
      <c r="AD40" s="12">
        <f t="shared" si="5"/>
        <v>87831805</v>
      </c>
      <c r="AE40" s="12"/>
      <c r="AF40" s="85"/>
      <c r="AG40" s="85"/>
      <c r="AH40" s="85"/>
      <c r="AI40" s="124"/>
      <c r="AJ40" s="88"/>
      <c r="AK40" s="87"/>
      <c r="AL40" s="83"/>
      <c r="AM40" s="75">
        <f>(SUM(S40:U40)+Y40+AB40+'[1]CASH MANAGEMENT'!$G$33+'[1]CASH MANAGEMENT'!$J$33-'[1]CASH MANAGEMENT'!F37+'[1]CASH MANAGEMENT'!I37)-'[1]ES'!R40</f>
        <v>5009851</v>
      </c>
      <c r="AT40" s="25"/>
      <c r="AU40" s="78"/>
      <c r="AV40" s="79"/>
      <c r="AW40" s="79"/>
      <c r="AX40" s="25"/>
      <c r="AY40" s="5"/>
      <c r="AZ40" s="5"/>
    </row>
    <row r="41" spans="1:52" ht="12.75">
      <c r="A41" s="2">
        <f>'[1]PRS'!A34</f>
        <v>2011</v>
      </c>
      <c r="B41" s="12">
        <f>SUM('[1]PRS'!C634:AR634)</f>
        <v>42474504</v>
      </c>
      <c r="C41" s="12">
        <f>'[1]PRS'!AS634</f>
        <v>600000</v>
      </c>
      <c r="D41" s="12">
        <f>SUM('[1]PRS'!AT634:AU634)</f>
        <v>9289000</v>
      </c>
      <c r="E41" s="10">
        <f>'[1]PRS'!AV634</f>
        <v>4810161.25</v>
      </c>
      <c r="F41" s="10">
        <f>'[1]PRS'!AW634</f>
        <v>10080278.43</v>
      </c>
      <c r="G41" s="12">
        <f>'[1]PRS'!AX634</f>
        <v>5381000</v>
      </c>
      <c r="H41" s="122">
        <f>'[1]PRS'!AY634</f>
        <v>0</v>
      </c>
      <c r="I41" s="12">
        <f>SUM('[1]PRS'!G3234:K3234)</f>
        <v>11042027</v>
      </c>
      <c r="J41" s="12">
        <f>SUM('[1]PRS'!C3234:F3234)</f>
        <v>0</v>
      </c>
      <c r="K41" s="12">
        <f>SUM('[1]PRS'!AZ634:BB634)</f>
        <v>25226</v>
      </c>
      <c r="L41" s="12"/>
      <c r="M41" s="12">
        <f t="shared" si="14"/>
        <v>11067253</v>
      </c>
      <c r="O41" s="12">
        <f>SUM('[1]PRS'!G3434:K3434)</f>
        <v>1981107</v>
      </c>
      <c r="P41" s="12">
        <f>SUM('[1]PRS'!C3434:F3434)</f>
        <v>0</v>
      </c>
      <c r="Q41" s="12">
        <f>'[1]PRS'!B3434</f>
        <v>1981107</v>
      </c>
      <c r="R41" s="12">
        <f t="shared" si="15"/>
        <v>85683303.68</v>
      </c>
      <c r="S41" s="12">
        <f>'[1]CASH MANAGEMENT'!K37</f>
        <v>0</v>
      </c>
      <c r="T41" s="12">
        <f>'[1]PRS'!E434</f>
        <v>530000</v>
      </c>
      <c r="U41" s="12">
        <f>'[1]PRS'!F434</f>
        <v>13685000</v>
      </c>
      <c r="V41" s="12">
        <f>'[1]PRS'!F234</f>
        <v>71468304</v>
      </c>
      <c r="W41" s="12">
        <f>'[1]PRS'!C34</f>
        <v>4068520</v>
      </c>
      <c r="X41" s="12"/>
      <c r="Y41" s="70">
        <f>'[1]PRS'!C434</f>
        <v>35734152</v>
      </c>
      <c r="Z41" s="123">
        <f>'[1]PRS'!C234</f>
        <v>8.7831</v>
      </c>
      <c r="AA41" s="12">
        <f>'[1]PRS'!D34</f>
        <v>1721000</v>
      </c>
      <c r="AB41" s="70">
        <f>'[1]PRS'!D434</f>
        <v>35734152</v>
      </c>
      <c r="AC41" s="123">
        <f>'[1]PRS'!E234</f>
        <v>1.7303</v>
      </c>
      <c r="AD41" s="12">
        <f t="shared" si="5"/>
        <v>85683304</v>
      </c>
      <c r="AE41" s="12"/>
      <c r="AF41" s="85"/>
      <c r="AG41" s="85"/>
      <c r="AH41" s="85"/>
      <c r="AI41" s="124"/>
      <c r="AJ41" s="88"/>
      <c r="AK41" s="87"/>
      <c r="AL41" s="83"/>
      <c r="AM41" s="75">
        <f>(SUM(S41:U41)+Y41+AB41+'[1]CASH MANAGEMENT'!$G$33+'[1]CASH MANAGEMENT'!$J$33-'[1]CASH MANAGEMENT'!F38+'[1]CASH MANAGEMENT'!I38)-'[1]ES'!R41</f>
        <v>5009852</v>
      </c>
      <c r="AU41" s="125"/>
      <c r="AV41" s="126"/>
      <c r="AW41" s="126"/>
      <c r="AY41" s="5"/>
      <c r="AZ41" s="5"/>
    </row>
    <row r="42" spans="1:52" ht="12.75">
      <c r="A42" s="2">
        <f>'[1]PRS'!A35</f>
        <v>2012</v>
      </c>
      <c r="B42" s="12">
        <f>SUM('[1]PRS'!C635:AR635)</f>
        <v>43262774</v>
      </c>
      <c r="C42" s="12">
        <f>'[1]PRS'!AS635</f>
        <v>600000</v>
      </c>
      <c r="D42" s="12">
        <f>SUM('[1]PRS'!AT635:AU635)</f>
        <v>9566000</v>
      </c>
      <c r="E42" s="10">
        <f>'[1]PRS'!AV635</f>
        <v>4321205.67</v>
      </c>
      <c r="F42" s="10">
        <f>'[1]PRS'!AW635</f>
        <v>10597816.5</v>
      </c>
      <c r="G42" s="12">
        <f>'[1]PRS'!AX635</f>
        <v>857000</v>
      </c>
      <c r="H42" s="122">
        <f>'[1]PRS'!AY635</f>
        <v>0</v>
      </c>
      <c r="I42" s="12">
        <f>SUM('[1]PRS'!G3235:K3235)</f>
        <v>10982593</v>
      </c>
      <c r="J42" s="12">
        <f>SUM('[1]PRS'!C3235:F3235)</f>
        <v>0</v>
      </c>
      <c r="K42" s="12">
        <f>SUM('[1]PRS'!AZ635:BB635)</f>
        <v>25226</v>
      </c>
      <c r="L42" s="12"/>
      <c r="M42" s="12">
        <f t="shared" si="14"/>
        <v>11007819</v>
      </c>
      <c r="O42" s="12">
        <f>SUM('[1]PRS'!G3435:K3435)</f>
        <v>1952065</v>
      </c>
      <c r="P42" s="12">
        <f>SUM('[1]PRS'!C3435:F3435)</f>
        <v>0</v>
      </c>
      <c r="Q42" s="12">
        <f>'[1]PRS'!B3435</f>
        <v>1952065</v>
      </c>
      <c r="R42" s="12">
        <f t="shared" si="15"/>
        <v>82164680.17</v>
      </c>
      <c r="S42" s="12">
        <f>'[1]CASH MANAGEMENT'!K38</f>
        <v>0</v>
      </c>
      <c r="T42" s="12">
        <f>'[1]PRS'!E435</f>
        <v>530000</v>
      </c>
      <c r="U42" s="12">
        <f>'[1]PRS'!F435</f>
        <v>14064000</v>
      </c>
      <c r="V42" s="12">
        <f>'[1]PRS'!F235</f>
        <v>67570680</v>
      </c>
      <c r="W42" s="12">
        <f>'[1]PRS'!C35</f>
        <v>4076070</v>
      </c>
      <c r="X42" s="12"/>
      <c r="Y42" s="70">
        <f>'[1]PRS'!C435</f>
        <v>33785340</v>
      </c>
      <c r="Z42" s="123">
        <f>'[1]PRS'!C235</f>
        <v>8.2887</v>
      </c>
      <c r="AA42" s="12">
        <f>'[1]PRS'!D35</f>
        <v>1721000</v>
      </c>
      <c r="AB42" s="70">
        <f>'[1]PRS'!D435</f>
        <v>33785340</v>
      </c>
      <c r="AC42" s="123">
        <f>'[1]PRS'!E235</f>
        <v>1.6359</v>
      </c>
      <c r="AD42" s="12">
        <f t="shared" si="5"/>
        <v>82164680</v>
      </c>
      <c r="AE42" s="12"/>
      <c r="AF42" s="85"/>
      <c r="AG42" s="85"/>
      <c r="AH42" s="85"/>
      <c r="AI42" s="124"/>
      <c r="AJ42" s="88"/>
      <c r="AK42" s="87"/>
      <c r="AL42" s="83"/>
      <c r="AM42" s="75">
        <f>(SUM(S42:U42)+Y42+AB42+'[1]CASH MANAGEMENT'!$G$33+'[1]CASH MANAGEMENT'!$J$33-'[1]CASH MANAGEMENT'!F39+'[1]CASH MANAGEMENT'!I39)-'[1]ES'!R42</f>
        <v>5009850</v>
      </c>
      <c r="AU42" s="125"/>
      <c r="AV42" s="126"/>
      <c r="AW42" s="126"/>
      <c r="AY42" s="5"/>
      <c r="AZ42" s="5"/>
    </row>
    <row r="43" spans="1:52" ht="12.75">
      <c r="A43" s="2">
        <f>'[1]PRS'!A36</f>
        <v>2013</v>
      </c>
      <c r="B43" s="12">
        <f>SUM('[1]PRS'!C636:AR636)</f>
        <v>42364261</v>
      </c>
      <c r="C43" s="12">
        <f>'[1]PRS'!AS636</f>
        <v>600000</v>
      </c>
      <c r="D43" s="12">
        <f>SUM('[1]PRS'!AT636:AU636)</f>
        <v>9853000</v>
      </c>
      <c r="E43" s="10">
        <f>'[1]PRS'!AV636</f>
        <v>3778783.04</v>
      </c>
      <c r="F43" s="10">
        <f>'[1]PRS'!AW636</f>
        <v>11171150.51</v>
      </c>
      <c r="G43" s="12">
        <f>'[1]PRS'!AX636</f>
        <v>2484000</v>
      </c>
      <c r="H43" s="122">
        <f>'[1]PRS'!AY636</f>
        <v>0</v>
      </c>
      <c r="I43" s="12">
        <f>SUM('[1]PRS'!G3236:K3236)</f>
        <v>10924032</v>
      </c>
      <c r="J43" s="12">
        <f>SUM('[1]PRS'!C3236:F3236)</f>
        <v>0</v>
      </c>
      <c r="K43" s="12">
        <f>SUM('[1]PRS'!AZ636:BB636)</f>
        <v>25226</v>
      </c>
      <c r="L43" s="12"/>
      <c r="M43" s="12">
        <f t="shared" si="14"/>
        <v>10949258</v>
      </c>
      <c r="O43" s="12">
        <f>SUM('[1]PRS'!G3436:K3436)</f>
        <v>1930797</v>
      </c>
      <c r="P43" s="12">
        <f>SUM('[1]PRS'!C3436:F3436)</f>
        <v>0</v>
      </c>
      <c r="Q43" s="12">
        <f>'[1]PRS'!B3436</f>
        <v>1930797</v>
      </c>
      <c r="R43" s="12">
        <f t="shared" si="15"/>
        <v>83131249.55</v>
      </c>
      <c r="S43" s="12">
        <f>'[1]CASH MANAGEMENT'!K39</f>
        <v>0</v>
      </c>
      <c r="T43" s="12">
        <f>'[1]PRS'!E436</f>
        <v>530000</v>
      </c>
      <c r="U43" s="12">
        <f>'[1]PRS'!F436</f>
        <v>14454000</v>
      </c>
      <c r="V43" s="12">
        <f>'[1]PRS'!F236</f>
        <v>68147250</v>
      </c>
      <c r="W43" s="12">
        <f>'[1]PRS'!C36</f>
        <v>4081450</v>
      </c>
      <c r="X43" s="12"/>
      <c r="Y43" s="70">
        <f>'[1]PRS'!C436</f>
        <v>34073625</v>
      </c>
      <c r="Z43" s="123">
        <f>'[1]PRS'!C236</f>
        <v>8.3484</v>
      </c>
      <c r="AA43" s="12">
        <f>'[1]PRS'!D36</f>
        <v>1721000</v>
      </c>
      <c r="AB43" s="70">
        <f>'[1]PRS'!D436</f>
        <v>34073625</v>
      </c>
      <c r="AC43" s="123">
        <f>'[1]PRS'!E236</f>
        <v>1.6499</v>
      </c>
      <c r="AD43" s="12">
        <f t="shared" si="5"/>
        <v>83131250</v>
      </c>
      <c r="AE43" s="12"/>
      <c r="AF43" s="85"/>
      <c r="AG43" s="85"/>
      <c r="AH43" s="85"/>
      <c r="AI43" s="124"/>
      <c r="AJ43" s="88"/>
      <c r="AK43" s="87"/>
      <c r="AL43" s="83"/>
      <c r="AM43" s="75">
        <f>(SUM(S43:U43)+Y43+AB43+'[1]CASH MANAGEMENT'!$G$33+'[1]CASH MANAGEMENT'!$J$33-'[1]CASH MANAGEMENT'!F40+'[1]CASH MANAGEMENT'!I40)-'[1]ES'!R43</f>
        <v>5009851</v>
      </c>
      <c r="AU43" s="125"/>
      <c r="AV43" s="126"/>
      <c r="AW43" s="126"/>
      <c r="AY43" s="5"/>
      <c r="AZ43" s="5"/>
    </row>
    <row r="44" spans="1:52" ht="12.75">
      <c r="A44" s="2">
        <f>'[1]PRS'!A37</f>
        <v>2014</v>
      </c>
      <c r="B44" s="12">
        <f>SUM('[1]PRS'!C637:AR637)</f>
        <v>44737062</v>
      </c>
      <c r="C44" s="12">
        <f>'[1]PRS'!AS637</f>
        <v>600000</v>
      </c>
      <c r="D44" s="12">
        <f>SUM('[1]PRS'!AT637:AU637)</f>
        <v>10148000</v>
      </c>
      <c r="E44" s="10">
        <f>'[1]PRS'!AV637</f>
        <v>3220510.19</v>
      </c>
      <c r="F44" s="10">
        <f>'[1]PRS'!AW637</f>
        <v>11759708.32</v>
      </c>
      <c r="G44" s="12">
        <f>'[1]PRS'!AX637</f>
        <v>492000</v>
      </c>
      <c r="H44" s="122">
        <f>'[1]PRS'!AY637</f>
        <v>0</v>
      </c>
      <c r="I44" s="12">
        <f>SUM('[1]PRS'!G3237:K3237)</f>
        <v>10866108</v>
      </c>
      <c r="J44" s="12">
        <f>SUM('[1]PRS'!C3237:F3237)</f>
        <v>0</v>
      </c>
      <c r="K44" s="12">
        <f>SUM('[1]PRS'!AZ637:BB637)</f>
        <v>25226</v>
      </c>
      <c r="L44" s="12"/>
      <c r="M44" s="12">
        <f t="shared" si="14"/>
        <v>10891334</v>
      </c>
      <c r="O44" s="12">
        <f>SUM('[1]PRS'!G3437:K3437)</f>
        <v>2033900</v>
      </c>
      <c r="P44" s="12">
        <f>SUM('[1]PRS'!C3437:F3437)</f>
        <v>0</v>
      </c>
      <c r="Q44" s="12">
        <f>'[1]PRS'!B3437</f>
        <v>2033900</v>
      </c>
      <c r="R44" s="12">
        <f t="shared" si="15"/>
        <v>83882514.50999999</v>
      </c>
      <c r="S44" s="12">
        <f>'[1]CASH MANAGEMENT'!K40</f>
        <v>0</v>
      </c>
      <c r="T44" s="12">
        <f>'[1]PRS'!E437</f>
        <v>530000</v>
      </c>
      <c r="U44" s="12">
        <f>'[1]PRS'!F437</f>
        <v>14856000</v>
      </c>
      <c r="V44" s="12">
        <f>'[1]PRS'!F237</f>
        <v>68496515</v>
      </c>
      <c r="W44" s="12">
        <f>'[1]PRS'!C37</f>
        <v>3958280</v>
      </c>
      <c r="X44" s="12"/>
      <c r="Y44" s="70">
        <f>'[1]PRS'!C437</f>
        <v>34248257.5</v>
      </c>
      <c r="Z44" s="123">
        <f>'[1]PRS'!C237</f>
        <v>8.6523</v>
      </c>
      <c r="AA44" s="12">
        <f>'[1]PRS'!D37</f>
        <v>1721000</v>
      </c>
      <c r="AB44" s="70">
        <f>'[1]PRS'!D437</f>
        <v>34248257.5</v>
      </c>
      <c r="AC44" s="123">
        <f>'[1]PRS'!E237</f>
        <v>1.6584</v>
      </c>
      <c r="AD44" s="12">
        <f t="shared" si="5"/>
        <v>83882515</v>
      </c>
      <c r="AE44" s="12"/>
      <c r="AF44" s="85"/>
      <c r="AG44" s="85"/>
      <c r="AH44" s="85"/>
      <c r="AI44" s="124"/>
      <c r="AJ44" s="88"/>
      <c r="AK44" s="87"/>
      <c r="AL44" s="83"/>
      <c r="AM44" s="75">
        <f>(SUM(S44:U44)+Y44+AB44+'[1]CASH MANAGEMENT'!$G$33+'[1]CASH MANAGEMENT'!$J$33-'[1]CASH MANAGEMENT'!F41+'[1]CASH MANAGEMENT'!I41)-'[1]ES'!R44</f>
        <v>5009852</v>
      </c>
      <c r="AU44" s="125"/>
      <c r="AV44" s="126"/>
      <c r="AW44" s="126"/>
      <c r="AY44" s="5"/>
      <c r="AZ44" s="5"/>
    </row>
    <row r="45" spans="1:52" ht="12.75">
      <c r="A45" s="2">
        <f>'[1]PRS'!A38</f>
        <v>2015</v>
      </c>
      <c r="B45" s="12">
        <f>SUM('[1]PRS'!C638:AR638)</f>
        <v>46056277</v>
      </c>
      <c r="C45" s="12">
        <f>'[1]PRS'!AS638</f>
        <v>600000</v>
      </c>
      <c r="D45" s="12">
        <f>SUM('[1]PRS'!AT638:AU638)</f>
        <v>10451000</v>
      </c>
      <c r="E45" s="10">
        <f>'[1]PRS'!AV638</f>
        <v>2617599</v>
      </c>
      <c r="F45" s="10">
        <f>'[1]PRS'!AW638</f>
        <v>12398771.66</v>
      </c>
      <c r="G45" s="12">
        <f>'[1]PRS'!AX638</f>
        <v>1249000</v>
      </c>
      <c r="H45" s="122">
        <f>'[1]PRS'!AY638</f>
        <v>0</v>
      </c>
      <c r="I45" s="12">
        <f>SUM('[1]PRS'!G3238:K3238)</f>
        <v>10805091</v>
      </c>
      <c r="J45" s="12">
        <f>SUM('[1]PRS'!C3238:F3238)</f>
        <v>0</v>
      </c>
      <c r="K45" s="12">
        <f>SUM('[1]PRS'!AZ638:BB638)</f>
        <v>25226</v>
      </c>
      <c r="L45" s="12"/>
      <c r="M45" s="12">
        <f t="shared" si="14"/>
        <v>10830317</v>
      </c>
      <c r="O45" s="12">
        <f>SUM('[1]PRS'!G3438:K3438)</f>
        <v>2144103</v>
      </c>
      <c r="P45" s="12">
        <f>SUM('[1]PRS'!C3438:F3438)</f>
        <v>0</v>
      </c>
      <c r="Q45" s="12">
        <f>'[1]PRS'!B3438</f>
        <v>2144103</v>
      </c>
      <c r="R45" s="12">
        <f t="shared" si="15"/>
        <v>86347067.66</v>
      </c>
      <c r="S45" s="12">
        <f>'[1]CASH MANAGEMENT'!K41</f>
        <v>0</v>
      </c>
      <c r="T45" s="12">
        <f>'[1]PRS'!E438</f>
        <v>530000</v>
      </c>
      <c r="U45" s="12">
        <f>'[1]PRS'!F438</f>
        <v>15270000</v>
      </c>
      <c r="V45" s="12">
        <f>'[1]PRS'!F238</f>
        <v>70547068</v>
      </c>
      <c r="W45" s="12">
        <f>'[1]PRS'!C38</f>
        <v>3896980</v>
      </c>
      <c r="X45" s="12"/>
      <c r="Y45" s="70">
        <f>'[1]PRS'!C438</f>
        <v>35273534</v>
      </c>
      <c r="Z45" s="123">
        <f>'[1]PRS'!C238</f>
        <v>9.0515</v>
      </c>
      <c r="AA45" s="12">
        <f>'[1]PRS'!D38</f>
        <v>1721000</v>
      </c>
      <c r="AB45" s="70">
        <f>'[1]PRS'!D438</f>
        <v>35273534</v>
      </c>
      <c r="AC45" s="123">
        <f>'[1]PRS'!E238</f>
        <v>1.708</v>
      </c>
      <c r="AD45" s="12">
        <f t="shared" si="5"/>
        <v>86347068</v>
      </c>
      <c r="AE45" s="12"/>
      <c r="AF45" s="85"/>
      <c r="AG45" s="85"/>
      <c r="AH45" s="85"/>
      <c r="AI45" s="124"/>
      <c r="AJ45" s="88"/>
      <c r="AK45" s="87"/>
      <c r="AL45" s="83"/>
      <c r="AM45" s="75">
        <f>(SUM(S45:U45)+Y45+AB45+'[1]CASH MANAGEMENT'!$G$33+'[1]CASH MANAGEMENT'!$J$33-'[1]CASH MANAGEMENT'!F42+'[1]CASH MANAGEMENT'!I42)-'[1]ES'!R45</f>
        <v>5009851</v>
      </c>
      <c r="AT45" s="25"/>
      <c r="AU45" s="78"/>
      <c r="AV45" s="79"/>
      <c r="AW45" s="79"/>
      <c r="AX45" s="25"/>
      <c r="AY45" s="71"/>
      <c r="AZ45" s="5"/>
    </row>
    <row r="46" spans="1:52" ht="12.75">
      <c r="A46" s="2">
        <f>'[1]PRS'!A39</f>
        <v>2016</v>
      </c>
      <c r="B46" s="12">
        <f>SUM('[1]PRS'!C639:AR639)</f>
        <v>46211008</v>
      </c>
      <c r="C46" s="12">
        <f>'[1]PRS'!AS639</f>
        <v>600000</v>
      </c>
      <c r="D46" s="12">
        <f>SUM('[1]PRS'!AT639:AU639)</f>
        <v>10770000</v>
      </c>
      <c r="E46" s="10">
        <f>'[1]PRS'!AV639</f>
        <v>2019872.32</v>
      </c>
      <c r="F46" s="10">
        <f>'[1]PRS'!AW639</f>
        <v>13247805.22</v>
      </c>
      <c r="G46" s="12">
        <f>'[1]PRS'!AX639</f>
        <v>1256000</v>
      </c>
      <c r="H46" s="122">
        <f>'[1]PRS'!AY639</f>
        <v>0</v>
      </c>
      <c r="I46" s="12">
        <f>SUM('[1]PRS'!G3239:K3239)</f>
        <v>10740768</v>
      </c>
      <c r="J46" s="12">
        <f>SUM('[1]PRS'!C3239:F3239)</f>
        <v>0</v>
      </c>
      <c r="K46" s="12">
        <f>SUM('[1]PRS'!AZ639:BB639)</f>
        <v>25226</v>
      </c>
      <c r="L46" s="12"/>
      <c r="M46" s="12">
        <f t="shared" si="14"/>
        <v>10765994</v>
      </c>
      <c r="O46" s="12">
        <f>SUM('[1]PRS'!G3439:K3439)</f>
        <v>2261953</v>
      </c>
      <c r="P46" s="12">
        <f>SUM('[1]PRS'!C3439:F3439)</f>
        <v>0</v>
      </c>
      <c r="Q46" s="12">
        <f>'[1]PRS'!B3439</f>
        <v>2261953</v>
      </c>
      <c r="R46" s="12">
        <f t="shared" si="15"/>
        <v>87132632.54</v>
      </c>
      <c r="S46" s="12">
        <f>'[1]CASH MANAGEMENT'!K42</f>
        <v>0</v>
      </c>
      <c r="T46" s="12">
        <f>'[1]PRS'!E439</f>
        <v>530000</v>
      </c>
      <c r="U46" s="12">
        <f>'[1]PRS'!F439</f>
        <v>15697000</v>
      </c>
      <c r="V46" s="12">
        <f>'[1]PRS'!F239</f>
        <v>70905633</v>
      </c>
      <c r="W46" s="12">
        <f>'[1]PRS'!C39</f>
        <v>3728480</v>
      </c>
      <c r="X46" s="12"/>
      <c r="Y46" s="70">
        <f>'[1]PRS'!C439</f>
        <v>35452816.5</v>
      </c>
      <c r="Z46" s="123">
        <f>'[1]PRS'!C239</f>
        <v>9.5087</v>
      </c>
      <c r="AA46" s="12">
        <f>'[1]PRS'!D39</f>
        <v>1951000</v>
      </c>
      <c r="AB46" s="70">
        <f>'[1]PRS'!D439</f>
        <v>35452816.5</v>
      </c>
      <c r="AC46" s="123">
        <f>'[1]PRS'!E239</f>
        <v>1.5143</v>
      </c>
      <c r="AD46" s="12">
        <f t="shared" si="5"/>
        <v>87132633</v>
      </c>
      <c r="AE46" s="12"/>
      <c r="AF46" s="85"/>
      <c r="AG46" s="85"/>
      <c r="AH46" s="85"/>
      <c r="AI46" s="124"/>
      <c r="AJ46" s="88"/>
      <c r="AK46" s="87"/>
      <c r="AL46" s="83"/>
      <c r="AM46" s="75">
        <f>(SUM(S46:U46)+Y46+AB46+'[1]CASH MANAGEMENT'!$G$33+'[1]CASH MANAGEMENT'!$J$33-'[1]CASH MANAGEMENT'!F43+'[1]CASH MANAGEMENT'!I43)-'[1]ES'!R46</f>
        <v>5009852</v>
      </c>
      <c r="AT46" s="25"/>
      <c r="AU46" s="78"/>
      <c r="AV46" s="79"/>
      <c r="AW46" s="79"/>
      <c r="AX46" s="25"/>
      <c r="AY46" s="71"/>
      <c r="AZ46" s="5"/>
    </row>
    <row r="47" spans="1:52" ht="12.75">
      <c r="A47" s="2">
        <f>'[1]PRS'!A40</f>
        <v>2017</v>
      </c>
      <c r="B47" s="12">
        <f>SUM('[1]PRS'!C640:AR640)</f>
        <v>47183364</v>
      </c>
      <c r="C47" s="12">
        <f>'[1]PRS'!AS640</f>
        <v>600000</v>
      </c>
      <c r="D47" s="12">
        <f>SUM('[1]PRS'!AT640:AU640)</f>
        <v>11097000</v>
      </c>
      <c r="E47" s="10">
        <f>'[1]PRS'!AV640</f>
        <v>1064149.86</v>
      </c>
      <c r="F47" s="10">
        <f>'[1]PRS'!AW640</f>
        <v>7764224.81</v>
      </c>
      <c r="G47" s="12">
        <f>'[1]PRS'!AX640</f>
        <v>263000</v>
      </c>
      <c r="H47" s="122">
        <f>'[1]PRS'!AY640</f>
        <v>0</v>
      </c>
      <c r="I47" s="12">
        <f>SUM('[1]PRS'!G3240:K3240)</f>
        <v>10672910</v>
      </c>
      <c r="J47" s="12">
        <f>SUM('[1]PRS'!C3240:F3240)</f>
        <v>0</v>
      </c>
      <c r="K47" s="12">
        <f>SUM('[1]PRS'!AZ640:BB640)</f>
        <v>25226</v>
      </c>
      <c r="L47" s="12"/>
      <c r="M47" s="12">
        <f t="shared" si="14"/>
        <v>10698136</v>
      </c>
      <c r="O47" s="12">
        <f>SUM('[1]PRS'!G3440:K3440)</f>
        <v>2387977</v>
      </c>
      <c r="P47" s="12">
        <f>SUM('[1]PRS'!C3440:F3440)</f>
        <v>0</v>
      </c>
      <c r="Q47" s="12">
        <f>'[1]PRS'!B3440</f>
        <v>2387977</v>
      </c>
      <c r="R47" s="12">
        <f t="shared" si="15"/>
        <v>81057851.67</v>
      </c>
      <c r="S47" s="12">
        <f>'[1]CASH MANAGEMENT'!K43</f>
        <v>0</v>
      </c>
      <c r="T47" s="12">
        <f>'[1]PRS'!E440</f>
        <v>530000</v>
      </c>
      <c r="U47" s="12">
        <f>'[1]PRS'!F440</f>
        <v>16136000</v>
      </c>
      <c r="V47" s="12">
        <f>'[1]PRS'!F240</f>
        <v>64391852</v>
      </c>
      <c r="W47" s="12">
        <f>'[1]PRS'!C40</f>
        <v>4501001</v>
      </c>
      <c r="X47" s="12"/>
      <c r="Y47" s="70">
        <f>'[1]PRS'!C440</f>
        <v>32195926</v>
      </c>
      <c r="Z47" s="123">
        <f>'[1]PRS'!C240</f>
        <v>7.1531</v>
      </c>
      <c r="AA47" s="12">
        <f>'[1]PRS'!D40</f>
        <v>1951000</v>
      </c>
      <c r="AB47" s="70">
        <f>'[1]PRS'!D440</f>
        <v>32195926</v>
      </c>
      <c r="AC47" s="123">
        <f>'[1]PRS'!E240</f>
        <v>1.3752</v>
      </c>
      <c r="AD47" s="12">
        <f t="shared" si="5"/>
        <v>81057852</v>
      </c>
      <c r="AE47" s="12"/>
      <c r="AF47" s="85"/>
      <c r="AG47" s="85"/>
      <c r="AH47" s="85"/>
      <c r="AI47" s="124"/>
      <c r="AJ47" s="88"/>
      <c r="AK47" s="87"/>
      <c r="AL47" s="83"/>
      <c r="AM47" s="75">
        <f>(SUM(S47:U47)+Y47+AB47+'[1]CASH MANAGEMENT'!$G$33+'[1]CASH MANAGEMENT'!$J$33-'[1]CASH MANAGEMENT'!F44+'[1]CASH MANAGEMENT'!I44)-'[1]ES'!R47</f>
        <v>5009851</v>
      </c>
      <c r="AT47" s="25"/>
      <c r="AU47" s="78"/>
      <c r="AV47" s="79"/>
      <c r="AW47" s="79"/>
      <c r="AX47" s="25"/>
      <c r="AY47" s="71"/>
      <c r="AZ47" s="5"/>
    </row>
    <row r="48" spans="1:51" s="80" customFormat="1" ht="27.75" customHeight="1">
      <c r="A48" s="127" t="s">
        <v>159</v>
      </c>
      <c r="B48" s="128">
        <f aca="true" t="shared" si="16" ref="B48:K48">SUM(B36:B47)</f>
        <v>915541418</v>
      </c>
      <c r="C48" s="128">
        <f t="shared" si="16"/>
        <v>18000000</v>
      </c>
      <c r="D48" s="128">
        <f t="shared" si="16"/>
        <v>191146166</v>
      </c>
      <c r="E48" s="128">
        <f t="shared" si="16"/>
        <v>216340903.37</v>
      </c>
      <c r="F48" s="128">
        <f t="shared" si="16"/>
        <v>152884398.12</v>
      </c>
      <c r="G48" s="128">
        <f t="shared" si="16"/>
        <v>119788615</v>
      </c>
      <c r="H48" s="128">
        <f t="shared" si="16"/>
        <v>0</v>
      </c>
      <c r="I48" s="128">
        <f t="shared" si="16"/>
        <v>269496924</v>
      </c>
      <c r="J48" s="128">
        <f t="shared" si="16"/>
        <v>6791470</v>
      </c>
      <c r="K48" s="128">
        <f t="shared" si="16"/>
        <v>610703</v>
      </c>
      <c r="L48" s="128"/>
      <c r="M48" s="128">
        <f>SUM(M36:M47)</f>
        <v>276914271</v>
      </c>
      <c r="N48" s="128"/>
      <c r="O48" s="128">
        <f>SUM(O36:O47)</f>
        <v>49822967</v>
      </c>
      <c r="P48" s="128">
        <f>SUM(P36:P47)</f>
        <v>0</v>
      </c>
      <c r="Q48" s="128">
        <f>SUM(Q36:Q47)</f>
        <v>49822967</v>
      </c>
      <c r="R48" s="128">
        <f>SUM(R36:R47)</f>
        <v>1940438738.4900002</v>
      </c>
      <c r="S48" s="129"/>
      <c r="T48" s="128">
        <f>SUM(T36:T47)</f>
        <v>17380760</v>
      </c>
      <c r="U48" s="128">
        <f>SUM(U36:U47)</f>
        <v>284991854</v>
      </c>
      <c r="V48" s="129"/>
      <c r="W48" s="128">
        <f>SUM(W36:W47)</f>
        <v>131175667</v>
      </c>
      <c r="X48" s="128"/>
      <c r="Y48" s="128">
        <f>SUM(Y36:Y47)</f>
        <v>822242122</v>
      </c>
      <c r="Z48" s="129"/>
      <c r="AA48" s="128">
        <f>SUM(AA36:AA47)</f>
        <v>55059993</v>
      </c>
      <c r="AB48" s="128">
        <f>SUM(AB36:AB47)</f>
        <v>822153285</v>
      </c>
      <c r="AC48" s="129"/>
      <c r="AD48" s="128">
        <f>SUM(AD36:AD47)</f>
        <v>1946768021</v>
      </c>
      <c r="AE48" s="128">
        <f>SUM(AE36:AE47)</f>
        <v>8944508.50999999</v>
      </c>
      <c r="AF48" s="130"/>
      <c r="AG48" s="130"/>
      <c r="AH48" s="130"/>
      <c r="AI48" s="130"/>
      <c r="AJ48" s="130"/>
      <c r="AK48" s="130"/>
      <c r="AL48" s="130"/>
      <c r="AM48" s="131"/>
      <c r="AN48" s="76"/>
      <c r="AO48" s="76"/>
      <c r="AP48" s="76"/>
      <c r="AQ48" s="76"/>
      <c r="AR48" s="76"/>
      <c r="AS48" s="76"/>
      <c r="AT48" s="77"/>
      <c r="AU48" s="78"/>
      <c r="AV48" s="78"/>
      <c r="AW48" s="78"/>
      <c r="AX48" s="77"/>
      <c r="AY48" s="77"/>
    </row>
    <row r="49" spans="1:52" ht="12.75">
      <c r="A49" s="2">
        <f>'[1]PRS'!A41</f>
        <v>2018</v>
      </c>
      <c r="B49" s="12">
        <f>SUM('[1]PRS'!C641:AR641)</f>
        <v>45692095</v>
      </c>
      <c r="C49" s="12">
        <f>'[1]PRS'!AS641</f>
        <v>600000</v>
      </c>
      <c r="D49" s="12">
        <f>SUM('[1]PRS'!AT641:AU641)</f>
        <v>11097000</v>
      </c>
      <c r="E49" s="12">
        <f>'[1]PRS'!AV641</f>
        <v>0</v>
      </c>
      <c r="F49" s="12">
        <f>'[1]PRS'!AW641</f>
        <v>0</v>
      </c>
      <c r="G49" s="12">
        <f>'[1]PRS'!AX641</f>
        <v>263000</v>
      </c>
      <c r="H49" s="122">
        <f>'[1]PRS'!AY642</f>
        <v>0</v>
      </c>
      <c r="I49" s="12">
        <f>SUM('[1]PRS'!G3241:K3241)</f>
        <v>10601270</v>
      </c>
      <c r="J49" s="12">
        <f>SUM('[1]PRS'!C3241:F3241)</f>
        <v>0</v>
      </c>
      <c r="K49" s="12">
        <f>SUM('[1]PRS'!AZ641:BB641)</f>
        <v>25226</v>
      </c>
      <c r="L49" s="12"/>
      <c r="M49" s="12">
        <f aca="true" t="shared" si="17" ref="M49:M76">I49+J49+K49</f>
        <v>10626496</v>
      </c>
      <c r="O49" s="12">
        <f>SUM('[1]PRS'!G3441:K3441)</f>
        <v>1894758</v>
      </c>
      <c r="P49" s="12">
        <f>SUM('[1]PRS'!C3441:F3441)</f>
        <v>0</v>
      </c>
      <c r="Q49" s="12">
        <f>'[1]PRS'!B3441</f>
        <v>1894758</v>
      </c>
      <c r="R49" s="12">
        <f>SUM(B49:G49)+H49+M49+Q49</f>
        <v>70173349</v>
      </c>
      <c r="S49" s="12">
        <f>'[1]CASH MANAGEMENT'!K45</f>
        <v>0</v>
      </c>
      <c r="T49" s="12">
        <f>'[1]PRS'!E441</f>
        <v>530000</v>
      </c>
      <c r="U49" s="12">
        <f>'[1]PRS'!F441</f>
        <v>16136000</v>
      </c>
      <c r="V49" s="12">
        <f>'[1]PRS'!F241</f>
        <v>53507349</v>
      </c>
      <c r="W49" s="12">
        <f>'[1]PRS'!C41</f>
        <v>4501001</v>
      </c>
      <c r="X49" s="12"/>
      <c r="Y49" s="70">
        <f>'[1]PRS'!C441</f>
        <v>26753674.5</v>
      </c>
      <c r="Z49" s="123">
        <f>'[1]PRS'!C241</f>
        <v>5.9439</v>
      </c>
      <c r="AA49" s="12">
        <f>'[1]PRS'!D41</f>
        <v>1951000</v>
      </c>
      <c r="AB49" s="70">
        <f>'[1]PRS'!D441</f>
        <v>26753674.5</v>
      </c>
      <c r="AC49" s="123">
        <f>'[1]PRS'!E241</f>
        <v>1.1427</v>
      </c>
      <c r="AD49" s="12">
        <f t="shared" si="5"/>
        <v>70173349</v>
      </c>
      <c r="AE49" s="12"/>
      <c r="AF49" s="124"/>
      <c r="AG49" s="124"/>
      <c r="AH49" s="85"/>
      <c r="AI49" s="124"/>
      <c r="AJ49" s="88"/>
      <c r="AK49" s="87"/>
      <c r="AL49" s="83"/>
      <c r="AM49" s="75"/>
      <c r="AT49" s="25"/>
      <c r="AU49" s="58"/>
      <c r="AV49" s="59"/>
      <c r="AW49" s="59"/>
      <c r="AX49" s="25"/>
      <c r="AY49" s="71"/>
      <c r="AZ49" s="5"/>
    </row>
    <row r="50" spans="1:52" ht="12.75">
      <c r="A50" s="2">
        <f>'[1]PRS'!A42</f>
        <v>2019</v>
      </c>
      <c r="B50" s="12">
        <f>SUM('[1]PRS'!C642:AR642)</f>
        <v>45692095</v>
      </c>
      <c r="C50" s="12">
        <f>'[1]PRS'!AS642</f>
        <v>600000</v>
      </c>
      <c r="D50" s="12">
        <f>SUM('[1]PRS'!AT642:AU642)</f>
        <v>11097000</v>
      </c>
      <c r="E50" s="12">
        <f>'[1]PRS'!AV642</f>
        <v>0</v>
      </c>
      <c r="F50" s="12">
        <f>'[1]PRS'!AW642</f>
        <v>0</v>
      </c>
      <c r="G50" s="12">
        <f>'[1]PRS'!AX642</f>
        <v>263000</v>
      </c>
      <c r="H50" s="122">
        <f>'[1]PRS'!AY643</f>
        <v>0</v>
      </c>
      <c r="I50" s="12">
        <f>SUM('[1]PRS'!G3242:K3242)</f>
        <v>10414826</v>
      </c>
      <c r="J50" s="12">
        <f>SUM('[1]PRS'!C3242:F3242)</f>
        <v>0</v>
      </c>
      <c r="K50" s="12">
        <f>SUM('[1]PRS'!AZ642:BB642)</f>
        <v>25226</v>
      </c>
      <c r="L50" s="12"/>
      <c r="M50" s="12">
        <f t="shared" si="17"/>
        <v>10440052</v>
      </c>
      <c r="O50" s="12">
        <f>SUM('[1]PRS'!G3442:K3442)</f>
        <v>2023342</v>
      </c>
      <c r="P50" s="12">
        <f>SUM('[1]PRS'!C3442:F3442)</f>
        <v>0</v>
      </c>
      <c r="Q50" s="12">
        <f>'[1]PRS'!B3442</f>
        <v>2023342</v>
      </c>
      <c r="R50" s="12">
        <f>SUM(B50:G50)+H50+M50+Q50</f>
        <v>70115489</v>
      </c>
      <c r="S50" s="12">
        <f>'[1]CASH MANAGEMENT'!K46</f>
        <v>0</v>
      </c>
      <c r="T50" s="12">
        <f>'[1]PRS'!E442</f>
        <v>530000</v>
      </c>
      <c r="U50" s="12">
        <f>'[1]PRS'!F442</f>
        <v>16136000</v>
      </c>
      <c r="V50" s="12">
        <f>'[1]PRS'!F242</f>
        <v>53449489</v>
      </c>
      <c r="W50" s="12">
        <f>'[1]PRS'!C42</f>
        <v>4501001</v>
      </c>
      <c r="X50" s="12"/>
      <c r="Y50" s="70">
        <f>'[1]PRS'!C442</f>
        <v>26724744.5</v>
      </c>
      <c r="Z50" s="123">
        <f>'[1]PRS'!C242</f>
        <v>5.9375</v>
      </c>
      <c r="AA50" s="12">
        <f>'[1]PRS'!D42</f>
        <v>1951000</v>
      </c>
      <c r="AB50" s="70">
        <f>'[1]PRS'!D442</f>
        <v>26724744.5</v>
      </c>
      <c r="AC50" s="123">
        <f>'[1]PRS'!E242</f>
        <v>1.1415</v>
      </c>
      <c r="AD50" s="12">
        <f t="shared" si="5"/>
        <v>70115489</v>
      </c>
      <c r="AE50" s="12"/>
      <c r="AF50" s="124"/>
      <c r="AG50" s="124"/>
      <c r="AH50" s="85"/>
      <c r="AI50" s="124"/>
      <c r="AJ50" s="88"/>
      <c r="AK50" s="87"/>
      <c r="AL50" s="83"/>
      <c r="AM50" s="64"/>
      <c r="AU50" s="132"/>
      <c r="AV50" s="133"/>
      <c r="AW50" s="133"/>
      <c r="AY50" s="5"/>
      <c r="AZ50" s="5"/>
    </row>
    <row r="51" spans="1:52" ht="12.75">
      <c r="A51" s="2">
        <f>'[1]PRS'!A43</f>
        <v>2020</v>
      </c>
      <c r="B51" s="12">
        <f>SUM('[1]PRS'!C643:AR643)</f>
        <v>45692095</v>
      </c>
      <c r="C51" s="12">
        <f>'[1]PRS'!AS643</f>
        <v>600000</v>
      </c>
      <c r="D51" s="12">
        <f>SUM('[1]PRS'!AT643:AU643)</f>
        <v>11097000</v>
      </c>
      <c r="E51" s="12">
        <f>'[1]PRS'!AV643</f>
        <v>0</v>
      </c>
      <c r="F51" s="12">
        <f>'[1]PRS'!AW643</f>
        <v>0</v>
      </c>
      <c r="G51" s="12">
        <f>'[1]PRS'!AX643</f>
        <v>263000</v>
      </c>
      <c r="H51" s="122">
        <f>'[1]PRS'!AY644</f>
        <v>0</v>
      </c>
      <c r="I51" s="12">
        <f>SUM('[1]PRS'!G3243:K3243)</f>
        <v>10215729</v>
      </c>
      <c r="J51" s="12">
        <f>SUM('[1]PRS'!C3243:F3243)</f>
        <v>0</v>
      </c>
      <c r="K51" s="12">
        <f>SUM('[1]PRS'!AZ643:BB643)</f>
        <v>25226</v>
      </c>
      <c r="L51" s="12"/>
      <c r="M51" s="12">
        <f t="shared" si="17"/>
        <v>10240955</v>
      </c>
      <c r="O51" s="12">
        <f>SUM('[1]PRS'!G3443:K3443)</f>
        <v>2161777</v>
      </c>
      <c r="P51" s="12">
        <f>SUM('[1]PRS'!C3443:F3443)</f>
        <v>0</v>
      </c>
      <c r="Q51" s="12">
        <f>'[1]PRS'!B3443</f>
        <v>2161777</v>
      </c>
      <c r="R51" s="12">
        <f aca="true" t="shared" si="18" ref="R51:R76">SUM(B51:G51)+H51+M51+Q51</f>
        <v>70054827</v>
      </c>
      <c r="S51" s="12">
        <f>'[1]CASH MANAGEMENT'!K47</f>
        <v>0</v>
      </c>
      <c r="T51" s="12">
        <f>'[1]PRS'!E443</f>
        <v>530000</v>
      </c>
      <c r="U51" s="12">
        <f>'[1]PRS'!F443</f>
        <v>16136000</v>
      </c>
      <c r="V51" s="12">
        <f>'[1]PRS'!F243</f>
        <v>53388827</v>
      </c>
      <c r="W51" s="12">
        <f>'[1]PRS'!C43</f>
        <v>4501001</v>
      </c>
      <c r="X51" s="12"/>
      <c r="Y51" s="70">
        <f>'[1]PRS'!C443</f>
        <v>26694413.5</v>
      </c>
      <c r="Z51" s="123">
        <f>'[1]PRS'!C243</f>
        <v>5.9308</v>
      </c>
      <c r="AA51" s="12">
        <f>'[1]PRS'!D43</f>
        <v>1951000</v>
      </c>
      <c r="AB51" s="70">
        <f>'[1]PRS'!D443</f>
        <v>26694413.5</v>
      </c>
      <c r="AC51" s="123">
        <f>'[1]PRS'!E243</f>
        <v>1.1402</v>
      </c>
      <c r="AD51" s="12">
        <f t="shared" si="5"/>
        <v>70054827</v>
      </c>
      <c r="AE51" s="12"/>
      <c r="AF51" s="124"/>
      <c r="AG51" s="124"/>
      <c r="AH51" s="85"/>
      <c r="AI51" s="124"/>
      <c r="AJ51" s="88"/>
      <c r="AK51" s="87"/>
      <c r="AL51" s="83"/>
      <c r="AM51" s="64"/>
      <c r="AU51" s="132"/>
      <c r="AV51" s="133"/>
      <c r="AW51" s="133"/>
      <c r="AY51" s="5"/>
      <c r="AZ51" s="5"/>
    </row>
    <row r="52" spans="1:52" ht="12.75">
      <c r="A52" s="2">
        <f>'[1]PRS'!A44</f>
        <v>2021</v>
      </c>
      <c r="B52" s="12">
        <f>SUM('[1]PRS'!C644:AR644)</f>
        <v>45692095</v>
      </c>
      <c r="C52" s="12">
        <f>'[1]PRS'!AS644</f>
        <v>600000</v>
      </c>
      <c r="D52" s="12">
        <f>SUM('[1]PRS'!AT644:AU644)</f>
        <v>11097000</v>
      </c>
      <c r="E52" s="12">
        <f>'[1]PRS'!AV644</f>
        <v>0</v>
      </c>
      <c r="F52" s="12">
        <f>'[1]PRS'!AW644</f>
        <v>0</v>
      </c>
      <c r="G52" s="12">
        <f>'[1]PRS'!AX644</f>
        <v>263000</v>
      </c>
      <c r="H52" s="122">
        <f>'[1]PRS'!AY645</f>
        <v>0</v>
      </c>
      <c r="I52" s="12">
        <f>SUM('[1]PRS'!G3244:K3244)</f>
        <v>10003010</v>
      </c>
      <c r="J52" s="12">
        <f>SUM('[1]PRS'!C3244:F3244)</f>
        <v>0</v>
      </c>
      <c r="K52" s="12">
        <f>SUM('[1]PRS'!AZ644:BB644)</f>
        <v>25226</v>
      </c>
      <c r="L52" s="12"/>
      <c r="M52" s="12">
        <f t="shared" si="17"/>
        <v>10028236</v>
      </c>
      <c r="O52" s="12">
        <f>SUM('[1]PRS'!G3444:K3444)</f>
        <v>2310862</v>
      </c>
      <c r="P52" s="12">
        <f>SUM('[1]PRS'!C3444:F3444)</f>
        <v>0</v>
      </c>
      <c r="Q52" s="12">
        <f>'[1]PRS'!B3444</f>
        <v>2310862</v>
      </c>
      <c r="R52" s="12">
        <f t="shared" si="18"/>
        <v>69991193</v>
      </c>
      <c r="S52" s="12">
        <f>'[1]CASH MANAGEMENT'!K48</f>
        <v>0</v>
      </c>
      <c r="T52" s="12">
        <f>'[1]PRS'!E444</f>
        <v>530000</v>
      </c>
      <c r="U52" s="12">
        <f>'[1]PRS'!F444</f>
        <v>16136000</v>
      </c>
      <c r="V52" s="12">
        <f>'[1]PRS'!F244</f>
        <v>53325193</v>
      </c>
      <c r="W52" s="12">
        <f>'[1]PRS'!C44</f>
        <v>4501001</v>
      </c>
      <c r="X52" s="12"/>
      <c r="Y52" s="70">
        <f>'[1]PRS'!C444</f>
        <v>26662596.5</v>
      </c>
      <c r="Z52" s="123">
        <f>'[1]PRS'!C244</f>
        <v>5.9237</v>
      </c>
      <c r="AA52" s="12">
        <f>'[1]PRS'!D44</f>
        <v>1951000</v>
      </c>
      <c r="AB52" s="70">
        <f>'[1]PRS'!D444</f>
        <v>26662596.5</v>
      </c>
      <c r="AC52" s="123">
        <f>'[1]PRS'!E244</f>
        <v>1.1388</v>
      </c>
      <c r="AD52" s="12">
        <f t="shared" si="5"/>
        <v>69991193</v>
      </c>
      <c r="AE52" s="12"/>
      <c r="AF52" s="124"/>
      <c r="AG52" s="124"/>
      <c r="AH52" s="85"/>
      <c r="AI52" s="124"/>
      <c r="AJ52" s="88"/>
      <c r="AK52" s="87"/>
      <c r="AL52" s="83"/>
      <c r="AM52" s="64"/>
      <c r="AU52" s="132"/>
      <c r="AV52" s="133"/>
      <c r="AW52" s="133"/>
      <c r="AY52" s="5"/>
      <c r="AZ52" s="5"/>
    </row>
    <row r="53" spans="1:52" ht="12.75">
      <c r="A53" s="2">
        <f>'[1]PRS'!A45</f>
        <v>2022</v>
      </c>
      <c r="B53" s="12">
        <f>SUM('[1]PRS'!C645:AR645)</f>
        <v>45692095</v>
      </c>
      <c r="C53" s="12">
        <f>'[1]PRS'!AS645</f>
        <v>600000</v>
      </c>
      <c r="D53" s="12">
        <f>SUM('[1]PRS'!AT645:AU645)</f>
        <v>11097000</v>
      </c>
      <c r="E53" s="12">
        <f>'[1]PRS'!AV645</f>
        <v>0</v>
      </c>
      <c r="F53" s="12">
        <f>'[1]PRS'!AW645</f>
        <v>0</v>
      </c>
      <c r="G53" s="12">
        <f>'[1]PRS'!AX645</f>
        <v>263000</v>
      </c>
      <c r="H53" s="122">
        <f>'[1]PRS'!AY646</f>
        <v>0</v>
      </c>
      <c r="I53" s="12">
        <f>SUM('[1]PRS'!G3245:K3245)</f>
        <v>9775621</v>
      </c>
      <c r="J53" s="12">
        <f>SUM('[1]PRS'!C3245:F3245)</f>
        <v>0</v>
      </c>
      <c r="K53" s="12">
        <f>SUM('[1]PRS'!AZ645:BB645)</f>
        <v>25226</v>
      </c>
      <c r="L53" s="12"/>
      <c r="M53" s="12">
        <f t="shared" si="17"/>
        <v>9800847</v>
      </c>
      <c r="O53" s="12">
        <f>SUM('[1]PRS'!G3445:K3445)</f>
        <v>2471463</v>
      </c>
      <c r="P53" s="12">
        <f>SUM('[1]PRS'!C3445:F3445)</f>
        <v>0</v>
      </c>
      <c r="Q53" s="12">
        <f>'[1]PRS'!B3445</f>
        <v>2471463</v>
      </c>
      <c r="R53" s="12">
        <f t="shared" si="18"/>
        <v>69924405</v>
      </c>
      <c r="S53" s="12">
        <f>'[1]CASH MANAGEMENT'!K49</f>
        <v>0</v>
      </c>
      <c r="T53" s="12">
        <f>'[1]PRS'!E445</f>
        <v>530000</v>
      </c>
      <c r="U53" s="12">
        <f>'[1]PRS'!F445</f>
        <v>16136000</v>
      </c>
      <c r="V53" s="12">
        <f>'[1]PRS'!F245</f>
        <v>53258405</v>
      </c>
      <c r="W53" s="12">
        <f>'[1]PRS'!C45</f>
        <v>4501001</v>
      </c>
      <c r="X53" s="12"/>
      <c r="Y53" s="70">
        <f>'[1]PRS'!C445</f>
        <v>26629202.5</v>
      </c>
      <c r="Z53" s="123">
        <f>'[1]PRS'!C245</f>
        <v>5.9163</v>
      </c>
      <c r="AA53" s="12">
        <f>'[1]PRS'!D45</f>
        <v>1951000</v>
      </c>
      <c r="AB53" s="70">
        <f>'[1]PRS'!D445</f>
        <v>26629202.5</v>
      </c>
      <c r="AC53" s="123">
        <f>'[1]PRS'!E245</f>
        <v>1.1374</v>
      </c>
      <c r="AD53" s="12">
        <f t="shared" si="5"/>
        <v>69924405</v>
      </c>
      <c r="AE53" s="12"/>
      <c r="AF53" s="124"/>
      <c r="AG53" s="124"/>
      <c r="AH53" s="85"/>
      <c r="AI53" s="124"/>
      <c r="AJ53" s="88"/>
      <c r="AK53" s="87"/>
      <c r="AL53" s="83"/>
      <c r="AM53" s="64"/>
      <c r="AU53" s="132"/>
      <c r="AV53" s="133"/>
      <c r="AW53" s="133"/>
      <c r="AY53" s="5"/>
      <c r="AZ53" s="5"/>
    </row>
    <row r="54" spans="1:52" ht="12.75">
      <c r="A54" s="2">
        <f>'[1]PRS'!A46</f>
        <v>2023</v>
      </c>
      <c r="B54" s="12">
        <f>SUM('[1]PRS'!C646:AR646)</f>
        <v>45692095</v>
      </c>
      <c r="C54" s="12">
        <f>'[1]PRS'!AS646</f>
        <v>600000</v>
      </c>
      <c r="D54" s="12">
        <f>SUM('[1]PRS'!AT646:AU646)</f>
        <v>11097000</v>
      </c>
      <c r="E54" s="12">
        <f>'[1]PRS'!AV646</f>
        <v>0</v>
      </c>
      <c r="F54" s="12">
        <f>'[1]PRS'!AW646</f>
        <v>0</v>
      </c>
      <c r="G54" s="12">
        <f>'[1]PRS'!AX646</f>
        <v>263000</v>
      </c>
      <c r="H54" s="122">
        <f>'[1]PRS'!AY647</f>
        <v>0</v>
      </c>
      <c r="I54" s="12">
        <f>SUM('[1]PRS'!G3246:K3246)</f>
        <v>9553391</v>
      </c>
      <c r="J54" s="12">
        <f>SUM('[1]PRS'!C3246:F3246)</f>
        <v>0</v>
      </c>
      <c r="K54" s="12">
        <f>SUM('[1]PRS'!AZ646:BB646)</f>
        <v>25226</v>
      </c>
      <c r="L54" s="12"/>
      <c r="M54" s="12">
        <f t="shared" si="17"/>
        <v>9578617</v>
      </c>
      <c r="O54" s="12">
        <f>SUM('[1]PRS'!G3446:K3446)</f>
        <v>2644518</v>
      </c>
      <c r="P54" s="12">
        <f>SUM('[1]PRS'!C3446:F3446)</f>
        <v>0</v>
      </c>
      <c r="Q54" s="12">
        <f>'[1]PRS'!B3446</f>
        <v>2644518</v>
      </c>
      <c r="R54" s="12">
        <f t="shared" si="18"/>
        <v>69875230</v>
      </c>
      <c r="S54" s="12">
        <f>'[1]CASH MANAGEMENT'!K50</f>
        <v>0</v>
      </c>
      <c r="T54" s="12">
        <f>'[1]PRS'!E446</f>
        <v>530000</v>
      </c>
      <c r="U54" s="12">
        <f>'[1]PRS'!F446</f>
        <v>16136000</v>
      </c>
      <c r="V54" s="12">
        <f>'[1]PRS'!F246</f>
        <v>53209230</v>
      </c>
      <c r="W54" s="12">
        <f>'[1]PRS'!C46</f>
        <v>4501001</v>
      </c>
      <c r="X54" s="12"/>
      <c r="Y54" s="70">
        <f>'[1]PRS'!C446</f>
        <v>26604615</v>
      </c>
      <c r="Z54" s="123">
        <f>'[1]PRS'!C246</f>
        <v>5.9108</v>
      </c>
      <c r="AA54" s="12">
        <f>'[1]PRS'!D46</f>
        <v>1951000</v>
      </c>
      <c r="AB54" s="70">
        <f>'[1]PRS'!D446</f>
        <v>26604615</v>
      </c>
      <c r="AC54" s="123">
        <f>'[1]PRS'!E246</f>
        <v>1.1364</v>
      </c>
      <c r="AD54" s="12">
        <f t="shared" si="5"/>
        <v>69875230</v>
      </c>
      <c r="AE54" s="12"/>
      <c r="AF54" s="124"/>
      <c r="AG54" s="124"/>
      <c r="AH54" s="85"/>
      <c r="AI54" s="124"/>
      <c r="AJ54" s="88"/>
      <c r="AK54" s="87"/>
      <c r="AL54" s="83"/>
      <c r="AM54" s="64"/>
      <c r="AU54" s="132"/>
      <c r="AV54" s="133"/>
      <c r="AW54" s="133"/>
      <c r="AY54" s="5"/>
      <c r="AZ54" s="5"/>
    </row>
    <row r="55" spans="1:52" ht="12.75">
      <c r="A55" s="2">
        <f>'[1]PRS'!A47</f>
        <v>2024</v>
      </c>
      <c r="B55" s="12">
        <f>SUM('[1]PRS'!C647:AR647)</f>
        <v>45692095</v>
      </c>
      <c r="C55" s="12">
        <f>'[1]PRS'!AS647</f>
        <v>600000</v>
      </c>
      <c r="D55" s="12">
        <f>SUM('[1]PRS'!AT647:AU647)</f>
        <v>11097000</v>
      </c>
      <c r="E55" s="12">
        <f>'[1]PRS'!AV647</f>
        <v>0</v>
      </c>
      <c r="F55" s="12">
        <f>'[1]PRS'!AW647</f>
        <v>0</v>
      </c>
      <c r="G55" s="12">
        <f>'[1]PRS'!AX647</f>
        <v>263000</v>
      </c>
      <c r="H55" s="122">
        <f>'[1]PRS'!AY648</f>
        <v>0</v>
      </c>
      <c r="I55" s="12">
        <f>SUM('[1]PRS'!G3247:K3247)</f>
        <v>9340190</v>
      </c>
      <c r="J55" s="12">
        <f>SUM('[1]PRS'!C3247:F3247)</f>
        <v>0</v>
      </c>
      <c r="K55" s="12">
        <f>SUM('[1]PRS'!AZ647:BB647)</f>
        <v>25226</v>
      </c>
      <c r="L55" s="12"/>
      <c r="M55" s="12">
        <f t="shared" si="17"/>
        <v>9365416</v>
      </c>
      <c r="O55" s="12">
        <f>SUM('[1]PRS'!G3447:K3447)</f>
        <v>2831043</v>
      </c>
      <c r="P55" s="12">
        <f>SUM('[1]PRS'!C3447:F3447)</f>
        <v>0</v>
      </c>
      <c r="Q55" s="12">
        <f>'[1]PRS'!B3447</f>
        <v>2831043</v>
      </c>
      <c r="R55" s="12">
        <f t="shared" si="18"/>
        <v>69848554</v>
      </c>
      <c r="S55" s="12">
        <f>'[1]CASH MANAGEMENT'!K51</f>
        <v>0</v>
      </c>
      <c r="T55" s="12">
        <f>'[1]PRS'!E447</f>
        <v>530000</v>
      </c>
      <c r="U55" s="12">
        <f>'[1]PRS'!F447</f>
        <v>16136000</v>
      </c>
      <c r="V55" s="12">
        <f>'[1]PRS'!F247</f>
        <v>53182554</v>
      </c>
      <c r="W55" s="12">
        <f>'[1]PRS'!C47</f>
        <v>4501001</v>
      </c>
      <c r="X55" s="12"/>
      <c r="Y55" s="70">
        <f>'[1]PRS'!C447</f>
        <v>26591277</v>
      </c>
      <c r="Z55" s="123">
        <f>'[1]PRS'!C247</f>
        <v>5.9079</v>
      </c>
      <c r="AA55" s="12">
        <f>'[1]PRS'!D47</f>
        <v>1951000</v>
      </c>
      <c r="AB55" s="70">
        <f>'[1]PRS'!D447</f>
        <v>26591277</v>
      </c>
      <c r="AC55" s="123">
        <f>'[1]PRS'!E247</f>
        <v>1.1358</v>
      </c>
      <c r="AD55" s="12">
        <f t="shared" si="5"/>
        <v>69848554</v>
      </c>
      <c r="AE55" s="12"/>
      <c r="AF55" s="124"/>
      <c r="AG55" s="124"/>
      <c r="AH55" s="85"/>
      <c r="AI55" s="124"/>
      <c r="AJ55" s="88"/>
      <c r="AK55" s="87"/>
      <c r="AL55" s="83"/>
      <c r="AM55" s="64"/>
      <c r="AU55" s="132"/>
      <c r="AV55" s="133"/>
      <c r="AW55" s="133"/>
      <c r="AY55" s="5"/>
      <c r="AZ55" s="5"/>
    </row>
    <row r="56" spans="1:52" ht="12.75">
      <c r="A56" s="2">
        <f>'[1]PRS'!A48</f>
        <v>2025</v>
      </c>
      <c r="B56" s="12">
        <f>SUM('[1]PRS'!C648:AR648)</f>
        <v>45692095</v>
      </c>
      <c r="C56" s="12">
        <f>'[1]PRS'!AS648</f>
        <v>600000</v>
      </c>
      <c r="D56" s="12">
        <f>SUM('[1]PRS'!AT648:AU648)</f>
        <v>11097000</v>
      </c>
      <c r="E56" s="12">
        <f>'[1]PRS'!AV648</f>
        <v>0</v>
      </c>
      <c r="F56" s="12">
        <f>'[1]PRS'!AW648</f>
        <v>0</v>
      </c>
      <c r="G56" s="12">
        <f>'[1]PRS'!AX648</f>
        <v>263000</v>
      </c>
      <c r="H56" s="122">
        <f>'[1]PRS'!AY649</f>
        <v>0</v>
      </c>
      <c r="I56" s="12">
        <f>SUM('[1]PRS'!G3248:K3248)</f>
        <v>9111951</v>
      </c>
      <c r="J56" s="12">
        <f>SUM('[1]PRS'!C3248:F3248)</f>
        <v>0</v>
      </c>
      <c r="K56" s="12">
        <f>SUM('[1]PRS'!AZ648:BB648)</f>
        <v>25226</v>
      </c>
      <c r="L56" s="12"/>
      <c r="M56" s="12">
        <f t="shared" si="17"/>
        <v>9137177</v>
      </c>
      <c r="O56" s="12">
        <f>SUM('[1]PRS'!G3448:K3448)</f>
        <v>3032141</v>
      </c>
      <c r="P56" s="12">
        <f>SUM('[1]PRS'!C3448:F3448)</f>
        <v>0</v>
      </c>
      <c r="Q56" s="12">
        <f>'[1]PRS'!B3448</f>
        <v>3032141</v>
      </c>
      <c r="R56" s="12">
        <f t="shared" si="18"/>
        <v>69821413</v>
      </c>
      <c r="S56" s="12">
        <f>'[1]CASH MANAGEMENT'!K52</f>
        <v>0</v>
      </c>
      <c r="T56" s="12">
        <f>'[1]PRS'!E448</f>
        <v>530000</v>
      </c>
      <c r="U56" s="12">
        <f>'[1]PRS'!F448</f>
        <v>16136000</v>
      </c>
      <c r="V56" s="12">
        <f>'[1]PRS'!F248</f>
        <v>53155413</v>
      </c>
      <c r="W56" s="12">
        <f>'[1]PRS'!C48</f>
        <v>4501001</v>
      </c>
      <c r="X56" s="12"/>
      <c r="Y56" s="70">
        <f>'[1]PRS'!C448</f>
        <v>26577706.5</v>
      </c>
      <c r="Z56" s="123">
        <f>'[1]PRS'!C248</f>
        <v>5.9048</v>
      </c>
      <c r="AA56" s="12">
        <f>'[1]PRS'!D48</f>
        <v>1951000</v>
      </c>
      <c r="AB56" s="70">
        <f>'[1]PRS'!D448</f>
        <v>26577706.5</v>
      </c>
      <c r="AC56" s="123">
        <f>'[1]PRS'!E248</f>
        <v>1.1352</v>
      </c>
      <c r="AD56" s="12">
        <f t="shared" si="5"/>
        <v>69821413</v>
      </c>
      <c r="AE56" s="12"/>
      <c r="AF56" s="124"/>
      <c r="AG56" s="124"/>
      <c r="AH56" s="85"/>
      <c r="AI56" s="124"/>
      <c r="AJ56" s="88"/>
      <c r="AK56" s="87"/>
      <c r="AL56" s="83"/>
      <c r="AM56" s="64"/>
      <c r="AU56" s="132"/>
      <c r="AV56" s="133"/>
      <c r="AW56" s="133"/>
      <c r="AY56" s="5"/>
      <c r="AZ56" s="5"/>
    </row>
    <row r="57" spans="1:52" ht="12.75">
      <c r="A57" s="2">
        <f>'[1]PRS'!A49</f>
        <v>2026</v>
      </c>
      <c r="B57" s="12">
        <f>SUM('[1]PRS'!C649:AR649)</f>
        <v>45692095</v>
      </c>
      <c r="C57" s="12">
        <f>'[1]PRS'!AS649</f>
        <v>600000</v>
      </c>
      <c r="D57" s="12">
        <f>SUM('[1]PRS'!AT649:AU649)</f>
        <v>11097000</v>
      </c>
      <c r="E57" s="12">
        <f>'[1]PRS'!AV649</f>
        <v>0</v>
      </c>
      <c r="F57" s="12">
        <f>'[1]PRS'!AW649</f>
        <v>0</v>
      </c>
      <c r="G57" s="12">
        <f>'[1]PRS'!AX649</f>
        <v>263000</v>
      </c>
      <c r="H57" s="122">
        <f>'[1]PRS'!AY650</f>
        <v>0</v>
      </c>
      <c r="I57" s="12">
        <f>SUM('[1]PRS'!G3249:K3249)</f>
        <v>8867500</v>
      </c>
      <c r="J57" s="12">
        <f>SUM('[1]PRS'!C3249:F3249)</f>
        <v>0</v>
      </c>
      <c r="K57" s="12">
        <f>SUM('[1]PRS'!AZ649:BB649)</f>
        <v>25226</v>
      </c>
      <c r="L57" s="12"/>
      <c r="M57" s="12">
        <f t="shared" si="17"/>
        <v>8892726</v>
      </c>
      <c r="O57" s="12">
        <f>SUM('[1]PRS'!G3449:K3449)</f>
        <v>3249005</v>
      </c>
      <c r="P57" s="12">
        <f>SUM('[1]PRS'!C3449:F3449)</f>
        <v>0</v>
      </c>
      <c r="Q57" s="12">
        <f>'[1]PRS'!B3449</f>
        <v>3249005</v>
      </c>
      <c r="R57" s="12">
        <f t="shared" si="18"/>
        <v>69793826</v>
      </c>
      <c r="S57" s="12">
        <f>'[1]CASH MANAGEMENT'!K53</f>
        <v>0</v>
      </c>
      <c r="T57" s="12">
        <f>'[1]PRS'!E449</f>
        <v>530000</v>
      </c>
      <c r="U57" s="12">
        <f>'[1]PRS'!F449</f>
        <v>16136000</v>
      </c>
      <c r="V57" s="12">
        <f>'[1]PRS'!F249</f>
        <v>53127826</v>
      </c>
      <c r="W57" s="12">
        <f>'[1]PRS'!C49</f>
        <v>4501001</v>
      </c>
      <c r="X57" s="12"/>
      <c r="Y57" s="70">
        <f>'[1]PRS'!C449</f>
        <v>26563913</v>
      </c>
      <c r="Z57" s="123">
        <f>'[1]PRS'!C249</f>
        <v>5.9018</v>
      </c>
      <c r="AA57" s="12">
        <f>'[1]PRS'!D49</f>
        <v>1951000</v>
      </c>
      <c r="AB57" s="70">
        <f>'[1]PRS'!D449</f>
        <v>26563913</v>
      </c>
      <c r="AC57" s="123">
        <f>'[1]PRS'!E249</f>
        <v>1.1346</v>
      </c>
      <c r="AD57" s="12">
        <f t="shared" si="5"/>
        <v>69793826</v>
      </c>
      <c r="AE57" s="12"/>
      <c r="AF57" s="124"/>
      <c r="AG57" s="124"/>
      <c r="AH57" s="85"/>
      <c r="AI57" s="124"/>
      <c r="AJ57" s="88"/>
      <c r="AK57" s="87"/>
      <c r="AL57" s="83"/>
      <c r="AM57" s="64"/>
      <c r="AU57" s="132"/>
      <c r="AV57" s="133"/>
      <c r="AW57" s="133"/>
      <c r="AY57" s="5"/>
      <c r="AZ57" s="5"/>
    </row>
    <row r="58" spans="1:52" ht="12.75">
      <c r="A58" s="2">
        <f>'[1]PRS'!A50</f>
        <v>2027</v>
      </c>
      <c r="B58" s="12">
        <f>SUM('[1]PRS'!C650:AR650)</f>
        <v>45692095</v>
      </c>
      <c r="C58" s="12">
        <f>'[1]PRS'!AS650</f>
        <v>600000</v>
      </c>
      <c r="D58" s="12">
        <f>SUM('[1]PRS'!AT650:AU650)</f>
        <v>11097000</v>
      </c>
      <c r="E58" s="12">
        <f>'[1]PRS'!AV650</f>
        <v>0</v>
      </c>
      <c r="F58" s="12">
        <f>'[1]PRS'!AW650</f>
        <v>0</v>
      </c>
      <c r="G58" s="12">
        <f>'[1]PRS'!AX650</f>
        <v>263000</v>
      </c>
      <c r="H58" s="122">
        <f>'[1]PRS'!AY651</f>
        <v>0</v>
      </c>
      <c r="I58" s="12">
        <f>SUM('[1]PRS'!G3250:K3250)</f>
        <v>8605565</v>
      </c>
      <c r="J58" s="12">
        <f>SUM('[1]PRS'!C3250:F3250)</f>
        <v>0</v>
      </c>
      <c r="K58" s="12">
        <f>SUM('[1]PRS'!AZ650:BB650)</f>
        <v>25226</v>
      </c>
      <c r="L58" s="12"/>
      <c r="M58" s="12">
        <f t="shared" si="17"/>
        <v>8630791</v>
      </c>
      <c r="O58" s="12">
        <f>SUM('[1]PRS'!G3450:K3450)</f>
        <v>3482928</v>
      </c>
      <c r="P58" s="12">
        <f>SUM('[1]PRS'!C3450:F3450)</f>
        <v>0</v>
      </c>
      <c r="Q58" s="12">
        <f>'[1]PRS'!B3450</f>
        <v>3482928</v>
      </c>
      <c r="R58" s="12">
        <f t="shared" si="18"/>
        <v>69765814</v>
      </c>
      <c r="S58" s="12">
        <f>'[1]CASH MANAGEMENT'!K54</f>
        <v>0</v>
      </c>
      <c r="T58" s="12">
        <f>'[1]PRS'!E450</f>
        <v>530000</v>
      </c>
      <c r="U58" s="12">
        <f>'[1]PRS'!F450</f>
        <v>16136000</v>
      </c>
      <c r="V58" s="12">
        <f>'[1]PRS'!F250</f>
        <v>53099814</v>
      </c>
      <c r="W58" s="12">
        <f>'[1]PRS'!C50</f>
        <v>4501001</v>
      </c>
      <c r="X58" s="12"/>
      <c r="Y58" s="70">
        <f>'[1]PRS'!C450</f>
        <v>26549907</v>
      </c>
      <c r="Z58" s="123">
        <f>'[1]PRS'!C250</f>
        <v>5.8987</v>
      </c>
      <c r="AA58" s="12">
        <f>'[1]PRS'!D50</f>
        <v>1951000</v>
      </c>
      <c r="AB58" s="70">
        <f>'[1]PRS'!D450</f>
        <v>26549907</v>
      </c>
      <c r="AC58" s="123">
        <f>'[1]PRS'!E250</f>
        <v>1.134</v>
      </c>
      <c r="AD58" s="12">
        <f t="shared" si="5"/>
        <v>69765814</v>
      </c>
      <c r="AE58" s="12"/>
      <c r="AF58" s="124"/>
      <c r="AG58" s="124"/>
      <c r="AH58" s="85"/>
      <c r="AI58" s="124"/>
      <c r="AJ58" s="88"/>
      <c r="AK58" s="87"/>
      <c r="AL58" s="83"/>
      <c r="AM58" s="64"/>
      <c r="AU58" s="132"/>
      <c r="AV58" s="133"/>
      <c r="AW58" s="133"/>
      <c r="AY58" s="5"/>
      <c r="AZ58" s="5"/>
    </row>
    <row r="59" spans="1:52" ht="12.75">
      <c r="A59" s="2">
        <f>'[1]PRS'!A51</f>
        <v>2028</v>
      </c>
      <c r="B59" s="12">
        <f>SUM('[1]PRS'!C651:AR651)</f>
        <v>45692095</v>
      </c>
      <c r="C59" s="12">
        <f>'[1]PRS'!AS651</f>
        <v>600000</v>
      </c>
      <c r="D59" s="12">
        <f>SUM('[1]PRS'!AT651:AU651)</f>
        <v>11097000</v>
      </c>
      <c r="E59" s="12">
        <f>'[1]PRS'!AV651</f>
        <v>0</v>
      </c>
      <c r="F59" s="12">
        <f>'[1]PRS'!AW651</f>
        <v>0</v>
      </c>
      <c r="G59" s="12">
        <f>'[1]PRS'!AX651</f>
        <v>263000</v>
      </c>
      <c r="H59" s="122">
        <f>'[1]PRS'!AY652</f>
        <v>0</v>
      </c>
      <c r="I59" s="12">
        <f>SUM('[1]PRS'!G3251:K3251)</f>
        <v>8324771</v>
      </c>
      <c r="J59" s="12">
        <f>SUM('[1]PRS'!C3251:F3251)</f>
        <v>0</v>
      </c>
      <c r="K59" s="12">
        <f>SUM('[1]PRS'!AZ651:BB651)</f>
        <v>25226</v>
      </c>
      <c r="L59" s="12"/>
      <c r="M59" s="12">
        <f t="shared" si="17"/>
        <v>8349997</v>
      </c>
      <c r="O59" s="12">
        <f>SUM('[1]PRS'!G3451:K3451)</f>
        <v>3735314</v>
      </c>
      <c r="P59" s="12">
        <f>SUM('[1]PRS'!C3451:F3451)</f>
        <v>0</v>
      </c>
      <c r="Q59" s="12">
        <f>'[1]PRS'!B3451</f>
        <v>3735314</v>
      </c>
      <c r="R59" s="12">
        <f t="shared" si="18"/>
        <v>69737406</v>
      </c>
      <c r="S59" s="12">
        <f>'[1]CASH MANAGEMENT'!K55</f>
        <v>0</v>
      </c>
      <c r="T59" s="12">
        <f>'[1]PRS'!E451</f>
        <v>530000</v>
      </c>
      <c r="U59" s="12">
        <f>'[1]PRS'!F451</f>
        <v>16136000</v>
      </c>
      <c r="V59" s="12">
        <f>'[1]PRS'!F251</f>
        <v>53071406</v>
      </c>
      <c r="W59" s="12">
        <f>'[1]PRS'!C51</f>
        <v>4501001</v>
      </c>
      <c r="X59" s="12"/>
      <c r="Y59" s="70">
        <f>'[1]PRS'!C451</f>
        <v>26535703</v>
      </c>
      <c r="Z59" s="123">
        <f>'[1]PRS'!C251</f>
        <v>5.8955</v>
      </c>
      <c r="AA59" s="12">
        <f>'[1]PRS'!D51</f>
        <v>1951000</v>
      </c>
      <c r="AB59" s="70">
        <f>'[1]PRS'!D451</f>
        <v>26535703</v>
      </c>
      <c r="AC59" s="123">
        <f>'[1]PRS'!E251</f>
        <v>1.1334</v>
      </c>
      <c r="AD59" s="12">
        <f t="shared" si="5"/>
        <v>69737406</v>
      </c>
      <c r="AE59" s="12"/>
      <c r="AF59" s="124"/>
      <c r="AG59" s="124"/>
      <c r="AH59" s="85"/>
      <c r="AI59" s="124"/>
      <c r="AJ59" s="88"/>
      <c r="AK59" s="87"/>
      <c r="AL59" s="83"/>
      <c r="AM59" s="64"/>
      <c r="AU59" s="132"/>
      <c r="AV59" s="133"/>
      <c r="AW59" s="133"/>
      <c r="AY59" s="5"/>
      <c r="AZ59" s="5"/>
    </row>
    <row r="60" spans="1:52" ht="12.75">
      <c r="A60" s="2">
        <f>'[1]PRS'!A52</f>
        <v>2029</v>
      </c>
      <c r="B60" s="12">
        <f>SUM('[1]PRS'!C652:AR652)</f>
        <v>45692095</v>
      </c>
      <c r="C60" s="12">
        <f>'[1]PRS'!AS652</f>
        <v>600000</v>
      </c>
      <c r="D60" s="12">
        <f>SUM('[1]PRS'!AT652:AU652)</f>
        <v>11097000</v>
      </c>
      <c r="E60" s="12">
        <f>'[1]PRS'!AV652</f>
        <v>0</v>
      </c>
      <c r="F60" s="12">
        <f>'[1]PRS'!AW652</f>
        <v>0</v>
      </c>
      <c r="G60" s="12">
        <f>'[1]PRS'!AX652</f>
        <v>263000</v>
      </c>
      <c r="H60" s="122">
        <f>'[1]PRS'!AY653</f>
        <v>0</v>
      </c>
      <c r="I60" s="12">
        <f>SUM('[1]PRS'!G3252:K3252)</f>
        <v>8023630</v>
      </c>
      <c r="J60" s="12">
        <f>SUM('[1]PRS'!C3252:F3252)</f>
        <v>0</v>
      </c>
      <c r="K60" s="12">
        <f>SUM('[1]PRS'!AZ652:BB652)</f>
        <v>25226</v>
      </c>
      <c r="L60" s="12"/>
      <c r="M60" s="12">
        <f t="shared" si="17"/>
        <v>8048856</v>
      </c>
      <c r="O60" s="12">
        <f>SUM('[1]PRS'!G3452:K3452)</f>
        <v>4007682</v>
      </c>
      <c r="P60" s="12">
        <f>SUM('[1]PRS'!C3452:F3452)</f>
        <v>0</v>
      </c>
      <c r="Q60" s="12">
        <f>'[1]PRS'!B3452</f>
        <v>4007682</v>
      </c>
      <c r="R60" s="12">
        <f t="shared" si="18"/>
        <v>69708633</v>
      </c>
      <c r="S60" s="12">
        <f>'[1]CASH MANAGEMENT'!K56</f>
        <v>0</v>
      </c>
      <c r="T60" s="12">
        <f>'[1]PRS'!E452</f>
        <v>530000</v>
      </c>
      <c r="U60" s="12">
        <f>'[1]PRS'!F452</f>
        <v>16136000</v>
      </c>
      <c r="V60" s="12">
        <f>'[1]PRS'!F252</f>
        <v>53042633</v>
      </c>
      <c r="W60" s="12">
        <f>'[1]PRS'!C52</f>
        <v>4501001</v>
      </c>
      <c r="X60" s="12"/>
      <c r="Y60" s="70">
        <f>'[1]PRS'!C452</f>
        <v>26521316.5</v>
      </c>
      <c r="Z60" s="123">
        <f>'[1]PRS'!C252</f>
        <v>5.8923</v>
      </c>
      <c r="AA60" s="12">
        <f>'[1]PRS'!D52</f>
        <v>1951000</v>
      </c>
      <c r="AB60" s="70">
        <f>'[1]PRS'!D452</f>
        <v>26521316.5</v>
      </c>
      <c r="AC60" s="123">
        <f>'[1]PRS'!E252</f>
        <v>1.1328</v>
      </c>
      <c r="AD60" s="12">
        <f t="shared" si="5"/>
        <v>69708633</v>
      </c>
      <c r="AE60" s="12"/>
      <c r="AF60" s="124"/>
      <c r="AG60" s="124"/>
      <c r="AH60" s="85"/>
      <c r="AI60" s="124"/>
      <c r="AJ60" s="88"/>
      <c r="AK60" s="87"/>
      <c r="AL60" s="83"/>
      <c r="AM60" s="64"/>
      <c r="AU60" s="132"/>
      <c r="AV60" s="133"/>
      <c r="AW60" s="133"/>
      <c r="AY60" s="5"/>
      <c r="AZ60" s="5"/>
    </row>
    <row r="61" spans="1:52" ht="12.75">
      <c r="A61" s="2">
        <f>'[1]PRS'!A53</f>
        <v>2030</v>
      </c>
      <c r="B61" s="12">
        <f>SUM('[1]PRS'!C653:AR653)</f>
        <v>45692095</v>
      </c>
      <c r="C61" s="12">
        <f>'[1]PRS'!AS653</f>
        <v>600000</v>
      </c>
      <c r="D61" s="12">
        <f>SUM('[1]PRS'!AT653:AU653)</f>
        <v>11097000</v>
      </c>
      <c r="E61" s="12">
        <f>'[1]PRS'!AV653</f>
        <v>0</v>
      </c>
      <c r="F61" s="12">
        <f>'[1]PRS'!AW653</f>
        <v>0</v>
      </c>
      <c r="G61" s="12">
        <f>'[1]PRS'!AX653</f>
        <v>263000</v>
      </c>
      <c r="H61" s="122">
        <f>'[1]PRS'!AY654</f>
        <v>0</v>
      </c>
      <c r="I61" s="12">
        <f>SUM('[1]PRS'!G3253:K3253)</f>
        <v>7700531</v>
      </c>
      <c r="J61" s="12">
        <f>SUM('[1]PRS'!C3253:F3253)</f>
        <v>0</v>
      </c>
      <c r="K61" s="12">
        <f>SUM('[1]PRS'!AZ653:BB653)</f>
        <v>25226</v>
      </c>
      <c r="L61" s="12"/>
      <c r="M61" s="12">
        <f t="shared" si="17"/>
        <v>7725757</v>
      </c>
      <c r="O61" s="12">
        <f>SUM('[1]PRS'!G3453:K3453)</f>
        <v>4301681</v>
      </c>
      <c r="P61" s="12">
        <f>SUM('[1]PRS'!C3453:F3453)</f>
        <v>0</v>
      </c>
      <c r="Q61" s="12">
        <f>'[1]PRS'!B3453</f>
        <v>4301681</v>
      </c>
      <c r="R61" s="12">
        <f t="shared" si="18"/>
        <v>69679533</v>
      </c>
      <c r="S61" s="12">
        <f>'[1]CASH MANAGEMENT'!K57</f>
        <v>0</v>
      </c>
      <c r="T61" s="12">
        <f>'[1]PRS'!E453</f>
        <v>530000</v>
      </c>
      <c r="U61" s="12">
        <f>'[1]PRS'!F453</f>
        <v>16136000</v>
      </c>
      <c r="V61" s="12">
        <f>'[1]PRS'!F253</f>
        <v>53013533</v>
      </c>
      <c r="W61" s="12">
        <f>'[1]PRS'!C53</f>
        <v>4501001</v>
      </c>
      <c r="X61" s="12"/>
      <c r="Y61" s="70">
        <f>'[1]PRS'!C453</f>
        <v>26506766.5</v>
      </c>
      <c r="Z61" s="123">
        <f>'[1]PRS'!C253</f>
        <v>5.8891</v>
      </c>
      <c r="AA61" s="12">
        <f>'[1]PRS'!D53</f>
        <v>1951000</v>
      </c>
      <c r="AB61" s="70">
        <f>'[1]PRS'!D453</f>
        <v>26506766.5</v>
      </c>
      <c r="AC61" s="123">
        <f>'[1]PRS'!E253</f>
        <v>1.1322</v>
      </c>
      <c r="AD61" s="12">
        <f t="shared" si="5"/>
        <v>69679533</v>
      </c>
      <c r="AE61" s="12"/>
      <c r="AF61" s="124"/>
      <c r="AG61" s="124"/>
      <c r="AH61" s="85"/>
      <c r="AI61" s="124"/>
      <c r="AJ61" s="88"/>
      <c r="AK61" s="87"/>
      <c r="AL61" s="83"/>
      <c r="AM61" s="64"/>
      <c r="AU61" s="132"/>
      <c r="AV61" s="133"/>
      <c r="AW61" s="133"/>
      <c r="AY61" s="5"/>
      <c r="AZ61" s="5"/>
    </row>
    <row r="62" spans="1:52" ht="12.75">
      <c r="A62" s="2">
        <f>'[1]PRS'!A54</f>
        <v>2031</v>
      </c>
      <c r="B62" s="12">
        <f>SUM('[1]PRS'!C654:AR654)</f>
        <v>45692095</v>
      </c>
      <c r="C62" s="12">
        <f>'[1]PRS'!AS654</f>
        <v>600000</v>
      </c>
      <c r="D62" s="12">
        <f>SUM('[1]PRS'!AT654:AU654)</f>
        <v>11097000</v>
      </c>
      <c r="E62" s="12">
        <f>'[1]PRS'!AV654</f>
        <v>0</v>
      </c>
      <c r="F62" s="12">
        <f>'[1]PRS'!AW654</f>
        <v>0</v>
      </c>
      <c r="G62" s="12">
        <f>'[1]PRS'!AX654</f>
        <v>263000</v>
      </c>
      <c r="H62" s="122">
        <f>'[1]PRS'!AY655</f>
        <v>0</v>
      </c>
      <c r="I62" s="12">
        <f>SUM('[1]PRS'!G3254:K3254)</f>
        <v>7353729</v>
      </c>
      <c r="J62" s="12">
        <f>SUM('[1]PRS'!C3254:F3254)</f>
        <v>0</v>
      </c>
      <c r="K62" s="12">
        <f>SUM('[1]PRS'!AZ654:BB654)</f>
        <v>25226</v>
      </c>
      <c r="L62" s="12"/>
      <c r="M62" s="12">
        <f t="shared" si="17"/>
        <v>7378955</v>
      </c>
      <c r="O62" s="12">
        <f>SUM('[1]PRS'!G3454:K3454)</f>
        <v>4619096</v>
      </c>
      <c r="P62" s="12">
        <f>SUM('[1]PRS'!C3454:F3454)</f>
        <v>0</v>
      </c>
      <c r="Q62" s="12">
        <f>'[1]PRS'!B3454</f>
        <v>4619096</v>
      </c>
      <c r="R62" s="12">
        <f t="shared" si="18"/>
        <v>69650146</v>
      </c>
      <c r="S62" s="12">
        <f>'[1]CASH MANAGEMENT'!K58</f>
        <v>0</v>
      </c>
      <c r="T62" s="12">
        <f>'[1]PRS'!E454</f>
        <v>530000</v>
      </c>
      <c r="U62" s="12">
        <f>'[1]PRS'!F454</f>
        <v>16136000</v>
      </c>
      <c r="V62" s="12">
        <f>'[1]PRS'!F254</f>
        <v>52984146</v>
      </c>
      <c r="W62" s="12">
        <f>'[1]PRS'!C54</f>
        <v>4501001</v>
      </c>
      <c r="X62" s="12"/>
      <c r="Y62" s="70">
        <f>'[1]PRS'!C454</f>
        <v>26492073</v>
      </c>
      <c r="Z62" s="123">
        <f>'[1]PRS'!C254</f>
        <v>5.8858</v>
      </c>
      <c r="AA62" s="12">
        <f>'[1]PRS'!D54</f>
        <v>1951000</v>
      </c>
      <c r="AB62" s="70">
        <f>'[1]PRS'!D454</f>
        <v>26492073</v>
      </c>
      <c r="AC62" s="123">
        <f>'[1]PRS'!E254</f>
        <v>1.1316</v>
      </c>
      <c r="AD62" s="12">
        <f t="shared" si="5"/>
        <v>69650146</v>
      </c>
      <c r="AE62" s="12"/>
      <c r="AF62" s="124"/>
      <c r="AG62" s="124"/>
      <c r="AH62" s="85"/>
      <c r="AI62" s="124"/>
      <c r="AJ62" s="88"/>
      <c r="AK62" s="87"/>
      <c r="AL62" s="83"/>
      <c r="AM62" s="64"/>
      <c r="AU62" s="132"/>
      <c r="AV62" s="133"/>
      <c r="AW62" s="133"/>
      <c r="AY62" s="5"/>
      <c r="AZ62" s="5"/>
    </row>
    <row r="63" spans="1:52" ht="12.75">
      <c r="A63" s="2">
        <f>'[1]PRS'!A55</f>
        <v>2032</v>
      </c>
      <c r="B63" s="12">
        <f>SUM('[1]PRS'!C655:AR655)</f>
        <v>45692095</v>
      </c>
      <c r="C63" s="12">
        <f>'[1]PRS'!AS655</f>
        <v>600000</v>
      </c>
      <c r="D63" s="12">
        <f>SUM('[1]PRS'!AT655:AU655)</f>
        <v>11097000</v>
      </c>
      <c r="E63" s="12">
        <f>'[1]PRS'!AV655</f>
        <v>0</v>
      </c>
      <c r="F63" s="12">
        <f>'[1]PRS'!AW655</f>
        <v>0</v>
      </c>
      <c r="G63" s="12">
        <f>'[1]PRS'!AX655</f>
        <v>263000</v>
      </c>
      <c r="H63" s="122">
        <f>'[1]PRS'!AY656</f>
        <v>0</v>
      </c>
      <c r="I63" s="12">
        <f>SUM('[1]PRS'!G3255:K3255)</f>
        <v>6981338</v>
      </c>
      <c r="J63" s="12">
        <f>SUM('[1]PRS'!C3255:F3255)</f>
        <v>0</v>
      </c>
      <c r="K63" s="12">
        <f>SUM('[1]PRS'!AZ655:BB655)</f>
        <v>25226</v>
      </c>
      <c r="L63" s="12"/>
      <c r="M63" s="12">
        <f t="shared" si="17"/>
        <v>7006564</v>
      </c>
      <c r="O63" s="12">
        <f>SUM('[1]PRS'!G3455:K3455)</f>
        <v>4961866</v>
      </c>
      <c r="P63" s="12">
        <f>SUM('[1]PRS'!C3455:F3455)</f>
        <v>0</v>
      </c>
      <c r="Q63" s="12">
        <f>'[1]PRS'!B3455</f>
        <v>4961866</v>
      </c>
      <c r="R63" s="12">
        <f t="shared" si="18"/>
        <v>69620525</v>
      </c>
      <c r="S63" s="12">
        <f>'[1]CASH MANAGEMENT'!K59</f>
        <v>0</v>
      </c>
      <c r="T63" s="12">
        <f>'[1]PRS'!E455</f>
        <v>530000</v>
      </c>
      <c r="U63" s="12">
        <f>'[1]PRS'!F455</f>
        <v>16136000</v>
      </c>
      <c r="V63" s="12">
        <f>'[1]PRS'!F255</f>
        <v>52954525</v>
      </c>
      <c r="W63" s="12">
        <f>'[1]PRS'!C55</f>
        <v>4501001</v>
      </c>
      <c r="X63" s="12"/>
      <c r="Y63" s="70">
        <f>'[1]PRS'!C455</f>
        <v>26477262.5</v>
      </c>
      <c r="Z63" s="123">
        <f>'[1]PRS'!C255</f>
        <v>5.8825</v>
      </c>
      <c r="AA63" s="12">
        <f>'[1]PRS'!D55</f>
        <v>1951000</v>
      </c>
      <c r="AB63" s="70">
        <f>'[1]PRS'!D455</f>
        <v>26477262.5</v>
      </c>
      <c r="AC63" s="123">
        <f>'[1]PRS'!E255</f>
        <v>1.1309</v>
      </c>
      <c r="AD63" s="12">
        <f t="shared" si="5"/>
        <v>69620525</v>
      </c>
      <c r="AE63" s="12"/>
      <c r="AF63" s="124"/>
      <c r="AG63" s="124"/>
      <c r="AH63" s="85"/>
      <c r="AI63" s="124"/>
      <c r="AJ63" s="88"/>
      <c r="AK63" s="87"/>
      <c r="AL63" s="83"/>
      <c r="AM63" s="64"/>
      <c r="AU63" s="132"/>
      <c r="AV63" s="133"/>
      <c r="AW63" s="133"/>
      <c r="AY63" s="5"/>
      <c r="AZ63" s="5"/>
    </row>
    <row r="64" spans="1:52" ht="12.75">
      <c r="A64" s="2">
        <f>'[1]PRS'!A56</f>
        <v>2033</v>
      </c>
      <c r="B64" s="12">
        <f>SUM('[1]PRS'!C656:AR656)</f>
        <v>45692095</v>
      </c>
      <c r="C64" s="12">
        <f>'[1]PRS'!AS656</f>
        <v>600000</v>
      </c>
      <c r="D64" s="12">
        <f>SUM('[1]PRS'!AT656:AU656)</f>
        <v>11097000</v>
      </c>
      <c r="E64" s="12">
        <f>'[1]PRS'!AV656</f>
        <v>0</v>
      </c>
      <c r="F64" s="12">
        <f>'[1]PRS'!AW656</f>
        <v>0</v>
      </c>
      <c r="G64" s="12">
        <f>'[1]PRS'!AX656</f>
        <v>263000</v>
      </c>
      <c r="H64" s="122">
        <f>'[1]PRS'!AY657</f>
        <v>0</v>
      </c>
      <c r="I64" s="12">
        <f>SUM('[1]PRS'!G3256:K3256)</f>
        <v>6581312</v>
      </c>
      <c r="J64" s="12">
        <f>SUM('[1]PRS'!C3256:F3256)</f>
        <v>0</v>
      </c>
      <c r="K64" s="12">
        <f>SUM('[1]PRS'!AZ656:BB656)</f>
        <v>25226</v>
      </c>
      <c r="L64" s="12"/>
      <c r="M64" s="12">
        <f t="shared" si="17"/>
        <v>6606538</v>
      </c>
      <c r="O64" s="12">
        <f>SUM('[1]PRS'!G3456:K3456)</f>
        <v>5332090</v>
      </c>
      <c r="P64" s="12">
        <f>SUM('[1]PRS'!C3456:F3456)</f>
        <v>0</v>
      </c>
      <c r="Q64" s="12">
        <f>'[1]PRS'!B3456</f>
        <v>5332090</v>
      </c>
      <c r="R64" s="12">
        <f t="shared" si="18"/>
        <v>69590723</v>
      </c>
      <c r="S64" s="12">
        <f>'[1]CASH MANAGEMENT'!K60</f>
        <v>0</v>
      </c>
      <c r="T64" s="12">
        <f>'[1]PRS'!E456</f>
        <v>530000</v>
      </c>
      <c r="U64" s="12">
        <f>'[1]PRS'!F456</f>
        <v>16136000</v>
      </c>
      <c r="V64" s="12">
        <f>'[1]PRS'!F256</f>
        <v>52924723</v>
      </c>
      <c r="W64" s="12">
        <f>'[1]PRS'!C56</f>
        <v>4501001</v>
      </c>
      <c r="X64" s="12"/>
      <c r="Y64" s="70">
        <f>'[1]PRS'!C456</f>
        <v>26462361.5</v>
      </c>
      <c r="Z64" s="123">
        <f>'[1]PRS'!C256</f>
        <v>5.8792</v>
      </c>
      <c r="AA64" s="12">
        <f>'[1]PRS'!D56</f>
        <v>1951000</v>
      </c>
      <c r="AB64" s="70">
        <f>'[1]PRS'!D456</f>
        <v>26462361.5</v>
      </c>
      <c r="AC64" s="123">
        <f>'[1]PRS'!E256</f>
        <v>1.1303</v>
      </c>
      <c r="AD64" s="12">
        <f t="shared" si="5"/>
        <v>69590723</v>
      </c>
      <c r="AE64" s="12"/>
      <c r="AF64" s="124"/>
      <c r="AG64" s="124"/>
      <c r="AH64" s="85"/>
      <c r="AI64" s="124"/>
      <c r="AJ64" s="88"/>
      <c r="AK64" s="87"/>
      <c r="AL64" s="83"/>
      <c r="AM64" s="64"/>
      <c r="AU64" s="132"/>
      <c r="AV64" s="133"/>
      <c r="AW64" s="133"/>
      <c r="AY64" s="5"/>
      <c r="AZ64" s="5"/>
    </row>
    <row r="65" spans="1:52" ht="12.75">
      <c r="A65" s="2">
        <f>'[1]PRS'!A57</f>
        <v>2034</v>
      </c>
      <c r="B65" s="12">
        <f>SUM('[1]PRS'!C657:AR657)</f>
        <v>45692095</v>
      </c>
      <c r="C65" s="12">
        <f>'[1]PRS'!AS657</f>
        <v>600000</v>
      </c>
      <c r="D65" s="12">
        <f>SUM('[1]PRS'!AT657:AU657)</f>
        <v>11097000</v>
      </c>
      <c r="E65" s="12">
        <f>'[1]PRS'!AV657</f>
        <v>0</v>
      </c>
      <c r="F65" s="12">
        <f>'[1]PRS'!AW657</f>
        <v>0</v>
      </c>
      <c r="G65" s="12">
        <f>'[1]PRS'!AX657</f>
        <v>263000</v>
      </c>
      <c r="H65" s="122">
        <f>'[1]PRS'!AY658</f>
        <v>0</v>
      </c>
      <c r="I65" s="12">
        <f>SUM('[1]PRS'!G3257:K3257)</f>
        <v>6151439</v>
      </c>
      <c r="J65" s="12">
        <f>SUM('[1]PRS'!C3257:F3257)</f>
        <v>0</v>
      </c>
      <c r="K65" s="12">
        <f>SUM('[1]PRS'!AZ657:BB657)</f>
        <v>25226</v>
      </c>
      <c r="L65" s="12"/>
      <c r="M65" s="12">
        <f t="shared" si="17"/>
        <v>6176665</v>
      </c>
      <c r="O65" s="12">
        <f>SUM('[1]PRS'!G3457:K3457)</f>
        <v>5732047</v>
      </c>
      <c r="P65" s="12">
        <f>SUM('[1]PRS'!C3457:F3457)</f>
        <v>0</v>
      </c>
      <c r="Q65" s="12">
        <f>'[1]PRS'!B3457</f>
        <v>5732047</v>
      </c>
      <c r="R65" s="12">
        <f t="shared" si="18"/>
        <v>69560807</v>
      </c>
      <c r="S65" s="12">
        <f>'[1]CASH MANAGEMENT'!K61</f>
        <v>0</v>
      </c>
      <c r="T65" s="12">
        <f>'[1]PRS'!E457</f>
        <v>530000</v>
      </c>
      <c r="U65" s="12">
        <f>'[1]PRS'!F457</f>
        <v>16136000</v>
      </c>
      <c r="V65" s="12">
        <f>'[1]PRS'!F257</f>
        <v>52894807</v>
      </c>
      <c r="W65" s="12">
        <f>'[1]PRS'!C57</f>
        <v>4501001</v>
      </c>
      <c r="X65" s="12"/>
      <c r="Y65" s="70">
        <f>'[1]PRS'!C457</f>
        <v>26447403.5</v>
      </c>
      <c r="Z65" s="123">
        <f>'[1]PRS'!C257</f>
        <v>5.8759</v>
      </c>
      <c r="AA65" s="12">
        <f>'[1]PRS'!D57</f>
        <v>1951000</v>
      </c>
      <c r="AB65" s="70">
        <f>'[1]PRS'!D457</f>
        <v>26447403.5</v>
      </c>
      <c r="AC65" s="123">
        <f>'[1]PRS'!E257</f>
        <v>1.1297</v>
      </c>
      <c r="AD65" s="12">
        <f t="shared" si="5"/>
        <v>69560807</v>
      </c>
      <c r="AE65" s="12"/>
      <c r="AF65" s="124"/>
      <c r="AG65" s="124"/>
      <c r="AH65" s="85"/>
      <c r="AI65" s="124"/>
      <c r="AJ65" s="88"/>
      <c r="AK65" s="87"/>
      <c r="AL65" s="83"/>
      <c r="AM65" s="64"/>
      <c r="AU65" s="132"/>
      <c r="AV65" s="133"/>
      <c r="AW65" s="133"/>
      <c r="AY65" s="5"/>
      <c r="AZ65" s="5"/>
    </row>
    <row r="66" spans="1:52" ht="12.75">
      <c r="A66" s="2">
        <f>'[1]PRS'!A58</f>
        <v>2035</v>
      </c>
      <c r="B66" s="12">
        <f>SUM('[1]PRS'!C658:AR658)</f>
        <v>45692095</v>
      </c>
      <c r="C66" s="12">
        <f>'[1]PRS'!AS658</f>
        <v>600000</v>
      </c>
      <c r="D66" s="12">
        <f>SUM('[1]PRS'!AT658:AU658)</f>
        <v>11097000</v>
      </c>
      <c r="E66" s="12">
        <f>'[1]PRS'!AV658</f>
        <v>0</v>
      </c>
      <c r="F66" s="12">
        <f>'[1]PRS'!AW658</f>
        <v>0</v>
      </c>
      <c r="G66" s="12">
        <f>'[1]PRS'!AX658</f>
        <v>263000</v>
      </c>
      <c r="H66" s="122">
        <f>'[1]PRS'!AY659</f>
        <v>0</v>
      </c>
      <c r="I66" s="12">
        <f>SUM('[1]PRS'!G3258:K3258)</f>
        <v>5689321</v>
      </c>
      <c r="J66" s="12">
        <f>SUM('[1]PRS'!C3258:F3258)</f>
        <v>0</v>
      </c>
      <c r="K66" s="12">
        <f>SUM('[1]PRS'!AZ658:BB658)</f>
        <v>25226</v>
      </c>
      <c r="L66" s="12"/>
      <c r="M66" s="12">
        <f t="shared" si="17"/>
        <v>5714547</v>
      </c>
      <c r="O66" s="12">
        <f>SUM('[1]PRS'!G3458:K3458)</f>
        <v>6164207</v>
      </c>
      <c r="P66" s="12">
        <f>SUM('[1]PRS'!C3458:F3458)</f>
        <v>0</v>
      </c>
      <c r="Q66" s="12">
        <f>'[1]PRS'!B3458</f>
        <v>6164207</v>
      </c>
      <c r="R66" s="12">
        <f t="shared" si="18"/>
        <v>69530849</v>
      </c>
      <c r="S66" s="12">
        <f>'[1]CASH MANAGEMENT'!K62</f>
        <v>0</v>
      </c>
      <c r="T66" s="12">
        <f>'[1]PRS'!E458</f>
        <v>530000</v>
      </c>
      <c r="U66" s="12">
        <f>'[1]PRS'!F458</f>
        <v>16136000</v>
      </c>
      <c r="V66" s="12">
        <f>'[1]PRS'!F258</f>
        <v>52864849</v>
      </c>
      <c r="W66" s="12">
        <f>'[1]PRS'!C58</f>
        <v>4501001</v>
      </c>
      <c r="X66" s="12"/>
      <c r="Y66" s="70">
        <f>'[1]PRS'!C458</f>
        <v>26432424.5</v>
      </c>
      <c r="Z66" s="123">
        <f>'[1]PRS'!C258</f>
        <v>5.8726</v>
      </c>
      <c r="AA66" s="12">
        <f>'[1]PRS'!D58</f>
        <v>1951000</v>
      </c>
      <c r="AB66" s="70">
        <f>'[1]PRS'!D458</f>
        <v>26432424.5</v>
      </c>
      <c r="AC66" s="123">
        <f>'[1]PRS'!E258</f>
        <v>1.129</v>
      </c>
      <c r="AD66" s="12">
        <f t="shared" si="5"/>
        <v>69530849</v>
      </c>
      <c r="AE66" s="12"/>
      <c r="AF66" s="124"/>
      <c r="AG66" s="124"/>
      <c r="AH66" s="85"/>
      <c r="AI66" s="124"/>
      <c r="AJ66" s="88"/>
      <c r="AK66" s="87"/>
      <c r="AL66" s="83"/>
      <c r="AM66" s="64"/>
      <c r="AU66" s="132"/>
      <c r="AV66" s="133"/>
      <c r="AW66" s="133"/>
      <c r="AY66" s="5"/>
      <c r="AZ66" s="5"/>
    </row>
    <row r="67" spans="1:52" ht="12.75">
      <c r="A67" s="2">
        <f>'[1]PRS'!A59</f>
        <v>2036</v>
      </c>
      <c r="B67" s="12">
        <f>SUM('[1]PRS'!C659:AR659)</f>
        <v>45692095</v>
      </c>
      <c r="C67" s="12">
        <f>'[1]PRS'!AS659</f>
        <v>600000</v>
      </c>
      <c r="D67" s="12">
        <f>SUM('[1]PRS'!AT659:AU659)</f>
        <v>11097000</v>
      </c>
      <c r="E67" s="12">
        <f>'[1]PRS'!AV659</f>
        <v>0</v>
      </c>
      <c r="F67" s="12">
        <f>'[1]PRS'!AW659</f>
        <v>0</v>
      </c>
      <c r="G67" s="12">
        <f>'[1]PRS'!AX659</f>
        <v>263000</v>
      </c>
      <c r="H67" s="122">
        <f>'[1]PRS'!AY660</f>
        <v>0</v>
      </c>
      <c r="I67" s="12">
        <f>SUM('[1]PRS'!G3259:K3259)</f>
        <v>5227198</v>
      </c>
      <c r="J67" s="12">
        <f>SUM('[1]PRS'!C3259:F3259)</f>
        <v>0</v>
      </c>
      <c r="K67" s="12">
        <f>SUM('[1]PRS'!AZ659:BB659)</f>
        <v>25226</v>
      </c>
      <c r="L67" s="12"/>
      <c r="M67" s="12">
        <f t="shared" si="17"/>
        <v>5252424</v>
      </c>
      <c r="O67" s="12">
        <f>SUM('[1]PRS'!G3459:K3459)</f>
        <v>6631249</v>
      </c>
      <c r="P67" s="12">
        <f>SUM('[1]PRS'!C3459:F3459)</f>
        <v>0</v>
      </c>
      <c r="Q67" s="12">
        <f>'[1]PRS'!B3459</f>
        <v>6631249</v>
      </c>
      <c r="R67" s="12">
        <f t="shared" si="18"/>
        <v>69535768</v>
      </c>
      <c r="S67" s="12">
        <f>'[1]CASH MANAGEMENT'!K63</f>
        <v>0</v>
      </c>
      <c r="T67" s="12">
        <f>'[1]PRS'!E459</f>
        <v>530000</v>
      </c>
      <c r="U67" s="12">
        <f>'[1]PRS'!F459</f>
        <v>16136000</v>
      </c>
      <c r="V67" s="12">
        <f>'[1]PRS'!F259</f>
        <v>52869768</v>
      </c>
      <c r="W67" s="12">
        <f>'[1]PRS'!C59</f>
        <v>4501001</v>
      </c>
      <c r="X67" s="12"/>
      <c r="Y67" s="70">
        <f>'[1]PRS'!C459</f>
        <v>26434884</v>
      </c>
      <c r="Z67" s="123">
        <f>'[1]PRS'!C259</f>
        <v>5.8731</v>
      </c>
      <c r="AA67" s="12">
        <f>'[1]PRS'!D59</f>
        <v>1951000</v>
      </c>
      <c r="AB67" s="70">
        <f>'[1]PRS'!D459</f>
        <v>26434884</v>
      </c>
      <c r="AC67" s="123">
        <f>'[1]PRS'!E259</f>
        <v>1.1291</v>
      </c>
      <c r="AD67" s="12">
        <f t="shared" si="5"/>
        <v>69535768</v>
      </c>
      <c r="AE67" s="12"/>
      <c r="AF67" s="124"/>
      <c r="AG67" s="124"/>
      <c r="AH67" s="85"/>
      <c r="AI67" s="124"/>
      <c r="AJ67" s="88"/>
      <c r="AK67" s="87"/>
      <c r="AL67" s="83"/>
      <c r="AM67" s="64"/>
      <c r="AU67" s="132"/>
      <c r="AV67" s="133"/>
      <c r="AW67" s="133"/>
      <c r="AY67" s="5"/>
      <c r="AZ67" s="5"/>
    </row>
    <row r="68" spans="1:52" ht="12.75">
      <c r="A68" s="2">
        <f>'[1]PRS'!A60</f>
        <v>2037</v>
      </c>
      <c r="B68" s="12">
        <f>SUM('[1]PRS'!C660:AR660)</f>
        <v>45692095</v>
      </c>
      <c r="C68" s="12">
        <f>'[1]PRS'!AS660</f>
        <v>600000</v>
      </c>
      <c r="D68" s="12">
        <f>SUM('[1]PRS'!AT660:AU660)</f>
        <v>11097000</v>
      </c>
      <c r="E68" s="12">
        <f>'[1]PRS'!AV660</f>
        <v>0</v>
      </c>
      <c r="F68" s="12">
        <f>'[1]PRS'!AW660</f>
        <v>0</v>
      </c>
      <c r="G68" s="12">
        <f>'[1]PRS'!AX660</f>
        <v>263000</v>
      </c>
      <c r="H68" s="122">
        <f>'[1]PRS'!AY661</f>
        <v>0</v>
      </c>
      <c r="I68" s="12">
        <f>SUM('[1]PRS'!G3260:K3260)</f>
        <v>5028261</v>
      </c>
      <c r="J68" s="12">
        <f>SUM('[1]PRS'!C3260:F3260)</f>
        <v>0</v>
      </c>
      <c r="K68" s="12">
        <f>SUM('[1]PRS'!AZ660:BB660)</f>
        <v>25226</v>
      </c>
      <c r="L68" s="12"/>
      <c r="M68" s="12">
        <f t="shared" si="17"/>
        <v>5053487</v>
      </c>
      <c r="O68" s="12">
        <f>SUM('[1]PRS'!G3460:K3460)</f>
        <v>7136096</v>
      </c>
      <c r="P68" s="12">
        <f>SUM('[1]PRS'!C3460:F3460)</f>
        <v>0</v>
      </c>
      <c r="Q68" s="12">
        <f>'[1]PRS'!B3460</f>
        <v>7136096</v>
      </c>
      <c r="R68" s="12">
        <f t="shared" si="18"/>
        <v>69841678</v>
      </c>
      <c r="S68" s="12">
        <f>'[1]CASH MANAGEMENT'!K64</f>
        <v>0</v>
      </c>
      <c r="T68" s="12">
        <f>'[1]PRS'!E460</f>
        <v>530000</v>
      </c>
      <c r="U68" s="12">
        <f>'[1]PRS'!F460</f>
        <v>16136000</v>
      </c>
      <c r="V68" s="12">
        <f>'[1]PRS'!F260</f>
        <v>53175678</v>
      </c>
      <c r="W68" s="12">
        <f>'[1]PRS'!C60</f>
        <v>4501001</v>
      </c>
      <c r="X68" s="12"/>
      <c r="Y68" s="70">
        <f>'[1]PRS'!C460</f>
        <v>26587839</v>
      </c>
      <c r="Z68" s="123">
        <f>'[1]PRS'!C260</f>
        <v>5.9071</v>
      </c>
      <c r="AA68" s="12">
        <f>'[1]PRS'!D60</f>
        <v>1951000</v>
      </c>
      <c r="AB68" s="70">
        <f>'[1]PRS'!D460</f>
        <v>26587839</v>
      </c>
      <c r="AC68" s="123">
        <f>'[1]PRS'!E260</f>
        <v>1.1357</v>
      </c>
      <c r="AD68" s="12">
        <f t="shared" si="5"/>
        <v>69841678</v>
      </c>
      <c r="AE68" s="12"/>
      <c r="AF68" s="124"/>
      <c r="AG68" s="124"/>
      <c r="AH68" s="85"/>
      <c r="AI68" s="124"/>
      <c r="AJ68" s="88"/>
      <c r="AK68" s="87"/>
      <c r="AL68" s="83"/>
      <c r="AM68" s="64"/>
      <c r="AU68" s="132"/>
      <c r="AV68" s="133"/>
      <c r="AW68" s="133"/>
      <c r="AY68" s="5"/>
      <c r="AZ68" s="5"/>
    </row>
    <row r="69" spans="1:52" ht="12.75">
      <c r="A69" s="2">
        <f>'[1]PRS'!A61</f>
        <v>2038</v>
      </c>
      <c r="B69" s="12">
        <f>SUM('[1]PRS'!C661:AR661)</f>
        <v>45692095</v>
      </c>
      <c r="C69" s="12">
        <f>'[1]PRS'!AS661</f>
        <v>600000</v>
      </c>
      <c r="D69" s="12">
        <f>SUM('[1]PRS'!AT661:AU661)</f>
        <v>11097000</v>
      </c>
      <c r="E69" s="12">
        <f>'[1]PRS'!AV661</f>
        <v>0</v>
      </c>
      <c r="F69" s="12">
        <f>'[1]PRS'!AW661</f>
        <v>0</v>
      </c>
      <c r="G69" s="12">
        <f>'[1]PRS'!AX661</f>
        <v>263000</v>
      </c>
      <c r="H69" s="122">
        <f>'[1]PRS'!AY662</f>
        <v>0</v>
      </c>
      <c r="I69" s="12">
        <f>SUM('[1]PRS'!G3261:K3261)</f>
        <v>4814178</v>
      </c>
      <c r="J69" s="12">
        <f>SUM('[1]PRS'!C3261:F3261)</f>
        <v>0</v>
      </c>
      <c r="K69" s="12">
        <f>SUM('[1]PRS'!AZ661:BB661)</f>
        <v>25226</v>
      </c>
      <c r="L69" s="12"/>
      <c r="M69" s="12">
        <f t="shared" si="17"/>
        <v>4839404</v>
      </c>
      <c r="O69" s="12">
        <f>SUM('[1]PRS'!G3461:K3461)</f>
        <v>5585218</v>
      </c>
      <c r="P69" s="12">
        <f>SUM('[1]PRS'!C3461:F3461)</f>
        <v>0</v>
      </c>
      <c r="Q69" s="12">
        <f>'[1]PRS'!B3461</f>
        <v>5585218</v>
      </c>
      <c r="R69" s="12">
        <f t="shared" si="18"/>
        <v>68076717</v>
      </c>
      <c r="S69" s="12">
        <f>'[1]CASH MANAGEMENT'!K65</f>
        <v>0</v>
      </c>
      <c r="T69" s="12">
        <f>'[1]PRS'!E461</f>
        <v>530000</v>
      </c>
      <c r="U69" s="12">
        <f>'[1]PRS'!F461</f>
        <v>16136000</v>
      </c>
      <c r="V69" s="12">
        <f>'[1]PRS'!F261</f>
        <v>51410717</v>
      </c>
      <c r="W69" s="12">
        <f>'[1]PRS'!C61</f>
        <v>4501001</v>
      </c>
      <c r="X69" s="12"/>
      <c r="Y69" s="70">
        <f>'[1]PRS'!C461</f>
        <v>25705358.5</v>
      </c>
      <c r="Z69" s="123">
        <f>'[1]PRS'!C261</f>
        <v>5.711</v>
      </c>
      <c r="AA69" s="12">
        <f>'[1]PRS'!D61</f>
        <v>1951000</v>
      </c>
      <c r="AB69" s="70">
        <f>'[1]PRS'!D461</f>
        <v>25705358.5</v>
      </c>
      <c r="AC69" s="123">
        <f>'[1]PRS'!E261</f>
        <v>1.098</v>
      </c>
      <c r="AD69" s="12">
        <f t="shared" si="5"/>
        <v>68076717</v>
      </c>
      <c r="AE69" s="12"/>
      <c r="AF69" s="124"/>
      <c r="AG69" s="124"/>
      <c r="AH69" s="85"/>
      <c r="AI69" s="124"/>
      <c r="AJ69" s="88"/>
      <c r="AK69" s="87"/>
      <c r="AL69" s="83"/>
      <c r="AM69" s="64"/>
      <c r="AU69" s="132"/>
      <c r="AV69" s="133"/>
      <c r="AW69" s="133"/>
      <c r="AY69" s="5"/>
      <c r="AZ69" s="5"/>
    </row>
    <row r="70" spans="1:52" ht="12.75">
      <c r="A70" s="2">
        <f>'[1]PRS'!A62</f>
        <v>2039</v>
      </c>
      <c r="B70" s="12">
        <f>SUM('[1]PRS'!C662:AR662)</f>
        <v>45692095</v>
      </c>
      <c r="C70" s="12">
        <f>'[1]PRS'!AS662</f>
        <v>600000</v>
      </c>
      <c r="D70" s="12">
        <f>SUM('[1]PRS'!AT662:AU662)</f>
        <v>11097000</v>
      </c>
      <c r="E70" s="12">
        <f>'[1]PRS'!AV662</f>
        <v>0</v>
      </c>
      <c r="F70" s="12">
        <f>'[1]PRS'!AW662</f>
        <v>0</v>
      </c>
      <c r="G70" s="12">
        <f>'[1]PRS'!AX662</f>
        <v>263000</v>
      </c>
      <c r="H70" s="122">
        <f>'[1]PRS'!AY663</f>
        <v>0</v>
      </c>
      <c r="I70" s="12">
        <f>SUM('[1]PRS'!G3262:K3262)</f>
        <v>4363898</v>
      </c>
      <c r="J70" s="12">
        <f>SUM('[1]PRS'!C3262:F3262)</f>
        <v>0</v>
      </c>
      <c r="K70" s="12">
        <f>SUM('[1]PRS'!AZ662:BB662)</f>
        <v>25226</v>
      </c>
      <c r="L70" s="12"/>
      <c r="M70" s="12">
        <f t="shared" si="17"/>
        <v>4389124</v>
      </c>
      <c r="O70" s="12">
        <f>SUM('[1]PRS'!G3462:K3462)</f>
        <v>6035499</v>
      </c>
      <c r="P70" s="12">
        <f>SUM('[1]PRS'!C3462:F3462)</f>
        <v>0</v>
      </c>
      <c r="Q70" s="12">
        <f>'[1]PRS'!B3462</f>
        <v>6035499</v>
      </c>
      <c r="R70" s="12">
        <f t="shared" si="18"/>
        <v>68076718</v>
      </c>
      <c r="S70" s="12">
        <f>'[1]CASH MANAGEMENT'!K66</f>
        <v>0</v>
      </c>
      <c r="T70" s="12">
        <f>'[1]PRS'!E462</f>
        <v>530000</v>
      </c>
      <c r="U70" s="12">
        <f>'[1]PRS'!F462</f>
        <v>16136000</v>
      </c>
      <c r="V70" s="12">
        <f>'[1]PRS'!F262</f>
        <v>51410718</v>
      </c>
      <c r="W70" s="12">
        <f>'[1]PRS'!C62</f>
        <v>4501001</v>
      </c>
      <c r="X70" s="12"/>
      <c r="Y70" s="70">
        <f>'[1]PRS'!C462</f>
        <v>25705359</v>
      </c>
      <c r="Z70" s="123">
        <f>'[1]PRS'!C262</f>
        <v>5.711</v>
      </c>
      <c r="AA70" s="12">
        <f>'[1]PRS'!D62</f>
        <v>1951000</v>
      </c>
      <c r="AB70" s="70">
        <f>'[1]PRS'!D462</f>
        <v>25705359</v>
      </c>
      <c r="AC70" s="123">
        <f>'[1]PRS'!E262</f>
        <v>1.098</v>
      </c>
      <c r="AD70" s="12">
        <f t="shared" si="5"/>
        <v>68076718</v>
      </c>
      <c r="AE70" s="12"/>
      <c r="AF70" s="124"/>
      <c r="AG70" s="124"/>
      <c r="AH70" s="85"/>
      <c r="AI70" s="124"/>
      <c r="AJ70" s="88"/>
      <c r="AK70" s="87"/>
      <c r="AL70" s="83"/>
      <c r="AM70" s="64"/>
      <c r="AU70" s="132"/>
      <c r="AV70" s="133"/>
      <c r="AW70" s="133"/>
      <c r="AY70" s="5"/>
      <c r="AZ70" s="5"/>
    </row>
    <row r="71" spans="1:52" ht="12.75">
      <c r="A71" s="2">
        <f>'[1]PRS'!A63</f>
        <v>2040</v>
      </c>
      <c r="B71" s="12">
        <f>SUM('[1]PRS'!C663:AR663)</f>
        <v>45692095</v>
      </c>
      <c r="C71" s="12">
        <f>'[1]PRS'!AS663</f>
        <v>600000</v>
      </c>
      <c r="D71" s="12">
        <f>SUM('[1]PRS'!AT663:AU663)</f>
        <v>11097000</v>
      </c>
      <c r="E71" s="12">
        <f>'[1]PRS'!AV663</f>
        <v>0</v>
      </c>
      <c r="F71" s="12">
        <f>'[1]PRS'!AW663</f>
        <v>0</v>
      </c>
      <c r="G71" s="12">
        <f>'[1]PRS'!AX663</f>
        <v>263000</v>
      </c>
      <c r="H71" s="122">
        <f>'[1]PRS'!AY664</f>
        <v>0</v>
      </c>
      <c r="I71" s="12">
        <f>SUM('[1]PRS'!G3263:K3263)</f>
        <v>3877316</v>
      </c>
      <c r="J71" s="12">
        <f>SUM('[1]PRS'!C3263:F3263)</f>
        <v>0</v>
      </c>
      <c r="K71" s="12">
        <f>SUM('[1]PRS'!AZ663:BB663)</f>
        <v>25226</v>
      </c>
      <c r="L71" s="12"/>
      <c r="M71" s="12">
        <f t="shared" si="17"/>
        <v>3902542</v>
      </c>
      <c r="O71" s="12">
        <f>SUM('[1]PRS'!G3463:K3463)</f>
        <v>6522081</v>
      </c>
      <c r="P71" s="12">
        <f>SUM('[1]PRS'!C3463:F3463)</f>
        <v>0</v>
      </c>
      <c r="Q71" s="12">
        <f>'[1]PRS'!B3463</f>
        <v>6522081</v>
      </c>
      <c r="R71" s="12">
        <f t="shared" si="18"/>
        <v>68076718</v>
      </c>
      <c r="S71" s="12">
        <f>'[1]CASH MANAGEMENT'!K67</f>
        <v>0</v>
      </c>
      <c r="T71" s="12">
        <f>'[1]PRS'!E463</f>
        <v>530000</v>
      </c>
      <c r="U71" s="12">
        <f>'[1]PRS'!F463</f>
        <v>16136000</v>
      </c>
      <c r="V71" s="12">
        <f>'[1]PRS'!F263</f>
        <v>51410718</v>
      </c>
      <c r="W71" s="12">
        <f>'[1]PRS'!C63</f>
        <v>4501001</v>
      </c>
      <c r="X71" s="12"/>
      <c r="Y71" s="70">
        <f>'[1]PRS'!C463</f>
        <v>25705359</v>
      </c>
      <c r="Z71" s="123">
        <f>'[1]PRS'!C263</f>
        <v>5.711</v>
      </c>
      <c r="AA71" s="12">
        <f>'[1]PRS'!D63</f>
        <v>1951000</v>
      </c>
      <c r="AB71" s="70">
        <f>'[1]PRS'!D463</f>
        <v>25705359</v>
      </c>
      <c r="AC71" s="123">
        <f>'[1]PRS'!E263</f>
        <v>1.098</v>
      </c>
      <c r="AD71" s="12">
        <f t="shared" si="5"/>
        <v>68076718</v>
      </c>
      <c r="AE71" s="12"/>
      <c r="AF71" s="124"/>
      <c r="AG71" s="124"/>
      <c r="AH71" s="85"/>
      <c r="AI71" s="124"/>
      <c r="AJ71" s="88"/>
      <c r="AK71" s="87"/>
      <c r="AL71" s="83"/>
      <c r="AM71" s="64"/>
      <c r="AU71" s="132"/>
      <c r="AV71" s="133"/>
      <c r="AW71" s="133"/>
      <c r="AY71" s="5"/>
      <c r="AZ71" s="5"/>
    </row>
    <row r="72" spans="1:52" ht="12.75">
      <c r="A72" s="2">
        <f>'[1]PRS'!A64</f>
        <v>2041</v>
      </c>
      <c r="B72" s="12">
        <f>SUM('[1]PRS'!C664:AR664)</f>
        <v>45692095</v>
      </c>
      <c r="C72" s="12">
        <f>'[1]PRS'!AS664</f>
        <v>600000</v>
      </c>
      <c r="D72" s="12">
        <f>SUM('[1]PRS'!AT664:AU664)</f>
        <v>11097000</v>
      </c>
      <c r="E72" s="12">
        <f>'[1]PRS'!AV664</f>
        <v>0</v>
      </c>
      <c r="F72" s="12">
        <f>'[1]PRS'!AW664</f>
        <v>0</v>
      </c>
      <c r="G72" s="12">
        <f>'[1]PRS'!AX664</f>
        <v>263000</v>
      </c>
      <c r="H72" s="122">
        <f>'[1]PRS'!AY665</f>
        <v>0</v>
      </c>
      <c r="I72" s="12">
        <f>SUM('[1]PRS'!G3264:K3264)</f>
        <v>3351506</v>
      </c>
      <c r="J72" s="12">
        <f>SUM('[1]PRS'!C3264:F3264)</f>
        <v>0</v>
      </c>
      <c r="K72" s="12">
        <f>SUM('[1]PRS'!AZ664:BB664)</f>
        <v>25226</v>
      </c>
      <c r="L72" s="12"/>
      <c r="M72" s="12">
        <f t="shared" si="17"/>
        <v>3376732</v>
      </c>
      <c r="O72" s="12">
        <f>SUM('[1]PRS'!G3464:K3464)</f>
        <v>7047891</v>
      </c>
      <c r="P72" s="12">
        <f>SUM('[1]PRS'!C3464:F3464)</f>
        <v>0</v>
      </c>
      <c r="Q72" s="12">
        <f>'[1]PRS'!B3464</f>
        <v>7047891</v>
      </c>
      <c r="R72" s="12">
        <f t="shared" si="18"/>
        <v>68076718</v>
      </c>
      <c r="S72" s="12">
        <f>'[1]CASH MANAGEMENT'!K68</f>
        <v>0</v>
      </c>
      <c r="T72" s="12">
        <f>'[1]PRS'!E464</f>
        <v>530000</v>
      </c>
      <c r="U72" s="12">
        <f>'[1]PRS'!F464</f>
        <v>16136000</v>
      </c>
      <c r="V72" s="12">
        <f>'[1]PRS'!F264</f>
        <v>51410718</v>
      </c>
      <c r="W72" s="12">
        <f>'[1]PRS'!C64</f>
        <v>4501001</v>
      </c>
      <c r="X72" s="12"/>
      <c r="Y72" s="70">
        <f>'[1]PRS'!C464</f>
        <v>25705359</v>
      </c>
      <c r="Z72" s="123">
        <f>'[1]PRS'!C264</f>
        <v>5.711</v>
      </c>
      <c r="AA72" s="12">
        <f>'[1]PRS'!D64</f>
        <v>1951000</v>
      </c>
      <c r="AB72" s="70">
        <f>'[1]PRS'!D464</f>
        <v>25705359</v>
      </c>
      <c r="AC72" s="123">
        <f>'[1]PRS'!E264</f>
        <v>1.098</v>
      </c>
      <c r="AD72" s="12">
        <f t="shared" si="5"/>
        <v>68076718</v>
      </c>
      <c r="AE72" s="12"/>
      <c r="AF72" s="124"/>
      <c r="AG72" s="124"/>
      <c r="AH72" s="85"/>
      <c r="AI72" s="124"/>
      <c r="AJ72" s="88"/>
      <c r="AK72" s="87"/>
      <c r="AL72" s="83"/>
      <c r="AM72" s="64"/>
      <c r="AU72" s="132"/>
      <c r="AV72" s="133"/>
      <c r="AW72" s="133"/>
      <c r="AY72" s="5"/>
      <c r="AZ72" s="5"/>
    </row>
    <row r="73" spans="1:52" ht="12.75">
      <c r="A73" s="2">
        <f>'[1]PRS'!A65</f>
        <v>2042</v>
      </c>
      <c r="B73" s="12">
        <f>SUM('[1]PRS'!C665:AR665)</f>
        <v>45692095</v>
      </c>
      <c r="C73" s="12">
        <f>'[1]PRS'!AS665</f>
        <v>600000</v>
      </c>
      <c r="D73" s="12">
        <f>SUM('[1]PRS'!AT665:AU665)</f>
        <v>11097000</v>
      </c>
      <c r="E73" s="12">
        <f>'[1]PRS'!AV665</f>
        <v>0</v>
      </c>
      <c r="F73" s="12">
        <f>'[1]PRS'!AW665</f>
        <v>0</v>
      </c>
      <c r="G73" s="12">
        <f>'[1]PRS'!AX665</f>
        <v>263000</v>
      </c>
      <c r="H73" s="122">
        <f>'[1]PRS'!AY666</f>
        <v>0</v>
      </c>
      <c r="I73" s="12">
        <f>SUM('[1]PRS'!G3265:K3265)</f>
        <v>2783305</v>
      </c>
      <c r="J73" s="12">
        <f>SUM('[1]PRS'!C3265:F3265)</f>
        <v>0</v>
      </c>
      <c r="K73" s="12">
        <f>SUM('[1]PRS'!AZ665:BB665)</f>
        <v>25226</v>
      </c>
      <c r="L73" s="12"/>
      <c r="M73" s="12">
        <f t="shared" si="17"/>
        <v>2808531</v>
      </c>
      <c r="O73" s="12">
        <f>SUM('[1]PRS'!G3465:K3465)</f>
        <v>7616092</v>
      </c>
      <c r="P73" s="12">
        <f>SUM('[1]PRS'!C3465:F3465)</f>
        <v>0</v>
      </c>
      <c r="Q73" s="12">
        <f>'[1]PRS'!B3465</f>
        <v>7616092</v>
      </c>
      <c r="R73" s="12">
        <f t="shared" si="18"/>
        <v>68076718</v>
      </c>
      <c r="S73" s="12">
        <f>'[1]CASH MANAGEMENT'!K69</f>
        <v>0</v>
      </c>
      <c r="T73" s="12">
        <f>'[1]PRS'!E465</f>
        <v>530000</v>
      </c>
      <c r="U73" s="12">
        <f>'[1]PRS'!F465</f>
        <v>16136000</v>
      </c>
      <c r="V73" s="12">
        <f>'[1]PRS'!F265</f>
        <v>51410718</v>
      </c>
      <c r="W73" s="12">
        <f>'[1]PRS'!C65</f>
        <v>4501001</v>
      </c>
      <c r="X73" s="12"/>
      <c r="Y73" s="70">
        <f>'[1]PRS'!C465</f>
        <v>25705359</v>
      </c>
      <c r="Z73" s="123">
        <f>'[1]PRS'!C265</f>
        <v>5.711</v>
      </c>
      <c r="AA73" s="12">
        <f>'[1]PRS'!D65</f>
        <v>1951000</v>
      </c>
      <c r="AB73" s="70">
        <f>'[1]PRS'!D465</f>
        <v>25705359</v>
      </c>
      <c r="AC73" s="123">
        <f>'[1]PRS'!E265</f>
        <v>1.098</v>
      </c>
      <c r="AD73" s="12">
        <f t="shared" si="5"/>
        <v>68076718</v>
      </c>
      <c r="AE73" s="12"/>
      <c r="AF73" s="124"/>
      <c r="AG73" s="124"/>
      <c r="AH73" s="85"/>
      <c r="AI73" s="124"/>
      <c r="AJ73" s="88"/>
      <c r="AK73" s="87"/>
      <c r="AL73" s="83"/>
      <c r="AM73" s="64"/>
      <c r="AU73" s="132"/>
      <c r="AV73" s="133"/>
      <c r="AW73" s="133"/>
      <c r="AY73" s="5"/>
      <c r="AZ73" s="5"/>
    </row>
    <row r="74" spans="1:52" ht="12.75">
      <c r="A74" s="2">
        <f>'[1]PRS'!A66</f>
        <v>2043</v>
      </c>
      <c r="B74" s="12">
        <f>SUM('[1]PRS'!C666:AR666)</f>
        <v>45692095</v>
      </c>
      <c r="C74" s="12">
        <f>'[1]PRS'!AS666</f>
        <v>600000</v>
      </c>
      <c r="D74" s="12">
        <f>SUM('[1]PRS'!AT666:AU666)</f>
        <v>11097000</v>
      </c>
      <c r="E74" s="12">
        <f>'[1]PRS'!AV666</f>
        <v>0</v>
      </c>
      <c r="F74" s="12">
        <f>'[1]PRS'!AW666</f>
        <v>0</v>
      </c>
      <c r="G74" s="12">
        <f>'[1]PRS'!AX666</f>
        <v>263000</v>
      </c>
      <c r="H74" s="122">
        <f>'[1]PRS'!AY667</f>
        <v>0</v>
      </c>
      <c r="I74" s="12">
        <f>SUM('[1]PRS'!G3266:K3266)</f>
        <v>2169295</v>
      </c>
      <c r="J74" s="12">
        <f>SUM('[1]PRS'!C3266:F3266)</f>
        <v>0</v>
      </c>
      <c r="K74" s="12">
        <f>SUM('[1]PRS'!AZ666:BB666)</f>
        <v>25226</v>
      </c>
      <c r="L74" s="12"/>
      <c r="M74" s="12">
        <f t="shared" si="17"/>
        <v>2194521</v>
      </c>
      <c r="O74" s="12">
        <f>SUM('[1]PRS'!G3466:K3466)</f>
        <v>8230101</v>
      </c>
      <c r="P74" s="12">
        <f>SUM('[1]PRS'!C3466:F3466)</f>
        <v>0</v>
      </c>
      <c r="Q74" s="12">
        <f>'[1]PRS'!B3466</f>
        <v>8230101</v>
      </c>
      <c r="R74" s="12">
        <f t="shared" si="18"/>
        <v>68076717</v>
      </c>
      <c r="S74" s="12">
        <f>'[1]CASH MANAGEMENT'!K70</f>
        <v>0</v>
      </c>
      <c r="T74" s="12">
        <f>'[1]PRS'!E466</f>
        <v>530000</v>
      </c>
      <c r="U74" s="12">
        <f>'[1]PRS'!F466</f>
        <v>16136000</v>
      </c>
      <c r="V74" s="12">
        <f>'[1]PRS'!F266</f>
        <v>51410717</v>
      </c>
      <c r="W74" s="12">
        <f>'[1]PRS'!C66</f>
        <v>4501001</v>
      </c>
      <c r="X74" s="12"/>
      <c r="Y74" s="70">
        <f>'[1]PRS'!C466</f>
        <v>25705358.5</v>
      </c>
      <c r="Z74" s="123">
        <f>'[1]PRS'!C266</f>
        <v>5.711</v>
      </c>
      <c r="AA74" s="12">
        <f>'[1]PRS'!D66</f>
        <v>1951000</v>
      </c>
      <c r="AB74" s="70">
        <f>'[1]PRS'!D466</f>
        <v>25705358.5</v>
      </c>
      <c r="AC74" s="123">
        <f>'[1]PRS'!E266</f>
        <v>1.098</v>
      </c>
      <c r="AD74" s="12">
        <f t="shared" si="5"/>
        <v>68076717</v>
      </c>
      <c r="AE74" s="12"/>
      <c r="AF74" s="124"/>
      <c r="AG74" s="124"/>
      <c r="AH74" s="85"/>
      <c r="AI74" s="124"/>
      <c r="AJ74" s="88"/>
      <c r="AK74" s="87"/>
      <c r="AL74" s="83"/>
      <c r="AM74" s="64"/>
      <c r="AT74" s="25"/>
      <c r="AU74" s="58"/>
      <c r="AV74" s="59"/>
      <c r="AW74" s="59"/>
      <c r="AX74" s="25"/>
      <c r="AY74" s="5"/>
      <c r="AZ74" s="5"/>
    </row>
    <row r="75" spans="1:52" ht="12.75">
      <c r="A75" s="2">
        <f>'[1]PRS'!A67</f>
        <v>2044</v>
      </c>
      <c r="B75" s="12">
        <f>SUM('[1]PRS'!C667:AR667)</f>
        <v>45692095</v>
      </c>
      <c r="C75" s="12">
        <f>'[1]PRS'!AS667</f>
        <v>600000</v>
      </c>
      <c r="D75" s="12">
        <f>SUM('[1]PRS'!AT667:AU667)</f>
        <v>11097000</v>
      </c>
      <c r="E75" s="12">
        <f>'[1]PRS'!AV667</f>
        <v>0</v>
      </c>
      <c r="F75" s="12">
        <f>'[1]PRS'!AW667</f>
        <v>0</v>
      </c>
      <c r="G75" s="12">
        <f>'[1]PRS'!AX667</f>
        <v>263000</v>
      </c>
      <c r="H75" s="122">
        <f>'[1]PRS'!AY668</f>
        <v>0</v>
      </c>
      <c r="I75" s="12">
        <f>SUM('[1]PRS'!G3267:K3267)</f>
        <v>1505784</v>
      </c>
      <c r="J75" s="12">
        <f>SUM('[1]PRS'!C3267:F3267)</f>
        <v>0</v>
      </c>
      <c r="K75" s="12">
        <f>SUM('[1]PRS'!AZ667:BB667)</f>
        <v>25226</v>
      </c>
      <c r="L75" s="12"/>
      <c r="M75" s="12">
        <f t="shared" si="17"/>
        <v>1531010</v>
      </c>
      <c r="O75" s="12">
        <f>SUM('[1]PRS'!G3467:K3467)</f>
        <v>8893612</v>
      </c>
      <c r="P75" s="12">
        <f>SUM('[1]PRS'!C3467:F3467)</f>
        <v>0</v>
      </c>
      <c r="Q75" s="12">
        <f>'[1]PRS'!B3467</f>
        <v>8893612</v>
      </c>
      <c r="R75" s="12">
        <f t="shared" si="18"/>
        <v>68076717</v>
      </c>
      <c r="S75" s="12">
        <f>'[1]CASH MANAGEMENT'!K71</f>
        <v>0</v>
      </c>
      <c r="T75" s="12">
        <f>'[1]PRS'!E467</f>
        <v>530000</v>
      </c>
      <c r="U75" s="12">
        <f>'[1]PRS'!F467</f>
        <v>16136000</v>
      </c>
      <c r="V75" s="12">
        <f>'[1]PRS'!F267</f>
        <v>51410717</v>
      </c>
      <c r="W75" s="12">
        <f>'[1]PRS'!C67</f>
        <v>4501001</v>
      </c>
      <c r="X75" s="12"/>
      <c r="Y75" s="70">
        <f>'[1]PRS'!C467</f>
        <v>25705358.5</v>
      </c>
      <c r="Z75" s="123">
        <f>'[1]PRS'!C267</f>
        <v>5.711</v>
      </c>
      <c r="AA75" s="12">
        <f>'[1]PRS'!D67</f>
        <v>1951000</v>
      </c>
      <c r="AB75" s="70">
        <f>'[1]PRS'!D467</f>
        <v>25705358.5</v>
      </c>
      <c r="AC75" s="123">
        <f>'[1]PRS'!E267</f>
        <v>1.098</v>
      </c>
      <c r="AD75" s="12">
        <f t="shared" si="5"/>
        <v>68076717</v>
      </c>
      <c r="AE75" s="12"/>
      <c r="AF75" s="124"/>
      <c r="AG75" s="124"/>
      <c r="AH75" s="85"/>
      <c r="AI75" s="124"/>
      <c r="AJ75" s="88"/>
      <c r="AK75" s="87"/>
      <c r="AL75" s="83"/>
      <c r="AM75" s="64"/>
      <c r="AT75" s="25"/>
      <c r="AU75" s="58"/>
      <c r="AV75" s="59"/>
      <c r="AW75" s="59"/>
      <c r="AX75" s="25"/>
      <c r="AY75" s="5"/>
      <c r="AZ75" s="5"/>
    </row>
    <row r="76" spans="1:52" ht="13.5" thickBot="1">
      <c r="A76" s="2">
        <f>'[1]PRS'!A68</f>
        <v>2045</v>
      </c>
      <c r="B76" s="53">
        <f>SUM('[1]PRS'!C668:AR668)</f>
        <v>45692095</v>
      </c>
      <c r="C76" s="53">
        <f>'[1]PRS'!AS668</f>
        <v>600000</v>
      </c>
      <c r="D76" s="53">
        <f>SUM('[1]PRS'!AT668:AU668)</f>
        <v>11097000</v>
      </c>
      <c r="E76" s="53">
        <f>'[1]PRS'!AV668</f>
        <v>0</v>
      </c>
      <c r="F76" s="53">
        <f>'[1]PRS'!AW668</f>
        <v>0</v>
      </c>
      <c r="G76" s="53">
        <f>'[1]PRS'!AX668</f>
        <v>263000</v>
      </c>
      <c r="H76" s="122">
        <f>'[1]PRS'!AY669</f>
        <v>0</v>
      </c>
      <c r="I76" s="53">
        <f>SUM('[1]PRS'!G3268:K3268)</f>
        <v>788781</v>
      </c>
      <c r="J76" s="53">
        <f>SUM('[1]PRS'!C3268:F3268)</f>
        <v>0</v>
      </c>
      <c r="K76" s="53">
        <f>SUM('[1]PRS'!AZ668:BB668)</f>
        <v>25226</v>
      </c>
      <c r="L76" s="53"/>
      <c r="M76" s="53">
        <f t="shared" si="17"/>
        <v>814007</v>
      </c>
      <c r="N76" s="71"/>
      <c r="O76" s="53">
        <f>SUM('[1]PRS'!G3468:K3468)</f>
        <v>9783943</v>
      </c>
      <c r="P76" s="53">
        <f>SUM('[1]PRS'!C3468:F3468)</f>
        <v>0</v>
      </c>
      <c r="Q76" s="53">
        <f>'[1]PRS'!B3468</f>
        <v>9783943</v>
      </c>
      <c r="R76" s="12">
        <f t="shared" si="18"/>
        <v>68250045</v>
      </c>
      <c r="S76" s="12">
        <f>'[1]CASH MANAGEMENT'!K72</f>
        <v>0</v>
      </c>
      <c r="T76" s="53">
        <f>'[1]PRS'!E468</f>
        <v>530000</v>
      </c>
      <c r="U76" s="53">
        <f>'[1]PRS'!F468</f>
        <v>16136000</v>
      </c>
      <c r="V76" s="12">
        <f>'[1]PRS'!F268</f>
        <v>51584045</v>
      </c>
      <c r="W76" s="53">
        <f>'[1]PRS'!C68</f>
        <v>4501001</v>
      </c>
      <c r="X76" s="53"/>
      <c r="Y76" s="70">
        <f>'[1]PRS'!C468</f>
        <v>25792022.5</v>
      </c>
      <c r="Z76" s="74">
        <f>'[1]PRS'!C268</f>
        <v>5.7303</v>
      </c>
      <c r="AA76" s="53">
        <f>'[1]PRS'!D68</f>
        <v>1951000</v>
      </c>
      <c r="AB76" s="70">
        <f>'[1]PRS'!D468</f>
        <v>25792022.5</v>
      </c>
      <c r="AC76" s="74">
        <f>'[1]PRS'!E268</f>
        <v>1.1017</v>
      </c>
      <c r="AD76" s="12">
        <f t="shared" si="5"/>
        <v>68250045</v>
      </c>
      <c r="AE76" s="12"/>
      <c r="AF76" s="124"/>
      <c r="AG76" s="124"/>
      <c r="AH76" s="85"/>
      <c r="AI76" s="85"/>
      <c r="AJ76" s="88"/>
      <c r="AK76" s="89"/>
      <c r="AL76" s="83"/>
      <c r="AM76" s="75"/>
      <c r="AN76" s="25"/>
      <c r="AO76" s="25"/>
      <c r="AP76" s="25"/>
      <c r="AQ76" s="25"/>
      <c r="AR76" s="25"/>
      <c r="AS76" s="25"/>
      <c r="AT76" s="25"/>
      <c r="AU76" s="58"/>
      <c r="AV76" s="59"/>
      <c r="AW76" s="59"/>
      <c r="AX76" s="25"/>
      <c r="AY76" s="5"/>
      <c r="AZ76" s="5"/>
    </row>
    <row r="77" spans="1:50" s="80" customFormat="1" ht="23.25" customHeight="1" thickBot="1" thickTop="1">
      <c r="A77" s="134" t="s">
        <v>160</v>
      </c>
      <c r="B77" s="135">
        <f aca="true" t="shared" si="19" ref="B77:G77">SUM(B49:B76)+B48</f>
        <v>2194920078</v>
      </c>
      <c r="C77" s="135">
        <f t="shared" si="19"/>
        <v>34800000</v>
      </c>
      <c r="D77" s="135">
        <f t="shared" si="19"/>
        <v>501862166</v>
      </c>
      <c r="E77" s="135">
        <f t="shared" si="19"/>
        <v>216340903.37</v>
      </c>
      <c r="F77" s="135">
        <f t="shared" si="19"/>
        <v>152884398.12</v>
      </c>
      <c r="G77" s="135">
        <f t="shared" si="19"/>
        <v>127152615</v>
      </c>
      <c r="H77" s="136"/>
      <c r="I77" s="135">
        <f>SUM(I49:I76)+I48</f>
        <v>456701570</v>
      </c>
      <c r="J77" s="135">
        <f>SUM(J49:J76)+J48</f>
        <v>6791470</v>
      </c>
      <c r="K77" s="135">
        <f>SUM(K49:K76)+K48</f>
        <v>1317031</v>
      </c>
      <c r="L77" s="135"/>
      <c r="M77" s="135">
        <f>SUM(M49:M76)+M48</f>
        <v>464825245</v>
      </c>
      <c r="N77" s="135"/>
      <c r="O77" s="135">
        <f>SUM(O49:O76)+O48</f>
        <v>188260569</v>
      </c>
      <c r="P77" s="135">
        <f>SUM(P49:P76)+P48</f>
        <v>0</v>
      </c>
      <c r="Q77" s="135">
        <f>SUM(Q49:Q76)+Q48</f>
        <v>188260569</v>
      </c>
      <c r="R77" s="135">
        <f>SUM(R49:R76)+R48</f>
        <v>3881045974.4900002</v>
      </c>
      <c r="S77" s="136"/>
      <c r="T77" s="135">
        <f>SUM(T49:T76)+T48</f>
        <v>32220760</v>
      </c>
      <c r="U77" s="135">
        <f>SUM(U49:U76)+U48</f>
        <v>736799854</v>
      </c>
      <c r="V77" s="136"/>
      <c r="W77" s="135">
        <f>SUM(W49:W76)+W48</f>
        <v>257203695</v>
      </c>
      <c r="X77" s="135"/>
      <c r="Y77" s="135">
        <f>SUM(Y49:Y76)+Y48</f>
        <v>1559221740</v>
      </c>
      <c r="Z77" s="136"/>
      <c r="AA77" s="135">
        <f>SUM(AA49:AA76)+AA48</f>
        <v>109687993</v>
      </c>
      <c r="AB77" s="137">
        <f>SUM(AB49:AB76)+AB48</f>
        <v>1559132903</v>
      </c>
      <c r="AC77" s="136"/>
      <c r="AD77" s="137">
        <f>SUM(AD49:AD76)+AD48</f>
        <v>3887375257</v>
      </c>
      <c r="AE77" s="137">
        <f>SUM(AE49:AE76)+AE48</f>
        <v>8944508.50999999</v>
      </c>
      <c r="AF77" s="138"/>
      <c r="AG77" s="138"/>
      <c r="AH77" s="138"/>
      <c r="AI77" s="138"/>
      <c r="AJ77" s="138"/>
      <c r="AK77" s="138"/>
      <c r="AL77" s="138"/>
      <c r="AM77" s="139"/>
      <c r="AN77" s="77"/>
      <c r="AO77" s="77"/>
      <c r="AP77" s="77"/>
      <c r="AQ77" s="77"/>
      <c r="AR77" s="77"/>
      <c r="AS77" s="77"/>
      <c r="AT77" s="77"/>
      <c r="AU77" s="79"/>
      <c r="AV77" s="79"/>
      <c r="AW77" s="79"/>
      <c r="AX77" s="77"/>
    </row>
    <row r="78" spans="3:50" ht="12" customHeight="1" thickTop="1">
      <c r="C78" s="140"/>
      <c r="W78" s="100"/>
      <c r="AT78" s="25"/>
      <c r="AU78" s="25"/>
      <c r="AV78" s="25"/>
      <c r="AW78" s="25"/>
      <c r="AX78" s="25"/>
    </row>
    <row r="79" spans="1:52" ht="12.75">
      <c r="A79" s="2"/>
      <c r="B79" s="140" t="s">
        <v>161</v>
      </c>
      <c r="E79" s="10"/>
      <c r="G79" s="5"/>
      <c r="AD79" s="132"/>
      <c r="AE79" s="132"/>
      <c r="AT79" s="25"/>
      <c r="AU79" s="25"/>
      <c r="AV79" s="25"/>
      <c r="AW79" s="25"/>
      <c r="AX79" s="25"/>
      <c r="AY79" s="5"/>
      <c r="AZ79" s="5"/>
    </row>
    <row r="80" spans="1:52" ht="12.75">
      <c r="A80" s="2"/>
      <c r="B80" s="60" t="s">
        <v>162</v>
      </c>
      <c r="E80" s="10"/>
      <c r="G80" s="5"/>
      <c r="AT80" s="25"/>
      <c r="AU80" s="25"/>
      <c r="AV80" s="25"/>
      <c r="AW80" s="25"/>
      <c r="AX80" s="25"/>
      <c r="AY80" s="5"/>
      <c r="AZ80" s="5"/>
    </row>
    <row r="81" spans="1:52" ht="12.75">
      <c r="A81" s="2"/>
      <c r="B81" s="60" t="s">
        <v>163</v>
      </c>
      <c r="E81" s="10"/>
      <c r="G81" s="5"/>
      <c r="AY81" s="5"/>
      <c r="AZ81" s="5"/>
    </row>
    <row r="82" spans="1:52" ht="12.75">
      <c r="A82" s="2"/>
      <c r="B82" s="141" t="s">
        <v>164</v>
      </c>
      <c r="E82" s="10"/>
      <c r="G82" s="5"/>
      <c r="AY82" s="5"/>
      <c r="AZ82" s="5"/>
    </row>
    <row r="83" spans="1:52" ht="12.75">
      <c r="A83" s="2"/>
      <c r="B83" s="60" t="s">
        <v>165</v>
      </c>
      <c r="E83" s="10"/>
      <c r="G83" s="5"/>
      <c r="R83" s="142"/>
      <c r="AY83" s="5"/>
      <c r="AZ83" s="5"/>
    </row>
    <row r="84" spans="1:52" ht="12.75">
      <c r="A84" s="2"/>
      <c r="B84" s="35" t="s">
        <v>166</v>
      </c>
      <c r="E84" s="10"/>
      <c r="G84" s="5"/>
      <c r="AY84" s="5"/>
      <c r="AZ84" s="5"/>
    </row>
    <row r="85" spans="1:52" ht="12.75">
      <c r="A85" s="2"/>
      <c r="B85" s="35" t="s">
        <v>167</v>
      </c>
      <c r="E85" s="10"/>
      <c r="G85" s="5"/>
      <c r="AY85" s="5"/>
      <c r="AZ85" s="5"/>
    </row>
    <row r="86" spans="1:52" ht="12.75">
      <c r="A86" s="2"/>
      <c r="B86" s="12"/>
      <c r="C86" s="12"/>
      <c r="D86" s="12"/>
      <c r="E86" s="12"/>
      <c r="F86" s="12"/>
      <c r="G86" s="12"/>
      <c r="H86" s="122"/>
      <c r="I86" s="12"/>
      <c r="J86" s="12"/>
      <c r="K86" s="12"/>
      <c r="L86" s="12"/>
      <c r="M86" s="12"/>
      <c r="O86" s="12"/>
      <c r="P86" s="12"/>
      <c r="Q86" s="12"/>
      <c r="R86" s="12"/>
      <c r="AY86" s="5"/>
      <c r="AZ86" s="5"/>
    </row>
    <row r="87" spans="1:52" ht="12.75">
      <c r="A87" s="5"/>
      <c r="B87" s="5"/>
      <c r="E87" s="10"/>
      <c r="G87" s="5"/>
      <c r="AY87" s="5"/>
      <c r="AZ87" s="5"/>
    </row>
    <row r="88" spans="1:52" ht="12.75">
      <c r="A88" s="2"/>
      <c r="B88" s="5"/>
      <c r="E88" s="10"/>
      <c r="G88" s="5"/>
      <c r="AY88" s="5"/>
      <c r="AZ88" s="5"/>
    </row>
    <row r="89" spans="1:52" ht="12.75">
      <c r="A89" s="2"/>
      <c r="E89" s="10"/>
      <c r="G89" s="5"/>
      <c r="AY89" s="5"/>
      <c r="AZ89" s="5"/>
    </row>
  </sheetData>
  <mergeCells count="1">
    <mergeCell ref="AU6:AV7"/>
  </mergeCell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jordan</dc:creator>
  <cp:keywords/>
  <dc:description/>
  <cp:lastModifiedBy>Buffingt</cp:lastModifiedBy>
  <dcterms:created xsi:type="dcterms:W3CDTF">2007-02-28T17:42:31Z</dcterms:created>
  <dcterms:modified xsi:type="dcterms:W3CDTF">2007-03-08T17:21:29Z</dcterms:modified>
  <cp:category/>
  <cp:version/>
  <cp:contentType/>
  <cp:contentStatus/>
</cp:coreProperties>
</file>