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0" yWindow="65516" windowWidth="27120" windowHeight="15400" tabRatio="820" activeTab="0"/>
  </bookViews>
  <sheets>
    <sheet name="Actual Data" sheetId="1" r:id="rId1"/>
    <sheet name="Raw Data" sheetId="2" r:id="rId2"/>
    <sheet name="Factors" sheetId="3" r:id="rId3"/>
    <sheet name="Duty Cycle Model - non scaled" sheetId="4" r:id="rId4"/>
    <sheet name="Duty Cycle Model -Med scaled" sheetId="5" r:id="rId5"/>
    <sheet name="Duty Cycle Model -quart scaled" sheetId="6" r:id="rId6"/>
    <sheet name="Scenario Weighting Graphics" sheetId="7" r:id="rId7"/>
    <sheet name="Power Chart" sheetId="8" r:id="rId8"/>
    <sheet name="AboveBelow -Quartile scaled" sheetId="9" r:id="rId9"/>
    <sheet name="AboveBelow -Med scaled" sheetId="10" r:id="rId10"/>
    <sheet name="AboveBelow -quartile non scaled" sheetId="11" r:id="rId11"/>
    <sheet name="AboveBelow -Med non scaled" sheetId="12" r:id="rId12"/>
  </sheets>
  <definedNames>
    <definedName name="_xlnm.Print_Area" localSheetId="0">'Actual Data'!$A$1:$AW$41</definedName>
  </definedNames>
  <calcPr fullCalcOnLoad="1"/>
</workbook>
</file>

<file path=xl/sharedStrings.xml><?xml version="1.0" encoding="utf-8"?>
<sst xmlns="http://schemas.openxmlformats.org/spreadsheetml/2006/main" count="289" uniqueCount="159">
  <si>
    <t># of Dimm Sockets (total, populated or not)</t>
  </si>
  <si>
    <t>Integrated GPU using Main Chipset and Shared Memory, i.e. UMA (Y/N)</t>
  </si>
  <si>
    <t>Power Supply Rated Power (W) [2]</t>
  </si>
  <si>
    <t>Internal or External Power Supply (I or E) [3]</t>
  </si>
  <si>
    <t>As defined in ENERGY STAR Draft 2 Specification, page 5</t>
  </si>
  <si>
    <t>Maximum  Power Consumption SPEC fp rate (Watt Peak) [7]</t>
  </si>
  <si>
    <t>Other</t>
  </si>
  <si>
    <t>a</t>
  </si>
  <si>
    <t>b</t>
  </si>
  <si>
    <t>c</t>
  </si>
  <si>
    <t>d</t>
  </si>
  <si>
    <t>e</t>
  </si>
  <si>
    <t>f</t>
  </si>
  <si>
    <t>g</t>
  </si>
  <si>
    <t>h</t>
  </si>
  <si>
    <t>j</t>
  </si>
  <si>
    <t>k</t>
  </si>
  <si>
    <t>l</t>
  </si>
  <si>
    <t>m</t>
  </si>
  <si>
    <t>o</t>
  </si>
  <si>
    <t>p</t>
  </si>
  <si>
    <t>q</t>
  </si>
  <si>
    <t>r</t>
  </si>
  <si>
    <t>s</t>
  </si>
  <si>
    <t>t</t>
  </si>
  <si>
    <t>u</t>
  </si>
  <si>
    <t>v</t>
  </si>
  <si>
    <t>Graphics Card Model</t>
  </si>
  <si>
    <t>Off /Standby (W) [6]</t>
  </si>
  <si>
    <t>[10]</t>
  </si>
  <si>
    <t>256Mb</t>
  </si>
  <si>
    <t>6G</t>
  </si>
  <si>
    <t>16GB</t>
  </si>
  <si>
    <t>IDE/SCSI</t>
  </si>
  <si>
    <t>Chipset Model / Manufacturer (if applicable)</t>
  </si>
  <si>
    <t>Operating System (Inclue Major Version and rev # ie; OS X 10.4.5, Win XP, SP2, Solarias 10.x)</t>
  </si>
  <si>
    <t>Power Measurements</t>
  </si>
  <si>
    <t># of Processors Installed (packages, not cores)</t>
  </si>
  <si>
    <t>Does the Product Meet the Proposed Hybrid Workstation Definition (Y/N) [1]</t>
  </si>
  <si>
    <t>Which optional characteristics of the definition does the Unit Under Test Meet ? (1,2,3,etc.) [1]</t>
  </si>
  <si>
    <t>Maximum  Power Consumption combined SPEC viewperf/fp rate test (Watts Peak) [7]</t>
  </si>
  <si>
    <t>HDD Adder</t>
  </si>
  <si>
    <t>32GB</t>
  </si>
  <si>
    <t>SATA</t>
  </si>
  <si>
    <t>N</t>
  </si>
  <si>
    <t>Quartile</t>
  </si>
  <si>
    <t>EPA</t>
  </si>
  <si>
    <t>Control</t>
  </si>
  <si>
    <t>Control Low</t>
  </si>
  <si>
    <t>Control High</t>
  </si>
  <si>
    <t xml:space="preserve">Please indicate in the notes how these values were reached. Disclusure of NDA protected material and extensive detail are not required. </t>
  </si>
  <si>
    <t>Processor Speed (GHz)</t>
  </si>
  <si>
    <t>Processor  (Mfg)</t>
  </si>
  <si>
    <t># of Dims</t>
  </si>
  <si>
    <t>Idle (W)  [6]</t>
  </si>
  <si>
    <t>Notes</t>
  </si>
  <si>
    <t xml:space="preserve">[2] </t>
  </si>
  <si>
    <t>[3]</t>
  </si>
  <si>
    <t>[1]</t>
  </si>
  <si>
    <t>System Information</t>
  </si>
  <si>
    <t>[4]</t>
  </si>
  <si>
    <t>[5]</t>
  </si>
  <si>
    <t>[6]</t>
  </si>
  <si>
    <t>As defined in the Draft 2 specification and tested by the test method found as an appendix to the specification</t>
  </si>
  <si>
    <t>[7]</t>
  </si>
  <si>
    <t>Modes</t>
  </si>
  <si>
    <t>Scenario 1</t>
  </si>
  <si>
    <t>Scenario 2</t>
  </si>
  <si>
    <t>Scenario 3</t>
  </si>
  <si>
    <t>Draft 2 Spec</t>
  </si>
  <si>
    <t>N/A</t>
  </si>
  <si>
    <t>4 GB</t>
  </si>
  <si>
    <t>SATA 150</t>
  </si>
  <si>
    <t>512MB</t>
  </si>
  <si>
    <t>1KW</t>
  </si>
  <si>
    <t>w/h scenario 3</t>
  </si>
  <si>
    <t>Idle (W)</t>
  </si>
  <si>
    <t>Max (w)</t>
  </si>
  <si>
    <t>Median</t>
  </si>
  <si>
    <t>W/h actual 1</t>
  </si>
  <si>
    <t>w/h budget 1</t>
  </si>
  <si>
    <t>w/h budget 2</t>
  </si>
  <si>
    <t># of Processor Cores Per Package</t>
  </si>
  <si>
    <t># of Processor Sockets (total, populated or not)</t>
  </si>
  <si>
    <t>Was System Tested to the Draft 2 Test Method? If Not, Please Explain in Notes.[5]</t>
  </si>
  <si>
    <t>Ac Wall Plug Voltage (115 or 230 volts)</t>
  </si>
  <si>
    <t>Peak Power Consumption SPEC viewperf (Watts Peak) [7]</t>
  </si>
  <si>
    <t>% of Max Quartile</t>
  </si>
  <si>
    <t>% of Max Med</t>
  </si>
  <si>
    <t>Real time measurement of the maximum power consumption of the system in operation. Peak power is the maximum peak observed during the test. SPEC fp rate is being used since it potentially stresses more of the CPU than does int alone. SPEC viewperf is being utilized to observe and ensure the impact of 3D graphics cards in the max power during that test.</t>
  </si>
  <si>
    <t>Maximum Physical Memory (GB) Installable</t>
  </si>
  <si>
    <t>Test method found in the appendix to the ENERGY STAR Draft 2 Specification, Pages 18-21</t>
  </si>
  <si>
    <t>Maximum Power Consumption Based on Internal Tests [10]</t>
  </si>
  <si>
    <t>URL to Product Datasheet (if available)</t>
  </si>
  <si>
    <t>General Information</t>
  </si>
  <si>
    <t>SAS</t>
  </si>
  <si>
    <t>10K</t>
  </si>
  <si>
    <t>Off (w)</t>
  </si>
  <si>
    <t>Final</t>
  </si>
  <si>
    <t>SCSI</t>
  </si>
  <si>
    <t>15k</t>
  </si>
  <si>
    <t>256 MB</t>
  </si>
  <si>
    <t>Idle</t>
  </si>
  <si>
    <t>Total</t>
  </si>
  <si>
    <t>Model</t>
  </si>
  <si>
    <t>Mfg</t>
  </si>
  <si>
    <t>W/h scenario 1</t>
  </si>
  <si>
    <t>W/h scenario 2</t>
  </si>
  <si>
    <t>Record Number</t>
  </si>
  <si>
    <t>Manufacturer</t>
  </si>
  <si>
    <t>Computer Common Model Name</t>
  </si>
  <si>
    <t>Total System Memory (MB)</t>
  </si>
  <si>
    <t>RPM of HDD</t>
  </si>
  <si>
    <t>Type of HDD</t>
  </si>
  <si>
    <t xml:space="preserve">GPU Notes </t>
  </si>
  <si>
    <t>Final Budget</t>
  </si>
  <si>
    <t>Final Actual</t>
  </si>
  <si>
    <t>ENERGY STAR Workstation Data Collection Form to Analyze Requirements Scaling Options 6/12/06</t>
  </si>
  <si>
    <t>Based on nameplate specification of the power supply</t>
  </si>
  <si>
    <t xml:space="preserve">Processor Brand (e.g., Sparc, Opteron, Xeon, Power) </t>
  </si>
  <si>
    <t>Date of Test</t>
  </si>
  <si>
    <t>Internal</t>
  </si>
  <si>
    <t>Sleep</t>
  </si>
  <si>
    <t>unused entry</t>
  </si>
  <si>
    <t># of HDDs Installed During Test</t>
  </si>
  <si>
    <t># of HDDs Bays</t>
  </si>
  <si>
    <t># of PCI Slots</t>
  </si>
  <si>
    <t>Graphics Card Manufacturer</t>
  </si>
  <si>
    <t># of GPUs Installed</t>
  </si>
  <si>
    <t>Dedicated Graphics VRAM, i.e. Non-Shared (MB)</t>
  </si>
  <si>
    <t>Power Supply Average Efficiency, If Known (@20%, 50% and 80% Load) [4]</t>
  </si>
  <si>
    <t>As tested by the Internal Power Supply Test method available at  www.efficienctpowersupplies.com</t>
  </si>
  <si>
    <t>n</t>
  </si>
  <si>
    <t>% Max 1</t>
  </si>
  <si>
    <t>% Max 2</t>
  </si>
  <si>
    <t>% Max 3</t>
  </si>
  <si>
    <t>% Max Final</t>
  </si>
  <si>
    <t>Sleep - WOL(W) - [6]</t>
  </si>
  <si>
    <t>Sleep w/ Full Network Connectivity (W)</t>
  </si>
  <si>
    <t>Definition contained in the ENERGY STAR Specification Revision Progress Update 6/12/06</t>
  </si>
  <si>
    <t>Standby /Off</t>
  </si>
  <si>
    <t>Does the Unit Under Test Meet the mandatory portion of the definition? (Y/N, if no which ones does it meet, e.g.,  A/B/C)[1]</t>
  </si>
  <si>
    <t>w/h budget 3</t>
  </si>
  <si>
    <t>1GB</t>
  </si>
  <si>
    <t>n/a</t>
  </si>
  <si>
    <t>I</t>
  </si>
  <si>
    <t>2GB</t>
  </si>
  <si>
    <t>256MB</t>
  </si>
  <si>
    <t>8G</t>
  </si>
  <si>
    <t>8GB</t>
  </si>
  <si>
    <t>Sleep Con(w)</t>
  </si>
  <si>
    <t>Sleep WOL (w)</t>
  </si>
  <si>
    <t>8 GB</t>
  </si>
  <si>
    <t>1 GB</t>
  </si>
  <si>
    <t>15 k</t>
  </si>
  <si>
    <t>No</t>
  </si>
  <si>
    <t>128 MB</t>
  </si>
  <si>
    <t>3D</t>
  </si>
  <si>
    <t>16 GB</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</si>
</sst>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00_-;\-* #,##0.00_-;_-* &quot;-&quot;??_-;_-@_-"/>
    <numFmt numFmtId="166" formatCode="_-* #,##0_-;\-* #,##0_-;_-* &quot;-&quot;_-;_-@_-"/>
    <numFmt numFmtId="167" formatCode="_-&quot;¥&quot;* #,##0.00_-;\-&quot;¥&quot;* #,##0.00_-;_-&quot;¥&quot;* &quot;-&quot;??_-;_-@_-"/>
    <numFmt numFmtId="168" formatCode="_-&quot;¥&quot;* #,##0_-;\-&quot;¥&quot;* #,##0_-;_-&quot;¥&quot;*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_-&quot;$&quot;* #,##0.00_-;\-&quot;$&quot;* #,##0.00_-;_-&quot;$&quot;* &quot;-&quot;??_-;_-@_-"/>
    <numFmt numFmtId="175" formatCode="_-&quot;$&quot;* #,##0_-;\-&quot;$&quot;* #,##0_-;_-&quot;$&quot;* &quot;-&quot;_-;_-@_-"/>
    <numFmt numFmtId="176" formatCode="0.00\ \W"/>
    <numFmt numFmtId="177" formatCode="0.0000"/>
    <numFmt numFmtId="178" formatCode="0.00000"/>
    <numFmt numFmtId="179" formatCode="0.000000"/>
    <numFmt numFmtId="180" formatCode="0.000"/>
    <numFmt numFmtId="181" formatCode="0.0%"/>
    <numFmt numFmtId="182" formatCode="00000"/>
  </numFmts>
  <fonts count="19">
    <font>
      <sz val="10"/>
      <name val="Arial"/>
      <family val="0"/>
    </font>
    <font>
      <u val="single"/>
      <sz val="10"/>
      <color indexed="36"/>
      <name val="Arial"/>
      <family val="2"/>
    </font>
    <font>
      <u val="single"/>
      <sz val="10"/>
      <color indexed="12"/>
      <name val="Arial"/>
      <family val="0"/>
    </font>
    <font>
      <sz val="8"/>
      <name val="Arial"/>
      <family val="0"/>
    </font>
    <font>
      <sz val="14"/>
      <name val="Arial"/>
      <family val="0"/>
    </font>
    <font>
      <sz val="16"/>
      <name val="Arial"/>
      <family val="0"/>
    </font>
    <font>
      <b/>
      <sz val="10"/>
      <name val="Arial"/>
      <family val="0"/>
    </font>
    <font>
      <sz val="10"/>
      <name val="Verdana"/>
      <family val="0"/>
    </font>
    <font>
      <u val="single"/>
      <sz val="10"/>
      <color indexed="61"/>
      <name val="Verdana"/>
      <family val="0"/>
    </font>
    <font>
      <u val="single"/>
      <sz val="10"/>
      <color indexed="12"/>
      <name val="Verdana"/>
      <family val="0"/>
    </font>
    <font>
      <sz val="8"/>
      <name val="Verdana"/>
      <family val="0"/>
    </font>
    <font>
      <b/>
      <sz val="8"/>
      <name val="Arial"/>
      <family val="2"/>
    </font>
    <font>
      <b/>
      <sz val="8"/>
      <name val="Verdana"/>
      <family val="0"/>
    </font>
    <font>
      <b/>
      <sz val="5.75"/>
      <name val="Verdana"/>
      <family val="0"/>
    </font>
    <font>
      <sz val="5.75"/>
      <name val="Verdana"/>
      <family val="0"/>
    </font>
    <font>
      <sz val="4.5"/>
      <name val="Verdana"/>
      <family val="0"/>
    </font>
    <font>
      <b/>
      <sz val="5.5"/>
      <name val="Verdana"/>
      <family val="0"/>
    </font>
    <font>
      <b/>
      <sz val="4.5"/>
      <name val="Verdana"/>
      <family val="0"/>
    </font>
    <font>
      <b/>
      <sz val="10"/>
      <name val="Verdana"/>
      <family val="0"/>
    </font>
  </fonts>
  <fills count="10">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
      <patternFill patternType="solid">
        <fgColor indexed="10"/>
        <bgColor indexed="64"/>
      </patternFill>
    </fill>
    <fill>
      <patternFill patternType="solid">
        <fgColor indexed="40"/>
        <bgColor indexed="64"/>
      </patternFill>
    </fill>
  </fills>
  <borders count="28">
    <border>
      <left/>
      <right/>
      <top/>
      <bottom/>
      <diagonal/>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color indexed="63"/>
      </left>
      <right style="thin">
        <color indexed="8"/>
      </right>
      <top style="thin"/>
      <bottom style="medium"/>
    </border>
    <border>
      <left style="thin">
        <color indexed="8"/>
      </left>
      <right style="medium">
        <color indexed="8"/>
      </right>
      <top style="thin"/>
      <bottom style="medium"/>
    </border>
    <border>
      <left style="medium">
        <color indexed="8"/>
      </left>
      <right style="thin"/>
      <top style="thin"/>
      <bottom style="medium"/>
    </border>
    <border>
      <left style="thin"/>
      <right style="thin">
        <color indexed="8"/>
      </right>
      <top style="thin"/>
      <bottom style="medium"/>
    </border>
    <border>
      <left style="thin"/>
      <right style="medium"/>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color indexed="8"/>
      </left>
      <right style="thin">
        <color indexed="8"/>
      </right>
      <top style="thin"/>
      <bottom style="medium"/>
    </border>
    <border>
      <left style="thin">
        <color indexed="8"/>
      </left>
      <right>
        <color indexed="63"/>
      </right>
      <top style="thin"/>
      <bottom style="medium"/>
    </border>
    <border>
      <left>
        <color indexed="63"/>
      </left>
      <right style="thin"/>
      <top style="thin"/>
      <bottom style="medium"/>
    </border>
    <border>
      <left style="thin"/>
      <right style="thin"/>
      <top style="thin"/>
      <bottom style="medium"/>
    </border>
    <border>
      <left style="thin">
        <color indexed="8"/>
      </left>
      <right style="thin"/>
      <top style="thin"/>
      <bottom style="mediu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86">
    <xf numFmtId="0" fontId="0" fillId="0" borderId="0" xfId="0" applyAlignment="1">
      <alignment/>
    </xf>
    <xf numFmtId="0" fontId="0" fillId="0" borderId="1" xfId="0" applyBorder="1" applyAlignment="1">
      <alignment horizontal="left" wrapText="1"/>
    </xf>
    <xf numFmtId="0" fontId="0" fillId="0" borderId="2" xfId="0" applyBorder="1" applyAlignment="1">
      <alignment horizontal="left" wrapText="1"/>
    </xf>
    <xf numFmtId="0" fontId="0" fillId="0" borderId="0" xfId="0" applyAlignment="1">
      <alignment horizontal="left"/>
    </xf>
    <xf numFmtId="0" fontId="6" fillId="0" borderId="3" xfId="0" applyFont="1" applyFill="1" applyBorder="1" applyAlignment="1">
      <alignment horizontal="center" textRotation="90" wrapText="1"/>
    </xf>
    <xf numFmtId="0" fontId="6" fillId="0" borderId="0" xfId="0" applyFont="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ill="1" applyBorder="1" applyAlignment="1">
      <alignment horizontal="left"/>
    </xf>
    <xf numFmtId="0" fontId="0" fillId="0" borderId="0" xfId="0" applyFill="1" applyBorder="1" applyAlignment="1">
      <alignment horizontal="right"/>
    </xf>
    <xf numFmtId="0" fontId="0" fillId="0" borderId="0" xfId="0" applyFill="1" applyBorder="1" applyAlignment="1">
      <alignment horizontal="right" wrapText="1"/>
    </xf>
    <xf numFmtId="0" fontId="0" fillId="0" borderId="0" xfId="0" applyAlignment="1">
      <alignment horizontal="left" wrapText="1"/>
    </xf>
    <xf numFmtId="0" fontId="0" fillId="0" borderId="0" xfId="0" applyAlignment="1">
      <alignment wrapText="1"/>
    </xf>
    <xf numFmtId="0" fontId="6" fillId="0" borderId="4" xfId="0" applyFont="1" applyFill="1" applyBorder="1" applyAlignment="1">
      <alignment horizontal="center" textRotation="90" wrapText="1"/>
    </xf>
    <xf numFmtId="0" fontId="6" fillId="0" borderId="5" xfId="0" applyFont="1" applyFill="1" applyBorder="1" applyAlignment="1">
      <alignment horizontal="center" textRotation="90" wrapText="1"/>
    </xf>
    <xf numFmtId="0" fontId="6" fillId="0" borderId="6" xfId="0" applyFont="1" applyFill="1" applyBorder="1" applyAlignment="1">
      <alignment horizontal="center" textRotation="90" wrapText="1"/>
    </xf>
    <xf numFmtId="0" fontId="6" fillId="0" borderId="7" xfId="0" applyFont="1" applyFill="1" applyBorder="1" applyAlignment="1">
      <alignment horizontal="center" textRotation="90" wrapText="1"/>
    </xf>
    <xf numFmtId="0" fontId="6" fillId="0" borderId="8" xfId="0" applyFont="1" applyFill="1" applyBorder="1" applyAlignment="1">
      <alignment horizontal="center" textRotation="90" wrapText="1"/>
    </xf>
    <xf numFmtId="0" fontId="6" fillId="0" borderId="9" xfId="0" applyFont="1" applyFill="1" applyBorder="1" applyAlignment="1">
      <alignment horizontal="center" textRotation="90" wrapText="1"/>
    </xf>
    <xf numFmtId="0" fontId="0" fillId="0" borderId="0" xfId="0" applyAlignment="1">
      <alignment horizontal="right" wrapText="1"/>
    </xf>
    <xf numFmtId="0" fontId="6" fillId="0" borderId="10" xfId="0" applyFont="1" applyFill="1" applyBorder="1" applyAlignment="1">
      <alignment horizontal="center" textRotation="90" wrapText="1"/>
    </xf>
    <xf numFmtId="0" fontId="0" fillId="0" borderId="0" xfId="0" applyFill="1" applyBorder="1" applyAlignment="1">
      <alignment horizontal="right" vertical="top"/>
    </xf>
    <xf numFmtId="0" fontId="0" fillId="0" borderId="0" xfId="0" applyBorder="1" applyAlignment="1">
      <alignment/>
    </xf>
    <xf numFmtId="0" fontId="4" fillId="0" borderId="0" xfId="0" applyFont="1" applyBorder="1" applyAlignment="1">
      <alignment wrapText="1"/>
    </xf>
    <xf numFmtId="0" fontId="6" fillId="0" borderId="11" xfId="0" applyFont="1" applyFill="1" applyBorder="1" applyAlignment="1">
      <alignment horizontal="center" textRotation="90" wrapText="1"/>
    </xf>
    <xf numFmtId="0" fontId="6" fillId="0" borderId="8" xfId="0" applyFont="1" applyFill="1" applyBorder="1" applyAlignment="1">
      <alignment/>
    </xf>
    <xf numFmtId="0" fontId="0" fillId="0" borderId="12" xfId="0" applyFont="1" applyFill="1" applyBorder="1" applyAlignment="1">
      <alignment wrapText="1"/>
    </xf>
    <xf numFmtId="0" fontId="0" fillId="0" borderId="0" xfId="0" applyFill="1" applyBorder="1" applyAlignment="1">
      <alignment/>
    </xf>
    <xf numFmtId="0" fontId="0" fillId="0" borderId="12" xfId="0" applyFill="1" applyBorder="1" applyAlignment="1">
      <alignment/>
    </xf>
    <xf numFmtId="0" fontId="6" fillId="0" borderId="13" xfId="0" applyFont="1" applyFill="1" applyBorder="1" applyAlignment="1">
      <alignment horizontal="center" textRotation="90" wrapText="1"/>
    </xf>
    <xf numFmtId="0" fontId="6" fillId="0" borderId="14" xfId="0" applyFont="1" applyFill="1" applyBorder="1" applyAlignment="1">
      <alignment horizontal="center" textRotation="90" wrapText="1"/>
    </xf>
    <xf numFmtId="0" fontId="6" fillId="0" borderId="1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6" fillId="0" borderId="17" xfId="0" applyFont="1" applyFill="1" applyBorder="1" applyAlignment="1">
      <alignment horizontal="center" textRotation="90" wrapText="1"/>
    </xf>
    <xf numFmtId="0" fontId="7" fillId="0" borderId="0" xfId="29">
      <alignment/>
      <protection/>
    </xf>
    <xf numFmtId="1" fontId="7" fillId="0" borderId="0" xfId="29" applyNumberFormat="1">
      <alignment/>
      <protection/>
    </xf>
    <xf numFmtId="0" fontId="7" fillId="0" borderId="0" xfId="29" applyFont="1">
      <alignment/>
      <protection/>
    </xf>
    <xf numFmtId="2" fontId="7" fillId="0" borderId="0" xfId="29" applyNumberFormat="1">
      <alignment/>
      <protection/>
    </xf>
    <xf numFmtId="49" fontId="18" fillId="0" borderId="12" xfId="29" applyNumberFormat="1" applyFont="1" applyBorder="1">
      <alignment/>
      <protection/>
    </xf>
    <xf numFmtId="49" fontId="18" fillId="0" borderId="12" xfId="0" applyNumberFormat="1" applyFont="1" applyBorder="1" applyAlignment="1">
      <alignment/>
    </xf>
    <xf numFmtId="0" fontId="7" fillId="2" borderId="12" xfId="29" applyFill="1" applyBorder="1">
      <alignment/>
      <protection/>
    </xf>
    <xf numFmtId="0" fontId="7" fillId="2" borderId="18" xfId="29" applyFill="1" applyBorder="1">
      <alignment/>
      <protection/>
    </xf>
    <xf numFmtId="0" fontId="7" fillId="0" borderId="19" xfId="29" applyBorder="1">
      <alignment/>
      <protection/>
    </xf>
    <xf numFmtId="0" fontId="7" fillId="2" borderId="20" xfId="29" applyFill="1" applyBorder="1">
      <alignment/>
      <protection/>
    </xf>
    <xf numFmtId="0" fontId="7" fillId="2" borderId="21" xfId="29" applyFill="1" applyBorder="1">
      <alignment/>
      <protection/>
    </xf>
    <xf numFmtId="0" fontId="7" fillId="0" borderId="21" xfId="29" applyBorder="1">
      <alignment/>
      <protection/>
    </xf>
    <xf numFmtId="0" fontId="7" fillId="0" borderId="22" xfId="29" applyBorder="1">
      <alignment/>
      <protection/>
    </xf>
    <xf numFmtId="2" fontId="7" fillId="3" borderId="12" xfId="29" applyNumberFormat="1" applyFill="1" applyBorder="1">
      <alignment/>
      <protection/>
    </xf>
    <xf numFmtId="2" fontId="7" fillId="4" borderId="12" xfId="29" applyNumberFormat="1" applyFill="1" applyBorder="1">
      <alignment/>
      <protection/>
    </xf>
    <xf numFmtId="0" fontId="7" fillId="3" borderId="12" xfId="29" applyFill="1" applyBorder="1">
      <alignment/>
      <protection/>
    </xf>
    <xf numFmtId="0" fontId="7" fillId="3" borderId="19" xfId="29" applyFill="1" applyBorder="1">
      <alignment/>
      <protection/>
    </xf>
    <xf numFmtId="0" fontId="0" fillId="2" borderId="18" xfId="0" applyFill="1" applyBorder="1" applyAlignment="1">
      <alignment/>
    </xf>
    <xf numFmtId="0" fontId="0" fillId="2" borderId="12" xfId="0" applyFill="1" applyBorder="1" applyAlignment="1">
      <alignment/>
    </xf>
    <xf numFmtId="0" fontId="0" fillId="5" borderId="12" xfId="0" applyFill="1" applyBorder="1" applyAlignment="1">
      <alignment/>
    </xf>
    <xf numFmtId="0" fontId="0" fillId="2" borderId="20" xfId="0" applyFill="1" applyBorder="1" applyAlignment="1">
      <alignment/>
    </xf>
    <xf numFmtId="0" fontId="0" fillId="2" borderId="21" xfId="0" applyFill="1" applyBorder="1" applyAlignment="1">
      <alignment/>
    </xf>
    <xf numFmtId="0" fontId="0" fillId="5" borderId="21" xfId="0" applyFill="1" applyBorder="1" applyAlignment="1">
      <alignment/>
    </xf>
    <xf numFmtId="1" fontId="7" fillId="6" borderId="18" xfId="29" applyNumberFormat="1" applyFill="1" applyBorder="1">
      <alignment/>
      <protection/>
    </xf>
    <xf numFmtId="10" fontId="7" fillId="4" borderId="12" xfId="29" applyNumberFormat="1" applyFill="1" applyBorder="1">
      <alignment/>
      <protection/>
    </xf>
    <xf numFmtId="1" fontId="7" fillId="0" borderId="20" xfId="29" applyNumberFormat="1" applyBorder="1">
      <alignment/>
      <protection/>
    </xf>
    <xf numFmtId="0" fontId="7" fillId="7" borderId="12" xfId="29" applyFill="1" applyBorder="1">
      <alignment/>
      <protection/>
    </xf>
    <xf numFmtId="0" fontId="7" fillId="7" borderId="19" xfId="29" applyFill="1" applyBorder="1">
      <alignment/>
      <protection/>
    </xf>
    <xf numFmtId="0" fontId="7" fillId="7" borderId="21" xfId="29" applyFill="1" applyBorder="1">
      <alignment/>
      <protection/>
    </xf>
    <xf numFmtId="0" fontId="7" fillId="7" borderId="22" xfId="29" applyFill="1" applyBorder="1">
      <alignment/>
      <protection/>
    </xf>
    <xf numFmtId="0" fontId="7" fillId="2" borderId="18" xfId="29" applyFont="1" applyFill="1" applyBorder="1">
      <alignment/>
      <protection/>
    </xf>
    <xf numFmtId="0" fontId="0" fillId="8" borderId="12" xfId="0" applyFill="1" applyBorder="1" applyAlignment="1">
      <alignment/>
    </xf>
    <xf numFmtId="0" fontId="18" fillId="0" borderId="12" xfId="29" applyNumberFormat="1" applyFont="1" applyBorder="1">
      <alignment/>
      <protection/>
    </xf>
    <xf numFmtId="10" fontId="7" fillId="0" borderId="19" xfId="29" applyNumberFormat="1" applyFill="1" applyBorder="1">
      <alignment/>
      <protection/>
    </xf>
    <xf numFmtId="0" fontId="0" fillId="9" borderId="12" xfId="0" applyFont="1" applyFill="1" applyBorder="1" applyAlignment="1">
      <alignment/>
    </xf>
    <xf numFmtId="10" fontId="7" fillId="4" borderId="12" xfId="29" applyNumberFormat="1" applyFont="1" applyFill="1" applyBorder="1">
      <alignment/>
      <protection/>
    </xf>
    <xf numFmtId="2" fontId="7" fillId="4" borderId="12" xfId="29" applyNumberFormat="1" applyFont="1" applyFill="1" applyBorder="1">
      <alignment/>
      <protection/>
    </xf>
    <xf numFmtId="10" fontId="7" fillId="3" borderId="12" xfId="29" applyNumberFormat="1" applyFill="1" applyBorder="1">
      <alignment/>
      <protection/>
    </xf>
    <xf numFmtId="10" fontId="7" fillId="3" borderId="19" xfId="29" applyNumberFormat="1" applyFill="1" applyBorder="1">
      <alignment/>
      <protection/>
    </xf>
    <xf numFmtId="10" fontId="7" fillId="0" borderId="21" xfId="29" applyNumberFormat="1" applyBorder="1">
      <alignment/>
      <protection/>
    </xf>
    <xf numFmtId="10" fontId="7" fillId="0" borderId="22" xfId="29" applyNumberFormat="1" applyBorder="1">
      <alignment/>
      <protection/>
    </xf>
    <xf numFmtId="1" fontId="7" fillId="0" borderId="12" xfId="29" applyNumberFormat="1" applyFill="1" applyBorder="1">
      <alignment/>
      <protection/>
    </xf>
    <xf numFmtId="1" fontId="7" fillId="0" borderId="12" xfId="29" applyNumberFormat="1" applyBorder="1">
      <alignment/>
      <protection/>
    </xf>
    <xf numFmtId="0" fontId="4" fillId="0" borderId="1" xfId="0" applyFont="1" applyBorder="1" applyAlignment="1">
      <alignment horizontal="center" wrapText="1"/>
    </xf>
    <xf numFmtId="0" fontId="0" fillId="0" borderId="0" xfId="0" applyAlignment="1">
      <alignment horizontal="left"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4" fillId="0" borderId="23" xfId="0" applyFont="1" applyBorder="1" applyAlignment="1">
      <alignment horizontal="center" wrapText="1"/>
    </xf>
    <xf numFmtId="0" fontId="4" fillId="0" borderId="25" xfId="0" applyFont="1" applyBorder="1" applyAlignment="1">
      <alignment horizontal="center" wrapText="1"/>
    </xf>
  </cellXfs>
  <cellStyles count="20">
    <cellStyle name="Normal" xfId="0"/>
    <cellStyle name="Comma" xfId="15"/>
    <cellStyle name="Comma [0]" xfId="16"/>
    <cellStyle name="Currency" xfId="17"/>
    <cellStyle name="Currency [0]" xfId="18"/>
    <cellStyle name="Followed Hyperlink" xfId="19"/>
    <cellStyle name="Followed Hyperlink_TEC Calculator Master.xls" xfId="20"/>
    <cellStyle name="Followed Hyperlink_WS Scaling Data Collection 06-29-06.xls Chart 1" xfId="21"/>
    <cellStyle name="Followed Hyperlink_WS Scaling Data Collection 06-29-06.xls Chart 2" xfId="22"/>
    <cellStyle name="Followed Hyperlink_WS Scaling Data Collection 06-29-06.xls Chart 3" xfId="23"/>
    <cellStyle name="Hyperlink" xfId="24"/>
    <cellStyle name="Hyperlink_TEC Calculator Master.xls" xfId="25"/>
    <cellStyle name="Hyperlink_WS Scaling Data Collection 06-29-06.xls Chart 1" xfId="26"/>
    <cellStyle name="Hyperlink_WS Scaling Data Collection 06-29-06.xls Chart 2" xfId="27"/>
    <cellStyle name="Hyperlink_WS Scaling Data Collection 06-29-06.xls Chart 3" xfId="28"/>
    <cellStyle name="Normal_TEC Calculator Master.xls" xfId="29"/>
    <cellStyle name="Normal_WS Scaling Data Collection 06-29-06.xls Chart 1" xfId="30"/>
    <cellStyle name="Normal_WS Scaling Data Collection 06-29-06.xls Chart 2" xfId="31"/>
    <cellStyle name="Normal_WS Scaling Data Collection 06-29-06.xls Chart 3"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Scenario 1</a:t>
            </a:r>
          </a:p>
        </c:rich>
      </c:tx>
      <c:layout>
        <c:manualLayout>
          <c:xMode val="factor"/>
          <c:yMode val="factor"/>
          <c:x val="0.29525"/>
          <c:y val="0.0095"/>
        </c:manualLayout>
      </c:layout>
      <c:spPr>
        <a:noFill/>
        <a:ln>
          <a:noFill/>
        </a:ln>
      </c:spPr>
    </c:title>
    <c:plotArea>
      <c:layout>
        <c:manualLayout>
          <c:xMode val="edge"/>
          <c:yMode val="edge"/>
          <c:x val="0.17475"/>
          <c:y val="0.07825"/>
          <c:w val="0.5165"/>
          <c:h val="0.8115"/>
        </c:manualLayout>
      </c:layout>
      <c:pieChart>
        <c:varyColors val="1"/>
        <c:ser>
          <c:idx val="0"/>
          <c:order val="0"/>
          <c:tx>
            <c:v>Factors!$A$1</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Factors!$A$2:$A$5</c:f>
              <c:strCache>
                <c:ptCount val="4"/>
                <c:pt idx="0">
                  <c:v>Idle</c:v>
                </c:pt>
                <c:pt idx="1">
                  <c:v>Standby /Off</c:v>
                </c:pt>
                <c:pt idx="2">
                  <c:v>Sleep - WOL</c:v>
                </c:pt>
                <c:pt idx="3">
                  <c:v>Sleep - Net Connected</c:v>
                </c:pt>
              </c:strCache>
            </c:strRef>
          </c:cat>
          <c:val>
            <c:numRef>
              <c:f>Factors!$B$2:$B$5</c:f>
              <c:numCache>
                <c:ptCount val="4"/>
                <c:pt idx="0">
                  <c:v>0.34</c:v>
                </c:pt>
                <c:pt idx="1">
                  <c:v>0.15</c:v>
                </c:pt>
                <c:pt idx="2">
                  <c:v>0.255</c:v>
                </c:pt>
                <c:pt idx="3">
                  <c:v>0.255</c:v>
                </c:pt>
              </c:numCache>
            </c:numRef>
          </c:val>
        </c:ser>
      </c:pieChart>
      <c:spPr>
        <a:noFill/>
        <a:ln>
          <a:no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Scenario 2</a:t>
            </a:r>
          </a:p>
        </c:rich>
      </c:tx>
      <c:layout>
        <c:manualLayout>
          <c:xMode val="factor"/>
          <c:yMode val="factor"/>
          <c:x val="0.2275"/>
          <c:y val="0.00475"/>
        </c:manualLayout>
      </c:layout>
      <c:spPr>
        <a:noFill/>
        <a:ln>
          <a:noFill/>
        </a:ln>
      </c:spPr>
    </c:title>
    <c:plotArea>
      <c:layout>
        <c:manualLayout>
          <c:xMode val="edge"/>
          <c:yMode val="edge"/>
          <c:x val="0.179"/>
          <c:y val="0.079"/>
          <c:w val="0.5075"/>
          <c:h val="0.8115"/>
        </c:manualLayout>
      </c:layout>
      <c:pieChart>
        <c:varyColors val="1"/>
        <c:ser>
          <c:idx val="0"/>
          <c:order val="0"/>
          <c:tx>
            <c:v>Factors!$A$1</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Factors!$A$2:$A$5</c:f>
              <c:strCache>
                <c:ptCount val="4"/>
                <c:pt idx="0">
                  <c:v>Idle</c:v>
                </c:pt>
                <c:pt idx="1">
                  <c:v>Standby /Off</c:v>
                </c:pt>
                <c:pt idx="2">
                  <c:v>Sleep - WOL</c:v>
                </c:pt>
                <c:pt idx="3">
                  <c:v>Sleep - Net Connected</c:v>
                </c:pt>
              </c:strCache>
            </c:strRef>
          </c:cat>
          <c:val>
            <c:numRef>
              <c:f>Factors!$C$2:$C$5</c:f>
              <c:numCache>
                <c:ptCount val="4"/>
                <c:pt idx="0">
                  <c:v>0.52</c:v>
                </c:pt>
                <c:pt idx="1">
                  <c:v>0.12</c:v>
                </c:pt>
                <c:pt idx="2">
                  <c:v>0.18</c:v>
                </c:pt>
                <c:pt idx="3">
                  <c:v>0.18</c:v>
                </c:pt>
              </c:numCache>
            </c:numRef>
          </c:val>
        </c:ser>
      </c:pieChart>
      <c:spPr>
        <a:noFill/>
        <a:ln>
          <a:no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Scenario 3</a:t>
            </a:r>
          </a:p>
        </c:rich>
      </c:tx>
      <c:layout>
        <c:manualLayout>
          <c:xMode val="factor"/>
          <c:yMode val="factor"/>
          <c:x val="0.32025"/>
          <c:y val="0.00475"/>
        </c:manualLayout>
      </c:layout>
      <c:spPr>
        <a:noFill/>
        <a:ln>
          <a:noFill/>
        </a:ln>
      </c:spPr>
    </c:title>
    <c:plotArea>
      <c:layout>
        <c:manualLayout>
          <c:xMode val="edge"/>
          <c:yMode val="edge"/>
          <c:x val="0.179"/>
          <c:y val="0.07725"/>
          <c:w val="0.507"/>
          <c:h val="0.8155"/>
        </c:manualLayout>
      </c:layout>
      <c:pieChart>
        <c:varyColors val="1"/>
        <c:ser>
          <c:idx val="0"/>
          <c:order val="0"/>
          <c:tx>
            <c:v>Factors!$A$1</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Factors!$A$2:$A$5</c:f>
              <c:strCache>
                <c:ptCount val="4"/>
                <c:pt idx="0">
                  <c:v>Idle</c:v>
                </c:pt>
                <c:pt idx="1">
                  <c:v>Standby /Off</c:v>
                </c:pt>
                <c:pt idx="2">
                  <c:v>Sleep - WOL</c:v>
                </c:pt>
                <c:pt idx="3">
                  <c:v>Sleep - Net Connected</c:v>
                </c:pt>
              </c:strCache>
            </c:strRef>
          </c:cat>
          <c:val>
            <c:numRef>
              <c:f>Factors!$D$2:$D$5</c:f>
              <c:numCache>
                <c:ptCount val="4"/>
                <c:pt idx="0">
                  <c:v>0.48</c:v>
                </c:pt>
                <c:pt idx="1">
                  <c:v>0.28</c:v>
                </c:pt>
                <c:pt idx="2">
                  <c:v>0.12</c:v>
                </c:pt>
                <c:pt idx="3">
                  <c:v>0.12</c:v>
                </c:pt>
              </c:numCache>
            </c:numRef>
          </c:val>
        </c:ser>
      </c:pieChart>
      <c:spPr>
        <a:noFill/>
        <a:ln>
          <a:no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Non Scaled Duty Cycle</a:t>
            </a:r>
          </a:p>
        </c:rich>
      </c:tx>
      <c:layout/>
      <c:spPr>
        <a:noFill/>
        <a:ln>
          <a:noFill/>
        </a:ln>
      </c:spPr>
    </c:title>
    <c:plotArea>
      <c:layout/>
      <c:lineChart>
        <c:grouping val="standard"/>
        <c:varyColors val="0"/>
        <c:ser>
          <c:idx val="0"/>
          <c:order val="0"/>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scaled'!$C$2:$E$2</c:f>
              <c:numCache>
                <c:ptCount val="3"/>
                <c:pt idx="0">
                  <c:v>184.101</c:v>
                </c:pt>
                <c:pt idx="1">
                  <c:v>214.044</c:v>
                </c:pt>
                <c:pt idx="2">
                  <c:v>183.976</c:v>
                </c:pt>
              </c:numCache>
            </c:numRef>
          </c:val>
          <c:smooth val="0"/>
        </c:ser>
        <c:ser>
          <c:idx val="1"/>
          <c:order val="1"/>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scaled'!$C$3:$E$3</c:f>
              <c:numCache>
                <c:ptCount val="3"/>
                <c:pt idx="0">
                  <c:v>96.42150000000001</c:v>
                </c:pt>
                <c:pt idx="1">
                  <c:v>111.834</c:v>
                </c:pt>
                <c:pt idx="2">
                  <c:v>96.65599999999999</c:v>
                </c:pt>
              </c:numCache>
            </c:numRef>
          </c:val>
          <c:smooth val="0"/>
        </c:ser>
        <c:ser>
          <c:idx val="2"/>
          <c:order val="2"/>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scaled'!$C$4:$E$4</c:f>
              <c:numCache>
                <c:ptCount val="3"/>
                <c:pt idx="0">
                  <c:v>63.727500000000006</c:v>
                </c:pt>
                <c:pt idx="1">
                  <c:v>74.418</c:v>
                </c:pt>
                <c:pt idx="2">
                  <c:v>64.092</c:v>
                </c:pt>
              </c:numCache>
            </c:numRef>
          </c:val>
          <c:smooth val="0"/>
        </c:ser>
        <c:ser>
          <c:idx val="3"/>
          <c:order val="3"/>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scaled'!$C$5:$E$5</c:f>
              <c:numCache>
                <c:ptCount val="3"/>
                <c:pt idx="0">
                  <c:v>61.031000000000006</c:v>
                </c:pt>
                <c:pt idx="1">
                  <c:v>71.372</c:v>
                </c:pt>
                <c:pt idx="2">
                  <c:v>61.20799999999999</c:v>
                </c:pt>
              </c:numCache>
            </c:numRef>
          </c:val>
          <c:smooth val="0"/>
        </c:ser>
        <c:ser>
          <c:idx val="4"/>
          <c:order val="4"/>
          <c:spPr>
            <a:ln w="254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scaled'!$C$6:$E$6</c:f>
              <c:numCache>
                <c:ptCount val="3"/>
                <c:pt idx="0">
                  <c:v>113.007</c:v>
                </c:pt>
                <c:pt idx="1">
                  <c:v>131.892</c:v>
                </c:pt>
                <c:pt idx="2">
                  <c:v>113.328</c:v>
                </c:pt>
              </c:numCache>
            </c:numRef>
          </c:val>
          <c:smooth val="0"/>
        </c:ser>
        <c:ser>
          <c:idx val="5"/>
          <c:order val="5"/>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scaled'!$C$7:$E$7</c:f>
              <c:numCache>
                <c:ptCount val="3"/>
                <c:pt idx="0">
                  <c:v>112.934</c:v>
                </c:pt>
                <c:pt idx="1">
                  <c:v>132.392</c:v>
                </c:pt>
                <c:pt idx="2">
                  <c:v>113.80799999999999</c:v>
                </c:pt>
              </c:numCache>
            </c:numRef>
          </c:val>
          <c:smooth val="0"/>
        </c:ser>
        <c:ser>
          <c:idx val="6"/>
          <c:order val="6"/>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scaled'!$C$8:$E$8</c:f>
              <c:numCache>
                <c:ptCount val="3"/>
                <c:pt idx="0">
                  <c:v>70.23500000000001</c:v>
                </c:pt>
                <c:pt idx="1">
                  <c:v>82.1</c:v>
                </c:pt>
                <c:pt idx="2">
                  <c:v>70.8</c:v>
                </c:pt>
              </c:numCache>
            </c:numRef>
          </c:val>
          <c:smooth val="0"/>
        </c:ser>
        <c:ser>
          <c:idx val="7"/>
          <c:order val="7"/>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scaled'!$C$9:$E$9</c:f>
              <c:numCache>
                <c:ptCount val="3"/>
                <c:pt idx="0">
                  <c:v>141.869</c:v>
                </c:pt>
                <c:pt idx="1">
                  <c:v>166.268</c:v>
                </c:pt>
                <c:pt idx="2">
                  <c:v>142.952</c:v>
                </c:pt>
              </c:numCache>
            </c:numRef>
          </c:val>
          <c:smooth val="0"/>
        </c:ser>
        <c:ser>
          <c:idx val="8"/>
          <c:order val="8"/>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scaled'!$C$10:$E$10</c:f>
              <c:numCache>
                <c:ptCount val="3"/>
                <c:pt idx="0">
                  <c:v>124.906</c:v>
                </c:pt>
                <c:pt idx="1">
                  <c:v>146.44</c:v>
                </c:pt>
                <c:pt idx="2">
                  <c:v>125.80000000000001</c:v>
                </c:pt>
              </c:numCache>
            </c:numRef>
          </c:val>
          <c:smooth val="0"/>
        </c:ser>
        <c:ser>
          <c:idx val="9"/>
          <c:order val="9"/>
          <c:spPr>
            <a:ln w="25400">
              <a:solidFill>
                <a:srgbClr val="CC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scaled'!$C$11:$E$11</c:f>
              <c:numCache>
                <c:ptCount val="3"/>
                <c:pt idx="0">
                  <c:v>92.655</c:v>
                </c:pt>
                <c:pt idx="1">
                  <c:v>95.72399999999999</c:v>
                </c:pt>
                <c:pt idx="2">
                  <c:v>79.356</c:v>
                </c:pt>
              </c:numCache>
            </c:numRef>
          </c:val>
          <c:smooth val="0"/>
        </c:ser>
        <c:ser>
          <c:idx val="10"/>
          <c:order val="10"/>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scaled'!$C$12:$E$12</c:f>
              <c:numCache>
                <c:ptCount val="3"/>
                <c:pt idx="0">
                  <c:v>67.23</c:v>
                </c:pt>
                <c:pt idx="1">
                  <c:v>69.384</c:v>
                </c:pt>
                <c:pt idx="2">
                  <c:v>57.895999999999994</c:v>
                </c:pt>
              </c:numCache>
            </c:numRef>
          </c:val>
          <c:smooth val="0"/>
        </c:ser>
        <c:ser>
          <c:idx val="11"/>
          <c:order val="11"/>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scaled'!$C$13:$E$13</c:f>
              <c:numCache>
                <c:ptCount val="3"/>
                <c:pt idx="0">
                  <c:v>318.15</c:v>
                </c:pt>
                <c:pt idx="1">
                  <c:v>328.32</c:v>
                </c:pt>
                <c:pt idx="2">
                  <c:v>274.08000000000004</c:v>
                </c:pt>
              </c:numCache>
            </c:numRef>
          </c:val>
          <c:smooth val="0"/>
        </c:ser>
        <c:ser>
          <c:idx val="12"/>
          <c:order val="12"/>
          <c:spPr>
            <a:ln w="254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scaled'!$C$14:$E$14</c:f>
              <c:numCache>
                <c:ptCount val="3"/>
                <c:pt idx="0">
                  <c:v>266.6</c:v>
                </c:pt>
                <c:pt idx="1">
                  <c:v>274.88</c:v>
                </c:pt>
                <c:pt idx="2">
                  <c:v>230.72000000000003</c:v>
                </c:pt>
              </c:numCache>
            </c:numRef>
          </c:val>
          <c:smooth val="0"/>
        </c:ser>
        <c:ser>
          <c:idx val="13"/>
          <c:order val="13"/>
          <c:spPr>
            <a:ln w="25400">
              <a:solidFill>
                <a:srgbClr val="FF99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scaled'!$C$15:$E$15</c:f>
              <c:numCache>
                <c:ptCount val="3"/>
                <c:pt idx="0">
                  <c:v>209.964</c:v>
                </c:pt>
                <c:pt idx="1">
                  <c:v>224.04</c:v>
                </c:pt>
                <c:pt idx="2">
                  <c:v>188.62</c:v>
                </c:pt>
              </c:numCache>
            </c:numRef>
          </c:val>
          <c:smooth val="0"/>
        </c:ser>
        <c:ser>
          <c:idx val="14"/>
          <c:order val="14"/>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scaled'!$C$16:$E$16</c:f>
              <c:numCache>
                <c:ptCount val="3"/>
                <c:pt idx="0">
                  <c:v>64.325</c:v>
                </c:pt>
                <c:pt idx="1">
                  <c:v>75.38</c:v>
                </c:pt>
                <c:pt idx="2">
                  <c:v>64.72</c:v>
                </c:pt>
              </c:numCache>
            </c:numRef>
          </c:val>
          <c:smooth val="0"/>
        </c:ser>
        <c:ser>
          <c:idx val="15"/>
          <c:order val="15"/>
          <c:spPr>
            <a:ln w="254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scaled'!$C$17:$E$17</c:f>
              <c:numCache>
                <c:ptCount val="3"/>
                <c:pt idx="0">
                  <c:v>122.595</c:v>
                </c:pt>
                <c:pt idx="1">
                  <c:v>142.90800000000002</c:v>
                </c:pt>
                <c:pt idx="2">
                  <c:v>123.35199999999998</c:v>
                </c:pt>
              </c:numCache>
            </c:numRef>
          </c:val>
          <c:smooth val="0"/>
        </c:ser>
        <c:ser>
          <c:idx val="16"/>
          <c:order val="16"/>
          <c:spPr>
            <a:ln w="25400">
              <a:solidFill>
                <a:srgbClr val="3366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scaled'!$C$18:$E$18</c:f>
              <c:numCache>
                <c:ptCount val="3"/>
                <c:pt idx="0">
                  <c:v>168.33500000000004</c:v>
                </c:pt>
                <c:pt idx="1">
                  <c:v>196.748</c:v>
                </c:pt>
                <c:pt idx="2">
                  <c:v>169.41199999999998</c:v>
                </c:pt>
              </c:numCache>
            </c:numRef>
          </c:val>
          <c:smooth val="0"/>
        </c:ser>
        <c:ser>
          <c:idx val="17"/>
          <c:order val="17"/>
          <c:spPr>
            <a:ln w="254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scaled'!$C$19:$E$19</c:f>
              <c:numCache>
                <c:ptCount val="3"/>
                <c:pt idx="0">
                  <c:v>128.05350000000004</c:v>
                </c:pt>
                <c:pt idx="1">
                  <c:v>149.358</c:v>
                </c:pt>
                <c:pt idx="2">
                  <c:v>128.792</c:v>
                </c:pt>
              </c:numCache>
            </c:numRef>
          </c:val>
          <c:smooth val="0"/>
        </c:ser>
        <c:ser>
          <c:idx val="18"/>
          <c:order val="18"/>
          <c:spPr>
            <a:ln w="254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scaled'!$C$20:$E$20</c:f>
              <c:numCache>
                <c:ptCount val="3"/>
                <c:pt idx="0">
                  <c:v>175.6805</c:v>
                </c:pt>
                <c:pt idx="1">
                  <c:v>206.07800000000003</c:v>
                </c:pt>
                <c:pt idx="2">
                  <c:v>176.85199999999998</c:v>
                </c:pt>
              </c:numCache>
            </c:numRef>
          </c:val>
          <c:smooth val="0"/>
        </c:ser>
        <c:ser>
          <c:idx val="19"/>
          <c:order val="19"/>
          <c:spPr>
            <a:ln w="25400">
              <a:solidFill>
                <a:srgbClr val="FF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scaled'!$C$21:$E$21</c:f>
              <c:numCache>
                <c:ptCount val="3"/>
                <c:pt idx="0">
                  <c:v>246.64100000000002</c:v>
                </c:pt>
                <c:pt idx="1">
                  <c:v>288.932</c:v>
                </c:pt>
                <c:pt idx="2">
                  <c:v>247.748</c:v>
                </c:pt>
              </c:numCache>
            </c:numRef>
          </c:val>
          <c:smooth val="0"/>
        </c:ser>
        <c:ser>
          <c:idx val="20"/>
          <c:order val="20"/>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scaled'!$C$22:$E$22</c:f>
              <c:numCache>
                <c:ptCount val="3"/>
                <c:pt idx="0">
                  <c:v>220.03000000000003</c:v>
                </c:pt>
                <c:pt idx="1">
                  <c:v>257.32</c:v>
                </c:pt>
                <c:pt idx="2">
                  <c:v>221.28</c:v>
                </c:pt>
              </c:numCache>
            </c:numRef>
          </c:val>
          <c:smooth val="0"/>
        </c:ser>
        <c:ser>
          <c:idx val="21"/>
          <c:order val="21"/>
          <c:spPr>
            <a:ln w="254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 non scaled'!$C$23:$E$23</c:f>
              <c:numCache>
                <c:ptCount val="3"/>
                <c:pt idx="0">
                  <c:v>87.555</c:v>
                </c:pt>
                <c:pt idx="1">
                  <c:v>90.444</c:v>
                </c:pt>
                <c:pt idx="2">
                  <c:v>75.036</c:v>
                </c:pt>
              </c:numCache>
            </c:numRef>
          </c:val>
          <c:smooth val="0"/>
        </c:ser>
        <c:marker val="1"/>
        <c:axId val="45865624"/>
        <c:axId val="10137433"/>
      </c:lineChart>
      <c:catAx>
        <c:axId val="45865624"/>
        <c:scaling>
          <c:orientation val="minMax"/>
        </c:scaling>
        <c:axPos val="b"/>
        <c:title>
          <c:tx>
            <c:rich>
              <a:bodyPr vert="horz" rot="0" anchor="ctr"/>
              <a:lstStyle/>
              <a:p>
                <a:pPr algn="ctr">
                  <a:defRPr/>
                </a:pPr>
                <a:r>
                  <a:rPr lang="en-US" cap="none" sz="575" b="1" i="0" u="none" baseline="0"/>
                  <a:t>Scenario</a:t>
                </a:r>
              </a:p>
            </c:rich>
          </c:tx>
          <c:layout/>
          <c:overlay val="0"/>
          <c:spPr>
            <a:noFill/>
            <a:ln>
              <a:noFill/>
            </a:ln>
          </c:spPr>
        </c:title>
        <c:delete val="0"/>
        <c:numFmt formatCode="General" sourceLinked="1"/>
        <c:majorTickMark val="out"/>
        <c:minorTickMark val="none"/>
        <c:tickLblPos val="nextTo"/>
        <c:crossAx val="10137433"/>
        <c:crosses val="autoZero"/>
        <c:auto val="1"/>
        <c:lblOffset val="100"/>
        <c:noMultiLvlLbl val="0"/>
      </c:catAx>
      <c:valAx>
        <c:axId val="10137433"/>
        <c:scaling>
          <c:orientation val="minMax"/>
        </c:scaling>
        <c:axPos val="l"/>
        <c:title>
          <c:tx>
            <c:rich>
              <a:bodyPr vert="horz" rot="-5400000" anchor="ctr"/>
              <a:lstStyle/>
              <a:p>
                <a:pPr algn="ctr">
                  <a:defRPr/>
                </a:pPr>
                <a:r>
                  <a:rPr lang="en-US" cap="none" sz="575" b="1" i="0" u="none" baseline="0"/>
                  <a:t>Watts</a:t>
                </a:r>
              </a:p>
            </c:rich>
          </c:tx>
          <c:layout/>
          <c:overlay val="0"/>
          <c:spPr>
            <a:noFill/>
            <a:ln>
              <a:noFill/>
            </a:ln>
          </c:spPr>
        </c:title>
        <c:majorGridlines/>
        <c:delete val="0"/>
        <c:numFmt formatCode="General" sourceLinked="1"/>
        <c:majorTickMark val="out"/>
        <c:minorTickMark val="none"/>
        <c:tickLblPos val="nextTo"/>
        <c:crossAx val="45865624"/>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5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Scaled Duty Cycle - Median</a:t>
            </a:r>
          </a:p>
        </c:rich>
      </c:tx>
      <c:layout/>
      <c:spPr>
        <a:noFill/>
        <a:ln>
          <a:noFill/>
        </a:ln>
      </c:spPr>
    </c:title>
    <c:plotArea>
      <c:layout/>
      <c:lineChart>
        <c:grouping val="standard"/>
        <c:varyColors val="0"/>
        <c:ser>
          <c:idx val="0"/>
          <c:order val="0"/>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scaled'!$C$2,'Duty Cycle Model -Med scaled'!$F$2,'Duty Cycle Model -Med scaled'!$I$2,'Duty Cycle Model -Med scaled'!$L$2)</c:f>
              <c:numCache>
                <c:ptCount val="4"/>
                <c:pt idx="0">
                  <c:v>184.101</c:v>
                </c:pt>
                <c:pt idx="1">
                  <c:v>214.044</c:v>
                </c:pt>
                <c:pt idx="2">
                  <c:v>183.976</c:v>
                </c:pt>
                <c:pt idx="3">
                  <c:v>176.938</c:v>
                </c:pt>
              </c:numCache>
            </c:numRef>
          </c:val>
          <c:smooth val="0"/>
        </c:ser>
        <c:ser>
          <c:idx val="1"/>
          <c:order val="1"/>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scaled'!$C$3,'Duty Cycle Model -Med scaled'!$F$3,'Duty Cycle Model -Med scaled'!$I$3,'Duty Cycle Model -Med scaled'!$L$3)</c:f>
              <c:numCache>
                <c:ptCount val="4"/>
                <c:pt idx="0">
                  <c:v>96.42150000000001</c:v>
                </c:pt>
                <c:pt idx="1">
                  <c:v>111.834</c:v>
                </c:pt>
                <c:pt idx="2">
                  <c:v>96.65599999999999</c:v>
                </c:pt>
                <c:pt idx="3">
                  <c:v>92.741</c:v>
                </c:pt>
              </c:numCache>
            </c:numRef>
          </c:val>
          <c:smooth val="0"/>
        </c:ser>
        <c:ser>
          <c:idx val="2"/>
          <c:order val="2"/>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scaled'!$C$4,'Duty Cycle Model -Med scaled'!$F$4,'Duty Cycle Model -Med scaled'!$I$4,'Duty Cycle Model -Med scaled'!$L$4)</c:f>
              <c:numCache>
                <c:ptCount val="4"/>
                <c:pt idx="0">
                  <c:v>63.727500000000006</c:v>
                </c:pt>
                <c:pt idx="1">
                  <c:v>74.418</c:v>
                </c:pt>
                <c:pt idx="2">
                  <c:v>64.092</c:v>
                </c:pt>
                <c:pt idx="3">
                  <c:v>61.179</c:v>
                </c:pt>
              </c:numCache>
            </c:numRef>
          </c:val>
          <c:smooth val="0"/>
        </c:ser>
        <c:ser>
          <c:idx val="3"/>
          <c:order val="3"/>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scaled'!$C$5,'Duty Cycle Model -Med scaled'!$F$5,'Duty Cycle Model -Med scaled'!$I$5,'Duty Cycle Model -Med scaled'!$L$5)</c:f>
              <c:numCache>
                <c:ptCount val="4"/>
                <c:pt idx="0">
                  <c:v>61.031000000000006</c:v>
                </c:pt>
                <c:pt idx="1">
                  <c:v>71.372</c:v>
                </c:pt>
                <c:pt idx="2">
                  <c:v>61.20799999999999</c:v>
                </c:pt>
                <c:pt idx="3">
                  <c:v>58.562</c:v>
                </c:pt>
              </c:numCache>
            </c:numRef>
          </c:val>
          <c:smooth val="0"/>
        </c:ser>
        <c:ser>
          <c:idx val="4"/>
          <c:order val="4"/>
          <c:spPr>
            <a:ln w="254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scaled'!$C$6,'Duty Cycle Model -Med scaled'!$F$6,'Duty Cycle Model -Med scaled'!$I$6,'Duty Cycle Model -Med scaled'!$L$6)</c:f>
              <c:numCache>
                <c:ptCount val="4"/>
                <c:pt idx="0">
                  <c:v>113.007</c:v>
                </c:pt>
                <c:pt idx="1">
                  <c:v>131.892</c:v>
                </c:pt>
                <c:pt idx="2">
                  <c:v>113.328</c:v>
                </c:pt>
                <c:pt idx="3">
                  <c:v>108.49799999999999</c:v>
                </c:pt>
              </c:numCache>
            </c:numRef>
          </c:val>
          <c:smooth val="0"/>
        </c:ser>
        <c:ser>
          <c:idx val="5"/>
          <c:order val="5"/>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scaled'!$C$7,'Duty Cycle Model -Med scaled'!$F$7,'Duty Cycle Model -Med scaled'!$I$7,'Duty Cycle Model -Med scaled'!$L$7)</c:f>
              <c:numCache>
                <c:ptCount val="4"/>
                <c:pt idx="0">
                  <c:v>112.934</c:v>
                </c:pt>
                <c:pt idx="1">
                  <c:v>132.392</c:v>
                </c:pt>
                <c:pt idx="2">
                  <c:v>113.80799999999999</c:v>
                </c:pt>
                <c:pt idx="3">
                  <c:v>108.30000000000001</c:v>
                </c:pt>
              </c:numCache>
            </c:numRef>
          </c:val>
          <c:smooth val="0"/>
        </c:ser>
        <c:ser>
          <c:idx val="6"/>
          <c:order val="6"/>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scaled'!$C$8,'Duty Cycle Model -Med scaled'!$F$8,'Duty Cycle Model -Med scaled'!$I$8,'Duty Cycle Model -Med scaled'!$L$8)</c:f>
              <c:numCache>
                <c:ptCount val="4"/>
                <c:pt idx="0">
                  <c:v>70.23500000000001</c:v>
                </c:pt>
                <c:pt idx="1">
                  <c:v>82.1</c:v>
                </c:pt>
                <c:pt idx="2">
                  <c:v>70.8</c:v>
                </c:pt>
                <c:pt idx="3">
                  <c:v>67.41</c:v>
                </c:pt>
              </c:numCache>
            </c:numRef>
          </c:val>
          <c:smooth val="0"/>
        </c:ser>
        <c:ser>
          <c:idx val="7"/>
          <c:order val="7"/>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scaled'!$C$9,'Duty Cycle Model -Med scaled'!$F$9,'Duty Cycle Model -Med scaled'!$I$9,'Duty Cycle Model -Med scaled'!$L$9)</c:f>
              <c:numCache>
                <c:ptCount val="4"/>
                <c:pt idx="0">
                  <c:v>141.869</c:v>
                </c:pt>
                <c:pt idx="1">
                  <c:v>166.268</c:v>
                </c:pt>
                <c:pt idx="2">
                  <c:v>142.952</c:v>
                </c:pt>
                <c:pt idx="3">
                  <c:v>136.058</c:v>
                </c:pt>
              </c:numCache>
            </c:numRef>
          </c:val>
          <c:smooth val="0"/>
        </c:ser>
        <c:ser>
          <c:idx val="8"/>
          <c:order val="8"/>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scaled'!$C$10,'Duty Cycle Model -Med scaled'!$F$10,'Duty Cycle Model -Med scaled'!$I$10,'Duty Cycle Model -Med scaled'!$L$10)</c:f>
              <c:numCache>
                <c:ptCount val="4"/>
                <c:pt idx="0">
                  <c:v>124.906</c:v>
                </c:pt>
                <c:pt idx="1">
                  <c:v>146.44</c:v>
                </c:pt>
                <c:pt idx="2">
                  <c:v>125.80000000000001</c:v>
                </c:pt>
                <c:pt idx="3">
                  <c:v>119.776</c:v>
                </c:pt>
              </c:numCache>
            </c:numRef>
          </c:val>
          <c:smooth val="0"/>
        </c:ser>
        <c:ser>
          <c:idx val="9"/>
          <c:order val="9"/>
          <c:spPr>
            <a:ln w="25400">
              <a:solidFill>
                <a:srgbClr val="CC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scaled'!$C$11,'Duty Cycle Model -Med scaled'!$F$11,'Duty Cycle Model -Med scaled'!$I$11,'Duty Cycle Model -Med scaled'!$L$11)</c:f>
              <c:numCache>
                <c:ptCount val="4"/>
                <c:pt idx="0">
                  <c:v>92.655</c:v>
                </c:pt>
                <c:pt idx="1">
                  <c:v>95.72399999999999</c:v>
                </c:pt>
                <c:pt idx="2">
                  <c:v>79.356</c:v>
                </c:pt>
                <c:pt idx="3">
                  <c:v>91.632</c:v>
                </c:pt>
              </c:numCache>
            </c:numRef>
          </c:val>
          <c:smooth val="0"/>
        </c:ser>
        <c:ser>
          <c:idx val="10"/>
          <c:order val="10"/>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scaled'!$C$12,'Duty Cycle Model -Med scaled'!$F$12,'Duty Cycle Model -Med scaled'!$I$12,'Duty Cycle Model -Med scaled'!$L$12)</c:f>
              <c:numCache>
                <c:ptCount val="4"/>
                <c:pt idx="0">
                  <c:v>67.23</c:v>
                </c:pt>
                <c:pt idx="1">
                  <c:v>69.384</c:v>
                </c:pt>
                <c:pt idx="2">
                  <c:v>57.895999999999994</c:v>
                </c:pt>
                <c:pt idx="3">
                  <c:v>66.512</c:v>
                </c:pt>
              </c:numCache>
            </c:numRef>
          </c:val>
          <c:smooth val="0"/>
        </c:ser>
        <c:ser>
          <c:idx val="11"/>
          <c:order val="11"/>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scaled'!$C$13,'Duty Cycle Model -Med scaled'!$F$13,'Duty Cycle Model -Med scaled'!$I$13,'Duty Cycle Model -Med scaled'!$L$13)</c:f>
              <c:numCache>
                <c:ptCount val="4"/>
                <c:pt idx="0">
                  <c:v>318.15</c:v>
                </c:pt>
                <c:pt idx="1">
                  <c:v>328.32</c:v>
                </c:pt>
                <c:pt idx="2">
                  <c:v>274.08000000000004</c:v>
                </c:pt>
                <c:pt idx="3">
                  <c:v>314.76</c:v>
                </c:pt>
              </c:numCache>
            </c:numRef>
          </c:val>
          <c:smooth val="0"/>
        </c:ser>
        <c:ser>
          <c:idx val="12"/>
          <c:order val="12"/>
          <c:spPr>
            <a:ln w="254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scaled'!$C$14,'Duty Cycle Model -Med scaled'!$F$14,'Duty Cycle Model -Med scaled'!$I$14,'Duty Cycle Model -Med scaled'!$L$14)</c:f>
              <c:numCache>
                <c:ptCount val="4"/>
                <c:pt idx="0">
                  <c:v>266.6</c:v>
                </c:pt>
                <c:pt idx="1">
                  <c:v>274.88</c:v>
                </c:pt>
                <c:pt idx="2">
                  <c:v>230.72000000000003</c:v>
                </c:pt>
                <c:pt idx="3">
                  <c:v>263.84000000000003</c:v>
                </c:pt>
              </c:numCache>
            </c:numRef>
          </c:val>
          <c:smooth val="0"/>
        </c:ser>
        <c:ser>
          <c:idx val="13"/>
          <c:order val="13"/>
          <c:spPr>
            <a:ln w="25400">
              <a:solidFill>
                <a:srgbClr val="FF99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scaled'!$C$15,'Duty Cycle Model -Med scaled'!$F$15,'Duty Cycle Model -Med scaled'!$I$15,'Duty Cycle Model -Med scaled'!$L$15)</c:f>
              <c:numCache>
                <c:ptCount val="4"/>
                <c:pt idx="0">
                  <c:v>209.964</c:v>
                </c:pt>
                <c:pt idx="1">
                  <c:v>224.04</c:v>
                </c:pt>
                <c:pt idx="2">
                  <c:v>188.62</c:v>
                </c:pt>
                <c:pt idx="3">
                  <c:v>206.13400000000001</c:v>
                </c:pt>
              </c:numCache>
            </c:numRef>
          </c:val>
          <c:smooth val="0"/>
        </c:ser>
        <c:ser>
          <c:idx val="14"/>
          <c:order val="14"/>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scaled'!$C$16,'Duty Cycle Model -Med scaled'!$F$16,'Duty Cycle Model -Med scaled'!$I$16,'Duty Cycle Model -Med scaled'!$L$16)</c:f>
              <c:numCache>
                <c:ptCount val="4"/>
                <c:pt idx="0">
                  <c:v>64.325</c:v>
                </c:pt>
                <c:pt idx="1">
                  <c:v>75.38</c:v>
                </c:pt>
                <c:pt idx="2">
                  <c:v>64.72</c:v>
                </c:pt>
                <c:pt idx="3">
                  <c:v>61.69</c:v>
                </c:pt>
              </c:numCache>
            </c:numRef>
          </c:val>
          <c:smooth val="0"/>
        </c:ser>
        <c:ser>
          <c:idx val="15"/>
          <c:order val="15"/>
          <c:spPr>
            <a:ln w="254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scaled'!$C$17,'Duty Cycle Model -Med scaled'!$F$17,'Duty Cycle Model -Med scaled'!$I$17,'Duty Cycle Model -Med scaled'!$L$17)</c:f>
              <c:numCache>
                <c:ptCount val="4"/>
                <c:pt idx="0">
                  <c:v>122.595</c:v>
                </c:pt>
                <c:pt idx="1">
                  <c:v>142.90800000000002</c:v>
                </c:pt>
                <c:pt idx="2">
                  <c:v>123.35199999999998</c:v>
                </c:pt>
                <c:pt idx="3">
                  <c:v>117.75399999999999</c:v>
                </c:pt>
              </c:numCache>
            </c:numRef>
          </c:val>
          <c:smooth val="0"/>
        </c:ser>
        <c:ser>
          <c:idx val="16"/>
          <c:order val="16"/>
          <c:spPr>
            <a:ln w="25400">
              <a:solidFill>
                <a:srgbClr val="3366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scaled'!$C$18,'Duty Cycle Model -Med scaled'!$F$18,'Duty Cycle Model -Med scaled'!$I$18,'Duty Cycle Model -Med scaled'!$L$18)</c:f>
              <c:numCache>
                <c:ptCount val="4"/>
                <c:pt idx="0">
                  <c:v>168.33500000000004</c:v>
                </c:pt>
                <c:pt idx="1">
                  <c:v>196.748</c:v>
                </c:pt>
                <c:pt idx="2">
                  <c:v>169.41199999999998</c:v>
                </c:pt>
                <c:pt idx="3">
                  <c:v>161.564</c:v>
                </c:pt>
              </c:numCache>
            </c:numRef>
          </c:val>
          <c:smooth val="0"/>
        </c:ser>
        <c:ser>
          <c:idx val="17"/>
          <c:order val="17"/>
          <c:spPr>
            <a:ln w="254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scaled'!$C$19,'Duty Cycle Model -Med scaled'!$F$19,'Duty Cycle Model -Med scaled'!$I$19,'Duty Cycle Model -Med scaled'!$L$19)</c:f>
              <c:numCache>
                <c:ptCount val="4"/>
                <c:pt idx="0">
                  <c:v>128.05350000000004</c:v>
                </c:pt>
                <c:pt idx="1">
                  <c:v>149.358</c:v>
                </c:pt>
                <c:pt idx="2">
                  <c:v>128.792</c:v>
                </c:pt>
                <c:pt idx="3">
                  <c:v>122.97500000000001</c:v>
                </c:pt>
              </c:numCache>
            </c:numRef>
          </c:val>
          <c:smooth val="0"/>
        </c:ser>
        <c:ser>
          <c:idx val="18"/>
          <c:order val="18"/>
          <c:spPr>
            <a:ln w="254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scaled'!$C$20,'Duty Cycle Model -Med scaled'!$F$20,'Duty Cycle Model -Med scaled'!$I$20,'Duty Cycle Model -Med scaled'!$L$20)</c:f>
              <c:numCache>
                <c:ptCount val="4"/>
                <c:pt idx="0">
                  <c:v>175.6805</c:v>
                </c:pt>
                <c:pt idx="1">
                  <c:v>206.07800000000003</c:v>
                </c:pt>
                <c:pt idx="2">
                  <c:v>176.85199999999998</c:v>
                </c:pt>
                <c:pt idx="3">
                  <c:v>168.43699999999998</c:v>
                </c:pt>
              </c:numCache>
            </c:numRef>
          </c:val>
          <c:smooth val="0"/>
        </c:ser>
        <c:ser>
          <c:idx val="19"/>
          <c:order val="19"/>
          <c:spPr>
            <a:ln w="25400">
              <a:solidFill>
                <a:srgbClr val="FF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scaled'!$C$21,'Duty Cycle Model -Med scaled'!$F$21,'Duty Cycle Model -Med scaled'!$I$21,'Duty Cycle Model -Med scaled'!$L$21)</c:f>
              <c:numCache>
                <c:ptCount val="4"/>
                <c:pt idx="0">
                  <c:v>246.64100000000002</c:v>
                </c:pt>
                <c:pt idx="1">
                  <c:v>288.932</c:v>
                </c:pt>
                <c:pt idx="2">
                  <c:v>247.748</c:v>
                </c:pt>
                <c:pt idx="3">
                  <c:v>236.552</c:v>
                </c:pt>
              </c:numCache>
            </c:numRef>
          </c:val>
          <c:smooth val="0"/>
        </c:ser>
        <c:ser>
          <c:idx val="20"/>
          <c:order val="20"/>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scaled'!$C$22,'Duty Cycle Model -Med scaled'!$F$22,'Duty Cycle Model -Med scaled'!$I$22,'Duty Cycle Model -Med scaled'!$L$22)</c:f>
              <c:numCache>
                <c:ptCount val="4"/>
                <c:pt idx="0">
                  <c:v>220.03000000000003</c:v>
                </c:pt>
                <c:pt idx="1">
                  <c:v>257.32</c:v>
                </c:pt>
                <c:pt idx="2">
                  <c:v>221.28</c:v>
                </c:pt>
                <c:pt idx="3">
                  <c:v>211.14</c:v>
                </c:pt>
              </c:numCache>
            </c:numRef>
          </c:val>
          <c:smooth val="0"/>
        </c:ser>
        <c:ser>
          <c:idx val="21"/>
          <c:order val="21"/>
          <c:spPr>
            <a:ln w="254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-Med scaled'!$C$23,'Duty Cycle Model -Med scaled'!$F$23,'Duty Cycle Model -Med scaled'!$I$23,'Duty Cycle Model -Med scaled'!$L$23)</c:f>
              <c:numCache>
                <c:ptCount val="4"/>
                <c:pt idx="0">
                  <c:v>87.555</c:v>
                </c:pt>
                <c:pt idx="1">
                  <c:v>90.444</c:v>
                </c:pt>
                <c:pt idx="2">
                  <c:v>75.036</c:v>
                </c:pt>
                <c:pt idx="3">
                  <c:v>86.592</c:v>
                </c:pt>
              </c:numCache>
            </c:numRef>
          </c:val>
          <c:smooth val="0"/>
        </c:ser>
        <c:marker val="1"/>
        <c:axId val="24128034"/>
        <c:axId val="15825715"/>
      </c:lineChart>
      <c:catAx>
        <c:axId val="24128034"/>
        <c:scaling>
          <c:orientation val="minMax"/>
        </c:scaling>
        <c:axPos val="b"/>
        <c:title>
          <c:tx>
            <c:rich>
              <a:bodyPr vert="horz" rot="0" anchor="ctr"/>
              <a:lstStyle/>
              <a:p>
                <a:pPr algn="ctr">
                  <a:defRPr/>
                </a:pPr>
                <a:r>
                  <a:rPr lang="en-US" cap="none" sz="575" b="1" i="0" u="none" baseline="0"/>
                  <a:t>Scenario</a:t>
                </a:r>
              </a:p>
            </c:rich>
          </c:tx>
          <c:layout/>
          <c:overlay val="0"/>
          <c:spPr>
            <a:noFill/>
            <a:ln>
              <a:noFill/>
            </a:ln>
          </c:spPr>
        </c:title>
        <c:delete val="0"/>
        <c:numFmt formatCode="General" sourceLinked="1"/>
        <c:majorTickMark val="out"/>
        <c:minorTickMark val="none"/>
        <c:tickLblPos val="nextTo"/>
        <c:crossAx val="15825715"/>
        <c:crosses val="autoZero"/>
        <c:auto val="1"/>
        <c:lblOffset val="100"/>
        <c:noMultiLvlLbl val="0"/>
      </c:catAx>
      <c:valAx>
        <c:axId val="15825715"/>
        <c:scaling>
          <c:orientation val="minMax"/>
        </c:scaling>
        <c:axPos val="l"/>
        <c:title>
          <c:tx>
            <c:rich>
              <a:bodyPr vert="horz" rot="-5400000" anchor="ctr"/>
              <a:lstStyle/>
              <a:p>
                <a:pPr algn="ctr">
                  <a:defRPr/>
                </a:pPr>
                <a:r>
                  <a:rPr lang="en-US" cap="none" sz="575" b="1" i="0" u="none" baseline="0"/>
                  <a:t>Watts</a:t>
                </a:r>
              </a:p>
            </c:rich>
          </c:tx>
          <c:layout/>
          <c:overlay val="0"/>
          <c:spPr>
            <a:noFill/>
            <a:ln>
              <a:noFill/>
            </a:ln>
          </c:spPr>
        </c:title>
        <c:majorGridlines/>
        <c:delete val="0"/>
        <c:numFmt formatCode="General" sourceLinked="1"/>
        <c:majorTickMark val="out"/>
        <c:minorTickMark val="none"/>
        <c:tickLblPos val="nextTo"/>
        <c:crossAx val="24128034"/>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5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550" b="1" i="0" u="none" baseline="0"/>
              <a:t>Scaled Duty Cycle - Quartile</a:t>
            </a:r>
          </a:p>
        </c:rich>
      </c:tx>
      <c:layout/>
      <c:spPr>
        <a:noFill/>
        <a:ln>
          <a:noFill/>
        </a:ln>
      </c:spPr>
    </c:title>
    <c:plotArea>
      <c:layout/>
      <c:lineChart>
        <c:grouping val="standard"/>
        <c:varyColors val="0"/>
        <c:ser>
          <c:idx val="0"/>
          <c:order val="0"/>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scaled'!$C$2,'Duty Cycle Model -quart scaled'!$F$2,'Duty Cycle Model -quart scaled'!$I$2,'Duty Cycle Model -quart scaled'!$L$2)</c:f>
              <c:numCache>
                <c:ptCount val="4"/>
                <c:pt idx="0">
                  <c:v>184.101</c:v>
                </c:pt>
                <c:pt idx="1">
                  <c:v>214.044</c:v>
                </c:pt>
                <c:pt idx="2">
                  <c:v>183.976</c:v>
                </c:pt>
                <c:pt idx="3">
                  <c:v>176.938</c:v>
                </c:pt>
              </c:numCache>
            </c:numRef>
          </c:val>
          <c:smooth val="0"/>
        </c:ser>
        <c:ser>
          <c:idx val="1"/>
          <c:order val="1"/>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scaled'!$C$3,'Duty Cycle Model -quart scaled'!$F$3,'Duty Cycle Model -quart scaled'!$I$3,'Duty Cycle Model -quart scaled'!$L$3)</c:f>
              <c:numCache>
                <c:ptCount val="4"/>
                <c:pt idx="0">
                  <c:v>96.42150000000001</c:v>
                </c:pt>
                <c:pt idx="1">
                  <c:v>111.834</c:v>
                </c:pt>
                <c:pt idx="2">
                  <c:v>96.65599999999999</c:v>
                </c:pt>
                <c:pt idx="3">
                  <c:v>92.741</c:v>
                </c:pt>
              </c:numCache>
            </c:numRef>
          </c:val>
          <c:smooth val="0"/>
        </c:ser>
        <c:ser>
          <c:idx val="2"/>
          <c:order val="2"/>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scaled'!$C$4,'Duty Cycle Model -quart scaled'!$F$4,'Duty Cycle Model -quart scaled'!$I$4,'Duty Cycle Model -quart scaled'!$L$4)</c:f>
              <c:numCache>
                <c:ptCount val="4"/>
                <c:pt idx="0">
                  <c:v>63.727500000000006</c:v>
                </c:pt>
                <c:pt idx="1">
                  <c:v>74.418</c:v>
                </c:pt>
                <c:pt idx="2">
                  <c:v>64.092</c:v>
                </c:pt>
                <c:pt idx="3">
                  <c:v>61.179</c:v>
                </c:pt>
              </c:numCache>
            </c:numRef>
          </c:val>
          <c:smooth val="0"/>
        </c:ser>
        <c:ser>
          <c:idx val="3"/>
          <c:order val="3"/>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scaled'!$C$5,'Duty Cycle Model -quart scaled'!$F$5,'Duty Cycle Model -quart scaled'!$I$5,'Duty Cycle Model -quart scaled'!$L$5)</c:f>
              <c:numCache>
                <c:ptCount val="4"/>
                <c:pt idx="0">
                  <c:v>61.031000000000006</c:v>
                </c:pt>
                <c:pt idx="1">
                  <c:v>71.372</c:v>
                </c:pt>
                <c:pt idx="2">
                  <c:v>61.20799999999999</c:v>
                </c:pt>
                <c:pt idx="3">
                  <c:v>58.562</c:v>
                </c:pt>
              </c:numCache>
            </c:numRef>
          </c:val>
          <c:smooth val="0"/>
        </c:ser>
        <c:ser>
          <c:idx val="4"/>
          <c:order val="4"/>
          <c:spPr>
            <a:ln w="254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scaled'!$C$6,'Duty Cycle Model -quart scaled'!$F$6,'Duty Cycle Model -quart scaled'!$I$6,'Duty Cycle Model -quart scaled'!$L$6)</c:f>
              <c:numCache>
                <c:ptCount val="4"/>
                <c:pt idx="0">
                  <c:v>113.007</c:v>
                </c:pt>
                <c:pt idx="1">
                  <c:v>131.892</c:v>
                </c:pt>
                <c:pt idx="2">
                  <c:v>113.328</c:v>
                </c:pt>
                <c:pt idx="3">
                  <c:v>108.49799999999999</c:v>
                </c:pt>
              </c:numCache>
            </c:numRef>
          </c:val>
          <c:smooth val="0"/>
        </c:ser>
        <c:ser>
          <c:idx val="5"/>
          <c:order val="5"/>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scaled'!$C$7,'Duty Cycle Model -quart scaled'!$F$7,'Duty Cycle Model -quart scaled'!$I$7,'Duty Cycle Model -quart scaled'!$L$7)</c:f>
              <c:numCache>
                <c:ptCount val="4"/>
                <c:pt idx="0">
                  <c:v>112.934</c:v>
                </c:pt>
                <c:pt idx="1">
                  <c:v>132.392</c:v>
                </c:pt>
                <c:pt idx="2">
                  <c:v>113.80799999999999</c:v>
                </c:pt>
                <c:pt idx="3">
                  <c:v>108.30000000000001</c:v>
                </c:pt>
              </c:numCache>
            </c:numRef>
          </c:val>
          <c:smooth val="0"/>
        </c:ser>
        <c:ser>
          <c:idx val="6"/>
          <c:order val="6"/>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scaled'!$C$8,'Duty Cycle Model -quart scaled'!$F$8,'Duty Cycle Model -quart scaled'!$I$8,'Duty Cycle Model -quart scaled'!$L$8)</c:f>
              <c:numCache>
                <c:ptCount val="4"/>
                <c:pt idx="0">
                  <c:v>70.23500000000001</c:v>
                </c:pt>
                <c:pt idx="1">
                  <c:v>82.1</c:v>
                </c:pt>
                <c:pt idx="2">
                  <c:v>70.8</c:v>
                </c:pt>
                <c:pt idx="3">
                  <c:v>67.41</c:v>
                </c:pt>
              </c:numCache>
            </c:numRef>
          </c:val>
          <c:smooth val="0"/>
        </c:ser>
        <c:ser>
          <c:idx val="7"/>
          <c:order val="7"/>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scaled'!$C$9,'Duty Cycle Model -quart scaled'!$F$9,'Duty Cycle Model -quart scaled'!$I$9,'Duty Cycle Model -quart scaled'!$L$9)</c:f>
              <c:numCache>
                <c:ptCount val="4"/>
                <c:pt idx="0">
                  <c:v>141.869</c:v>
                </c:pt>
                <c:pt idx="1">
                  <c:v>166.268</c:v>
                </c:pt>
                <c:pt idx="2">
                  <c:v>142.952</c:v>
                </c:pt>
                <c:pt idx="3">
                  <c:v>136.058</c:v>
                </c:pt>
              </c:numCache>
            </c:numRef>
          </c:val>
          <c:smooth val="0"/>
        </c:ser>
        <c:ser>
          <c:idx val="8"/>
          <c:order val="8"/>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scaled'!$C$10,'Duty Cycle Model -quart scaled'!$F$10,'Duty Cycle Model -quart scaled'!$I$10,'Duty Cycle Model -quart scaled'!$L$10)</c:f>
              <c:numCache>
                <c:ptCount val="4"/>
                <c:pt idx="0">
                  <c:v>124.906</c:v>
                </c:pt>
                <c:pt idx="1">
                  <c:v>146.44</c:v>
                </c:pt>
                <c:pt idx="2">
                  <c:v>125.80000000000001</c:v>
                </c:pt>
                <c:pt idx="3">
                  <c:v>119.776</c:v>
                </c:pt>
              </c:numCache>
            </c:numRef>
          </c:val>
          <c:smooth val="0"/>
        </c:ser>
        <c:ser>
          <c:idx val="9"/>
          <c:order val="9"/>
          <c:spPr>
            <a:ln w="25400">
              <a:solidFill>
                <a:srgbClr val="CC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scaled'!$C$11,'Duty Cycle Model -quart scaled'!$F$11,'Duty Cycle Model -quart scaled'!$I$11,'Duty Cycle Model -quart scaled'!$L$11)</c:f>
              <c:numCache>
                <c:ptCount val="4"/>
                <c:pt idx="0">
                  <c:v>92.655</c:v>
                </c:pt>
                <c:pt idx="1">
                  <c:v>95.72399999999999</c:v>
                </c:pt>
                <c:pt idx="2">
                  <c:v>79.356</c:v>
                </c:pt>
                <c:pt idx="3">
                  <c:v>91.632</c:v>
                </c:pt>
              </c:numCache>
            </c:numRef>
          </c:val>
          <c:smooth val="0"/>
        </c:ser>
        <c:ser>
          <c:idx val="10"/>
          <c:order val="10"/>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scaled'!$C$12,'Duty Cycle Model -quart scaled'!$F$12,'Duty Cycle Model -quart scaled'!$I$12,'Duty Cycle Model -quart scaled'!$L$12)</c:f>
              <c:numCache>
                <c:ptCount val="4"/>
                <c:pt idx="0">
                  <c:v>67.23</c:v>
                </c:pt>
                <c:pt idx="1">
                  <c:v>69.384</c:v>
                </c:pt>
                <c:pt idx="2">
                  <c:v>57.895999999999994</c:v>
                </c:pt>
                <c:pt idx="3">
                  <c:v>66.512</c:v>
                </c:pt>
              </c:numCache>
            </c:numRef>
          </c:val>
          <c:smooth val="0"/>
        </c:ser>
        <c:ser>
          <c:idx val="11"/>
          <c:order val="11"/>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scaled'!$C$13,'Duty Cycle Model -quart scaled'!$F$13,'Duty Cycle Model -quart scaled'!$I$13,'Duty Cycle Model -quart scaled'!$L$13)</c:f>
              <c:numCache>
                <c:ptCount val="4"/>
                <c:pt idx="0">
                  <c:v>318.15</c:v>
                </c:pt>
                <c:pt idx="1">
                  <c:v>328.32</c:v>
                </c:pt>
                <c:pt idx="2">
                  <c:v>274.08000000000004</c:v>
                </c:pt>
                <c:pt idx="3">
                  <c:v>314.76</c:v>
                </c:pt>
              </c:numCache>
            </c:numRef>
          </c:val>
          <c:smooth val="0"/>
        </c:ser>
        <c:ser>
          <c:idx val="12"/>
          <c:order val="12"/>
          <c:spPr>
            <a:ln w="25400">
              <a:solidFill>
                <a:srgbClr val="99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scaled'!$C$14,'Duty Cycle Model -quart scaled'!$F$14,'Duty Cycle Model -quart scaled'!$I$14,'Duty Cycle Model -quart scaled'!$L$14)</c:f>
              <c:numCache>
                <c:ptCount val="4"/>
                <c:pt idx="0">
                  <c:v>266.6</c:v>
                </c:pt>
                <c:pt idx="1">
                  <c:v>274.88</c:v>
                </c:pt>
                <c:pt idx="2">
                  <c:v>230.72000000000003</c:v>
                </c:pt>
                <c:pt idx="3">
                  <c:v>263.84000000000003</c:v>
                </c:pt>
              </c:numCache>
            </c:numRef>
          </c:val>
          <c:smooth val="0"/>
        </c:ser>
        <c:ser>
          <c:idx val="13"/>
          <c:order val="13"/>
          <c:spPr>
            <a:ln w="25400">
              <a:solidFill>
                <a:srgbClr val="FF99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scaled'!$C$15,'Duty Cycle Model -quart scaled'!$F$15,'Duty Cycle Model -quart scaled'!$I$15,'Duty Cycle Model -quart scaled'!$L$15)</c:f>
              <c:numCache>
                <c:ptCount val="4"/>
                <c:pt idx="0">
                  <c:v>209.964</c:v>
                </c:pt>
                <c:pt idx="1">
                  <c:v>224.04</c:v>
                </c:pt>
                <c:pt idx="2">
                  <c:v>188.62</c:v>
                </c:pt>
                <c:pt idx="3">
                  <c:v>206.13400000000001</c:v>
                </c:pt>
              </c:numCache>
            </c:numRef>
          </c:val>
          <c:smooth val="0"/>
        </c:ser>
        <c:ser>
          <c:idx val="14"/>
          <c:order val="14"/>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scaled'!$C$16,'Duty Cycle Model -quart scaled'!$F$16,'Duty Cycle Model -quart scaled'!$I$16,'Duty Cycle Model -quart scaled'!$L$16)</c:f>
              <c:numCache>
                <c:ptCount val="4"/>
                <c:pt idx="0">
                  <c:v>64.325</c:v>
                </c:pt>
                <c:pt idx="1">
                  <c:v>75.38</c:v>
                </c:pt>
                <c:pt idx="2">
                  <c:v>64.72</c:v>
                </c:pt>
                <c:pt idx="3">
                  <c:v>61.69</c:v>
                </c:pt>
              </c:numCache>
            </c:numRef>
          </c:val>
          <c:smooth val="0"/>
        </c:ser>
        <c:ser>
          <c:idx val="15"/>
          <c:order val="15"/>
          <c:spPr>
            <a:ln w="254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scaled'!$C$17,'Duty Cycle Model -quart scaled'!$F$17,'Duty Cycle Model -quart scaled'!$I$17,'Duty Cycle Model -quart scaled'!$L$17)</c:f>
              <c:numCache>
                <c:ptCount val="4"/>
                <c:pt idx="0">
                  <c:v>122.595</c:v>
                </c:pt>
                <c:pt idx="1">
                  <c:v>142.90800000000002</c:v>
                </c:pt>
                <c:pt idx="2">
                  <c:v>123.35199999999998</c:v>
                </c:pt>
                <c:pt idx="3">
                  <c:v>117.75399999999999</c:v>
                </c:pt>
              </c:numCache>
            </c:numRef>
          </c:val>
          <c:smooth val="0"/>
        </c:ser>
        <c:ser>
          <c:idx val="16"/>
          <c:order val="16"/>
          <c:spPr>
            <a:ln w="25400">
              <a:solidFill>
                <a:srgbClr val="3366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scaled'!$C$18,'Duty Cycle Model -quart scaled'!$F$18,'Duty Cycle Model -quart scaled'!$I$18,'Duty Cycle Model -quart scaled'!$L$18)</c:f>
              <c:numCache>
                <c:ptCount val="4"/>
                <c:pt idx="0">
                  <c:v>168.33500000000004</c:v>
                </c:pt>
                <c:pt idx="1">
                  <c:v>196.748</c:v>
                </c:pt>
                <c:pt idx="2">
                  <c:v>169.41199999999998</c:v>
                </c:pt>
                <c:pt idx="3">
                  <c:v>161.564</c:v>
                </c:pt>
              </c:numCache>
            </c:numRef>
          </c:val>
          <c:smooth val="0"/>
        </c:ser>
        <c:ser>
          <c:idx val="17"/>
          <c:order val="17"/>
          <c:spPr>
            <a:ln w="254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scaled'!$C$19,'Duty Cycle Model -quart scaled'!$F$19,'Duty Cycle Model -quart scaled'!$I$19,'Duty Cycle Model -quart scaled'!$L$19)</c:f>
              <c:numCache>
                <c:ptCount val="4"/>
                <c:pt idx="0">
                  <c:v>128.05350000000004</c:v>
                </c:pt>
                <c:pt idx="1">
                  <c:v>149.358</c:v>
                </c:pt>
                <c:pt idx="2">
                  <c:v>128.792</c:v>
                </c:pt>
                <c:pt idx="3">
                  <c:v>122.97500000000001</c:v>
                </c:pt>
              </c:numCache>
            </c:numRef>
          </c:val>
          <c:smooth val="0"/>
        </c:ser>
        <c:ser>
          <c:idx val="18"/>
          <c:order val="18"/>
          <c:spPr>
            <a:ln w="254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scaled'!$C$20,'Duty Cycle Model -quart scaled'!$F$20,'Duty Cycle Model -quart scaled'!$I$20,'Duty Cycle Model -quart scaled'!$L$20)</c:f>
              <c:numCache>
                <c:ptCount val="4"/>
                <c:pt idx="0">
                  <c:v>175.6805</c:v>
                </c:pt>
                <c:pt idx="1">
                  <c:v>206.07800000000003</c:v>
                </c:pt>
                <c:pt idx="2">
                  <c:v>176.85199999999998</c:v>
                </c:pt>
                <c:pt idx="3">
                  <c:v>168.43699999999998</c:v>
                </c:pt>
              </c:numCache>
            </c:numRef>
          </c:val>
          <c:smooth val="0"/>
        </c:ser>
        <c:ser>
          <c:idx val="19"/>
          <c:order val="19"/>
          <c:spPr>
            <a:ln w="25400">
              <a:solidFill>
                <a:srgbClr val="FF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scaled'!$C$21,'Duty Cycle Model -quart scaled'!$F$21,'Duty Cycle Model -quart scaled'!$I$21,'Duty Cycle Model -quart scaled'!$L$21)</c:f>
              <c:numCache>
                <c:ptCount val="4"/>
                <c:pt idx="0">
                  <c:v>246.64100000000002</c:v>
                </c:pt>
                <c:pt idx="1">
                  <c:v>288.932</c:v>
                </c:pt>
                <c:pt idx="2">
                  <c:v>247.748</c:v>
                </c:pt>
                <c:pt idx="3">
                  <c:v>236.552</c:v>
                </c:pt>
              </c:numCache>
            </c:numRef>
          </c:val>
          <c:smooth val="0"/>
        </c:ser>
        <c:ser>
          <c:idx val="20"/>
          <c:order val="20"/>
          <c:spPr>
            <a:ln w="254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scaled'!$C$22,'Duty Cycle Model -quart scaled'!$F$22,'Duty Cycle Model -quart scaled'!$I$22,'Duty Cycle Model -quart scaled'!$L$22)</c:f>
              <c:numCache>
                <c:ptCount val="4"/>
                <c:pt idx="0">
                  <c:v>220.03000000000003</c:v>
                </c:pt>
                <c:pt idx="1">
                  <c:v>257.32</c:v>
                </c:pt>
                <c:pt idx="2">
                  <c:v>221.28</c:v>
                </c:pt>
                <c:pt idx="3">
                  <c:v>211.14</c:v>
                </c:pt>
              </c:numCache>
            </c:numRef>
          </c:val>
          <c:smooth val="0"/>
        </c:ser>
        <c:ser>
          <c:idx val="21"/>
          <c:order val="21"/>
          <c:spPr>
            <a:ln w="254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val>
            <c:numRef>
              <c:f>('Duty Cycle Model -quart scaled'!$C$23,'Duty Cycle Model -quart scaled'!$F$23,'Duty Cycle Model -quart scaled'!$I$23,'Duty Cycle Model -quart scaled'!$L$23)</c:f>
              <c:numCache>
                <c:ptCount val="4"/>
                <c:pt idx="0">
                  <c:v>87.555</c:v>
                </c:pt>
                <c:pt idx="1">
                  <c:v>90.444</c:v>
                </c:pt>
                <c:pt idx="2">
                  <c:v>75.036</c:v>
                </c:pt>
                <c:pt idx="3">
                  <c:v>86.592</c:v>
                </c:pt>
              </c:numCache>
            </c:numRef>
          </c:val>
          <c:smooth val="0"/>
        </c:ser>
        <c:marker val="1"/>
        <c:axId val="8213708"/>
        <c:axId val="6814509"/>
      </c:lineChart>
      <c:catAx>
        <c:axId val="8213708"/>
        <c:scaling>
          <c:orientation val="minMax"/>
        </c:scaling>
        <c:axPos val="b"/>
        <c:title>
          <c:tx>
            <c:rich>
              <a:bodyPr vert="horz" rot="0" anchor="ctr"/>
              <a:lstStyle/>
              <a:p>
                <a:pPr algn="ctr">
                  <a:defRPr/>
                </a:pPr>
                <a:r>
                  <a:rPr lang="en-US" cap="none" sz="450" b="1" i="0" u="none" baseline="0"/>
                  <a:t>Scenario</a:t>
                </a:r>
              </a:p>
            </c:rich>
          </c:tx>
          <c:layout/>
          <c:overlay val="0"/>
          <c:spPr>
            <a:noFill/>
            <a:ln>
              <a:noFill/>
            </a:ln>
          </c:spPr>
        </c:title>
        <c:delete val="0"/>
        <c:numFmt formatCode="General" sourceLinked="1"/>
        <c:majorTickMark val="out"/>
        <c:minorTickMark val="none"/>
        <c:tickLblPos val="nextTo"/>
        <c:crossAx val="6814509"/>
        <c:crosses val="autoZero"/>
        <c:auto val="1"/>
        <c:lblOffset val="100"/>
        <c:noMultiLvlLbl val="0"/>
      </c:catAx>
      <c:valAx>
        <c:axId val="6814509"/>
        <c:scaling>
          <c:orientation val="minMax"/>
        </c:scaling>
        <c:axPos val="l"/>
        <c:title>
          <c:tx>
            <c:rich>
              <a:bodyPr vert="horz" rot="-5400000" anchor="ctr"/>
              <a:lstStyle/>
              <a:p>
                <a:pPr algn="ctr">
                  <a:defRPr/>
                </a:pPr>
                <a:r>
                  <a:rPr lang="en-US" cap="none" sz="450" b="1" i="0" u="none" baseline="0"/>
                  <a:t>Watts</a:t>
                </a:r>
              </a:p>
            </c:rich>
          </c:tx>
          <c:layout/>
          <c:overlay val="0"/>
          <c:spPr>
            <a:noFill/>
            <a:ln>
              <a:noFill/>
            </a:ln>
          </c:spPr>
        </c:title>
        <c:majorGridlines/>
        <c:delete val="0"/>
        <c:numFmt formatCode="General" sourceLinked="1"/>
        <c:majorTickMark val="out"/>
        <c:minorTickMark val="none"/>
        <c:tickLblPos val="nextTo"/>
        <c:crossAx val="8213708"/>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4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Final Weightings</a:t>
            </a:r>
          </a:p>
        </c:rich>
      </c:tx>
      <c:layout>
        <c:manualLayout>
          <c:xMode val="factor"/>
          <c:yMode val="factor"/>
          <c:x val="0.32025"/>
          <c:y val="0.00475"/>
        </c:manualLayout>
      </c:layout>
      <c:spPr>
        <a:noFill/>
        <a:ln>
          <a:noFill/>
        </a:ln>
      </c:spPr>
    </c:title>
    <c:plotArea>
      <c:layout>
        <c:manualLayout>
          <c:xMode val="edge"/>
          <c:yMode val="edge"/>
          <c:x val="0.176"/>
          <c:y val="0.07575"/>
          <c:w val="0.5145"/>
          <c:h val="0.81925"/>
        </c:manualLayout>
      </c:layout>
      <c:pieChart>
        <c:varyColors val="1"/>
        <c:ser>
          <c:idx val="0"/>
          <c:order val="0"/>
          <c:tx>
            <c:v>Factors!$A$1</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Factors!$A$2:$A$5</c:f>
              <c:strCache>
                <c:ptCount val="4"/>
                <c:pt idx="0">
                  <c:v>Idle</c:v>
                </c:pt>
                <c:pt idx="1">
                  <c:v>Standby /Off</c:v>
                </c:pt>
                <c:pt idx="2">
                  <c:v>Sleep - WOL</c:v>
                </c:pt>
                <c:pt idx="3">
                  <c:v>Sleep - Net Connected</c:v>
                </c:pt>
              </c:strCache>
            </c:strRef>
          </c:cat>
          <c:val>
            <c:numRef>
              <c:f>Factors!$E$2:$E$5</c:f>
              <c:numCache>
                <c:ptCount val="4"/>
                <c:pt idx="0">
                  <c:v>0.3</c:v>
                </c:pt>
                <c:pt idx="1">
                  <c:v>0.16</c:v>
                </c:pt>
                <c:pt idx="2">
                  <c:v>0.27</c:v>
                </c:pt>
                <c:pt idx="3">
                  <c:v>0.27</c:v>
                </c:pt>
              </c:numCache>
            </c:numRef>
          </c:val>
        </c:ser>
      </c:pieChart>
      <c:spPr>
        <a:noFill/>
        <a:ln>
          <a:no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Max Power Internal</c:v>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xVal>
            <c:strRef>
              <c:f>'Actual Data'!$A$2:$A$25</c:f>
              <c:strCache>
                <c:ptCount val="24"/>
                <c:pt idx="1">
                  <c:v>Record Number</c:v>
                </c:pt>
                <c:pt idx="2">
                  <c:v>1</c:v>
                </c:pt>
                <c:pt idx="3">
                  <c:v>2</c:v>
                </c:pt>
                <c:pt idx="4">
                  <c:v>3</c:v>
                </c:pt>
                <c:pt idx="5">
                  <c:v>4</c:v>
                </c:pt>
                <c:pt idx="6">
                  <c:v>5</c:v>
                </c:pt>
                <c:pt idx="11">
                  <c:v>1</c:v>
                </c:pt>
                <c:pt idx="12">
                  <c:v>2</c:v>
                </c:pt>
              </c:strCache>
            </c:strRef>
          </c:xVal>
          <c:yVal>
            <c:numRef>
              <c:f>'Actual Data'!$AO$2:$AO$25</c:f>
              <c:numCache>
                <c:ptCount val="24"/>
                <c:pt idx="1">
                  <c:v>0</c:v>
                </c:pt>
                <c:pt idx="2">
                  <c:v>655</c:v>
                </c:pt>
                <c:pt idx="3">
                  <c:v>384</c:v>
                </c:pt>
                <c:pt idx="4">
                  <c:v>233</c:v>
                </c:pt>
                <c:pt idx="5">
                  <c:v>256</c:v>
                </c:pt>
                <c:pt idx="6">
                  <c:v>363</c:v>
                </c:pt>
                <c:pt idx="7">
                  <c:v>338.1</c:v>
                </c:pt>
                <c:pt idx="8">
                  <c:v>207.4</c:v>
                </c:pt>
                <c:pt idx="9">
                  <c:v>346.5</c:v>
                </c:pt>
                <c:pt idx="10">
                  <c:v>332</c:v>
                </c:pt>
                <c:pt idx="11">
                  <c:v>256</c:v>
                </c:pt>
                <c:pt idx="12">
                  <c:v>265</c:v>
                </c:pt>
                <c:pt idx="13">
                  <c:v>398</c:v>
                </c:pt>
                <c:pt idx="14">
                  <c:v>329</c:v>
                </c:pt>
                <c:pt idx="15">
                  <c:v>360</c:v>
                </c:pt>
                <c:pt idx="16">
                  <c:v>350</c:v>
                </c:pt>
                <c:pt idx="17">
                  <c:v>415</c:v>
                </c:pt>
                <c:pt idx="18">
                  <c:v>586</c:v>
                </c:pt>
                <c:pt idx="19">
                  <c:v>443</c:v>
                </c:pt>
                <c:pt idx="20">
                  <c:v>523</c:v>
                </c:pt>
                <c:pt idx="21">
                  <c:v>756</c:v>
                </c:pt>
                <c:pt idx="22">
                  <c:v>720</c:v>
                </c:pt>
                <c:pt idx="23">
                  <c:v>280</c:v>
                </c:pt>
              </c:numCache>
            </c:numRef>
          </c:yVal>
          <c:smooth val="0"/>
        </c:ser>
        <c:ser>
          <c:idx val="2"/>
          <c:order val="1"/>
          <c:tx>
            <c:v>Max Power Combo</c:v>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xVal>
            <c:strRef>
              <c:f>'Actual Data'!$A$2:$A$25</c:f>
              <c:strCache>
                <c:ptCount val="24"/>
                <c:pt idx="1">
                  <c:v>Record Number</c:v>
                </c:pt>
                <c:pt idx="2">
                  <c:v>1</c:v>
                </c:pt>
                <c:pt idx="3">
                  <c:v>2</c:v>
                </c:pt>
                <c:pt idx="4">
                  <c:v>3</c:v>
                </c:pt>
                <c:pt idx="5">
                  <c:v>4</c:v>
                </c:pt>
                <c:pt idx="6">
                  <c:v>5</c:v>
                </c:pt>
                <c:pt idx="11">
                  <c:v>1</c:v>
                </c:pt>
                <c:pt idx="12">
                  <c:v>2</c:v>
                </c:pt>
              </c:strCache>
            </c:strRef>
          </c:xVal>
          <c:yVal>
            <c:numRef>
              <c:f>'Actual Data'!$AQ$2:$AQ$25</c:f>
              <c:numCache>
                <c:ptCount val="24"/>
                <c:pt idx="1">
                  <c:v>0</c:v>
                </c:pt>
                <c:pt idx="2">
                  <c:v>562</c:v>
                </c:pt>
                <c:pt idx="3">
                  <c:v>366</c:v>
                </c:pt>
                <c:pt idx="4">
                  <c:v>217</c:v>
                </c:pt>
                <c:pt idx="5">
                  <c:v>251</c:v>
                </c:pt>
                <c:pt idx="6">
                  <c:v>379</c:v>
                </c:pt>
                <c:pt idx="7">
                  <c:v>350.5</c:v>
                </c:pt>
                <c:pt idx="8">
                  <c:v>216.9</c:v>
                </c:pt>
                <c:pt idx="9">
                  <c:v>418.4</c:v>
                </c:pt>
                <c:pt idx="10">
                  <c:v>388</c:v>
                </c:pt>
                <c:pt idx="11">
                  <c:v>256</c:v>
                </c:pt>
                <c:pt idx="12">
                  <c:v>265</c:v>
                </c:pt>
                <c:pt idx="13">
                  <c:v>398</c:v>
                </c:pt>
                <c:pt idx="14">
                  <c:v>329</c:v>
                </c:pt>
                <c:pt idx="15">
                  <c:v>360</c:v>
                </c:pt>
                <c:pt idx="16">
                  <c:v>163</c:v>
                </c:pt>
                <c:pt idx="17">
                  <c:v>284</c:v>
                </c:pt>
                <c:pt idx="18">
                  <c:v>361</c:v>
                </c:pt>
                <c:pt idx="19">
                  <c:v>293</c:v>
                </c:pt>
                <c:pt idx="20">
                  <c:v>398</c:v>
                </c:pt>
                <c:pt idx="21">
                  <c:v>527</c:v>
                </c:pt>
                <c:pt idx="22">
                  <c:v>537</c:v>
                </c:pt>
                <c:pt idx="23">
                  <c:v>285</c:v>
                </c:pt>
              </c:numCache>
            </c:numRef>
          </c:yVal>
          <c:smooth val="0"/>
        </c:ser>
        <c:ser>
          <c:idx val="3"/>
          <c:order val="2"/>
          <c:tx>
            <c:v>Idle Power</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xVal>
            <c:strRef>
              <c:f>'Actual Data'!$A$2:$A$25</c:f>
              <c:strCache>
                <c:ptCount val="24"/>
                <c:pt idx="1">
                  <c:v>Record Number</c:v>
                </c:pt>
                <c:pt idx="2">
                  <c:v>1</c:v>
                </c:pt>
                <c:pt idx="3">
                  <c:v>2</c:v>
                </c:pt>
                <c:pt idx="4">
                  <c:v>3</c:v>
                </c:pt>
                <c:pt idx="5">
                  <c:v>4</c:v>
                </c:pt>
                <c:pt idx="6">
                  <c:v>5</c:v>
                </c:pt>
                <c:pt idx="11">
                  <c:v>1</c:v>
                </c:pt>
                <c:pt idx="12">
                  <c:v>2</c:v>
                </c:pt>
              </c:strCache>
            </c:strRef>
          </c:xVal>
          <c:yVal>
            <c:numRef>
              <c:f>'Actual Data'!$AM$2:$AM$25</c:f>
              <c:numCache>
                <c:ptCount val="24"/>
                <c:pt idx="1">
                  <c:v>0</c:v>
                </c:pt>
                <c:pt idx="2">
                  <c:v>300</c:v>
                </c:pt>
                <c:pt idx="3">
                  <c:v>156</c:v>
                </c:pt>
                <c:pt idx="4">
                  <c:v>105</c:v>
                </c:pt>
                <c:pt idx="5">
                  <c:v>101</c:v>
                </c:pt>
                <c:pt idx="6">
                  <c:v>186</c:v>
                </c:pt>
                <c:pt idx="7">
                  <c:v>188</c:v>
                </c:pt>
                <c:pt idx="8">
                  <c:v>116</c:v>
                </c:pt>
                <c:pt idx="9">
                  <c:v>236</c:v>
                </c:pt>
                <c:pt idx="10">
                  <c:v>208</c:v>
                </c:pt>
                <c:pt idx="11">
                  <c:v>108</c:v>
                </c:pt>
                <c:pt idx="12">
                  <c:v>78</c:v>
                </c:pt>
                <c:pt idx="13">
                  <c:v>369</c:v>
                </c:pt>
                <c:pt idx="14">
                  <c:v>308</c:v>
                </c:pt>
                <c:pt idx="15">
                  <c:v>270</c:v>
                </c:pt>
                <c:pt idx="16">
                  <c:v>107</c:v>
                </c:pt>
                <c:pt idx="17">
                  <c:v>201</c:v>
                </c:pt>
                <c:pt idx="18">
                  <c:v>278</c:v>
                </c:pt>
                <c:pt idx="19">
                  <c:v>210.3</c:v>
                </c:pt>
                <c:pt idx="20">
                  <c:v>293</c:v>
                </c:pt>
                <c:pt idx="21">
                  <c:v>410</c:v>
                </c:pt>
                <c:pt idx="22">
                  <c:v>364</c:v>
                </c:pt>
                <c:pt idx="23">
                  <c:v>102</c:v>
                </c:pt>
              </c:numCache>
            </c:numRef>
          </c:yVal>
          <c:smooth val="0"/>
        </c:ser>
        <c:axId val="61330582"/>
        <c:axId val="15104327"/>
      </c:scatterChart>
      <c:valAx>
        <c:axId val="61330582"/>
        <c:scaling>
          <c:orientation val="minMax"/>
        </c:scaling>
        <c:axPos val="b"/>
        <c:title>
          <c:tx>
            <c:rich>
              <a:bodyPr vert="horz" rot="0" anchor="ctr"/>
              <a:lstStyle/>
              <a:p>
                <a:pPr algn="ctr">
                  <a:defRPr/>
                </a:pPr>
                <a:r>
                  <a:rPr lang="en-US" cap="none" sz="1000" b="1" i="0" u="none" baseline="0">
                    <a:latin typeface="Arial"/>
                    <a:ea typeface="Arial"/>
                    <a:cs typeface="Arial"/>
                  </a:rPr>
                  <a:t>Unit Number</a:t>
                </a:r>
              </a:p>
            </c:rich>
          </c:tx>
          <c:layout/>
          <c:overlay val="0"/>
          <c:spPr>
            <a:noFill/>
            <a:ln>
              <a:noFill/>
            </a:ln>
          </c:spPr>
        </c:title>
        <c:delete val="0"/>
        <c:numFmt formatCode="General" sourceLinked="1"/>
        <c:majorTickMark val="out"/>
        <c:minorTickMark val="none"/>
        <c:tickLblPos val="nextTo"/>
        <c:crossAx val="15104327"/>
        <c:crosses val="autoZero"/>
        <c:crossBetween val="midCat"/>
        <c:dispUnits/>
      </c:valAx>
      <c:valAx>
        <c:axId val="15104327"/>
        <c:scaling>
          <c:orientation val="minMax"/>
        </c:scaling>
        <c:axPos val="l"/>
        <c:title>
          <c:tx>
            <c:rich>
              <a:bodyPr vert="horz" rot="-5400000" anchor="ctr"/>
              <a:lstStyle/>
              <a:p>
                <a:pPr algn="ctr">
                  <a:defRPr/>
                </a:pPr>
                <a:r>
                  <a:rPr lang="en-US" cap="none" sz="1000" b="1" i="0" u="none" baseline="0">
                    <a:latin typeface="Arial"/>
                    <a:ea typeface="Arial"/>
                    <a:cs typeface="Arial"/>
                  </a:rPr>
                  <a:t>Power (Watts)</a:t>
                </a:r>
              </a:p>
            </c:rich>
          </c:tx>
          <c:layout/>
          <c:overlay val="0"/>
          <c:spPr>
            <a:noFill/>
            <a:ln>
              <a:noFill/>
            </a:ln>
          </c:spPr>
        </c:title>
        <c:majorGridlines/>
        <c:delete val="0"/>
        <c:numFmt formatCode="General" sourceLinked="1"/>
        <c:majorTickMark val="out"/>
        <c:minorTickMark val="none"/>
        <c:tickLblPos val="nextTo"/>
        <c:crossAx val="61330582"/>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3</xdr:col>
      <xdr:colOff>9525</xdr:colOff>
      <xdr:row>14</xdr:row>
      <xdr:rowOff>66675</xdr:rowOff>
    </xdr:to>
    <xdr:graphicFrame>
      <xdr:nvGraphicFramePr>
        <xdr:cNvPr id="1" name="Chart 1"/>
        <xdr:cNvGraphicFramePr/>
      </xdr:nvGraphicFramePr>
      <xdr:xfrm>
        <a:off x="66675" y="95250"/>
        <a:ext cx="2428875" cy="223837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0</xdr:row>
      <xdr:rowOff>85725</xdr:rowOff>
    </xdr:from>
    <xdr:to>
      <xdr:col>5</xdr:col>
      <xdr:colOff>742950</xdr:colOff>
      <xdr:row>14</xdr:row>
      <xdr:rowOff>66675</xdr:rowOff>
    </xdr:to>
    <xdr:graphicFrame>
      <xdr:nvGraphicFramePr>
        <xdr:cNvPr id="2" name="Chart 2"/>
        <xdr:cNvGraphicFramePr/>
      </xdr:nvGraphicFramePr>
      <xdr:xfrm>
        <a:off x="2552700" y="85725"/>
        <a:ext cx="2333625" cy="2247900"/>
      </xdr:xfrm>
      <a:graphic>
        <a:graphicData uri="http://schemas.openxmlformats.org/drawingml/2006/chart">
          <c:chart xmlns:c="http://schemas.openxmlformats.org/drawingml/2006/chart" r:id="rId2"/>
        </a:graphicData>
      </a:graphic>
    </xdr:graphicFrame>
    <xdr:clientData/>
  </xdr:twoCellAnchor>
  <xdr:twoCellAnchor>
    <xdr:from>
      <xdr:col>6</xdr:col>
      <xdr:colOff>57150</xdr:colOff>
      <xdr:row>0</xdr:row>
      <xdr:rowOff>85725</xdr:rowOff>
    </xdr:from>
    <xdr:to>
      <xdr:col>8</xdr:col>
      <xdr:colOff>742950</xdr:colOff>
      <xdr:row>14</xdr:row>
      <xdr:rowOff>66675</xdr:rowOff>
    </xdr:to>
    <xdr:graphicFrame>
      <xdr:nvGraphicFramePr>
        <xdr:cNvPr id="3" name="Chart 3"/>
        <xdr:cNvGraphicFramePr/>
      </xdr:nvGraphicFramePr>
      <xdr:xfrm>
        <a:off x="5029200" y="85725"/>
        <a:ext cx="2343150" cy="224790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15</xdr:row>
      <xdr:rowOff>66675</xdr:rowOff>
    </xdr:from>
    <xdr:to>
      <xdr:col>3</xdr:col>
      <xdr:colOff>0</xdr:colOff>
      <xdr:row>28</xdr:row>
      <xdr:rowOff>152400</xdr:rowOff>
    </xdr:to>
    <xdr:graphicFrame>
      <xdr:nvGraphicFramePr>
        <xdr:cNvPr id="4" name="Chart 4"/>
        <xdr:cNvGraphicFramePr/>
      </xdr:nvGraphicFramePr>
      <xdr:xfrm>
        <a:off x="57150" y="2495550"/>
        <a:ext cx="2428875" cy="2190750"/>
      </xdr:xfrm>
      <a:graphic>
        <a:graphicData uri="http://schemas.openxmlformats.org/drawingml/2006/chart">
          <c:chart xmlns:c="http://schemas.openxmlformats.org/drawingml/2006/chart" r:id="rId4"/>
        </a:graphicData>
      </a:graphic>
    </xdr:graphicFrame>
    <xdr:clientData/>
  </xdr:twoCellAnchor>
  <xdr:twoCellAnchor>
    <xdr:from>
      <xdr:col>3</xdr:col>
      <xdr:colOff>57150</xdr:colOff>
      <xdr:row>15</xdr:row>
      <xdr:rowOff>66675</xdr:rowOff>
    </xdr:from>
    <xdr:to>
      <xdr:col>6</xdr:col>
      <xdr:colOff>19050</xdr:colOff>
      <xdr:row>29</xdr:row>
      <xdr:rowOff>9525</xdr:rowOff>
    </xdr:to>
    <xdr:graphicFrame>
      <xdr:nvGraphicFramePr>
        <xdr:cNvPr id="5" name="Chart 5"/>
        <xdr:cNvGraphicFramePr/>
      </xdr:nvGraphicFramePr>
      <xdr:xfrm>
        <a:off x="2543175" y="2495550"/>
        <a:ext cx="2447925" cy="2209800"/>
      </xdr:xfrm>
      <a:graphic>
        <a:graphicData uri="http://schemas.openxmlformats.org/drawingml/2006/chart">
          <c:chart xmlns:c="http://schemas.openxmlformats.org/drawingml/2006/chart" r:id="rId5"/>
        </a:graphicData>
      </a:graphic>
    </xdr:graphicFrame>
    <xdr:clientData/>
  </xdr:twoCellAnchor>
  <xdr:twoCellAnchor>
    <xdr:from>
      <xdr:col>6</xdr:col>
      <xdr:colOff>76200</xdr:colOff>
      <xdr:row>15</xdr:row>
      <xdr:rowOff>47625</xdr:rowOff>
    </xdr:from>
    <xdr:to>
      <xdr:col>9</xdr:col>
      <xdr:colOff>47625</xdr:colOff>
      <xdr:row>28</xdr:row>
      <xdr:rowOff>152400</xdr:rowOff>
    </xdr:to>
    <xdr:graphicFrame>
      <xdr:nvGraphicFramePr>
        <xdr:cNvPr id="6" name="Chart 6"/>
        <xdr:cNvGraphicFramePr/>
      </xdr:nvGraphicFramePr>
      <xdr:xfrm>
        <a:off x="5048250" y="2476500"/>
        <a:ext cx="2457450" cy="2209800"/>
      </xdr:xfrm>
      <a:graphic>
        <a:graphicData uri="http://schemas.openxmlformats.org/drawingml/2006/chart">
          <c:chart xmlns:c="http://schemas.openxmlformats.org/drawingml/2006/chart" r:id="rId6"/>
        </a:graphicData>
      </a:graphic>
    </xdr:graphicFrame>
    <xdr:clientData/>
  </xdr:twoCellAnchor>
  <xdr:twoCellAnchor>
    <xdr:from>
      <xdr:col>8</xdr:col>
      <xdr:colOff>800100</xdr:colOff>
      <xdr:row>0</xdr:row>
      <xdr:rowOff>76200</xdr:rowOff>
    </xdr:from>
    <xdr:to>
      <xdr:col>11</xdr:col>
      <xdr:colOff>714375</xdr:colOff>
      <xdr:row>14</xdr:row>
      <xdr:rowOff>85725</xdr:rowOff>
    </xdr:to>
    <xdr:graphicFrame>
      <xdr:nvGraphicFramePr>
        <xdr:cNvPr id="7" name="Chart 7"/>
        <xdr:cNvGraphicFramePr/>
      </xdr:nvGraphicFramePr>
      <xdr:xfrm>
        <a:off x="7429500" y="76200"/>
        <a:ext cx="2400300" cy="22764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N57"/>
  <sheetViews>
    <sheetView tabSelected="1" view="pageBreakPreview" zoomScale="125" zoomScaleSheetLayoutView="125" workbookViewId="0" topLeftCell="A1">
      <pane xSplit="3" ySplit="3" topLeftCell="D4" activePane="bottomRight" state="frozen"/>
      <selection pane="topLeft" activeCell="C2" sqref="C2"/>
      <selection pane="topRight" activeCell="C2" sqref="C2"/>
      <selection pane="bottomLeft" activeCell="C2" sqref="C2"/>
      <selection pane="bottomRight" activeCell="AP16" sqref="AP16"/>
    </sheetView>
  </sheetViews>
  <sheetFormatPr defaultColWidth="11.421875" defaultRowHeight="12.75"/>
  <cols>
    <col min="1" max="1" width="9.140625" style="11" customWidth="1"/>
    <col min="2" max="2" width="21.28125" style="11" customWidth="1"/>
    <col min="3" max="3" width="13.140625" style="11" customWidth="1"/>
    <col min="4" max="4" width="12.7109375" style="11" customWidth="1"/>
    <col min="5" max="5" width="13.421875" style="11" customWidth="1"/>
    <col min="6" max="6" width="11.28125" style="11" customWidth="1"/>
    <col min="7" max="7" width="11.421875" style="11" customWidth="1"/>
    <col min="8" max="8" width="6.140625" style="11" customWidth="1"/>
    <col min="9" max="9" width="7.8515625" style="11" customWidth="1"/>
    <col min="10" max="10" width="6.8515625" style="11" customWidth="1"/>
    <col min="11" max="14" width="6.140625" style="11" customWidth="1"/>
    <col min="15" max="16" width="7.140625" style="11" customWidth="1"/>
    <col min="17" max="23" width="5.28125" style="11" customWidth="1"/>
    <col min="24" max="24" width="8.140625" style="11" bestFit="1" customWidth="1"/>
    <col min="25" max="30" width="5.28125" style="11" customWidth="1"/>
    <col min="31" max="48" width="9.140625" style="11" customWidth="1"/>
    <col min="49" max="49" width="48.00390625" style="11" customWidth="1"/>
    <col min="50" max="50" width="25.421875" style="0" customWidth="1"/>
    <col min="51" max="16384" width="8.8515625" style="0" customWidth="1"/>
  </cols>
  <sheetData>
    <row r="1" spans="1:50" ht="39" customHeight="1" thickBot="1">
      <c r="A1" s="1"/>
      <c r="B1" s="77" t="s">
        <v>117</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t="s">
        <v>117</v>
      </c>
      <c r="AI1" s="77"/>
      <c r="AJ1" s="77"/>
      <c r="AK1" s="77"/>
      <c r="AL1" s="77"/>
      <c r="AM1" s="77"/>
      <c r="AN1" s="77"/>
      <c r="AO1" s="77"/>
      <c r="AP1" s="77"/>
      <c r="AQ1" s="77"/>
      <c r="AR1" s="77"/>
      <c r="AS1" s="77"/>
      <c r="AT1" s="77"/>
      <c r="AU1" s="77"/>
      <c r="AV1" s="77"/>
      <c r="AW1" s="77"/>
      <c r="AX1" s="23"/>
    </row>
    <row r="2" spans="1:51" ht="30" customHeight="1">
      <c r="A2" s="2"/>
      <c r="B2" s="82" t="s">
        <v>94</v>
      </c>
      <c r="C2" s="83"/>
      <c r="D2" s="83"/>
      <c r="E2" s="83"/>
      <c r="F2" s="83"/>
      <c r="G2" s="83"/>
      <c r="H2" s="79" t="s">
        <v>59</v>
      </c>
      <c r="I2" s="80"/>
      <c r="J2" s="80"/>
      <c r="K2" s="80"/>
      <c r="L2" s="80"/>
      <c r="M2" s="80"/>
      <c r="N2" s="80"/>
      <c r="O2" s="80"/>
      <c r="P2" s="80"/>
      <c r="Q2" s="80"/>
      <c r="R2" s="80"/>
      <c r="S2" s="80"/>
      <c r="T2" s="80"/>
      <c r="U2" s="80"/>
      <c r="V2" s="80"/>
      <c r="W2" s="80"/>
      <c r="X2" s="80"/>
      <c r="Y2" s="80"/>
      <c r="Z2" s="80"/>
      <c r="AA2" s="80"/>
      <c r="AB2" s="80"/>
      <c r="AC2" s="80"/>
      <c r="AD2" s="80"/>
      <c r="AE2" s="80"/>
      <c r="AF2" s="80"/>
      <c r="AG2" s="80"/>
      <c r="AH2" s="79" t="s">
        <v>36</v>
      </c>
      <c r="AI2" s="80"/>
      <c r="AJ2" s="80"/>
      <c r="AK2" s="80"/>
      <c r="AL2" s="80"/>
      <c r="AM2" s="80"/>
      <c r="AN2" s="80"/>
      <c r="AO2" s="80"/>
      <c r="AP2" s="80"/>
      <c r="AQ2" s="80"/>
      <c r="AR2" s="80"/>
      <c r="AS2" s="80"/>
      <c r="AT2" s="80"/>
      <c r="AU2" s="81"/>
      <c r="AV2" s="84" t="s">
        <v>6</v>
      </c>
      <c r="AW2" s="85"/>
      <c r="AX2" s="22"/>
      <c r="AY2" s="22"/>
    </row>
    <row r="3" spans="1:45" s="5" customFormat="1" ht="196.5" customHeight="1" thickBot="1">
      <c r="A3" s="4" t="s">
        <v>108</v>
      </c>
      <c r="B3" s="13" t="s">
        <v>109</v>
      </c>
      <c r="C3" s="14" t="s">
        <v>110</v>
      </c>
      <c r="D3" s="15" t="s">
        <v>120</v>
      </c>
      <c r="E3" s="16" t="s">
        <v>38</v>
      </c>
      <c r="F3" s="20" t="s">
        <v>141</v>
      </c>
      <c r="G3" s="17" t="s">
        <v>39</v>
      </c>
      <c r="H3" s="13" t="s">
        <v>52</v>
      </c>
      <c r="I3" s="13" t="s">
        <v>119</v>
      </c>
      <c r="J3" s="13" t="s">
        <v>51</v>
      </c>
      <c r="K3" s="13" t="s">
        <v>82</v>
      </c>
      <c r="L3" s="13" t="s">
        <v>37</v>
      </c>
      <c r="M3" s="13" t="s">
        <v>83</v>
      </c>
      <c r="N3" s="13" t="s">
        <v>34</v>
      </c>
      <c r="O3" s="29" t="s">
        <v>111</v>
      </c>
      <c r="P3" s="33" t="s">
        <v>90</v>
      </c>
      <c r="Q3" s="24" t="s">
        <v>53</v>
      </c>
      <c r="R3" s="20" t="s">
        <v>0</v>
      </c>
      <c r="S3" s="20" t="s">
        <v>124</v>
      </c>
      <c r="T3" s="20" t="s">
        <v>113</v>
      </c>
      <c r="U3" s="20" t="s">
        <v>112</v>
      </c>
      <c r="V3" s="20" t="s">
        <v>125</v>
      </c>
      <c r="W3" s="20" t="s">
        <v>126</v>
      </c>
      <c r="X3" s="20" t="s">
        <v>35</v>
      </c>
      <c r="Y3" s="20" t="s">
        <v>127</v>
      </c>
      <c r="Z3" s="20" t="s">
        <v>27</v>
      </c>
      <c r="AA3" s="20" t="s">
        <v>128</v>
      </c>
      <c r="AB3" s="20" t="s">
        <v>1</v>
      </c>
      <c r="AC3" s="20" t="s">
        <v>129</v>
      </c>
      <c r="AD3" s="16" t="s">
        <v>114</v>
      </c>
      <c r="AE3" s="29" t="s">
        <v>2</v>
      </c>
      <c r="AF3" s="30" t="s">
        <v>3</v>
      </c>
      <c r="AG3" s="30" t="s">
        <v>130</v>
      </c>
      <c r="AH3" s="30" t="s">
        <v>84</v>
      </c>
      <c r="AI3" s="32" t="s">
        <v>85</v>
      </c>
      <c r="AJ3" s="13" t="s">
        <v>28</v>
      </c>
      <c r="AK3" s="31" t="s">
        <v>137</v>
      </c>
      <c r="AL3" s="31" t="s">
        <v>138</v>
      </c>
      <c r="AM3" s="32" t="s">
        <v>54</v>
      </c>
      <c r="AN3" s="31" t="s">
        <v>5</v>
      </c>
      <c r="AO3" s="31" t="s">
        <v>92</v>
      </c>
      <c r="AP3" s="18" t="s">
        <v>86</v>
      </c>
      <c r="AQ3" s="4" t="s">
        <v>40</v>
      </c>
      <c r="AR3" s="24" t="s">
        <v>93</v>
      </c>
      <c r="AS3" s="25" t="s">
        <v>55</v>
      </c>
    </row>
    <row r="4" spans="1:248" s="22" customFormat="1" ht="12">
      <c r="A4" s="28"/>
      <c r="B4" s="28" t="s">
        <v>7</v>
      </c>
      <c r="C4" s="28" t="s">
        <v>7</v>
      </c>
      <c r="D4" s="28"/>
      <c r="E4" s="28"/>
      <c r="F4" s="28"/>
      <c r="G4" s="28"/>
      <c r="H4" s="28"/>
      <c r="I4" s="28"/>
      <c r="J4" s="28"/>
      <c r="K4" s="28">
        <v>2</v>
      </c>
      <c r="L4" s="28">
        <v>2</v>
      </c>
      <c r="M4" s="28">
        <v>2</v>
      </c>
      <c r="N4" s="28"/>
      <c r="O4" s="28" t="s">
        <v>42</v>
      </c>
      <c r="P4" s="28" t="s">
        <v>42</v>
      </c>
      <c r="Q4" s="28">
        <v>8</v>
      </c>
      <c r="R4" s="28">
        <v>8</v>
      </c>
      <c r="S4" s="28">
        <v>4</v>
      </c>
      <c r="T4" s="28" t="s">
        <v>43</v>
      </c>
      <c r="U4" s="28">
        <v>7200</v>
      </c>
      <c r="V4" s="28">
        <v>8</v>
      </c>
      <c r="W4" s="28">
        <v>6</v>
      </c>
      <c r="X4" s="28"/>
      <c r="Y4" s="28"/>
      <c r="Z4" s="28"/>
      <c r="AA4" s="28">
        <v>2</v>
      </c>
      <c r="AB4" s="28" t="s">
        <v>44</v>
      </c>
      <c r="AC4" s="28" t="s">
        <v>143</v>
      </c>
      <c r="AD4" s="28" t="s">
        <v>144</v>
      </c>
      <c r="AE4" s="28">
        <v>1000</v>
      </c>
      <c r="AF4" s="28" t="s">
        <v>145</v>
      </c>
      <c r="AG4" s="28"/>
      <c r="AH4" s="28"/>
      <c r="AI4" s="28">
        <v>115</v>
      </c>
      <c r="AJ4" s="28">
        <v>6.4</v>
      </c>
      <c r="AK4" s="28">
        <v>18.2</v>
      </c>
      <c r="AL4" s="68">
        <v>300</v>
      </c>
      <c r="AM4" s="28">
        <v>300</v>
      </c>
      <c r="AN4" s="28">
        <v>503</v>
      </c>
      <c r="AO4" s="28">
        <v>655</v>
      </c>
      <c r="AP4" s="28">
        <v>491</v>
      </c>
      <c r="AQ4" s="28">
        <v>562</v>
      </c>
      <c r="AR4" s="28"/>
      <c r="AS4" s="28"/>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row>
    <row r="5" spans="1:248" s="22" customFormat="1" ht="12">
      <c r="A5" s="28"/>
      <c r="B5" s="28" t="s">
        <v>8</v>
      </c>
      <c r="C5" s="28" t="s">
        <v>8</v>
      </c>
      <c r="D5" s="28"/>
      <c r="E5" s="28"/>
      <c r="F5" s="28"/>
      <c r="G5" s="28"/>
      <c r="H5" s="28"/>
      <c r="I5" s="28"/>
      <c r="J5" s="28"/>
      <c r="K5" s="28">
        <v>2</v>
      </c>
      <c r="L5" s="28">
        <v>2</v>
      </c>
      <c r="M5" s="28">
        <v>2</v>
      </c>
      <c r="N5" s="28"/>
      <c r="O5" s="28" t="s">
        <v>146</v>
      </c>
      <c r="P5" s="28" t="s">
        <v>42</v>
      </c>
      <c r="Q5" s="28">
        <v>4</v>
      </c>
      <c r="R5" s="28">
        <v>8</v>
      </c>
      <c r="S5" s="28">
        <v>1</v>
      </c>
      <c r="T5" s="28" t="s">
        <v>43</v>
      </c>
      <c r="U5" s="28">
        <v>7200</v>
      </c>
      <c r="V5" s="28">
        <v>8</v>
      </c>
      <c r="W5" s="28">
        <v>6</v>
      </c>
      <c r="X5" s="28"/>
      <c r="Y5" s="28"/>
      <c r="Z5" s="28"/>
      <c r="AA5" s="28">
        <v>1</v>
      </c>
      <c r="AB5" s="28" t="s">
        <v>44</v>
      </c>
      <c r="AC5" s="28" t="s">
        <v>147</v>
      </c>
      <c r="AD5" s="28" t="s">
        <v>144</v>
      </c>
      <c r="AE5" s="28">
        <v>1000</v>
      </c>
      <c r="AF5" s="28" t="s">
        <v>145</v>
      </c>
      <c r="AG5" s="28"/>
      <c r="AH5" s="28"/>
      <c r="AI5" s="28">
        <v>115</v>
      </c>
      <c r="AJ5" s="28">
        <v>6.5</v>
      </c>
      <c r="AK5" s="28">
        <v>10.3</v>
      </c>
      <c r="AL5" s="68">
        <v>156</v>
      </c>
      <c r="AM5" s="28">
        <v>156</v>
      </c>
      <c r="AN5" s="28">
        <v>340</v>
      </c>
      <c r="AO5" s="28">
        <v>384</v>
      </c>
      <c r="AP5" s="28">
        <v>324</v>
      </c>
      <c r="AQ5" s="28">
        <v>366</v>
      </c>
      <c r="AR5" s="28"/>
      <c r="AS5" s="28"/>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row>
    <row r="6" spans="1:248" s="22" customFormat="1" ht="12">
      <c r="A6" s="28"/>
      <c r="B6" s="28" t="s">
        <v>9</v>
      </c>
      <c r="C6" s="28" t="s">
        <v>9</v>
      </c>
      <c r="D6" s="28"/>
      <c r="E6" s="28"/>
      <c r="F6" s="28"/>
      <c r="G6" s="28"/>
      <c r="H6" s="28"/>
      <c r="I6" s="28"/>
      <c r="J6" s="28"/>
      <c r="K6" s="28">
        <v>2</v>
      </c>
      <c r="L6" s="28">
        <v>1</v>
      </c>
      <c r="M6" s="28">
        <v>1</v>
      </c>
      <c r="N6" s="28"/>
      <c r="O6" s="28" t="s">
        <v>148</v>
      </c>
      <c r="P6" s="28" t="s">
        <v>149</v>
      </c>
      <c r="Q6" s="28">
        <v>4</v>
      </c>
      <c r="R6" s="28">
        <v>4</v>
      </c>
      <c r="S6" s="28">
        <v>2</v>
      </c>
      <c r="T6" s="28" t="s">
        <v>43</v>
      </c>
      <c r="U6" s="28">
        <v>7200</v>
      </c>
      <c r="V6" s="28">
        <v>2</v>
      </c>
      <c r="W6" s="28">
        <v>6</v>
      </c>
      <c r="X6" s="28"/>
      <c r="Y6" s="28"/>
      <c r="Z6" s="28"/>
      <c r="AA6" s="28">
        <v>1</v>
      </c>
      <c r="AB6" s="28" t="s">
        <v>44</v>
      </c>
      <c r="AC6" s="28" t="s">
        <v>147</v>
      </c>
      <c r="AD6" s="28" t="s">
        <v>144</v>
      </c>
      <c r="AE6" s="28">
        <v>400</v>
      </c>
      <c r="AF6" s="28" t="s">
        <v>145</v>
      </c>
      <c r="AG6" s="28"/>
      <c r="AH6" s="28"/>
      <c r="AI6" s="28">
        <v>115</v>
      </c>
      <c r="AJ6" s="28">
        <v>2.4</v>
      </c>
      <c r="AK6" s="28">
        <v>3.5</v>
      </c>
      <c r="AL6" s="68">
        <v>105</v>
      </c>
      <c r="AM6" s="28">
        <v>105</v>
      </c>
      <c r="AN6" s="28">
        <v>187.3</v>
      </c>
      <c r="AO6" s="28">
        <v>233</v>
      </c>
      <c r="AP6" s="28">
        <v>214</v>
      </c>
      <c r="AQ6" s="28">
        <v>217</v>
      </c>
      <c r="AR6" s="28"/>
      <c r="AS6" s="28"/>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row>
    <row r="7" spans="1:248" s="22" customFormat="1" ht="12">
      <c r="A7" s="28"/>
      <c r="B7" s="28" t="s">
        <v>10</v>
      </c>
      <c r="C7" s="28" t="s">
        <v>10</v>
      </c>
      <c r="D7" s="28"/>
      <c r="E7" s="28"/>
      <c r="F7" s="28"/>
      <c r="G7" s="28"/>
      <c r="H7" s="28"/>
      <c r="I7" s="28"/>
      <c r="J7" s="28"/>
      <c r="K7" s="28">
        <v>2</v>
      </c>
      <c r="L7" s="28">
        <v>1</v>
      </c>
      <c r="M7" s="28">
        <v>1</v>
      </c>
      <c r="N7" s="28"/>
      <c r="O7" s="28" t="s">
        <v>148</v>
      </c>
      <c r="P7" s="28" t="s">
        <v>149</v>
      </c>
      <c r="Q7" s="28">
        <v>4</v>
      </c>
      <c r="R7" s="28">
        <v>4</v>
      </c>
      <c r="S7" s="28">
        <v>2</v>
      </c>
      <c r="T7" s="28" t="s">
        <v>43</v>
      </c>
      <c r="U7" s="28">
        <v>7200</v>
      </c>
      <c r="V7" s="28">
        <v>2</v>
      </c>
      <c r="W7" s="28">
        <v>7</v>
      </c>
      <c r="X7" s="28"/>
      <c r="Y7" s="28"/>
      <c r="Z7" s="28"/>
      <c r="AA7" s="28">
        <v>1</v>
      </c>
      <c r="AB7" s="28" t="s">
        <v>44</v>
      </c>
      <c r="AC7" s="28" t="s">
        <v>30</v>
      </c>
      <c r="AD7" s="28" t="s">
        <v>144</v>
      </c>
      <c r="AE7" s="28">
        <v>400</v>
      </c>
      <c r="AF7" s="28" t="s">
        <v>145</v>
      </c>
      <c r="AG7" s="28"/>
      <c r="AH7" s="28"/>
      <c r="AI7" s="28">
        <v>115</v>
      </c>
      <c r="AJ7" s="28">
        <v>0.8</v>
      </c>
      <c r="AK7" s="28">
        <v>3.2</v>
      </c>
      <c r="AL7" s="68">
        <v>101</v>
      </c>
      <c r="AM7" s="28">
        <v>101</v>
      </c>
      <c r="AN7" s="28">
        <v>206</v>
      </c>
      <c r="AO7" s="28">
        <v>256</v>
      </c>
      <c r="AP7" s="28">
        <v>233</v>
      </c>
      <c r="AQ7" s="28">
        <v>251</v>
      </c>
      <c r="AR7" s="28"/>
      <c r="AS7" s="28"/>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row>
    <row r="8" spans="1:248" s="22" customFormat="1" ht="12">
      <c r="A8" s="28"/>
      <c r="B8" s="28" t="s">
        <v>11</v>
      </c>
      <c r="C8" s="28" t="s">
        <v>11</v>
      </c>
      <c r="D8" s="28"/>
      <c r="E8" s="28"/>
      <c r="F8" s="28"/>
      <c r="G8" s="28"/>
      <c r="H8" s="28"/>
      <c r="I8" s="28"/>
      <c r="J8" s="28"/>
      <c r="K8" s="28">
        <v>1</v>
      </c>
      <c r="L8" s="28">
        <v>2</v>
      </c>
      <c r="M8" s="28">
        <v>2</v>
      </c>
      <c r="N8" s="28"/>
      <c r="O8" s="28" t="s">
        <v>31</v>
      </c>
      <c r="P8" s="28" t="s">
        <v>32</v>
      </c>
      <c r="Q8" s="28">
        <v>6</v>
      </c>
      <c r="R8" s="28">
        <v>8</v>
      </c>
      <c r="S8" s="28">
        <v>4</v>
      </c>
      <c r="T8" s="28" t="s">
        <v>33</v>
      </c>
      <c r="U8" s="28">
        <v>7200</v>
      </c>
      <c r="V8" s="28">
        <v>5</v>
      </c>
      <c r="W8" s="28">
        <v>6</v>
      </c>
      <c r="X8" s="28"/>
      <c r="Y8" s="28"/>
      <c r="Z8" s="28"/>
      <c r="AA8" s="28">
        <v>1</v>
      </c>
      <c r="AB8" s="28" t="s">
        <v>44</v>
      </c>
      <c r="AC8" s="28" t="s">
        <v>30</v>
      </c>
      <c r="AD8" s="28" t="s">
        <v>144</v>
      </c>
      <c r="AE8" s="28">
        <v>550</v>
      </c>
      <c r="AF8" s="28" t="s">
        <v>145</v>
      </c>
      <c r="AG8" s="28"/>
      <c r="AH8" s="28"/>
      <c r="AI8" s="28">
        <v>115</v>
      </c>
      <c r="AJ8" s="28">
        <v>3</v>
      </c>
      <c r="AK8" s="28">
        <v>7.4</v>
      </c>
      <c r="AL8" s="68">
        <v>186</v>
      </c>
      <c r="AM8" s="28">
        <v>186</v>
      </c>
      <c r="AN8" s="28">
        <v>339</v>
      </c>
      <c r="AO8" s="28">
        <v>363</v>
      </c>
      <c r="AP8" s="28">
        <v>359</v>
      </c>
      <c r="AQ8" s="28">
        <v>379</v>
      </c>
      <c r="AR8" s="28"/>
      <c r="AS8" s="28"/>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row>
    <row r="9" spans="1:248" s="22" customFormat="1" ht="12">
      <c r="A9" s="28"/>
      <c r="B9" s="28" t="s">
        <v>12</v>
      </c>
      <c r="C9" s="28" t="s">
        <v>12</v>
      </c>
      <c r="D9" s="28"/>
      <c r="E9" s="28"/>
      <c r="F9" s="28"/>
      <c r="G9" s="28"/>
      <c r="H9" s="28"/>
      <c r="I9" s="28"/>
      <c r="J9" s="28"/>
      <c r="K9" s="28">
        <v>1</v>
      </c>
      <c r="L9" s="28">
        <v>2</v>
      </c>
      <c r="M9" s="28">
        <v>2</v>
      </c>
      <c r="N9" s="28"/>
      <c r="O9" s="28">
        <v>2048</v>
      </c>
      <c r="P9" s="28">
        <v>12</v>
      </c>
      <c r="Q9" s="28">
        <v>2</v>
      </c>
      <c r="R9" s="28">
        <v>6</v>
      </c>
      <c r="S9" s="28">
        <v>1</v>
      </c>
      <c r="T9" s="28" t="s">
        <v>43</v>
      </c>
      <c r="U9" s="28">
        <v>7200</v>
      </c>
      <c r="V9" s="28">
        <v>2</v>
      </c>
      <c r="W9" s="28">
        <v>7</v>
      </c>
      <c r="X9" s="28"/>
      <c r="Y9" s="28"/>
      <c r="Z9" s="28"/>
      <c r="AA9" s="28">
        <v>1</v>
      </c>
      <c r="AB9" s="28" t="s">
        <v>44</v>
      </c>
      <c r="AC9" s="28">
        <v>256</v>
      </c>
      <c r="AD9" s="28"/>
      <c r="AE9" s="28">
        <v>550</v>
      </c>
      <c r="AF9" s="28" t="s">
        <v>121</v>
      </c>
      <c r="AG9" s="28"/>
      <c r="AH9" s="28"/>
      <c r="AI9" s="28">
        <v>115</v>
      </c>
      <c r="AJ9" s="28">
        <v>2.4</v>
      </c>
      <c r="AK9" s="28">
        <v>2.8</v>
      </c>
      <c r="AL9" s="68">
        <v>188</v>
      </c>
      <c r="AM9" s="28">
        <v>188</v>
      </c>
      <c r="AN9" s="28">
        <v>325.1</v>
      </c>
      <c r="AO9" s="28">
        <v>338.1</v>
      </c>
      <c r="AP9" s="28">
        <v>321.6</v>
      </c>
      <c r="AQ9" s="28">
        <v>350.5</v>
      </c>
      <c r="AR9" s="28"/>
      <c r="AS9" s="28"/>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row>
    <row r="10" spans="1:248" s="22" customFormat="1" ht="12">
      <c r="A10" s="28"/>
      <c r="B10" s="28" t="s">
        <v>13</v>
      </c>
      <c r="C10" s="28" t="s">
        <v>13</v>
      </c>
      <c r="D10" s="28"/>
      <c r="E10" s="28"/>
      <c r="F10" s="28"/>
      <c r="G10" s="28"/>
      <c r="H10" s="28"/>
      <c r="I10" s="28"/>
      <c r="J10" s="28"/>
      <c r="K10" s="28">
        <v>2</v>
      </c>
      <c r="L10" s="28">
        <v>1</v>
      </c>
      <c r="M10" s="28">
        <v>1</v>
      </c>
      <c r="N10" s="28"/>
      <c r="O10" s="28">
        <v>2048</v>
      </c>
      <c r="P10" s="28">
        <v>8</v>
      </c>
      <c r="Q10" s="28">
        <v>2</v>
      </c>
      <c r="R10" s="28">
        <v>4</v>
      </c>
      <c r="S10" s="28">
        <v>1</v>
      </c>
      <c r="T10" s="28" t="s">
        <v>43</v>
      </c>
      <c r="U10" s="28">
        <v>7200</v>
      </c>
      <c r="V10" s="28">
        <v>2</v>
      </c>
      <c r="W10" s="28">
        <v>6</v>
      </c>
      <c r="X10" s="28"/>
      <c r="Y10" s="28"/>
      <c r="Z10" s="28"/>
      <c r="AA10" s="28">
        <v>1</v>
      </c>
      <c r="AB10" s="28" t="s">
        <v>44</v>
      </c>
      <c r="AC10" s="28">
        <v>256</v>
      </c>
      <c r="AD10" s="28"/>
      <c r="AE10" s="28">
        <v>375</v>
      </c>
      <c r="AF10" s="28" t="s">
        <v>121</v>
      </c>
      <c r="AG10" s="28"/>
      <c r="AH10" s="28"/>
      <c r="AI10" s="28">
        <v>115</v>
      </c>
      <c r="AJ10" s="28">
        <v>3</v>
      </c>
      <c r="AK10" s="28">
        <v>3</v>
      </c>
      <c r="AL10" s="68">
        <v>116</v>
      </c>
      <c r="AM10" s="28">
        <v>116</v>
      </c>
      <c r="AN10" s="28">
        <v>190.1</v>
      </c>
      <c r="AO10" s="28">
        <v>207.4</v>
      </c>
      <c r="AP10" s="28">
        <v>187.7</v>
      </c>
      <c r="AQ10" s="28">
        <v>216.9</v>
      </c>
      <c r="AR10" s="28"/>
      <c r="AS10" s="28"/>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row>
    <row r="11" spans="1:248" s="22" customFormat="1" ht="12">
      <c r="A11" s="28"/>
      <c r="B11" s="28" t="s">
        <v>14</v>
      </c>
      <c r="C11" s="28" t="s">
        <v>14</v>
      </c>
      <c r="D11" s="28"/>
      <c r="E11" s="28"/>
      <c r="F11" s="28"/>
      <c r="G11" s="28"/>
      <c r="H11" s="28"/>
      <c r="I11" s="28"/>
      <c r="J11" s="28"/>
      <c r="K11" s="28">
        <v>2</v>
      </c>
      <c r="L11" s="28">
        <v>2</v>
      </c>
      <c r="M11" s="28">
        <v>2</v>
      </c>
      <c r="N11" s="28"/>
      <c r="O11" s="28">
        <v>2048</v>
      </c>
      <c r="P11" s="28">
        <v>32</v>
      </c>
      <c r="Q11" s="28">
        <v>4</v>
      </c>
      <c r="R11" s="28">
        <v>8</v>
      </c>
      <c r="S11" s="28">
        <v>1</v>
      </c>
      <c r="T11" s="28" t="s">
        <v>43</v>
      </c>
      <c r="U11" s="28">
        <v>7200</v>
      </c>
      <c r="V11" s="28">
        <v>2</v>
      </c>
      <c r="W11" s="28">
        <v>6</v>
      </c>
      <c r="X11" s="28"/>
      <c r="Y11" s="28"/>
      <c r="Z11" s="28"/>
      <c r="AA11" s="28">
        <v>1</v>
      </c>
      <c r="AB11" s="28" t="s">
        <v>44</v>
      </c>
      <c r="AC11" s="28">
        <v>256</v>
      </c>
      <c r="AD11" s="28"/>
      <c r="AE11" s="28">
        <v>750</v>
      </c>
      <c r="AF11" s="28" t="s">
        <v>121</v>
      </c>
      <c r="AG11" s="28"/>
      <c r="AH11" s="28"/>
      <c r="AI11" s="28">
        <v>115</v>
      </c>
      <c r="AJ11" s="28">
        <v>3.2</v>
      </c>
      <c r="AK11" s="28">
        <v>3.8</v>
      </c>
      <c r="AL11" s="68">
        <v>236</v>
      </c>
      <c r="AM11" s="28">
        <v>236</v>
      </c>
      <c r="AN11" s="28">
        <v>385.7</v>
      </c>
      <c r="AO11" s="28">
        <v>346.5</v>
      </c>
      <c r="AP11" s="28">
        <v>333.4</v>
      </c>
      <c r="AQ11" s="28">
        <v>418.4</v>
      </c>
      <c r="AR11" s="28"/>
      <c r="AS11" s="28"/>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row>
    <row r="12" spans="1:248" s="22" customFormat="1" ht="12">
      <c r="A12" s="28"/>
      <c r="B12" s="28" t="s">
        <v>145</v>
      </c>
      <c r="C12" s="28" t="s">
        <v>145</v>
      </c>
      <c r="D12" s="28"/>
      <c r="E12" s="28"/>
      <c r="F12" s="28"/>
      <c r="G12" s="28"/>
      <c r="H12" s="28"/>
      <c r="I12" s="28"/>
      <c r="J12" s="28"/>
      <c r="K12" s="28">
        <v>1</v>
      </c>
      <c r="L12" s="28">
        <v>2</v>
      </c>
      <c r="M12" s="28">
        <v>2</v>
      </c>
      <c r="N12" s="28"/>
      <c r="O12" s="28">
        <v>6144</v>
      </c>
      <c r="P12" s="28">
        <v>12</v>
      </c>
      <c r="Q12" s="28">
        <v>6</v>
      </c>
      <c r="R12" s="28">
        <v>6</v>
      </c>
      <c r="S12" s="28">
        <v>1</v>
      </c>
      <c r="T12" s="28" t="s">
        <v>43</v>
      </c>
      <c r="U12" s="28">
        <v>7200</v>
      </c>
      <c r="V12" s="28">
        <v>4</v>
      </c>
      <c r="W12" s="28">
        <v>7</v>
      </c>
      <c r="X12" s="28"/>
      <c r="Y12" s="28"/>
      <c r="Z12" s="28"/>
      <c r="AA12" s="28">
        <v>1</v>
      </c>
      <c r="AB12" s="28" t="s">
        <v>44</v>
      </c>
      <c r="AC12" s="28">
        <v>128</v>
      </c>
      <c r="AD12" s="28"/>
      <c r="AE12" s="28">
        <v>650</v>
      </c>
      <c r="AF12" s="28" t="s">
        <v>121</v>
      </c>
      <c r="AG12" s="28"/>
      <c r="AH12" s="28"/>
      <c r="AI12" s="28">
        <v>115</v>
      </c>
      <c r="AJ12" s="28">
        <v>2.2</v>
      </c>
      <c r="AK12" s="28">
        <v>3.2</v>
      </c>
      <c r="AL12" s="68">
        <v>208</v>
      </c>
      <c r="AM12" s="28">
        <v>208</v>
      </c>
      <c r="AN12" s="28">
        <v>356</v>
      </c>
      <c r="AO12" s="28">
        <v>332</v>
      </c>
      <c r="AP12" s="28">
        <v>337.8</v>
      </c>
      <c r="AQ12" s="28">
        <v>388</v>
      </c>
      <c r="AR12" s="28"/>
      <c r="AS12" s="28"/>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row>
    <row r="13" spans="1:248" s="22" customFormat="1" ht="12">
      <c r="A13" s="28"/>
      <c r="B13" s="28" t="s">
        <v>15</v>
      </c>
      <c r="C13" s="28" t="s">
        <v>15</v>
      </c>
      <c r="D13" s="28"/>
      <c r="E13" s="28"/>
      <c r="F13" s="28"/>
      <c r="G13" s="28"/>
      <c r="H13" s="28"/>
      <c r="I13" s="28"/>
      <c r="J13" s="28"/>
      <c r="K13" s="28">
        <v>1</v>
      </c>
      <c r="L13" s="28">
        <v>2</v>
      </c>
      <c r="M13" s="28">
        <v>2</v>
      </c>
      <c r="N13" s="28"/>
      <c r="O13" s="28" t="s">
        <v>32</v>
      </c>
      <c r="P13" s="28" t="s">
        <v>146</v>
      </c>
      <c r="Q13" s="28">
        <v>2</v>
      </c>
      <c r="R13" s="28">
        <v>8</v>
      </c>
      <c r="S13" s="28">
        <v>1</v>
      </c>
      <c r="T13" s="28" t="s">
        <v>43</v>
      </c>
      <c r="U13" s="28">
        <v>7200</v>
      </c>
      <c r="V13" s="28">
        <v>4</v>
      </c>
      <c r="W13" s="28">
        <v>5</v>
      </c>
      <c r="X13" s="28"/>
      <c r="Y13" s="28"/>
      <c r="Z13" s="28"/>
      <c r="AA13" s="28">
        <v>1</v>
      </c>
      <c r="AB13" s="28" t="s">
        <v>70</v>
      </c>
      <c r="AC13" s="28" t="s">
        <v>70</v>
      </c>
      <c r="AD13" s="28" t="s">
        <v>70</v>
      </c>
      <c r="AE13" s="28">
        <v>1000</v>
      </c>
      <c r="AF13" s="28" t="s">
        <v>145</v>
      </c>
      <c r="AG13" s="28"/>
      <c r="AH13" s="28"/>
      <c r="AI13" s="28">
        <v>115</v>
      </c>
      <c r="AJ13" s="28">
        <v>5.7</v>
      </c>
      <c r="AK13" s="28">
        <v>108</v>
      </c>
      <c r="AL13" s="68">
        <v>108</v>
      </c>
      <c r="AM13" s="28">
        <v>108</v>
      </c>
      <c r="AN13" s="65">
        <v>256</v>
      </c>
      <c r="AO13" s="28">
        <v>256</v>
      </c>
      <c r="AP13" s="65">
        <v>256</v>
      </c>
      <c r="AQ13" s="65">
        <v>256</v>
      </c>
      <c r="AR13" s="28"/>
      <c r="AS13" s="28"/>
      <c r="AT13" s="27"/>
      <c r="AU13" s="27"/>
      <c r="AV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row>
    <row r="14" spans="1:248" s="22" customFormat="1" ht="12">
      <c r="A14" s="28"/>
      <c r="B14" s="28" t="s">
        <v>16</v>
      </c>
      <c r="C14" s="28" t="s">
        <v>16</v>
      </c>
      <c r="D14" s="28"/>
      <c r="E14" s="28"/>
      <c r="F14" s="28"/>
      <c r="G14" s="28"/>
      <c r="H14" s="28"/>
      <c r="I14" s="28"/>
      <c r="J14" s="28"/>
      <c r="K14" s="28">
        <v>1</v>
      </c>
      <c r="L14" s="28">
        <v>2</v>
      </c>
      <c r="M14" s="28">
        <v>3</v>
      </c>
      <c r="N14" s="28"/>
      <c r="O14" s="28" t="s">
        <v>32</v>
      </c>
      <c r="P14" s="28" t="s">
        <v>146</v>
      </c>
      <c r="Q14" s="28">
        <v>2</v>
      </c>
      <c r="R14" s="28">
        <v>8</v>
      </c>
      <c r="S14" s="28">
        <v>1</v>
      </c>
      <c r="T14" s="28" t="s">
        <v>95</v>
      </c>
      <c r="U14" s="28" t="s">
        <v>96</v>
      </c>
      <c r="V14" s="28">
        <v>2</v>
      </c>
      <c r="W14" s="28">
        <v>6</v>
      </c>
      <c r="X14" s="28"/>
      <c r="Y14" s="28"/>
      <c r="Z14" s="28"/>
      <c r="AA14" s="28">
        <v>1</v>
      </c>
      <c r="AB14" s="28" t="s">
        <v>70</v>
      </c>
      <c r="AC14" s="28" t="s">
        <v>70</v>
      </c>
      <c r="AD14" s="28" t="s">
        <v>70</v>
      </c>
      <c r="AE14" s="28">
        <v>600</v>
      </c>
      <c r="AF14" s="28" t="s">
        <v>145</v>
      </c>
      <c r="AG14" s="28"/>
      <c r="AH14" s="28"/>
      <c r="AI14" s="28">
        <v>115</v>
      </c>
      <c r="AJ14" s="28">
        <v>6.2</v>
      </c>
      <c r="AK14" s="28">
        <v>78</v>
      </c>
      <c r="AL14" s="68">
        <v>78</v>
      </c>
      <c r="AM14" s="28">
        <v>78</v>
      </c>
      <c r="AN14" s="65">
        <v>265</v>
      </c>
      <c r="AO14" s="28">
        <v>265</v>
      </c>
      <c r="AP14" s="65">
        <v>265</v>
      </c>
      <c r="AQ14" s="65">
        <v>265</v>
      </c>
      <c r="AR14" s="28"/>
      <c r="AS14" s="28"/>
      <c r="AT14" s="27"/>
      <c r="AU14" s="27"/>
      <c r="AV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row>
    <row r="15" spans="1:248" s="22" customFormat="1" ht="12">
      <c r="A15" s="28"/>
      <c r="B15" s="28" t="s">
        <v>17</v>
      </c>
      <c r="C15" s="28" t="s">
        <v>17</v>
      </c>
      <c r="D15" s="28"/>
      <c r="E15" s="28"/>
      <c r="F15" s="28"/>
      <c r="G15" s="28"/>
      <c r="H15" s="28"/>
      <c r="I15" s="28"/>
      <c r="J15" s="28"/>
      <c r="K15" s="28">
        <v>1</v>
      </c>
      <c r="L15" s="28">
        <v>2</v>
      </c>
      <c r="M15" s="28">
        <v>2</v>
      </c>
      <c r="N15" s="28"/>
      <c r="O15" s="28" t="s">
        <v>152</v>
      </c>
      <c r="P15" s="28" t="s">
        <v>153</v>
      </c>
      <c r="Q15" s="28">
        <v>8</v>
      </c>
      <c r="R15" s="28">
        <v>8</v>
      </c>
      <c r="S15" s="28">
        <v>8</v>
      </c>
      <c r="T15" s="28"/>
      <c r="U15" s="28" t="s">
        <v>154</v>
      </c>
      <c r="V15" s="28">
        <v>8</v>
      </c>
      <c r="W15" s="28">
        <v>6</v>
      </c>
      <c r="X15" s="28"/>
      <c r="Y15" s="28"/>
      <c r="Z15" s="28"/>
      <c r="AA15" s="28">
        <v>1</v>
      </c>
      <c r="AB15" s="28" t="s">
        <v>155</v>
      </c>
      <c r="AC15" s="28" t="s">
        <v>156</v>
      </c>
      <c r="AD15" s="28" t="s">
        <v>157</v>
      </c>
      <c r="AE15" s="28">
        <v>700</v>
      </c>
      <c r="AF15" s="28" t="s">
        <v>121</v>
      </c>
      <c r="AG15" s="28"/>
      <c r="AH15" s="28"/>
      <c r="AI15" s="28">
        <v>208</v>
      </c>
      <c r="AJ15" s="28">
        <v>30</v>
      </c>
      <c r="AK15" s="65">
        <v>369</v>
      </c>
      <c r="AL15" s="68">
        <v>369</v>
      </c>
      <c r="AM15" s="28">
        <v>369</v>
      </c>
      <c r="AN15" s="65">
        <v>398</v>
      </c>
      <c r="AO15" s="28">
        <v>398</v>
      </c>
      <c r="AP15" s="65">
        <v>398</v>
      </c>
      <c r="AQ15" s="65">
        <v>398</v>
      </c>
      <c r="AR15" s="28"/>
      <c r="AS15" s="28"/>
      <c r="AT15" s="27"/>
      <c r="AU15" s="27"/>
      <c r="AV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row>
    <row r="16" spans="1:248" s="22" customFormat="1" ht="12">
      <c r="A16" s="28"/>
      <c r="B16" s="28" t="s">
        <v>18</v>
      </c>
      <c r="C16" s="28" t="s">
        <v>18</v>
      </c>
      <c r="D16" s="28"/>
      <c r="E16" s="28"/>
      <c r="F16" s="28"/>
      <c r="G16" s="28"/>
      <c r="H16" s="28"/>
      <c r="I16" s="28"/>
      <c r="J16" s="28"/>
      <c r="K16" s="28">
        <v>2</v>
      </c>
      <c r="L16" s="28">
        <v>1</v>
      </c>
      <c r="M16" s="28">
        <v>2</v>
      </c>
      <c r="N16" s="28"/>
      <c r="O16" s="28" t="s">
        <v>158</v>
      </c>
      <c r="P16" s="28" t="s">
        <v>153</v>
      </c>
      <c r="Q16" s="28">
        <v>8</v>
      </c>
      <c r="R16" s="28">
        <v>8</v>
      </c>
      <c r="S16" s="28">
        <v>4</v>
      </c>
      <c r="T16" s="28"/>
      <c r="U16" s="28" t="s">
        <v>154</v>
      </c>
      <c r="V16" s="28">
        <v>8</v>
      </c>
      <c r="W16" s="28">
        <v>6</v>
      </c>
      <c r="X16" s="28"/>
      <c r="Y16" s="28"/>
      <c r="Z16" s="28"/>
      <c r="AA16" s="28">
        <v>1</v>
      </c>
      <c r="AB16" s="28" t="s">
        <v>155</v>
      </c>
      <c r="AC16" s="28" t="s">
        <v>156</v>
      </c>
      <c r="AD16" s="28" t="s">
        <v>157</v>
      </c>
      <c r="AE16" s="28">
        <v>700</v>
      </c>
      <c r="AF16" s="28" t="s">
        <v>121</v>
      </c>
      <c r="AG16" s="28"/>
      <c r="AH16" s="28"/>
      <c r="AI16" s="28">
        <v>208</v>
      </c>
      <c r="AJ16" s="28">
        <v>32</v>
      </c>
      <c r="AK16" s="65">
        <v>308</v>
      </c>
      <c r="AL16" s="68">
        <v>308</v>
      </c>
      <c r="AM16" s="28">
        <v>308</v>
      </c>
      <c r="AN16" s="65">
        <v>329</v>
      </c>
      <c r="AO16" s="28">
        <v>329</v>
      </c>
      <c r="AP16" s="65">
        <v>329</v>
      </c>
      <c r="AQ16" s="65">
        <v>329</v>
      </c>
      <c r="AR16" s="28"/>
      <c r="AS16" s="28"/>
      <c r="AT16" s="27"/>
      <c r="AU16" s="27"/>
      <c r="AV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row>
    <row r="17" spans="1:248" s="22" customFormat="1" ht="12">
      <c r="A17" s="28"/>
      <c r="B17" s="28" t="s">
        <v>132</v>
      </c>
      <c r="C17" s="28" t="s">
        <v>132</v>
      </c>
      <c r="D17" s="28"/>
      <c r="E17" s="28"/>
      <c r="F17" s="28"/>
      <c r="G17" s="28"/>
      <c r="H17" s="28"/>
      <c r="I17" s="28"/>
      <c r="J17" s="28"/>
      <c r="K17" s="28">
        <v>2</v>
      </c>
      <c r="L17" s="28">
        <v>2</v>
      </c>
      <c r="M17" s="28">
        <v>2</v>
      </c>
      <c r="N17" s="28"/>
      <c r="O17" s="28" t="s">
        <v>71</v>
      </c>
      <c r="P17" s="28" t="s">
        <v>42</v>
      </c>
      <c r="Q17" s="28">
        <v>4</v>
      </c>
      <c r="R17" s="28">
        <v>8</v>
      </c>
      <c r="S17" s="28">
        <v>2</v>
      </c>
      <c r="T17" s="28" t="s">
        <v>72</v>
      </c>
      <c r="U17" s="28">
        <v>10000</v>
      </c>
      <c r="V17" s="28">
        <v>8</v>
      </c>
      <c r="W17" s="28">
        <v>3</v>
      </c>
      <c r="X17" s="28"/>
      <c r="Y17" s="28"/>
      <c r="Z17" s="28"/>
      <c r="AA17" s="28">
        <v>1</v>
      </c>
      <c r="AB17" s="28" t="s">
        <v>44</v>
      </c>
      <c r="AC17" s="28" t="s">
        <v>73</v>
      </c>
      <c r="AD17" s="28"/>
      <c r="AE17" s="28" t="s">
        <v>74</v>
      </c>
      <c r="AF17" s="28" t="s">
        <v>145</v>
      </c>
      <c r="AG17" s="28"/>
      <c r="AH17" s="28"/>
      <c r="AI17" s="28"/>
      <c r="AJ17" s="28">
        <v>16.3</v>
      </c>
      <c r="AK17" s="28">
        <v>183.8</v>
      </c>
      <c r="AL17" s="68">
        <v>270</v>
      </c>
      <c r="AM17" s="28">
        <v>270</v>
      </c>
      <c r="AN17" s="28">
        <v>360</v>
      </c>
      <c r="AO17" s="65">
        <v>360</v>
      </c>
      <c r="AP17" s="28">
        <v>330</v>
      </c>
      <c r="AQ17" s="28">
        <v>360</v>
      </c>
      <c r="AR17" s="28"/>
      <c r="AS17" s="28"/>
      <c r="AT17" s="27"/>
      <c r="AU17" s="27"/>
      <c r="AV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row>
    <row r="18" spans="1:242" s="22" customFormat="1" ht="12">
      <c r="A18" s="28"/>
      <c r="B18" s="28" t="s">
        <v>19</v>
      </c>
      <c r="C18" s="28" t="s">
        <v>19</v>
      </c>
      <c r="D18" s="28"/>
      <c r="E18" s="28"/>
      <c r="F18" s="28"/>
      <c r="G18" s="28"/>
      <c r="H18" s="28"/>
      <c r="I18" s="28"/>
      <c r="J18" s="28"/>
      <c r="K18" s="28">
        <v>1</v>
      </c>
      <c r="L18" s="28">
        <v>1</v>
      </c>
      <c r="M18" s="28">
        <v>1</v>
      </c>
      <c r="N18" s="28"/>
      <c r="O18" s="28">
        <v>1000</v>
      </c>
      <c r="P18" s="28">
        <v>1</v>
      </c>
      <c r="Q18" s="28">
        <v>2</v>
      </c>
      <c r="R18" s="28">
        <v>4</v>
      </c>
      <c r="S18" s="28">
        <v>2</v>
      </c>
      <c r="T18" s="28" t="s">
        <v>43</v>
      </c>
      <c r="U18" s="28">
        <v>7200</v>
      </c>
      <c r="V18" s="28">
        <v>3</v>
      </c>
      <c r="W18" s="28">
        <v>6</v>
      </c>
      <c r="X18" s="28"/>
      <c r="Y18" s="28"/>
      <c r="Z18" s="28"/>
      <c r="AA18" s="28">
        <v>1</v>
      </c>
      <c r="AB18" s="28" t="s">
        <v>44</v>
      </c>
      <c r="AC18" s="28"/>
      <c r="AD18" s="28"/>
      <c r="AE18" s="28">
        <v>460</v>
      </c>
      <c r="AF18" s="28" t="s">
        <v>145</v>
      </c>
      <c r="AG18" s="28"/>
      <c r="AH18" s="28"/>
      <c r="AI18" s="28">
        <v>115</v>
      </c>
      <c r="AJ18" s="28">
        <v>1</v>
      </c>
      <c r="AK18" s="28">
        <v>2</v>
      </c>
      <c r="AL18" s="68">
        <v>107</v>
      </c>
      <c r="AM18" s="28">
        <v>107</v>
      </c>
      <c r="AN18" s="28">
        <v>163</v>
      </c>
      <c r="AO18" s="28">
        <v>350</v>
      </c>
      <c r="AP18" s="28">
        <v>134</v>
      </c>
      <c r="AQ18" s="65">
        <v>163</v>
      </c>
      <c r="AR18" s="28"/>
      <c r="AS18" s="28"/>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row>
    <row r="19" spans="1:242" s="22" customFormat="1" ht="12">
      <c r="A19" s="28"/>
      <c r="B19" s="28" t="s">
        <v>20</v>
      </c>
      <c r="C19" s="28" t="s">
        <v>20</v>
      </c>
      <c r="D19" s="28"/>
      <c r="E19" s="28"/>
      <c r="F19" s="28"/>
      <c r="G19" s="28"/>
      <c r="H19" s="28"/>
      <c r="I19" s="28"/>
      <c r="J19" s="28"/>
      <c r="K19" s="28">
        <v>1</v>
      </c>
      <c r="L19" s="28">
        <v>2</v>
      </c>
      <c r="M19" s="28">
        <v>2</v>
      </c>
      <c r="N19" s="28"/>
      <c r="O19" s="28">
        <v>1000</v>
      </c>
      <c r="P19" s="28">
        <v>1</v>
      </c>
      <c r="Q19" s="28">
        <v>2</v>
      </c>
      <c r="R19" s="28">
        <v>4</v>
      </c>
      <c r="S19" s="28">
        <v>2</v>
      </c>
      <c r="T19" s="28" t="s">
        <v>43</v>
      </c>
      <c r="U19" s="28">
        <v>7200</v>
      </c>
      <c r="V19" s="28">
        <v>3</v>
      </c>
      <c r="W19" s="28">
        <v>6</v>
      </c>
      <c r="X19" s="28"/>
      <c r="Y19" s="28"/>
      <c r="Z19" s="28"/>
      <c r="AA19" s="28">
        <v>1</v>
      </c>
      <c r="AB19" s="28" t="s">
        <v>44</v>
      </c>
      <c r="AC19" s="28"/>
      <c r="AD19" s="28"/>
      <c r="AE19" s="28">
        <v>500</v>
      </c>
      <c r="AF19" s="28" t="s">
        <v>145</v>
      </c>
      <c r="AG19" s="28"/>
      <c r="AH19" s="28"/>
      <c r="AI19" s="28">
        <v>115</v>
      </c>
      <c r="AJ19" s="28">
        <v>6.4</v>
      </c>
      <c r="AK19" s="65">
        <v>8</v>
      </c>
      <c r="AL19" s="68">
        <v>201</v>
      </c>
      <c r="AM19" s="28">
        <v>201</v>
      </c>
      <c r="AN19" s="28">
        <v>313</v>
      </c>
      <c r="AO19" s="28">
        <v>415</v>
      </c>
      <c r="AP19" s="28">
        <v>228</v>
      </c>
      <c r="AQ19" s="28">
        <v>284</v>
      </c>
      <c r="AR19" s="28"/>
      <c r="AS19" s="28"/>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row>
    <row r="20" spans="1:242" s="22" customFormat="1" ht="12">
      <c r="A20" s="28"/>
      <c r="B20" s="28" t="s">
        <v>21</v>
      </c>
      <c r="C20" s="28" t="s">
        <v>21</v>
      </c>
      <c r="D20" s="28"/>
      <c r="E20" s="28"/>
      <c r="F20" s="28"/>
      <c r="G20" s="28"/>
      <c r="H20" s="28"/>
      <c r="I20" s="28"/>
      <c r="J20" s="28"/>
      <c r="K20" s="28">
        <v>1</v>
      </c>
      <c r="L20" s="28">
        <v>2</v>
      </c>
      <c r="M20" s="28">
        <v>2</v>
      </c>
      <c r="N20" s="28"/>
      <c r="O20" s="28">
        <v>1000</v>
      </c>
      <c r="P20" s="28">
        <v>1</v>
      </c>
      <c r="Q20" s="28">
        <v>4</v>
      </c>
      <c r="R20" s="28">
        <v>8</v>
      </c>
      <c r="S20" s="28">
        <v>2</v>
      </c>
      <c r="T20" s="28" t="s">
        <v>43</v>
      </c>
      <c r="U20" s="28">
        <v>7200</v>
      </c>
      <c r="V20" s="28">
        <v>5</v>
      </c>
      <c r="W20" s="28">
        <v>7</v>
      </c>
      <c r="X20" s="28"/>
      <c r="Y20" s="28"/>
      <c r="Z20" s="28"/>
      <c r="AA20" s="28">
        <v>1</v>
      </c>
      <c r="AB20" s="28" t="s">
        <v>44</v>
      </c>
      <c r="AC20" s="28"/>
      <c r="AD20" s="28"/>
      <c r="AE20" s="28">
        <v>600</v>
      </c>
      <c r="AF20" s="28" t="s">
        <v>145</v>
      </c>
      <c r="AG20" s="28"/>
      <c r="AH20" s="28"/>
      <c r="AI20" s="28">
        <v>115</v>
      </c>
      <c r="AJ20" s="65">
        <v>5.9</v>
      </c>
      <c r="AK20" s="65">
        <v>8</v>
      </c>
      <c r="AL20" s="68">
        <v>278</v>
      </c>
      <c r="AM20" s="28">
        <v>278</v>
      </c>
      <c r="AN20" s="28">
        <v>390</v>
      </c>
      <c r="AO20" s="28">
        <v>586</v>
      </c>
      <c r="AP20" s="28">
        <v>305</v>
      </c>
      <c r="AQ20" s="28">
        <v>361</v>
      </c>
      <c r="AR20" s="28"/>
      <c r="AS20" s="28"/>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row>
    <row r="21" spans="1:242" s="22" customFormat="1" ht="12">
      <c r="A21" s="28"/>
      <c r="B21" s="28" t="s">
        <v>22</v>
      </c>
      <c r="C21" s="28" t="s">
        <v>22</v>
      </c>
      <c r="D21" s="28"/>
      <c r="E21" s="28"/>
      <c r="F21" s="28"/>
      <c r="G21" s="28"/>
      <c r="H21" s="28"/>
      <c r="I21" s="28"/>
      <c r="J21" s="28"/>
      <c r="K21" s="28">
        <v>1</v>
      </c>
      <c r="L21" s="28">
        <v>2</v>
      </c>
      <c r="M21" s="28">
        <v>2</v>
      </c>
      <c r="N21" s="28"/>
      <c r="O21" s="28">
        <v>1000</v>
      </c>
      <c r="P21" s="28">
        <v>1</v>
      </c>
      <c r="Q21" s="28">
        <v>2</v>
      </c>
      <c r="R21" s="28">
        <v>8</v>
      </c>
      <c r="S21" s="28">
        <v>2</v>
      </c>
      <c r="T21" s="28" t="s">
        <v>43</v>
      </c>
      <c r="U21" s="28">
        <v>7200</v>
      </c>
      <c r="V21" s="28">
        <v>5</v>
      </c>
      <c r="W21" s="28">
        <v>7</v>
      </c>
      <c r="X21" s="28"/>
      <c r="Y21" s="28"/>
      <c r="Z21" s="28"/>
      <c r="AA21" s="28">
        <v>1</v>
      </c>
      <c r="AB21" s="28" t="s">
        <v>44</v>
      </c>
      <c r="AC21" s="28" t="s">
        <v>132</v>
      </c>
      <c r="AD21" s="28"/>
      <c r="AE21" s="28">
        <v>600</v>
      </c>
      <c r="AF21" s="28" t="s">
        <v>145</v>
      </c>
      <c r="AG21" s="28"/>
      <c r="AH21" s="28"/>
      <c r="AI21" s="28">
        <v>115</v>
      </c>
      <c r="AJ21" s="28">
        <v>5.9</v>
      </c>
      <c r="AK21" s="65">
        <v>8</v>
      </c>
      <c r="AL21" s="68">
        <v>210.3</v>
      </c>
      <c r="AM21" s="28">
        <v>210.3</v>
      </c>
      <c r="AN21" s="28">
        <v>322</v>
      </c>
      <c r="AO21" s="28">
        <v>443</v>
      </c>
      <c r="AP21" s="28">
        <v>337</v>
      </c>
      <c r="AQ21" s="28">
        <v>293</v>
      </c>
      <c r="AR21" s="28"/>
      <c r="AS21" s="28"/>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row>
    <row r="22" spans="1:242" s="22" customFormat="1" ht="12">
      <c r="A22" s="28"/>
      <c r="B22" s="28" t="s">
        <v>23</v>
      </c>
      <c r="C22" s="28" t="s">
        <v>23</v>
      </c>
      <c r="D22" s="28"/>
      <c r="E22" s="28"/>
      <c r="F22" s="28"/>
      <c r="G22" s="28"/>
      <c r="H22" s="28"/>
      <c r="I22" s="28"/>
      <c r="J22" s="28"/>
      <c r="K22" s="28">
        <v>2</v>
      </c>
      <c r="L22" s="28">
        <v>2</v>
      </c>
      <c r="M22" s="28">
        <v>2</v>
      </c>
      <c r="N22" s="28"/>
      <c r="O22" s="28">
        <v>8000</v>
      </c>
      <c r="P22" s="28">
        <v>1</v>
      </c>
      <c r="Q22" s="28">
        <v>8</v>
      </c>
      <c r="R22" s="28">
        <v>8</v>
      </c>
      <c r="S22" s="28">
        <v>2</v>
      </c>
      <c r="T22" s="28" t="s">
        <v>43</v>
      </c>
      <c r="U22" s="28">
        <v>7200</v>
      </c>
      <c r="V22" s="28">
        <v>5</v>
      </c>
      <c r="W22" s="28">
        <v>7</v>
      </c>
      <c r="X22" s="28"/>
      <c r="Y22" s="28"/>
      <c r="Z22" s="28"/>
      <c r="AA22" s="28">
        <v>1</v>
      </c>
      <c r="AB22" s="28" t="s">
        <v>44</v>
      </c>
      <c r="AC22" s="28" t="s">
        <v>132</v>
      </c>
      <c r="AD22" s="28"/>
      <c r="AE22" s="28">
        <v>800</v>
      </c>
      <c r="AF22" s="28"/>
      <c r="AG22" s="28"/>
      <c r="AH22" s="28"/>
      <c r="AI22" s="28">
        <v>115</v>
      </c>
      <c r="AJ22" s="28">
        <v>2</v>
      </c>
      <c r="AK22" s="28">
        <v>4.1</v>
      </c>
      <c r="AL22" s="68">
        <v>293</v>
      </c>
      <c r="AM22" s="28">
        <v>293</v>
      </c>
      <c r="AN22" s="28">
        <v>293</v>
      </c>
      <c r="AO22" s="28">
        <v>523</v>
      </c>
      <c r="AP22" s="28">
        <v>523</v>
      </c>
      <c r="AQ22" s="28">
        <v>398</v>
      </c>
      <c r="AR22" s="28"/>
      <c r="AS22" s="28"/>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row>
    <row r="23" spans="1:243" s="22" customFormat="1" ht="12">
      <c r="A23" s="28"/>
      <c r="B23" s="28" t="s">
        <v>24</v>
      </c>
      <c r="C23" s="28" t="s">
        <v>24</v>
      </c>
      <c r="D23" s="28"/>
      <c r="E23" s="28"/>
      <c r="F23" s="28"/>
      <c r="G23" s="28"/>
      <c r="H23" s="28"/>
      <c r="I23" s="28"/>
      <c r="J23" s="28"/>
      <c r="K23" s="28">
        <v>2</v>
      </c>
      <c r="L23" s="28">
        <v>2</v>
      </c>
      <c r="M23" s="28">
        <v>2</v>
      </c>
      <c r="N23" s="28"/>
      <c r="O23" s="28">
        <v>8000</v>
      </c>
      <c r="P23" s="28">
        <v>1</v>
      </c>
      <c r="Q23" s="28">
        <v>8</v>
      </c>
      <c r="R23" s="28">
        <v>8</v>
      </c>
      <c r="S23" s="28">
        <v>2</v>
      </c>
      <c r="T23" s="28" t="s">
        <v>43</v>
      </c>
      <c r="U23" s="28">
        <v>7200</v>
      </c>
      <c r="V23" s="28">
        <v>5</v>
      </c>
      <c r="W23" s="28">
        <v>7</v>
      </c>
      <c r="X23" s="28"/>
      <c r="Y23" s="28"/>
      <c r="Z23" s="28"/>
      <c r="AA23" s="28">
        <v>2</v>
      </c>
      <c r="AB23" s="28" t="s">
        <v>44</v>
      </c>
      <c r="AC23" s="28" t="s">
        <v>132</v>
      </c>
      <c r="AD23" s="28"/>
      <c r="AE23" s="28">
        <v>800</v>
      </c>
      <c r="AF23" s="28" t="s">
        <v>145</v>
      </c>
      <c r="AG23" s="28"/>
      <c r="AH23" s="28"/>
      <c r="AI23" s="28">
        <v>115</v>
      </c>
      <c r="AJ23" s="28">
        <v>2.3</v>
      </c>
      <c r="AK23" s="28">
        <v>9.2</v>
      </c>
      <c r="AL23" s="68">
        <v>410</v>
      </c>
      <c r="AM23" s="28">
        <v>410</v>
      </c>
      <c r="AN23" s="28">
        <v>497</v>
      </c>
      <c r="AO23" s="28">
        <v>756</v>
      </c>
      <c r="AP23" s="28">
        <v>462</v>
      </c>
      <c r="AQ23" s="28">
        <v>527</v>
      </c>
      <c r="AR23" s="28"/>
      <c r="AS23" s="28"/>
      <c r="AT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row>
    <row r="24" spans="1:243" s="22" customFormat="1" ht="12">
      <c r="A24" s="28"/>
      <c r="B24" s="28" t="s">
        <v>25</v>
      </c>
      <c r="C24" s="28" t="s">
        <v>25</v>
      </c>
      <c r="D24" s="28"/>
      <c r="E24" s="28"/>
      <c r="F24" s="28"/>
      <c r="G24" s="28"/>
      <c r="H24" s="28"/>
      <c r="I24" s="28"/>
      <c r="J24" s="28"/>
      <c r="K24" s="28">
        <v>2</v>
      </c>
      <c r="L24" s="28">
        <v>2</v>
      </c>
      <c r="M24" s="28">
        <v>2</v>
      </c>
      <c r="N24" s="28"/>
      <c r="O24" s="28">
        <v>16000</v>
      </c>
      <c r="P24" s="28">
        <v>1</v>
      </c>
      <c r="Q24" s="28">
        <v>8</v>
      </c>
      <c r="R24" s="28">
        <v>8</v>
      </c>
      <c r="S24" s="65">
        <v>1</v>
      </c>
      <c r="T24" s="28" t="s">
        <v>99</v>
      </c>
      <c r="U24" s="28" t="s">
        <v>100</v>
      </c>
      <c r="V24" s="28">
        <v>5</v>
      </c>
      <c r="W24" s="28">
        <v>6</v>
      </c>
      <c r="X24" s="28"/>
      <c r="Y24" s="28"/>
      <c r="Z24" s="28"/>
      <c r="AA24" s="28">
        <v>2</v>
      </c>
      <c r="AB24" s="28" t="s">
        <v>44</v>
      </c>
      <c r="AC24" s="28" t="s">
        <v>132</v>
      </c>
      <c r="AD24" s="28"/>
      <c r="AE24" s="28">
        <v>700</v>
      </c>
      <c r="AF24" s="28"/>
      <c r="AG24" s="28"/>
      <c r="AH24" s="28"/>
      <c r="AI24" s="28">
        <v>115</v>
      </c>
      <c r="AJ24" s="65">
        <v>6</v>
      </c>
      <c r="AK24" s="65">
        <v>10</v>
      </c>
      <c r="AL24" s="68">
        <v>364</v>
      </c>
      <c r="AM24" s="28">
        <v>364</v>
      </c>
      <c r="AN24" s="28">
        <v>456</v>
      </c>
      <c r="AO24" s="28">
        <v>720</v>
      </c>
      <c r="AP24" s="28">
        <v>468</v>
      </c>
      <c r="AQ24" s="28">
        <v>537</v>
      </c>
      <c r="AR24" s="28"/>
      <c r="AS24" s="28"/>
      <c r="AT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row>
    <row r="25" spans="1:243" s="22" customFormat="1" ht="12">
      <c r="A25" s="28"/>
      <c r="B25" s="28" t="s">
        <v>26</v>
      </c>
      <c r="C25" s="28" t="s">
        <v>26</v>
      </c>
      <c r="D25" s="28"/>
      <c r="E25" s="28"/>
      <c r="F25" s="28"/>
      <c r="G25" s="28"/>
      <c r="H25" s="28"/>
      <c r="I25" s="28"/>
      <c r="J25" s="28"/>
      <c r="K25" s="28">
        <v>1</v>
      </c>
      <c r="L25" s="28">
        <v>2</v>
      </c>
      <c r="M25" s="28">
        <v>2</v>
      </c>
      <c r="N25" s="28"/>
      <c r="O25" s="28" t="s">
        <v>146</v>
      </c>
      <c r="P25" s="28" t="s">
        <v>32</v>
      </c>
      <c r="Q25" s="28">
        <v>2</v>
      </c>
      <c r="R25" s="28">
        <v>8</v>
      </c>
      <c r="S25" s="28">
        <v>1</v>
      </c>
      <c r="T25" s="28" t="s">
        <v>43</v>
      </c>
      <c r="U25" s="28">
        <v>7200</v>
      </c>
      <c r="V25" s="28">
        <v>4</v>
      </c>
      <c r="W25" s="28">
        <v>5</v>
      </c>
      <c r="X25" s="28"/>
      <c r="Y25" s="28"/>
      <c r="Z25" s="28"/>
      <c r="AA25" s="28">
        <v>1</v>
      </c>
      <c r="AB25" s="28" t="s">
        <v>44</v>
      </c>
      <c r="AC25" s="28" t="s">
        <v>101</v>
      </c>
      <c r="AD25" s="28"/>
      <c r="AE25" s="28">
        <v>1000</v>
      </c>
      <c r="AF25" s="28" t="s">
        <v>145</v>
      </c>
      <c r="AG25" s="28"/>
      <c r="AH25" s="28"/>
      <c r="AI25" s="28">
        <v>115</v>
      </c>
      <c r="AJ25" s="28">
        <v>5.7</v>
      </c>
      <c r="AK25" s="28">
        <v>102</v>
      </c>
      <c r="AL25" s="68">
        <v>102</v>
      </c>
      <c r="AM25" s="28">
        <v>102</v>
      </c>
      <c r="AN25" s="28">
        <v>285</v>
      </c>
      <c r="AO25" s="28">
        <v>280</v>
      </c>
      <c r="AP25" s="28">
        <v>281</v>
      </c>
      <c r="AQ25" s="28">
        <v>285</v>
      </c>
      <c r="AR25" s="28"/>
      <c r="AS25" s="28"/>
      <c r="AT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row>
    <row r="26" spans="1:243" s="22" customFormat="1" ht="12">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row>
    <row r="27" spans="1:243" s="22" customFormat="1" ht="12">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row>
    <row r="28" spans="1:243" s="22" customFormat="1" ht="12">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row>
    <row r="29" spans="1:243" s="22" customFormat="1" ht="12">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row>
    <row r="30" spans="1:243" s="22" customFormat="1" ht="1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row>
    <row r="31" spans="1:248" s="22" customFormat="1" ht="12">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row>
    <row r="32" spans="1:57" ht="12">
      <c r="A32" s="10" t="s">
        <v>58</v>
      </c>
      <c r="B32" s="8" t="s">
        <v>139</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6"/>
      <c r="AY32" s="6"/>
      <c r="AZ32" s="6"/>
      <c r="BA32" s="6"/>
      <c r="BB32" s="6"/>
      <c r="BC32" s="6"/>
      <c r="BD32" s="6"/>
      <c r="BE32" s="6"/>
    </row>
    <row r="33" spans="1:57" ht="12">
      <c r="A33" s="10" t="s">
        <v>56</v>
      </c>
      <c r="B33" s="3" t="s">
        <v>118</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6"/>
      <c r="AY33" s="6"/>
      <c r="AZ33" s="6"/>
      <c r="BA33" s="6"/>
      <c r="BB33" s="6"/>
      <c r="BC33" s="6"/>
      <c r="BD33" s="6"/>
      <c r="BE33" s="6"/>
    </row>
    <row r="34" spans="1:57" ht="12">
      <c r="A34" s="9" t="s">
        <v>57</v>
      </c>
      <c r="B34" s="3" t="s">
        <v>4</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6"/>
      <c r="AY34" s="6"/>
      <c r="AZ34" s="6"/>
      <c r="BA34" s="6"/>
      <c r="BB34" s="6"/>
      <c r="BC34" s="6"/>
      <c r="BD34" s="6"/>
      <c r="BE34" s="6"/>
    </row>
    <row r="35" spans="1:57" ht="12">
      <c r="A35" s="10" t="s">
        <v>60</v>
      </c>
      <c r="B35" s="3" t="s">
        <v>131</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6"/>
      <c r="AY35" s="6"/>
      <c r="AZ35" s="6"/>
      <c r="BA35" s="6"/>
      <c r="BB35" s="6"/>
      <c r="BC35" s="6"/>
      <c r="BD35" s="6"/>
      <c r="BE35" s="6"/>
    </row>
    <row r="36" spans="1:57" ht="12">
      <c r="A36" s="9" t="s">
        <v>61</v>
      </c>
      <c r="B36" s="8" t="s">
        <v>91</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6"/>
      <c r="AY36" s="6"/>
      <c r="AZ36" s="6"/>
      <c r="BA36" s="6"/>
      <c r="BB36" s="6"/>
      <c r="BC36" s="6"/>
      <c r="BD36" s="6"/>
      <c r="BE36" s="6"/>
    </row>
    <row r="37" spans="1:57" ht="12">
      <c r="A37" s="10" t="s">
        <v>62</v>
      </c>
      <c r="B37" s="3" t="s">
        <v>63</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6"/>
      <c r="AY37" s="6"/>
      <c r="AZ37" s="6"/>
      <c r="BA37" s="6"/>
      <c r="BB37" s="6"/>
      <c r="BC37" s="6"/>
      <c r="BD37" s="6"/>
      <c r="BE37" s="6"/>
    </row>
    <row r="38" spans="1:57" ht="26.25" customHeight="1">
      <c r="A38" s="21" t="s">
        <v>64</v>
      </c>
      <c r="B38" s="78" t="s">
        <v>89</v>
      </c>
      <c r="C38" s="78"/>
      <c r="D38" s="78"/>
      <c r="E38" s="78"/>
      <c r="F38" s="78"/>
      <c r="G38" s="78"/>
      <c r="H38" s="78"/>
      <c r="I38" s="78"/>
      <c r="J38" s="78"/>
      <c r="K38" s="78"/>
      <c r="L38" s="78"/>
      <c r="M38" s="78"/>
      <c r="N38" s="78"/>
      <c r="O38" s="78"/>
      <c r="P38" s="78"/>
      <c r="Q38" s="78"/>
      <c r="R38" s="78"/>
      <c r="S38" s="78"/>
      <c r="T38" s="78"/>
      <c r="U38" s="78"/>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6"/>
      <c r="AY38" s="6"/>
      <c r="AZ38" s="6"/>
      <c r="BA38" s="26"/>
      <c r="BB38" s="6"/>
      <c r="BC38" s="6"/>
      <c r="BD38" s="6"/>
      <c r="BE38" s="6"/>
    </row>
    <row r="39" spans="1:57" ht="12">
      <c r="A39" s="19" t="s">
        <v>29</v>
      </c>
      <c r="B39" s="3" t="s">
        <v>50</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6"/>
      <c r="AY39" s="6"/>
      <c r="AZ39" s="6"/>
      <c r="BA39" s="6"/>
      <c r="BB39" s="6"/>
      <c r="BC39" s="6"/>
      <c r="BD39" s="6"/>
      <c r="BE39" s="6"/>
    </row>
    <row r="40" spans="1:57" ht="12">
      <c r="A40" s="1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6"/>
      <c r="AY40" s="6"/>
      <c r="AZ40" s="6"/>
      <c r="BA40" s="6"/>
      <c r="BB40" s="6"/>
      <c r="BC40" s="6"/>
      <c r="BD40" s="6"/>
      <c r="BE40" s="6"/>
    </row>
    <row r="41" spans="1:57" ht="12">
      <c r="A41" s="9"/>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6"/>
      <c r="AY41" s="6"/>
      <c r="AZ41" s="6"/>
      <c r="BA41" s="6"/>
      <c r="BB41" s="6"/>
      <c r="BC41" s="6"/>
      <c r="BD41" s="6"/>
      <c r="BE41" s="6"/>
    </row>
    <row r="42" spans="1:51" ht="12">
      <c r="A42" s="10"/>
      <c r="B42" s="3"/>
      <c r="AX42" s="12"/>
      <c r="AY42" s="12"/>
    </row>
    <row r="43" spans="1:51" ht="12">
      <c r="A43" s="9"/>
      <c r="B43" s="3"/>
      <c r="AX43" s="12"/>
      <c r="AY43" s="12"/>
    </row>
    <row r="44" spans="1:51" ht="12">
      <c r="A44" s="10"/>
      <c r="B44" s="3"/>
      <c r="AX44" s="12"/>
      <c r="AY44" s="12"/>
    </row>
    <row r="45" spans="1:51" ht="12">
      <c r="A45" s="9"/>
      <c r="B45" s="3"/>
      <c r="AX45" s="12"/>
      <c r="AY45" s="12"/>
    </row>
    <row r="46" spans="1:51" ht="12">
      <c r="A46" s="10"/>
      <c r="B46" s="3"/>
      <c r="AX46" s="12"/>
      <c r="AY46" s="12"/>
    </row>
    <row r="47" spans="1:51" ht="12">
      <c r="A47" s="9"/>
      <c r="B47" s="3"/>
      <c r="AX47" s="12"/>
      <c r="AY47" s="12"/>
    </row>
    <row r="48" spans="1:51" ht="12">
      <c r="A48" s="10"/>
      <c r="B48" s="3"/>
      <c r="AX48" s="12"/>
      <c r="AY48" s="12"/>
    </row>
    <row r="49" spans="1:51" ht="12">
      <c r="A49" s="10"/>
      <c r="B49" s="3"/>
      <c r="AX49" s="12"/>
      <c r="AY49" s="12"/>
    </row>
    <row r="50" spans="1:51" ht="12">
      <c r="A50" s="10"/>
      <c r="AX50" s="12"/>
      <c r="AY50" s="12"/>
    </row>
    <row r="51" spans="1:51" ht="12">
      <c r="A51" s="9"/>
      <c r="AX51" s="12"/>
      <c r="AY51" s="12"/>
    </row>
    <row r="52" spans="1:51" ht="12">
      <c r="A52" s="10"/>
      <c r="AX52" s="12"/>
      <c r="AY52" s="12"/>
    </row>
    <row r="53" spans="1:51" ht="12">
      <c r="A53" s="9"/>
      <c r="AX53" s="12"/>
      <c r="AY53" s="12"/>
    </row>
    <row r="54" spans="1:51" ht="12">
      <c r="A54" s="10"/>
      <c r="AX54" s="12"/>
      <c r="AY54" s="12"/>
    </row>
    <row r="55" spans="1:51" ht="12">
      <c r="A55" s="9"/>
      <c r="AX55" s="12"/>
      <c r="AY55" s="12"/>
    </row>
    <row r="56" ht="12">
      <c r="A56" s="10"/>
    </row>
    <row r="57" ht="12">
      <c r="A57" s="9"/>
    </row>
  </sheetData>
  <mergeCells count="7">
    <mergeCell ref="B1:AG1"/>
    <mergeCell ref="AH1:AW1"/>
    <mergeCell ref="B38:U38"/>
    <mergeCell ref="H2:AG2"/>
    <mergeCell ref="AH2:AU2"/>
    <mergeCell ref="B2:G2"/>
    <mergeCell ref="AV2:AW2"/>
  </mergeCells>
  <printOptions/>
  <pageMargins left="0.75" right="0.75" top="1" bottom="1" header="0.5" footer="0.5"/>
  <pageSetup fitToWidth="2" horizontalDpi="600" verticalDpi="600" orientation="landscape" paperSize="5" scale="62"/>
</worksheet>
</file>

<file path=xl/worksheets/sheet10.xml><?xml version="1.0" encoding="utf-8"?>
<worksheet xmlns="http://schemas.openxmlformats.org/spreadsheetml/2006/main" xmlns:r="http://schemas.openxmlformats.org/officeDocument/2006/relationships">
  <dimension ref="A1:E47"/>
  <sheetViews>
    <sheetView workbookViewId="0" topLeftCell="A1">
      <selection activeCell="L47" sqref="L47"/>
    </sheetView>
  </sheetViews>
  <sheetFormatPr defaultColWidth="11.421875" defaultRowHeight="12.75"/>
  <cols>
    <col min="1" max="1" width="15.00390625" style="34" customWidth="1"/>
    <col min="2" max="2" width="8.8515625" style="34" customWidth="1"/>
    <col min="3" max="4" width="15.140625" style="34" bestFit="1" customWidth="1"/>
    <col min="5" max="5" width="14.421875" style="34" bestFit="1" customWidth="1"/>
    <col min="6" max="16384" width="12.421875" style="34" customWidth="1"/>
  </cols>
  <sheetData>
    <row r="1" spans="1:5" ht="12.75">
      <c r="A1" s="38" t="str">
        <f>'Duty Cycle Model - non scaled'!A1</f>
        <v>Model</v>
      </c>
      <c r="B1" s="38" t="str">
        <f>'Duty Cycle Model - non scaled'!B1</f>
        <v>Mfg</v>
      </c>
      <c r="C1" s="38" t="str">
        <f>'Duty Cycle Model - non scaled'!C1</f>
        <v>W/h scenario 1</v>
      </c>
      <c r="D1" s="38" t="str">
        <f>'Duty Cycle Model - non scaled'!D1</f>
        <v>W/h scenario 2</v>
      </c>
      <c r="E1" s="38" t="str">
        <f>'Duty Cycle Model - non scaled'!E1</f>
        <v>w/h scenario 3</v>
      </c>
    </row>
    <row r="2" spans="1:5" ht="12.75">
      <c r="A2" s="41" t="str">
        <f>'Raw Data'!A2</f>
        <v>a</v>
      </c>
      <c r="B2" s="40" t="str">
        <f>'Raw Data'!B2</f>
        <v>a</v>
      </c>
      <c r="C2" s="60" t="str">
        <f>IF('Duty Cycle Model - non scaled'!C2&gt;'Duty Cycle Model - non scaled'!C$48,"Above Quartile","PASS")</f>
        <v>Above Quartile</v>
      </c>
      <c r="D2" s="60" t="str">
        <f>IF('Duty Cycle Model - non scaled'!D2&gt;'Duty Cycle Model - non scaled'!D$48,"Above Quartile","PASS")</f>
        <v>Above Quartile</v>
      </c>
      <c r="E2" s="61" t="str">
        <f>IF('Duty Cycle Model - non scaled'!E2&gt;'Duty Cycle Model - non scaled'!E$48,"Above Quartile","PASS")</f>
        <v>Above Quartile</v>
      </c>
    </row>
    <row r="3" spans="1:5" ht="12.75">
      <c r="A3" s="41" t="str">
        <f>'Raw Data'!A3</f>
        <v>b</v>
      </c>
      <c r="B3" s="40" t="str">
        <f>'Raw Data'!B3</f>
        <v>b</v>
      </c>
      <c r="C3" s="60" t="str">
        <f>IF('Duty Cycle Model - non scaled'!C3&gt;'Duty Cycle Model - non scaled'!C$48,"Above Quartile","PASS")</f>
        <v>Above Quartile</v>
      </c>
      <c r="D3" s="60" t="str">
        <f>IF('Duty Cycle Model - non scaled'!D3&gt;'Duty Cycle Model - non scaled'!D$48,"Above Quartile","PASS")</f>
        <v>Above Quartile</v>
      </c>
      <c r="E3" s="61" t="str">
        <f>IF('Duty Cycle Model - non scaled'!E3&gt;'Duty Cycle Model - non scaled'!E$48,"Above Quartile","PASS")</f>
        <v>Above Quartile</v>
      </c>
    </row>
    <row r="4" spans="1:5" ht="12.75">
      <c r="A4" s="41" t="str">
        <f>'Raw Data'!A4</f>
        <v>c</v>
      </c>
      <c r="B4" s="40" t="str">
        <f>'Raw Data'!B4</f>
        <v>c</v>
      </c>
      <c r="C4" s="60" t="str">
        <f>IF('Duty Cycle Model - non scaled'!C4&gt;'Duty Cycle Model - non scaled'!C$48,"Above Quartile","PASS")</f>
        <v>PASS</v>
      </c>
      <c r="D4" s="60" t="str">
        <f>IF('Duty Cycle Model - non scaled'!D4&gt;'Duty Cycle Model - non scaled'!D$48,"Above Quartile","PASS")</f>
        <v>PASS</v>
      </c>
      <c r="E4" s="61" t="str">
        <f>IF('Duty Cycle Model - non scaled'!E4&gt;'Duty Cycle Model - non scaled'!E$48,"Above Quartile","PASS")</f>
        <v>PASS</v>
      </c>
    </row>
    <row r="5" spans="1:5" ht="12.75">
      <c r="A5" s="41" t="str">
        <f>'Raw Data'!A5</f>
        <v>d</v>
      </c>
      <c r="B5" s="40" t="str">
        <f>'Raw Data'!B5</f>
        <v>d</v>
      </c>
      <c r="C5" s="60" t="str">
        <f>IF('Duty Cycle Model - non scaled'!C5&gt;'Duty Cycle Model - non scaled'!C$48,"Above Quartile","PASS")</f>
        <v>PASS</v>
      </c>
      <c r="D5" s="60" t="str">
        <f>IF('Duty Cycle Model - non scaled'!D5&gt;'Duty Cycle Model - non scaled'!D$48,"Above Quartile","PASS")</f>
        <v>PASS</v>
      </c>
      <c r="E5" s="61" t="str">
        <f>IF('Duty Cycle Model - non scaled'!E5&gt;'Duty Cycle Model - non scaled'!E$48,"Above Quartile","PASS")</f>
        <v>PASS</v>
      </c>
    </row>
    <row r="6" spans="1:5" ht="12.75">
      <c r="A6" s="41" t="str">
        <f>'Raw Data'!A6</f>
        <v>e</v>
      </c>
      <c r="B6" s="40" t="str">
        <f>'Raw Data'!B6</f>
        <v>e</v>
      </c>
      <c r="C6" s="60" t="str">
        <f>IF('Duty Cycle Model - non scaled'!C6&gt;'Duty Cycle Model - non scaled'!C$48,"Above Quartile","PASS")</f>
        <v>Above Quartile</v>
      </c>
      <c r="D6" s="60" t="str">
        <f>IF('Duty Cycle Model - non scaled'!D6&gt;'Duty Cycle Model - non scaled'!D$48,"Above Quartile","PASS")</f>
        <v>Above Quartile</v>
      </c>
      <c r="E6" s="61" t="str">
        <f>IF('Duty Cycle Model - non scaled'!E6&gt;'Duty Cycle Model - non scaled'!E$48,"Above Quartile","PASS")</f>
        <v>Above Quartile</v>
      </c>
    </row>
    <row r="7" spans="1:5" ht="12.75">
      <c r="A7" s="41" t="str">
        <f>'Raw Data'!A7</f>
        <v>f</v>
      </c>
      <c r="B7" s="40" t="str">
        <f>'Raw Data'!B7</f>
        <v>f</v>
      </c>
      <c r="C7" s="60" t="str">
        <f>IF('Duty Cycle Model - non scaled'!C7&gt;'Duty Cycle Model - non scaled'!C$48,"Above Quartile","PASS")</f>
        <v>Above Quartile</v>
      </c>
      <c r="D7" s="60" t="str">
        <f>IF('Duty Cycle Model - non scaled'!D7&gt;'Duty Cycle Model - non scaled'!D$48,"Above Quartile","PASS")</f>
        <v>Above Quartile</v>
      </c>
      <c r="E7" s="61" t="str">
        <f>IF('Duty Cycle Model - non scaled'!E7&gt;'Duty Cycle Model - non scaled'!E$48,"Above Quartile","PASS")</f>
        <v>Above Quartile</v>
      </c>
    </row>
    <row r="8" spans="1:5" ht="12.75">
      <c r="A8" s="41" t="str">
        <f>'Raw Data'!A8</f>
        <v>g</v>
      </c>
      <c r="B8" s="40" t="str">
        <f>'Raw Data'!B8</f>
        <v>g</v>
      </c>
      <c r="C8" s="60" t="str">
        <f>IF('Duty Cycle Model - non scaled'!C8&gt;'Duty Cycle Model - non scaled'!C$48,"Above Quartile","PASS")</f>
        <v>PASS</v>
      </c>
      <c r="D8" s="60" t="str">
        <f>IF('Duty Cycle Model - non scaled'!D8&gt;'Duty Cycle Model - non scaled'!D$48,"Above Quartile","PASS")</f>
        <v>PASS</v>
      </c>
      <c r="E8" s="61" t="str">
        <f>IF('Duty Cycle Model - non scaled'!E8&gt;'Duty Cycle Model - non scaled'!E$48,"Above Quartile","PASS")</f>
        <v>PASS</v>
      </c>
    </row>
    <row r="9" spans="1:5" ht="12.75">
      <c r="A9" s="41" t="str">
        <f>'Raw Data'!A9</f>
        <v>h</v>
      </c>
      <c r="B9" s="40" t="str">
        <f>'Raw Data'!B9</f>
        <v>h</v>
      </c>
      <c r="C9" s="60" t="str">
        <f>IF('Duty Cycle Model - non scaled'!C9&gt;'Duty Cycle Model - non scaled'!C$48,"Above Quartile","PASS")</f>
        <v>Above Quartile</v>
      </c>
      <c r="D9" s="60" t="str">
        <f>IF('Duty Cycle Model - non scaled'!D9&gt;'Duty Cycle Model - non scaled'!D$48,"Above Quartile","PASS")</f>
        <v>Above Quartile</v>
      </c>
      <c r="E9" s="61" t="str">
        <f>IF('Duty Cycle Model - non scaled'!E9&gt;'Duty Cycle Model - non scaled'!E$48,"Above Quartile","PASS")</f>
        <v>Above Quartile</v>
      </c>
    </row>
    <row r="10" spans="1:5" ht="12.75">
      <c r="A10" s="41" t="str">
        <f>'Raw Data'!A10</f>
        <v>I</v>
      </c>
      <c r="B10" s="40" t="str">
        <f>'Raw Data'!B10</f>
        <v>I</v>
      </c>
      <c r="C10" s="60" t="str">
        <f>IF('Duty Cycle Model - non scaled'!C10&gt;'Duty Cycle Model - non scaled'!C$48,"Above Quartile","PASS")</f>
        <v>Above Quartile</v>
      </c>
      <c r="D10" s="60" t="str">
        <f>IF('Duty Cycle Model - non scaled'!D10&gt;'Duty Cycle Model - non scaled'!D$48,"Above Quartile","PASS")</f>
        <v>Above Quartile</v>
      </c>
      <c r="E10" s="61" t="str">
        <f>IF('Duty Cycle Model - non scaled'!E10&gt;'Duty Cycle Model - non scaled'!E$48,"Above Quartile","PASS")</f>
        <v>Above Quartile</v>
      </c>
    </row>
    <row r="11" spans="1:5" ht="12.75">
      <c r="A11" s="41" t="str">
        <f>'Raw Data'!A11</f>
        <v>j</v>
      </c>
      <c r="B11" s="40" t="str">
        <f>'Raw Data'!B11</f>
        <v>j</v>
      </c>
      <c r="C11" s="60" t="str">
        <f>IF('Duty Cycle Model - non scaled'!C11&gt;'Duty Cycle Model - non scaled'!C$48,"Above Quartile","PASS")</f>
        <v>Above Quartile</v>
      </c>
      <c r="D11" s="60" t="str">
        <f>IF('Duty Cycle Model - non scaled'!D11&gt;'Duty Cycle Model - non scaled'!D$48,"Above Quartile","PASS")</f>
        <v>Above Quartile</v>
      </c>
      <c r="E11" s="61" t="str">
        <f>IF('Duty Cycle Model - non scaled'!E11&gt;'Duty Cycle Model - non scaled'!E$48,"Above Quartile","PASS")</f>
        <v>Above Quartile</v>
      </c>
    </row>
    <row r="12" spans="1:5" ht="12.75">
      <c r="A12" s="41" t="str">
        <f>'Raw Data'!A12</f>
        <v>k</v>
      </c>
      <c r="B12" s="40" t="str">
        <f>'Raw Data'!B12</f>
        <v>k</v>
      </c>
      <c r="C12" s="60" t="str">
        <f>IF('Duty Cycle Model - non scaled'!C12&gt;'Duty Cycle Model - non scaled'!C$48,"Above Quartile","PASS")</f>
        <v>PASS</v>
      </c>
      <c r="D12" s="60" t="str">
        <f>IF('Duty Cycle Model - non scaled'!D12&gt;'Duty Cycle Model - non scaled'!D$48,"Above Quartile","PASS")</f>
        <v>PASS</v>
      </c>
      <c r="E12" s="61" t="str">
        <f>IF('Duty Cycle Model - non scaled'!E12&gt;'Duty Cycle Model - non scaled'!E$48,"Above Quartile","PASS")</f>
        <v>PASS</v>
      </c>
    </row>
    <row r="13" spans="1:5" ht="12.75">
      <c r="A13" s="41" t="str">
        <f>'Raw Data'!A13</f>
        <v>l</v>
      </c>
      <c r="B13" s="40" t="str">
        <f>'Raw Data'!B13</f>
        <v>l</v>
      </c>
      <c r="C13" s="60" t="str">
        <f>IF('Duty Cycle Model - non scaled'!C13&gt;'Duty Cycle Model - non scaled'!C$48,"Above Quartile","PASS")</f>
        <v>Above Quartile</v>
      </c>
      <c r="D13" s="60" t="str">
        <f>IF('Duty Cycle Model - non scaled'!D13&gt;'Duty Cycle Model - non scaled'!D$48,"Above Quartile","PASS")</f>
        <v>Above Quartile</v>
      </c>
      <c r="E13" s="61" t="str">
        <f>IF('Duty Cycle Model - non scaled'!E13&gt;'Duty Cycle Model - non scaled'!E$48,"Above Quartile","PASS")</f>
        <v>Above Quartile</v>
      </c>
    </row>
    <row r="14" spans="1:5" ht="12.75">
      <c r="A14" s="43" t="str">
        <f>'Raw Data'!A14</f>
        <v>m</v>
      </c>
      <c r="B14" s="44" t="str">
        <f>'Raw Data'!B14</f>
        <v>m</v>
      </c>
      <c r="C14" s="62" t="str">
        <f>IF('Duty Cycle Model - non scaled'!C14&gt;'Duty Cycle Model - non scaled'!C$48,"Above Quartile","PASS")</f>
        <v>Above Quartile</v>
      </c>
      <c r="D14" s="62" t="str">
        <f>IF('Duty Cycle Model - non scaled'!D14&gt;'Duty Cycle Model - non scaled'!D$48,"Above Quartile","PASS")</f>
        <v>Above Quartile</v>
      </c>
      <c r="E14" s="63" t="str">
        <f>IF('Duty Cycle Model - non scaled'!E14&gt;'Duty Cycle Model - non scaled'!E$48,"Above Quartile","PASS")</f>
        <v>Above Quartile</v>
      </c>
    </row>
    <row r="15" spans="1:5" ht="12.75">
      <c r="A15" s="43" t="str">
        <f>'Raw Data'!A15</f>
        <v>n</v>
      </c>
      <c r="B15" s="44" t="str">
        <f>'Raw Data'!B15</f>
        <v>n</v>
      </c>
      <c r="C15" s="62" t="str">
        <f>IF('Duty Cycle Model - non scaled'!C15&gt;'Duty Cycle Model - non scaled'!C$48,"Above Quartile","PASS")</f>
        <v>Above Quartile</v>
      </c>
      <c r="D15" s="62" t="str">
        <f>IF('Duty Cycle Model - non scaled'!D15&gt;'Duty Cycle Model - non scaled'!D$48,"Above Quartile","PASS")</f>
        <v>Above Quartile</v>
      </c>
      <c r="E15" s="63" t="str">
        <f>IF('Duty Cycle Model - non scaled'!E15&gt;'Duty Cycle Model - non scaled'!E$48,"Above Quartile","PASS")</f>
        <v>Above Quartile</v>
      </c>
    </row>
    <row r="16" spans="1:5" ht="12.75">
      <c r="A16" s="43" t="str">
        <f>'Raw Data'!A16</f>
        <v>o</v>
      </c>
      <c r="B16" s="44" t="str">
        <f>'Raw Data'!B16</f>
        <v>o</v>
      </c>
      <c r="C16" s="62" t="str">
        <f>IF('Duty Cycle Model - non scaled'!C16&gt;'Duty Cycle Model - non scaled'!C$48,"Above Quartile","PASS")</f>
        <v>PASS</v>
      </c>
      <c r="D16" s="62" t="str">
        <f>IF('Duty Cycle Model - non scaled'!D16&gt;'Duty Cycle Model - non scaled'!D$48,"Above Quartile","PASS")</f>
        <v>PASS</v>
      </c>
      <c r="E16" s="63" t="str">
        <f>IF('Duty Cycle Model - non scaled'!E16&gt;'Duty Cycle Model - non scaled'!E$48,"Above Quartile","PASS")</f>
        <v>PASS</v>
      </c>
    </row>
    <row r="17" spans="1:5" ht="12.75">
      <c r="A17" s="43" t="str">
        <f>'Raw Data'!A17</f>
        <v>p</v>
      </c>
      <c r="B17" s="44" t="str">
        <f>'Raw Data'!B17</f>
        <v>p</v>
      </c>
      <c r="C17" s="62" t="str">
        <f>IF('Duty Cycle Model - non scaled'!C17&gt;'Duty Cycle Model - non scaled'!C$48,"Above Quartile","PASS")</f>
        <v>Above Quartile</v>
      </c>
      <c r="D17" s="62" t="str">
        <f>IF('Duty Cycle Model - non scaled'!D17&gt;'Duty Cycle Model - non scaled'!D$48,"Above Quartile","PASS")</f>
        <v>Above Quartile</v>
      </c>
      <c r="E17" s="63" t="str">
        <f>IF('Duty Cycle Model - non scaled'!E17&gt;'Duty Cycle Model - non scaled'!E$48,"Above Quartile","PASS")</f>
        <v>Above Quartile</v>
      </c>
    </row>
    <row r="18" spans="1:5" ht="12.75">
      <c r="A18" s="43" t="str">
        <f>'Raw Data'!A18</f>
        <v>q</v>
      </c>
      <c r="B18" s="44" t="str">
        <f>'Raw Data'!B18</f>
        <v>q</v>
      </c>
      <c r="C18" s="62" t="str">
        <f>IF('Duty Cycle Model - non scaled'!C18&gt;'Duty Cycle Model - non scaled'!C$48,"Above Quartile","PASS")</f>
        <v>Above Quartile</v>
      </c>
      <c r="D18" s="62" t="str">
        <f>IF('Duty Cycle Model - non scaled'!D18&gt;'Duty Cycle Model - non scaled'!D$48,"Above Quartile","PASS")</f>
        <v>Above Quartile</v>
      </c>
      <c r="E18" s="63" t="str">
        <f>IF('Duty Cycle Model - non scaled'!E18&gt;'Duty Cycle Model - non scaled'!E$48,"Above Quartile","PASS")</f>
        <v>Above Quartile</v>
      </c>
    </row>
    <row r="19" spans="1:5" ht="12.75">
      <c r="A19" s="43" t="str">
        <f>'Raw Data'!A19</f>
        <v>r</v>
      </c>
      <c r="B19" s="44" t="str">
        <f>'Raw Data'!B19</f>
        <v>r</v>
      </c>
      <c r="C19" s="62" t="str">
        <f>IF('Duty Cycle Model - non scaled'!C19&gt;'Duty Cycle Model - non scaled'!C$48,"Above Quartile","PASS")</f>
        <v>Above Quartile</v>
      </c>
      <c r="D19" s="62" t="str">
        <f>IF('Duty Cycle Model - non scaled'!D19&gt;'Duty Cycle Model - non scaled'!D$48,"Above Quartile","PASS")</f>
        <v>Above Quartile</v>
      </c>
      <c r="E19" s="63" t="str">
        <f>IF('Duty Cycle Model - non scaled'!E19&gt;'Duty Cycle Model - non scaled'!E$48,"Above Quartile","PASS")</f>
        <v>Above Quartile</v>
      </c>
    </row>
    <row r="20" spans="1:5" ht="12.75">
      <c r="A20" s="43" t="str">
        <f>'Raw Data'!A20</f>
        <v>s</v>
      </c>
      <c r="B20" s="44" t="str">
        <f>'Raw Data'!B20</f>
        <v>s</v>
      </c>
      <c r="C20" s="62" t="str">
        <f>IF('Duty Cycle Model - non scaled'!C20&gt;'Duty Cycle Model - non scaled'!C$48,"Above Quartile","PASS")</f>
        <v>Above Quartile</v>
      </c>
      <c r="D20" s="62" t="str">
        <f>IF('Duty Cycle Model - non scaled'!D20&gt;'Duty Cycle Model - non scaled'!D$48,"Above Quartile","PASS")</f>
        <v>Above Quartile</v>
      </c>
      <c r="E20" s="63" t="str">
        <f>IF('Duty Cycle Model - non scaled'!E20&gt;'Duty Cycle Model - non scaled'!E$48,"Above Quartile","PASS")</f>
        <v>Above Quartile</v>
      </c>
    </row>
    <row r="21" spans="1:5" ht="12.75">
      <c r="A21" s="43" t="str">
        <f>'Raw Data'!A21</f>
        <v>t</v>
      </c>
      <c r="B21" s="44" t="str">
        <f>'Raw Data'!B21</f>
        <v>t</v>
      </c>
      <c r="C21" s="62" t="str">
        <f>IF('Duty Cycle Model - non scaled'!C21&gt;'Duty Cycle Model - non scaled'!C$48,"Above Quartile","PASS")</f>
        <v>Above Quartile</v>
      </c>
      <c r="D21" s="62" t="str">
        <f>IF('Duty Cycle Model - non scaled'!D21&gt;'Duty Cycle Model - non scaled'!D$48,"Above Quartile","PASS")</f>
        <v>Above Quartile</v>
      </c>
      <c r="E21" s="63" t="str">
        <f>IF('Duty Cycle Model - non scaled'!E21&gt;'Duty Cycle Model - non scaled'!E$48,"Above Quartile","PASS")</f>
        <v>Above Quartile</v>
      </c>
    </row>
    <row r="22" spans="1:5" ht="12.75">
      <c r="A22" s="43" t="str">
        <f>'Raw Data'!A22</f>
        <v>u</v>
      </c>
      <c r="B22" s="44" t="str">
        <f>'Raw Data'!B22</f>
        <v>u</v>
      </c>
      <c r="C22" s="62" t="str">
        <f>IF('Duty Cycle Model - non scaled'!C22&gt;'Duty Cycle Model - non scaled'!C$48,"Above Quartile","PASS")</f>
        <v>Above Quartile</v>
      </c>
      <c r="D22" s="62" t="str">
        <f>IF('Duty Cycle Model - non scaled'!D22&gt;'Duty Cycle Model - non scaled'!D$48,"Above Quartile","PASS")</f>
        <v>Above Quartile</v>
      </c>
      <c r="E22" s="63" t="str">
        <f>IF('Duty Cycle Model - non scaled'!E22&gt;'Duty Cycle Model - non scaled'!E$48,"Above Quartile","PASS")</f>
        <v>Above Quartile</v>
      </c>
    </row>
    <row r="23" spans="1:5" ht="12.75">
      <c r="A23" s="43" t="str">
        <f>'Raw Data'!A23</f>
        <v>v</v>
      </c>
      <c r="B23" s="44" t="str">
        <f>'Raw Data'!B23</f>
        <v>v</v>
      </c>
      <c r="C23" s="62" t="str">
        <f>IF('Duty Cycle Model - non scaled'!C23&gt;'Duty Cycle Model - non scaled'!C$48,"Above Quartile","PASS")</f>
        <v>PASS</v>
      </c>
      <c r="D23" s="62" t="str">
        <f>IF('Duty Cycle Model - non scaled'!D23&gt;'Duty Cycle Model - non scaled'!D$48,"Above Quartile","PASS")</f>
        <v>PASS</v>
      </c>
      <c r="E23" s="63" t="str">
        <f>IF('Duty Cycle Model - non scaled'!E23&gt;'Duty Cycle Model - non scaled'!E$48,"Above Quartile","PASS")</f>
        <v>PASS</v>
      </c>
    </row>
    <row r="47" spans="1:5" ht="12.75">
      <c r="A47" s="34" t="str">
        <f>'Duty Cycle Model - non scaled'!A47</f>
        <v>Control</v>
      </c>
      <c r="B47" s="34" t="str">
        <f>'Duty Cycle Model - non scaled'!B47</f>
        <v>EPA</v>
      </c>
      <c r="C47" s="34" t="str">
        <f>IF('Duty Cycle Model - non scaled'!C47&gt;'Duty Cycle Model - non scaled'!C$49,"Above Median","Below")</f>
        <v>Below</v>
      </c>
      <c r="D47" s="34" t="str">
        <f>IF('Duty Cycle Model - non scaled'!D47&gt;'Duty Cycle Model - non scaled'!D$49,"Above Median","Below")</f>
        <v>Below</v>
      </c>
      <c r="E47" s="34" t="str">
        <f>IF('Duty Cycle Model - non scaled'!E47&gt;'Duty Cycle Model - non scaled'!E$49,"Above Median","Below")</f>
        <v>Below</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47"/>
  <sheetViews>
    <sheetView workbookViewId="0" topLeftCell="A1">
      <selection activeCell="C2" sqref="C2"/>
    </sheetView>
  </sheetViews>
  <sheetFormatPr defaultColWidth="11.421875" defaultRowHeight="12.75"/>
  <cols>
    <col min="1" max="1" width="15.00390625" style="34" customWidth="1"/>
    <col min="2" max="2" width="8.8515625" style="34" customWidth="1"/>
    <col min="3" max="4" width="15.140625" style="34" bestFit="1" customWidth="1"/>
    <col min="5" max="5" width="14.421875" style="34" bestFit="1" customWidth="1"/>
    <col min="6" max="16384" width="12.421875" style="34" customWidth="1"/>
  </cols>
  <sheetData>
    <row r="1" spans="1:5" ht="12.75">
      <c r="A1" s="38" t="str">
        <f>'Duty Cycle Model - non scaled'!A1</f>
        <v>Model</v>
      </c>
      <c r="B1" s="38" t="str">
        <f>'Duty Cycle Model - non scaled'!B1</f>
        <v>Mfg</v>
      </c>
      <c r="C1" s="38" t="str">
        <f>'Duty Cycle Model - non scaled'!C1</f>
        <v>W/h scenario 1</v>
      </c>
      <c r="D1" s="38" t="str">
        <f>'Duty Cycle Model - non scaled'!D1</f>
        <v>W/h scenario 2</v>
      </c>
      <c r="E1" s="38" t="str">
        <f>'Duty Cycle Model - non scaled'!E1</f>
        <v>w/h scenario 3</v>
      </c>
    </row>
    <row r="2" spans="1:5" ht="12.75">
      <c r="A2" s="41" t="str">
        <f>'Raw Data'!A2</f>
        <v>a</v>
      </c>
      <c r="B2" s="40" t="str">
        <f>'Raw Data'!B2</f>
        <v>a</v>
      </c>
      <c r="C2" s="60" t="str">
        <f>IF('Duty Cycle Model - non scaled'!C2&gt;'Duty Cycle Model - non scaled'!C$49,"Above Median","PASS")</f>
        <v>Above Median</v>
      </c>
      <c r="D2" s="60" t="str">
        <f>IF('Duty Cycle Model - non scaled'!D2&gt;'Duty Cycle Model - non scaled'!D$49,"Above Median","PASS")</f>
        <v>Above Median</v>
      </c>
      <c r="E2" s="61" t="str">
        <f>IF('Duty Cycle Model - non scaled'!E2&gt;'Duty Cycle Model - non scaled'!E$49,"Above Median","PASS")</f>
        <v>Above Median</v>
      </c>
    </row>
    <row r="3" spans="1:5" ht="12.75">
      <c r="A3" s="41" t="str">
        <f>'Raw Data'!A3</f>
        <v>b</v>
      </c>
      <c r="B3" s="40" t="str">
        <f>'Raw Data'!B3</f>
        <v>b</v>
      </c>
      <c r="C3" s="60" t="str">
        <f>IF('Duty Cycle Model - non scaled'!C3&gt;'Duty Cycle Model - non scaled'!C$49,"Above Median","PASS")</f>
        <v>PASS</v>
      </c>
      <c r="D3" s="60" t="str">
        <f>IF('Duty Cycle Model - non scaled'!D3&gt;'Duty Cycle Model - non scaled'!D$49,"Above Median","PASS")</f>
        <v>PASS</v>
      </c>
      <c r="E3" s="61" t="str">
        <f>IF('Duty Cycle Model - non scaled'!E3&gt;'Duty Cycle Model - non scaled'!E$49,"Above Median","PASS")</f>
        <v>PASS</v>
      </c>
    </row>
    <row r="4" spans="1:5" ht="12.75">
      <c r="A4" s="41" t="str">
        <f>'Raw Data'!A4</f>
        <v>c</v>
      </c>
      <c r="B4" s="40" t="str">
        <f>'Raw Data'!B4</f>
        <v>c</v>
      </c>
      <c r="C4" s="60" t="str">
        <f>IF('Duty Cycle Model - non scaled'!C4&gt;'Duty Cycle Model - non scaled'!C$49,"Above Median","PASS")</f>
        <v>PASS</v>
      </c>
      <c r="D4" s="60" t="str">
        <f>IF('Duty Cycle Model - non scaled'!D4&gt;'Duty Cycle Model - non scaled'!D$49,"Above Median","PASS")</f>
        <v>PASS</v>
      </c>
      <c r="E4" s="61" t="str">
        <f>IF('Duty Cycle Model - non scaled'!E4&gt;'Duty Cycle Model - non scaled'!E$49,"Above Median","PASS")</f>
        <v>PASS</v>
      </c>
    </row>
    <row r="5" spans="1:5" ht="12.75">
      <c r="A5" s="41" t="str">
        <f>'Raw Data'!A5</f>
        <v>d</v>
      </c>
      <c r="B5" s="40" t="str">
        <f>'Raw Data'!B5</f>
        <v>d</v>
      </c>
      <c r="C5" s="60" t="str">
        <f>IF('Duty Cycle Model - non scaled'!C5&gt;'Duty Cycle Model - non scaled'!C$49,"Above Median","PASS")</f>
        <v>PASS</v>
      </c>
      <c r="D5" s="60" t="str">
        <f>IF('Duty Cycle Model - non scaled'!D5&gt;'Duty Cycle Model - non scaled'!D$49,"Above Median","PASS")</f>
        <v>PASS</v>
      </c>
      <c r="E5" s="61" t="str">
        <f>IF('Duty Cycle Model - non scaled'!E5&gt;'Duty Cycle Model - non scaled'!E$49,"Above Median","PASS")</f>
        <v>PASS</v>
      </c>
    </row>
    <row r="6" spans="1:5" ht="12.75">
      <c r="A6" s="41" t="str">
        <f>'Raw Data'!A6</f>
        <v>e</v>
      </c>
      <c r="B6" s="40" t="str">
        <f>'Raw Data'!B6</f>
        <v>e</v>
      </c>
      <c r="C6" s="60" t="str">
        <f>IF('Duty Cycle Model - non scaled'!C6&gt;'Duty Cycle Model - non scaled'!C$49,"Above Median","PASS")</f>
        <v>PASS</v>
      </c>
      <c r="D6" s="60" t="str">
        <f>IF('Duty Cycle Model - non scaled'!D6&gt;'Duty Cycle Model - non scaled'!D$49,"Above Median","PASS")</f>
        <v>PASS</v>
      </c>
      <c r="E6" s="61" t="str">
        <f>IF('Duty Cycle Model - non scaled'!E6&gt;'Duty Cycle Model - non scaled'!E$49,"Above Median","PASS")</f>
        <v>PASS</v>
      </c>
    </row>
    <row r="7" spans="1:5" ht="12.75">
      <c r="A7" s="41" t="str">
        <f>'Raw Data'!A7</f>
        <v>f</v>
      </c>
      <c r="B7" s="40" t="str">
        <f>'Raw Data'!B7</f>
        <v>f</v>
      </c>
      <c r="C7" s="60" t="str">
        <f>IF('Duty Cycle Model - non scaled'!C7&gt;'Duty Cycle Model - non scaled'!C$49,"Above Median","PASS")</f>
        <v>PASS</v>
      </c>
      <c r="D7" s="60" t="str">
        <f>IF('Duty Cycle Model - non scaled'!D7&gt;'Duty Cycle Model - non scaled'!D$49,"Above Median","PASS")</f>
        <v>PASS</v>
      </c>
      <c r="E7" s="61" t="str">
        <f>IF('Duty Cycle Model - non scaled'!E7&gt;'Duty Cycle Model - non scaled'!E$49,"Above Median","PASS")</f>
        <v>PASS</v>
      </c>
    </row>
    <row r="8" spans="1:5" ht="12.75">
      <c r="A8" s="41" t="str">
        <f>'Raw Data'!A8</f>
        <v>g</v>
      </c>
      <c r="B8" s="40" t="str">
        <f>'Raw Data'!B8</f>
        <v>g</v>
      </c>
      <c r="C8" s="60" t="str">
        <f>IF('Duty Cycle Model - non scaled'!C8&gt;'Duty Cycle Model - non scaled'!C$49,"Above Median","PASS")</f>
        <v>PASS</v>
      </c>
      <c r="D8" s="60" t="str">
        <f>IF('Duty Cycle Model - non scaled'!D8&gt;'Duty Cycle Model - non scaled'!D$49,"Above Median","PASS")</f>
        <v>PASS</v>
      </c>
      <c r="E8" s="61" t="str">
        <f>IF('Duty Cycle Model - non scaled'!E8&gt;'Duty Cycle Model - non scaled'!E$49,"Above Median","PASS")</f>
        <v>PASS</v>
      </c>
    </row>
    <row r="9" spans="1:5" ht="12.75">
      <c r="A9" s="41" t="str">
        <f>'Raw Data'!A9</f>
        <v>h</v>
      </c>
      <c r="B9" s="40" t="str">
        <f>'Raw Data'!B9</f>
        <v>h</v>
      </c>
      <c r="C9" s="60" t="str">
        <f>IF('Duty Cycle Model - non scaled'!C9&gt;'Duty Cycle Model - non scaled'!C$49,"Above Median","PASS")</f>
        <v>Above Median</v>
      </c>
      <c r="D9" s="60" t="str">
        <f>IF('Duty Cycle Model - non scaled'!D9&gt;'Duty Cycle Model - non scaled'!D$49,"Above Median","PASS")</f>
        <v>Above Median</v>
      </c>
      <c r="E9" s="61" t="str">
        <f>IF('Duty Cycle Model - non scaled'!E9&gt;'Duty Cycle Model - non scaled'!E$49,"Above Median","PASS")</f>
        <v>Above Median</v>
      </c>
    </row>
    <row r="10" spans="1:5" ht="12.75">
      <c r="A10" s="41" t="str">
        <f>'Raw Data'!A10</f>
        <v>I</v>
      </c>
      <c r="B10" s="40" t="str">
        <f>'Raw Data'!B10</f>
        <v>I</v>
      </c>
      <c r="C10" s="60" t="str">
        <f>IF('Duty Cycle Model - non scaled'!C10&gt;'Duty Cycle Model - non scaled'!C$49,"Above Median","PASS")</f>
        <v>Above Median</v>
      </c>
      <c r="D10" s="60" t="str">
        <f>IF('Duty Cycle Model - non scaled'!D10&gt;'Duty Cycle Model - non scaled'!D$49,"Above Median","PASS")</f>
        <v>Above Median</v>
      </c>
      <c r="E10" s="61" t="str">
        <f>IF('Duty Cycle Model - non scaled'!E10&gt;'Duty Cycle Model - non scaled'!E$49,"Above Median","PASS")</f>
        <v>Above Median</v>
      </c>
    </row>
    <row r="11" spans="1:5" ht="12.75">
      <c r="A11" s="41" t="str">
        <f>'Raw Data'!A11</f>
        <v>j</v>
      </c>
      <c r="B11" s="40" t="str">
        <f>'Raw Data'!B11</f>
        <v>j</v>
      </c>
      <c r="C11" s="60" t="str">
        <f>IF('Duty Cycle Model - non scaled'!C11&gt;'Duty Cycle Model - non scaled'!C$49,"Above Median","PASS")</f>
        <v>PASS</v>
      </c>
      <c r="D11" s="60" t="str">
        <f>IF('Duty Cycle Model - non scaled'!D11&gt;'Duty Cycle Model - non scaled'!D$49,"Above Median","PASS")</f>
        <v>PASS</v>
      </c>
      <c r="E11" s="61" t="str">
        <f>IF('Duty Cycle Model - non scaled'!E11&gt;'Duty Cycle Model - non scaled'!E$49,"Above Median","PASS")</f>
        <v>PASS</v>
      </c>
    </row>
    <row r="12" spans="1:5" ht="12.75">
      <c r="A12" s="41" t="str">
        <f>'Raw Data'!A12</f>
        <v>k</v>
      </c>
      <c r="B12" s="40" t="str">
        <f>'Raw Data'!B12</f>
        <v>k</v>
      </c>
      <c r="C12" s="60" t="str">
        <f>IF('Duty Cycle Model - non scaled'!C12&gt;'Duty Cycle Model - non scaled'!C$49,"Above Median","PASS")</f>
        <v>PASS</v>
      </c>
      <c r="D12" s="60" t="str">
        <f>IF('Duty Cycle Model - non scaled'!D12&gt;'Duty Cycle Model - non scaled'!D$49,"Above Median","PASS")</f>
        <v>PASS</v>
      </c>
      <c r="E12" s="61" t="str">
        <f>IF('Duty Cycle Model - non scaled'!E12&gt;'Duty Cycle Model - non scaled'!E$49,"Above Median","PASS")</f>
        <v>PASS</v>
      </c>
    </row>
    <row r="13" spans="1:5" ht="12.75">
      <c r="A13" s="41" t="str">
        <f>'Raw Data'!A13</f>
        <v>l</v>
      </c>
      <c r="B13" s="40" t="str">
        <f>'Raw Data'!B13</f>
        <v>l</v>
      </c>
      <c r="C13" s="60" t="str">
        <f>IF('Duty Cycle Model - non scaled'!C13&gt;'Duty Cycle Model - non scaled'!C$49,"Above Median","PASS")</f>
        <v>Above Median</v>
      </c>
      <c r="D13" s="60" t="str">
        <f>IF('Duty Cycle Model - non scaled'!D13&gt;'Duty Cycle Model - non scaled'!D$49,"Above Median","PASS")</f>
        <v>Above Median</v>
      </c>
      <c r="E13" s="61" t="str">
        <f>IF('Duty Cycle Model - non scaled'!E13&gt;'Duty Cycle Model - non scaled'!E$49,"Above Median","PASS")</f>
        <v>Above Median</v>
      </c>
    </row>
    <row r="14" spans="1:5" ht="12.75">
      <c r="A14" s="43" t="str">
        <f>'Raw Data'!A14</f>
        <v>m</v>
      </c>
      <c r="B14" s="44" t="str">
        <f>'Raw Data'!B14</f>
        <v>m</v>
      </c>
      <c r="C14" s="62" t="str">
        <f>IF('Duty Cycle Model - non scaled'!C14&gt;'Duty Cycle Model - non scaled'!C$49,"Above Median","PASS")</f>
        <v>Above Median</v>
      </c>
      <c r="D14" s="62" t="str">
        <f>IF('Duty Cycle Model - non scaled'!D14&gt;'Duty Cycle Model - non scaled'!D$49,"Above Median","PASS")</f>
        <v>Above Median</v>
      </c>
      <c r="E14" s="63" t="str">
        <f>IF('Duty Cycle Model - non scaled'!E14&gt;'Duty Cycle Model - non scaled'!E$49,"Above Median","PASS")</f>
        <v>Above Median</v>
      </c>
    </row>
    <row r="15" spans="1:5" ht="12.75">
      <c r="A15" s="43" t="str">
        <f>'Raw Data'!A15</f>
        <v>n</v>
      </c>
      <c r="B15" s="44" t="str">
        <f>'Raw Data'!B15</f>
        <v>n</v>
      </c>
      <c r="C15" s="62" t="str">
        <f>IF('Duty Cycle Model - non scaled'!C15&gt;'Duty Cycle Model - non scaled'!C$49,"Above Median","PASS")</f>
        <v>Above Median</v>
      </c>
      <c r="D15" s="62" t="str">
        <f>IF('Duty Cycle Model - non scaled'!D15&gt;'Duty Cycle Model - non scaled'!D$49,"Above Median","PASS")</f>
        <v>Above Median</v>
      </c>
      <c r="E15" s="63" t="str">
        <f>IF('Duty Cycle Model - non scaled'!E15&gt;'Duty Cycle Model - non scaled'!E$49,"Above Median","PASS")</f>
        <v>Above Median</v>
      </c>
    </row>
    <row r="16" spans="1:5" ht="12.75">
      <c r="A16" s="43" t="str">
        <f>'Raw Data'!A16</f>
        <v>o</v>
      </c>
      <c r="B16" s="44" t="str">
        <f>'Raw Data'!B16</f>
        <v>o</v>
      </c>
      <c r="C16" s="62" t="str">
        <f>IF('Duty Cycle Model - non scaled'!C16&gt;'Duty Cycle Model - non scaled'!C$49,"Above Median","PASS")</f>
        <v>PASS</v>
      </c>
      <c r="D16" s="62" t="str">
        <f>IF('Duty Cycle Model - non scaled'!D16&gt;'Duty Cycle Model - non scaled'!D$49,"Above Median","PASS")</f>
        <v>PASS</v>
      </c>
      <c r="E16" s="63" t="str">
        <f>IF('Duty Cycle Model - non scaled'!E16&gt;'Duty Cycle Model - non scaled'!E$49,"Above Median","PASS")</f>
        <v>PASS</v>
      </c>
    </row>
    <row r="17" spans="1:5" ht="12.75">
      <c r="A17" s="43" t="str">
        <f>'Raw Data'!A17</f>
        <v>p</v>
      </c>
      <c r="B17" s="44" t="str">
        <f>'Raw Data'!B17</f>
        <v>p</v>
      </c>
      <c r="C17" s="62" t="str">
        <f>IF('Duty Cycle Model - non scaled'!C17&gt;'Duty Cycle Model - non scaled'!C$49,"Above Median","PASS")</f>
        <v>PASS</v>
      </c>
      <c r="D17" s="62" t="str">
        <f>IF('Duty Cycle Model - non scaled'!D17&gt;'Duty Cycle Model - non scaled'!D$49,"Above Median","PASS")</f>
        <v>PASS</v>
      </c>
      <c r="E17" s="63" t="str">
        <f>IF('Duty Cycle Model - non scaled'!E17&gt;'Duty Cycle Model - non scaled'!E$49,"Above Median","PASS")</f>
        <v>PASS</v>
      </c>
    </row>
    <row r="18" spans="1:5" ht="12.75">
      <c r="A18" s="43" t="str">
        <f>'Raw Data'!A18</f>
        <v>q</v>
      </c>
      <c r="B18" s="44" t="str">
        <f>'Raw Data'!B18</f>
        <v>q</v>
      </c>
      <c r="C18" s="62" t="str">
        <f>IF('Duty Cycle Model - non scaled'!C18&gt;'Duty Cycle Model - non scaled'!C$49,"Above Median","PASS")</f>
        <v>Above Median</v>
      </c>
      <c r="D18" s="62" t="str">
        <f>IF('Duty Cycle Model - non scaled'!D18&gt;'Duty Cycle Model - non scaled'!D$49,"Above Median","PASS")</f>
        <v>Above Median</v>
      </c>
      <c r="E18" s="63" t="str">
        <f>IF('Duty Cycle Model - non scaled'!E18&gt;'Duty Cycle Model - non scaled'!E$49,"Above Median","PASS")</f>
        <v>Above Median</v>
      </c>
    </row>
    <row r="19" spans="1:5" ht="12.75">
      <c r="A19" s="43" t="str">
        <f>'Raw Data'!A19</f>
        <v>r</v>
      </c>
      <c r="B19" s="44" t="str">
        <f>'Raw Data'!B19</f>
        <v>r</v>
      </c>
      <c r="C19" s="62" t="str">
        <f>IF('Duty Cycle Model - non scaled'!C19&gt;'Duty Cycle Model - non scaled'!C$49,"Above Median","PASS")</f>
        <v>Above Median</v>
      </c>
      <c r="D19" s="62" t="str">
        <f>IF('Duty Cycle Model - non scaled'!D19&gt;'Duty Cycle Model - non scaled'!D$49,"Above Median","PASS")</f>
        <v>Above Median</v>
      </c>
      <c r="E19" s="63" t="str">
        <f>IF('Duty Cycle Model - non scaled'!E19&gt;'Duty Cycle Model - non scaled'!E$49,"Above Median","PASS")</f>
        <v>Above Median</v>
      </c>
    </row>
    <row r="20" spans="1:5" ht="12.75">
      <c r="A20" s="43" t="str">
        <f>'Raw Data'!A20</f>
        <v>s</v>
      </c>
      <c r="B20" s="44" t="str">
        <f>'Raw Data'!B20</f>
        <v>s</v>
      </c>
      <c r="C20" s="62" t="str">
        <f>IF('Duty Cycle Model - non scaled'!C20&gt;'Duty Cycle Model - non scaled'!C$49,"Above Median","PASS")</f>
        <v>Above Median</v>
      </c>
      <c r="D20" s="62" t="str">
        <f>IF('Duty Cycle Model - non scaled'!D20&gt;'Duty Cycle Model - non scaled'!D$49,"Above Median","PASS")</f>
        <v>Above Median</v>
      </c>
      <c r="E20" s="63" t="str">
        <f>IF('Duty Cycle Model - non scaled'!E20&gt;'Duty Cycle Model - non scaled'!E$49,"Above Median","PASS")</f>
        <v>Above Median</v>
      </c>
    </row>
    <row r="21" spans="1:5" ht="12.75">
      <c r="A21" s="43" t="str">
        <f>'Raw Data'!A21</f>
        <v>t</v>
      </c>
      <c r="B21" s="44" t="str">
        <f>'Raw Data'!B21</f>
        <v>t</v>
      </c>
      <c r="C21" s="62" t="str">
        <f>IF('Duty Cycle Model - non scaled'!C21&gt;'Duty Cycle Model - non scaled'!C$49,"Above Median","PASS")</f>
        <v>Above Median</v>
      </c>
      <c r="D21" s="62" t="str">
        <f>IF('Duty Cycle Model - non scaled'!D21&gt;'Duty Cycle Model - non scaled'!D$49,"Above Median","PASS")</f>
        <v>Above Median</v>
      </c>
      <c r="E21" s="63" t="str">
        <f>IF('Duty Cycle Model - non scaled'!E21&gt;'Duty Cycle Model - non scaled'!E$49,"Above Median","PASS")</f>
        <v>Above Median</v>
      </c>
    </row>
    <row r="22" spans="1:5" ht="12.75">
      <c r="A22" s="43" t="str">
        <f>'Raw Data'!A22</f>
        <v>u</v>
      </c>
      <c r="B22" s="44" t="str">
        <f>'Raw Data'!B22</f>
        <v>u</v>
      </c>
      <c r="C22" s="62" t="str">
        <f>IF('Duty Cycle Model - non scaled'!C22&gt;'Duty Cycle Model - non scaled'!C$49,"Above Median","PASS")</f>
        <v>Above Median</v>
      </c>
      <c r="D22" s="62" t="str">
        <f>IF('Duty Cycle Model - non scaled'!D22&gt;'Duty Cycle Model - non scaled'!D$49,"Above Median","PASS")</f>
        <v>Above Median</v>
      </c>
      <c r="E22" s="63" t="str">
        <f>IF('Duty Cycle Model - non scaled'!E22&gt;'Duty Cycle Model - non scaled'!E$49,"Above Median","PASS")</f>
        <v>Above Median</v>
      </c>
    </row>
    <row r="23" spans="1:5" ht="12.75">
      <c r="A23" s="43" t="str">
        <f>'Raw Data'!A23</f>
        <v>v</v>
      </c>
      <c r="B23" s="44" t="str">
        <f>'Raw Data'!B23</f>
        <v>v</v>
      </c>
      <c r="C23" s="62" t="str">
        <f>IF('Duty Cycle Model - non scaled'!C23&gt;'Duty Cycle Model - non scaled'!C$49,"Above Median","PASS")</f>
        <v>PASS</v>
      </c>
      <c r="D23" s="62" t="str">
        <f>IF('Duty Cycle Model - non scaled'!D23&gt;'Duty Cycle Model - non scaled'!D$49,"Above Median","PASS")</f>
        <v>PASS</v>
      </c>
      <c r="E23" s="63" t="str">
        <f>IF('Duty Cycle Model - non scaled'!E23&gt;'Duty Cycle Model - non scaled'!E$49,"Above Median","PASS")</f>
        <v>PASS</v>
      </c>
    </row>
    <row r="47" spans="1:5" ht="12.75">
      <c r="A47" s="34" t="str">
        <f>'Duty Cycle Model - non scaled'!A47</f>
        <v>Control</v>
      </c>
      <c r="B47" s="34" t="str">
        <f>'Duty Cycle Model - non scaled'!B47</f>
        <v>EPA</v>
      </c>
      <c r="C47" s="34" t="str">
        <f>IF('Duty Cycle Model - non scaled'!C47&gt;'Duty Cycle Model - non scaled'!C$49,"Above Median","Below")</f>
        <v>Below</v>
      </c>
      <c r="D47" s="34" t="str">
        <f>IF('Duty Cycle Model - non scaled'!D47&gt;'Duty Cycle Model - non scaled'!D$49,"Above Median","Below")</f>
        <v>Below</v>
      </c>
      <c r="E47" s="34" t="str">
        <f>IF('Duty Cycle Model - non scaled'!E47&gt;'Duty Cycle Model - non scaled'!E$49,"Above Median","Below")</f>
        <v>Below</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9"/>
  <sheetViews>
    <sheetView workbookViewId="0" topLeftCell="A1">
      <selection activeCell="E18" sqref="E18"/>
    </sheetView>
  </sheetViews>
  <sheetFormatPr defaultColWidth="11.421875" defaultRowHeight="12.75"/>
  <cols>
    <col min="1" max="1" width="14.00390625" style="0" bestFit="1" customWidth="1"/>
    <col min="2" max="2" width="4.421875" style="0" bestFit="1" customWidth="1"/>
    <col min="3" max="3" width="9.140625" style="0" bestFit="1" customWidth="1"/>
    <col min="4" max="4" width="8.00390625" style="0" bestFit="1" customWidth="1"/>
    <col min="5" max="5" width="10.00390625" style="0" bestFit="1" customWidth="1"/>
    <col min="6" max="6" width="15.00390625" style="0" bestFit="1" customWidth="1"/>
    <col min="7" max="7" width="8.7109375" style="0" bestFit="1" customWidth="1"/>
    <col min="8" max="8" width="15.28125" style="0" bestFit="1" customWidth="1"/>
  </cols>
  <sheetData>
    <row r="1" spans="1:7" ht="12.75">
      <c r="A1" s="39" t="s">
        <v>104</v>
      </c>
      <c r="B1" s="39" t="s">
        <v>105</v>
      </c>
      <c r="C1" s="39" t="s">
        <v>76</v>
      </c>
      <c r="D1" s="39" t="s">
        <v>97</v>
      </c>
      <c r="E1" s="39" t="s">
        <v>150</v>
      </c>
      <c r="F1" s="39" t="s">
        <v>151</v>
      </c>
      <c r="G1" s="39" t="s">
        <v>77</v>
      </c>
    </row>
    <row r="2" spans="1:7" ht="12">
      <c r="A2" s="51" t="str">
        <f>'Actual Data'!C4</f>
        <v>a</v>
      </c>
      <c r="B2" s="52" t="str">
        <f>'Actual Data'!B4</f>
        <v>a</v>
      </c>
      <c r="C2" s="53">
        <f>'Actual Data'!AM4</f>
        <v>300</v>
      </c>
      <c r="D2" s="53">
        <f>'Actual Data'!AJ4</f>
        <v>6.4</v>
      </c>
      <c r="E2" s="53">
        <f>'Actual Data'!AK4</f>
        <v>18.2</v>
      </c>
      <c r="F2" s="53">
        <f>'Actual Data'!AL4</f>
        <v>300</v>
      </c>
      <c r="G2" s="53">
        <f>'Actual Data'!AQ4+('Actual Data'!S4*Factors!$G$2)</f>
        <v>582</v>
      </c>
    </row>
    <row r="3" spans="1:7" ht="12">
      <c r="A3" s="51" t="str">
        <f>'Actual Data'!C5</f>
        <v>b</v>
      </c>
      <c r="B3" s="52" t="str">
        <f>'Actual Data'!B5</f>
        <v>b</v>
      </c>
      <c r="C3" s="53">
        <f>'Actual Data'!AM5</f>
        <v>156</v>
      </c>
      <c r="D3" s="53">
        <f>'Actual Data'!AJ5</f>
        <v>6.5</v>
      </c>
      <c r="E3" s="53">
        <f>'Actual Data'!AK5</f>
        <v>10.3</v>
      </c>
      <c r="F3" s="53">
        <f>'Actual Data'!AL5</f>
        <v>156</v>
      </c>
      <c r="G3" s="53">
        <f>'Actual Data'!AQ5+('Actual Data'!S5*Factors!$G$2)</f>
        <v>371</v>
      </c>
    </row>
    <row r="4" spans="1:7" ht="12">
      <c r="A4" s="51" t="str">
        <f>'Actual Data'!C6</f>
        <v>c</v>
      </c>
      <c r="B4" s="52" t="str">
        <f>'Actual Data'!B6</f>
        <v>c</v>
      </c>
      <c r="C4" s="53">
        <f>'Actual Data'!AM6</f>
        <v>105</v>
      </c>
      <c r="D4" s="53">
        <f>'Actual Data'!AJ6</f>
        <v>2.4</v>
      </c>
      <c r="E4" s="53">
        <f>'Actual Data'!AK6</f>
        <v>3.5</v>
      </c>
      <c r="F4" s="53">
        <f>'Actual Data'!AL6</f>
        <v>105</v>
      </c>
      <c r="G4" s="53">
        <f>'Actual Data'!AQ6+('Actual Data'!S6*Factors!$G$2)</f>
        <v>227</v>
      </c>
    </row>
    <row r="5" spans="1:7" ht="12">
      <c r="A5" s="51" t="str">
        <f>'Actual Data'!C7</f>
        <v>d</v>
      </c>
      <c r="B5" s="52" t="str">
        <f>'Actual Data'!B7</f>
        <v>d</v>
      </c>
      <c r="C5" s="53">
        <f>'Actual Data'!AM7</f>
        <v>101</v>
      </c>
      <c r="D5" s="53">
        <f>'Actual Data'!AJ7</f>
        <v>0.8</v>
      </c>
      <c r="E5" s="53">
        <f>'Actual Data'!AK7</f>
        <v>3.2</v>
      </c>
      <c r="F5" s="53">
        <f>'Actual Data'!AL7</f>
        <v>101</v>
      </c>
      <c r="G5" s="53">
        <f>'Actual Data'!AQ7+('Actual Data'!S7*Factors!$G$2)</f>
        <v>261</v>
      </c>
    </row>
    <row r="6" spans="1:7" ht="12">
      <c r="A6" s="51" t="str">
        <f>'Actual Data'!C8</f>
        <v>e</v>
      </c>
      <c r="B6" s="52" t="str">
        <f>'Actual Data'!B8</f>
        <v>e</v>
      </c>
      <c r="C6" s="53">
        <f>'Actual Data'!AM8</f>
        <v>186</v>
      </c>
      <c r="D6" s="53">
        <f>'Actual Data'!AJ8</f>
        <v>3</v>
      </c>
      <c r="E6" s="53">
        <f>'Actual Data'!AK8</f>
        <v>7.4</v>
      </c>
      <c r="F6" s="53">
        <f>'Actual Data'!AL8</f>
        <v>186</v>
      </c>
      <c r="G6" s="53">
        <f>'Actual Data'!AQ8+('Actual Data'!S8*Factors!$G$2)</f>
        <v>399</v>
      </c>
    </row>
    <row r="7" spans="1:7" ht="12">
      <c r="A7" s="51" t="str">
        <f>'Actual Data'!C9</f>
        <v>f</v>
      </c>
      <c r="B7" s="52" t="str">
        <f>'Actual Data'!B9</f>
        <v>f</v>
      </c>
      <c r="C7" s="53">
        <f>'Actual Data'!AM9</f>
        <v>188</v>
      </c>
      <c r="D7" s="53">
        <f>'Actual Data'!AJ9</f>
        <v>2.4</v>
      </c>
      <c r="E7" s="53">
        <f>'Actual Data'!AK9</f>
        <v>2.8</v>
      </c>
      <c r="F7" s="53">
        <f>'Actual Data'!AL9</f>
        <v>188</v>
      </c>
      <c r="G7" s="53">
        <f>'Actual Data'!AQ9+('Actual Data'!S9*Factors!$G$2)</f>
        <v>355.5</v>
      </c>
    </row>
    <row r="8" spans="1:7" ht="12">
      <c r="A8" s="51" t="str">
        <f>'Actual Data'!C10</f>
        <v>g</v>
      </c>
      <c r="B8" s="52" t="str">
        <f>'Actual Data'!B10</f>
        <v>g</v>
      </c>
      <c r="C8" s="53">
        <f>'Actual Data'!AM10</f>
        <v>116</v>
      </c>
      <c r="D8" s="53">
        <f>'Actual Data'!AJ10</f>
        <v>3</v>
      </c>
      <c r="E8" s="53">
        <f>'Actual Data'!AK10</f>
        <v>3</v>
      </c>
      <c r="F8" s="53">
        <f>'Actual Data'!AL10</f>
        <v>116</v>
      </c>
      <c r="G8" s="53">
        <f>'Actual Data'!AQ10+('Actual Data'!S10*Factors!$G$2)</f>
        <v>221.9</v>
      </c>
    </row>
    <row r="9" spans="1:7" ht="12">
      <c r="A9" s="51" t="str">
        <f>'Actual Data'!C11</f>
        <v>h</v>
      </c>
      <c r="B9" s="52" t="str">
        <f>'Actual Data'!B11</f>
        <v>h</v>
      </c>
      <c r="C9" s="53">
        <f>'Actual Data'!AM11</f>
        <v>236</v>
      </c>
      <c r="D9" s="53">
        <f>'Actual Data'!AJ11</f>
        <v>3.2</v>
      </c>
      <c r="E9" s="53">
        <f>'Actual Data'!AK11</f>
        <v>3.8</v>
      </c>
      <c r="F9" s="53">
        <f>'Actual Data'!AL11</f>
        <v>236</v>
      </c>
      <c r="G9" s="53">
        <f>'Actual Data'!AQ11+('Actual Data'!S11*Factors!$G$2)</f>
        <v>423.4</v>
      </c>
    </row>
    <row r="10" spans="1:7" ht="12">
      <c r="A10" s="51" t="str">
        <f>'Actual Data'!C12</f>
        <v>I</v>
      </c>
      <c r="B10" s="52" t="str">
        <f>'Actual Data'!B12</f>
        <v>I</v>
      </c>
      <c r="C10" s="53">
        <f>'Actual Data'!AM12</f>
        <v>208</v>
      </c>
      <c r="D10" s="53">
        <f>'Actual Data'!AJ12</f>
        <v>2.2</v>
      </c>
      <c r="E10" s="53">
        <f>'Actual Data'!AK12</f>
        <v>3.2</v>
      </c>
      <c r="F10" s="53">
        <f>'Actual Data'!AL12</f>
        <v>208</v>
      </c>
      <c r="G10" s="53">
        <f>'Actual Data'!AQ12+('Actual Data'!S12*Factors!$G$2)</f>
        <v>393</v>
      </c>
    </row>
    <row r="11" spans="1:7" ht="12">
      <c r="A11" s="51" t="str">
        <f>'Actual Data'!C13</f>
        <v>j</v>
      </c>
      <c r="B11" s="52" t="str">
        <f>'Actual Data'!B13</f>
        <v>j</v>
      </c>
      <c r="C11" s="53">
        <f>'Actual Data'!AM13</f>
        <v>108</v>
      </c>
      <c r="D11" s="53">
        <f>'Actual Data'!AJ13</f>
        <v>5.7</v>
      </c>
      <c r="E11" s="53">
        <f>'Actual Data'!AK13</f>
        <v>108</v>
      </c>
      <c r="F11" s="53">
        <f>'Actual Data'!AL13</f>
        <v>108</v>
      </c>
      <c r="G11" s="53">
        <f>'Actual Data'!AQ13+('Actual Data'!S13*Factors!$G$2)</f>
        <v>261</v>
      </c>
    </row>
    <row r="12" spans="1:7" ht="12">
      <c r="A12" s="51" t="str">
        <f>'Actual Data'!C14</f>
        <v>k</v>
      </c>
      <c r="B12" s="52" t="str">
        <f>'Actual Data'!B14</f>
        <v>k</v>
      </c>
      <c r="C12" s="53">
        <f>'Actual Data'!AM14</f>
        <v>78</v>
      </c>
      <c r="D12" s="53">
        <f>'Actual Data'!AJ14</f>
        <v>6.2</v>
      </c>
      <c r="E12" s="53">
        <f>'Actual Data'!AK14</f>
        <v>78</v>
      </c>
      <c r="F12" s="53">
        <f>'Actual Data'!AL14</f>
        <v>78</v>
      </c>
      <c r="G12" s="53">
        <f>'Actual Data'!AQ14+('Actual Data'!S14*Factors!$G$2)</f>
        <v>270</v>
      </c>
    </row>
    <row r="13" spans="1:7" ht="12">
      <c r="A13" s="51" t="str">
        <f>'Actual Data'!C15</f>
        <v>l</v>
      </c>
      <c r="B13" s="52" t="str">
        <f>'Actual Data'!B15</f>
        <v>l</v>
      </c>
      <c r="C13" s="53">
        <f>'Actual Data'!AM15</f>
        <v>369</v>
      </c>
      <c r="D13" s="53">
        <f>'Actual Data'!AJ15</f>
        <v>30</v>
      </c>
      <c r="E13" s="53">
        <f>'Actual Data'!AK15</f>
        <v>369</v>
      </c>
      <c r="F13" s="53">
        <f>'Actual Data'!AL15</f>
        <v>369</v>
      </c>
      <c r="G13" s="53">
        <f>'Actual Data'!AQ15+('Actual Data'!S15*Factors!$G$2)</f>
        <v>438</v>
      </c>
    </row>
    <row r="14" spans="1:7" ht="12">
      <c r="A14" s="54" t="str">
        <f>'Actual Data'!C16</f>
        <v>m</v>
      </c>
      <c r="B14" s="55" t="str">
        <f>'Actual Data'!B16</f>
        <v>m</v>
      </c>
      <c r="C14" s="56">
        <f>'Actual Data'!AM16</f>
        <v>308</v>
      </c>
      <c r="D14" s="56">
        <f>'Actual Data'!AJ16</f>
        <v>32</v>
      </c>
      <c r="E14" s="56">
        <f>'Actual Data'!AK16</f>
        <v>308</v>
      </c>
      <c r="F14" s="53">
        <f>'Actual Data'!AL16</f>
        <v>308</v>
      </c>
      <c r="G14" s="53">
        <f>'Actual Data'!AQ16+('Actual Data'!S16*Factors!$G$2)</f>
        <v>349</v>
      </c>
    </row>
    <row r="15" spans="1:7" ht="12">
      <c r="A15" s="54" t="str">
        <f>'Actual Data'!C17</f>
        <v>n</v>
      </c>
      <c r="B15" s="55" t="str">
        <f>'Actual Data'!B17</f>
        <v>n</v>
      </c>
      <c r="C15" s="56">
        <f>'Actual Data'!AM17</f>
        <v>270</v>
      </c>
      <c r="D15" s="56">
        <f>'Actual Data'!AJ17</f>
        <v>16.3</v>
      </c>
      <c r="E15" s="56">
        <f>'Actual Data'!AK17</f>
        <v>183.8</v>
      </c>
      <c r="F15" s="53">
        <f>'Actual Data'!AL17</f>
        <v>270</v>
      </c>
      <c r="G15" s="53">
        <f>'Actual Data'!AQ17+('Actual Data'!S17*Factors!$G$2)</f>
        <v>370</v>
      </c>
    </row>
    <row r="16" spans="1:7" ht="12">
      <c r="A16" s="54" t="str">
        <f>'Actual Data'!C18</f>
        <v>o</v>
      </c>
      <c r="B16" s="55" t="str">
        <f>'Actual Data'!B18</f>
        <v>o</v>
      </c>
      <c r="C16" s="56">
        <f>'Actual Data'!AM18</f>
        <v>107</v>
      </c>
      <c r="D16" s="56">
        <f>'Actual Data'!AJ18</f>
        <v>1</v>
      </c>
      <c r="E16" s="56">
        <f>'Actual Data'!AK18</f>
        <v>2</v>
      </c>
      <c r="F16" s="53">
        <f>'Actual Data'!AL18</f>
        <v>107</v>
      </c>
      <c r="G16" s="53">
        <f>'Actual Data'!AQ18+('Actual Data'!S18*Factors!$G$2)</f>
        <v>173</v>
      </c>
    </row>
    <row r="17" spans="1:7" ht="12">
      <c r="A17" s="54" t="str">
        <f>'Actual Data'!C19</f>
        <v>p</v>
      </c>
      <c r="B17" s="55" t="str">
        <f>'Actual Data'!B19</f>
        <v>p</v>
      </c>
      <c r="C17" s="56">
        <f>'Actual Data'!AM19</f>
        <v>201</v>
      </c>
      <c r="D17" s="56">
        <f>'Actual Data'!AJ19</f>
        <v>6.4</v>
      </c>
      <c r="E17" s="56">
        <f>'Actual Data'!AK19</f>
        <v>8</v>
      </c>
      <c r="F17" s="53">
        <f>'Actual Data'!AL19</f>
        <v>201</v>
      </c>
      <c r="G17" s="53">
        <f>'Actual Data'!AQ19+('Actual Data'!S19*Factors!$G$2)</f>
        <v>294</v>
      </c>
    </row>
    <row r="18" spans="1:7" ht="12">
      <c r="A18" s="54" t="str">
        <f>'Actual Data'!C20</f>
        <v>q</v>
      </c>
      <c r="B18" s="55" t="str">
        <f>'Actual Data'!B20</f>
        <v>q</v>
      </c>
      <c r="C18" s="56">
        <f>'Actual Data'!AM20</f>
        <v>278</v>
      </c>
      <c r="D18" s="56">
        <f>'Actual Data'!AJ20</f>
        <v>5.9</v>
      </c>
      <c r="E18" s="56">
        <f>'Actual Data'!AK20</f>
        <v>8</v>
      </c>
      <c r="F18" s="53">
        <f>'Actual Data'!AL20</f>
        <v>278</v>
      </c>
      <c r="G18" s="53">
        <f>'Actual Data'!AQ20+('Actual Data'!S20*Factors!$G$2)</f>
        <v>371</v>
      </c>
    </row>
    <row r="19" spans="1:7" ht="12">
      <c r="A19" s="54" t="str">
        <f>'Actual Data'!C21</f>
        <v>r</v>
      </c>
      <c r="B19" s="55" t="str">
        <f>'Actual Data'!B21</f>
        <v>r</v>
      </c>
      <c r="C19" s="56">
        <f>'Actual Data'!AM21</f>
        <v>210.3</v>
      </c>
      <c r="D19" s="56">
        <f>'Actual Data'!AJ21</f>
        <v>5.9</v>
      </c>
      <c r="E19" s="56">
        <f>'Actual Data'!AK21</f>
        <v>8</v>
      </c>
      <c r="F19" s="53">
        <f>'Actual Data'!AL21</f>
        <v>210.3</v>
      </c>
      <c r="G19" s="53">
        <f>'Actual Data'!AQ21+('Actual Data'!S21*Factors!$G$2)</f>
        <v>303</v>
      </c>
    </row>
    <row r="20" spans="1:7" ht="12">
      <c r="A20" s="54" t="str">
        <f>'Actual Data'!C22</f>
        <v>s</v>
      </c>
      <c r="B20" s="55" t="str">
        <f>'Actual Data'!B22</f>
        <v>s</v>
      </c>
      <c r="C20" s="56">
        <f>'Actual Data'!AM22</f>
        <v>293</v>
      </c>
      <c r="D20" s="56">
        <f>'Actual Data'!AJ22</f>
        <v>2</v>
      </c>
      <c r="E20" s="56">
        <f>'Actual Data'!AK22</f>
        <v>4.1</v>
      </c>
      <c r="F20" s="53">
        <f>'Actual Data'!AL22</f>
        <v>293</v>
      </c>
      <c r="G20" s="53">
        <f>'Actual Data'!AQ22+('Actual Data'!S22*Factors!$G$2)</f>
        <v>408</v>
      </c>
    </row>
    <row r="21" spans="1:7" ht="12">
      <c r="A21" s="54" t="str">
        <f>'Actual Data'!C23</f>
        <v>t</v>
      </c>
      <c r="B21" s="55" t="str">
        <f>'Actual Data'!B23</f>
        <v>t</v>
      </c>
      <c r="C21" s="56">
        <f>'Actual Data'!AM23</f>
        <v>410</v>
      </c>
      <c r="D21" s="56">
        <f>'Actual Data'!AJ23</f>
        <v>2.3</v>
      </c>
      <c r="E21" s="56">
        <f>'Actual Data'!AK23</f>
        <v>9.2</v>
      </c>
      <c r="F21" s="53">
        <f>'Actual Data'!AL23</f>
        <v>410</v>
      </c>
      <c r="G21" s="53">
        <f>'Actual Data'!AQ23+('Actual Data'!S23*Factors!$G$2)</f>
        <v>537</v>
      </c>
    </row>
    <row r="22" spans="1:7" ht="12">
      <c r="A22" s="54" t="str">
        <f>'Actual Data'!C24</f>
        <v>u</v>
      </c>
      <c r="B22" s="55" t="str">
        <f>'Actual Data'!B24</f>
        <v>u</v>
      </c>
      <c r="C22" s="56">
        <f>'Actual Data'!AM24</f>
        <v>364</v>
      </c>
      <c r="D22" s="56">
        <f>'Actual Data'!AJ24</f>
        <v>6</v>
      </c>
      <c r="E22" s="56">
        <f>'Actual Data'!AK24</f>
        <v>10</v>
      </c>
      <c r="F22" s="53">
        <f>'Actual Data'!AL24</f>
        <v>364</v>
      </c>
      <c r="G22" s="53">
        <f>'Actual Data'!AQ24+('Actual Data'!S24*Factors!$G$2)</f>
        <v>542</v>
      </c>
    </row>
    <row r="23" spans="1:7" ht="12">
      <c r="A23" s="54" t="str">
        <f>'Actual Data'!C25</f>
        <v>v</v>
      </c>
      <c r="B23" s="54" t="str">
        <f>'Actual Data'!B25</f>
        <v>v</v>
      </c>
      <c r="C23" s="53">
        <f>'Actual Data'!AM25</f>
        <v>102</v>
      </c>
      <c r="D23" s="53">
        <f>'Actual Data'!AJ25</f>
        <v>5.7</v>
      </c>
      <c r="E23" s="53">
        <f>'Actual Data'!AK25</f>
        <v>102</v>
      </c>
      <c r="F23" s="53">
        <f>'Actual Data'!AL25</f>
        <v>102</v>
      </c>
      <c r="G23" s="53">
        <f>'Actual Data'!AQ25+('Actual Data'!S25*Factors!$G$2)</f>
        <v>290</v>
      </c>
    </row>
    <row r="47" spans="1:7" ht="12">
      <c r="A47" t="s">
        <v>47</v>
      </c>
      <c r="B47" t="s">
        <v>46</v>
      </c>
      <c r="C47">
        <v>115</v>
      </c>
      <c r="D47">
        <v>2</v>
      </c>
      <c r="E47">
        <v>7</v>
      </c>
      <c r="G47">
        <v>0</v>
      </c>
    </row>
    <row r="48" spans="1:7" ht="12">
      <c r="A48" t="s">
        <v>48</v>
      </c>
      <c r="B48" t="s">
        <v>46</v>
      </c>
      <c r="C48">
        <v>100</v>
      </c>
      <c r="D48">
        <v>2</v>
      </c>
      <c r="E48">
        <v>7</v>
      </c>
      <c r="G48">
        <v>0</v>
      </c>
    </row>
    <row r="49" spans="1:7" ht="12">
      <c r="A49" t="s">
        <v>49</v>
      </c>
      <c r="B49" t="s">
        <v>46</v>
      </c>
      <c r="C49">
        <v>145</v>
      </c>
      <c r="D49">
        <v>2</v>
      </c>
      <c r="E49">
        <v>7</v>
      </c>
      <c r="G49">
        <v>0</v>
      </c>
    </row>
  </sheetData>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H8"/>
  <sheetViews>
    <sheetView workbookViewId="0" topLeftCell="A1">
      <selection activeCell="A6" sqref="A6"/>
    </sheetView>
  </sheetViews>
  <sheetFormatPr defaultColWidth="11.421875" defaultRowHeight="12.75"/>
  <cols>
    <col min="1" max="1" width="22.00390625" style="34" bestFit="1" customWidth="1"/>
    <col min="2" max="16384" width="12.8515625" style="34" customWidth="1"/>
  </cols>
  <sheetData>
    <row r="1" spans="1:8" ht="12.75">
      <c r="A1" s="38" t="s">
        <v>65</v>
      </c>
      <c r="B1" s="38" t="s">
        <v>66</v>
      </c>
      <c r="C1" s="38" t="s">
        <v>67</v>
      </c>
      <c r="D1" s="38" t="s">
        <v>68</v>
      </c>
      <c r="E1" s="38" t="s">
        <v>98</v>
      </c>
      <c r="F1" s="38" t="s">
        <v>69</v>
      </c>
      <c r="G1" s="38" t="s">
        <v>41</v>
      </c>
      <c r="H1" s="38"/>
    </row>
    <row r="2" spans="1:8" ht="12.75">
      <c r="A2" s="41" t="s">
        <v>102</v>
      </c>
      <c r="B2" s="71">
        <v>0.6</v>
      </c>
      <c r="C2" s="71">
        <v>0.7</v>
      </c>
      <c r="D2" s="72">
        <v>0.6</v>
      </c>
      <c r="E2" s="72">
        <v>0.475</v>
      </c>
      <c r="F2" s="57">
        <v>115</v>
      </c>
      <c r="G2" s="75">
        <v>5</v>
      </c>
      <c r="H2" s="67"/>
    </row>
    <row r="3" spans="1:8" ht="12.75">
      <c r="A3" s="64" t="s">
        <v>140</v>
      </c>
      <c r="B3" s="71">
        <v>0.15</v>
      </c>
      <c r="C3" s="71">
        <v>0.12</v>
      </c>
      <c r="D3" s="72">
        <v>0.28</v>
      </c>
      <c r="E3" s="72">
        <v>0.2</v>
      </c>
      <c r="F3" s="57">
        <v>2</v>
      </c>
      <c r="G3" s="76"/>
      <c r="H3" s="42"/>
    </row>
    <row r="4" spans="1:8" ht="12.75">
      <c r="A4" s="64" t="s">
        <v>122</v>
      </c>
      <c r="B4" s="71">
        <v>0.25</v>
      </c>
      <c r="C4" s="71">
        <v>0.18</v>
      </c>
      <c r="D4" s="72">
        <v>0.12</v>
      </c>
      <c r="E4" s="72">
        <v>0.325</v>
      </c>
      <c r="F4" s="57">
        <v>7</v>
      </c>
      <c r="G4" s="76"/>
      <c r="H4" s="42"/>
    </row>
    <row r="5" spans="1:8" ht="12.75">
      <c r="A5" s="64" t="s">
        <v>123</v>
      </c>
      <c r="B5" s="71">
        <v>0</v>
      </c>
      <c r="C5" s="71">
        <v>0</v>
      </c>
      <c r="D5" s="72">
        <v>0</v>
      </c>
      <c r="E5" s="72">
        <v>0</v>
      </c>
      <c r="F5" s="59"/>
      <c r="G5" s="45"/>
      <c r="H5" s="46"/>
    </row>
    <row r="6" spans="1:6" ht="12.75">
      <c r="A6" s="64" t="s">
        <v>103</v>
      </c>
      <c r="B6" s="73">
        <f>SUM(B2:B5)</f>
        <v>1</v>
      </c>
      <c r="C6" s="73">
        <f>SUM(C2:C5)</f>
        <v>1</v>
      </c>
      <c r="D6" s="74">
        <f>SUM(D2:D5)</f>
        <v>1</v>
      </c>
      <c r="E6" s="74">
        <f>SUM(E2:E5)</f>
        <v>1</v>
      </c>
      <c r="F6" s="35"/>
    </row>
    <row r="7" spans="1:5" ht="12.75">
      <c r="A7" s="64" t="s">
        <v>87</v>
      </c>
      <c r="B7" s="58">
        <f>QUARTILE('Duty Cycle Model -Med scaled'!D2:D23,1)</f>
        <v>0.30612177094442466</v>
      </c>
      <c r="C7" s="58">
        <f>QUARTILE('Duty Cycle Model -Med scaled'!G2:G23,1)</f>
        <v>0.3396069484054965</v>
      </c>
      <c r="D7" s="58">
        <f>QUARTILE('Duty Cycle Model -Med scaled'!J2:J23,1)</f>
        <v>0.289034050643851</v>
      </c>
      <c r="E7" s="58">
        <f>QUARTILE('Duty Cycle Model -Med scaled'!M2:M23,1)</f>
        <v>0.25512046252455955</v>
      </c>
    </row>
    <row r="8" spans="1:5" ht="12.75">
      <c r="A8" s="64" t="s">
        <v>88</v>
      </c>
      <c r="B8" s="58">
        <f>MEDIAN('Duty Cycle Model -Med scaled'!D2:D23)</f>
        <v>0.3464064714218233</v>
      </c>
      <c r="C8" s="69">
        <f>MEDIAN('Duty Cycle Model -Med scaled'!G2:G23)</f>
        <v>0.382659039088633</v>
      </c>
      <c r="D8" s="58">
        <f>MEDIAN('Duty Cycle Model -Med scaled'!J2:J23)</f>
        <v>0.32888187049183915</v>
      </c>
      <c r="E8" s="58">
        <f>MEDIAN('Duty Cycle Model -Med scaled'!M2:M23)</f>
        <v>0.29200488339645203</v>
      </c>
    </row>
  </sheetData>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F49"/>
  <sheetViews>
    <sheetView workbookViewId="0" topLeftCell="A1">
      <selection activeCell="C48" sqref="C48"/>
    </sheetView>
  </sheetViews>
  <sheetFormatPr defaultColWidth="11.421875" defaultRowHeight="12.75"/>
  <cols>
    <col min="1" max="1" width="21.140625" style="34" bestFit="1" customWidth="1"/>
    <col min="2" max="2" width="6.28125" style="34" bestFit="1" customWidth="1"/>
    <col min="3" max="3" width="17.421875" style="34" customWidth="1"/>
    <col min="4" max="4" width="16.8515625" style="34" customWidth="1"/>
    <col min="5" max="5" width="14.421875" style="34" bestFit="1" customWidth="1"/>
    <col min="6" max="16384" width="12.8515625" style="34" customWidth="1"/>
  </cols>
  <sheetData>
    <row r="1" spans="1:6" ht="12.75">
      <c r="A1" s="38" t="s">
        <v>104</v>
      </c>
      <c r="B1" s="38" t="s">
        <v>105</v>
      </c>
      <c r="C1" s="38" t="s">
        <v>106</v>
      </c>
      <c r="D1" s="38" t="s">
        <v>107</v>
      </c>
      <c r="E1" s="38" t="s">
        <v>75</v>
      </c>
      <c r="F1" s="38" t="s">
        <v>98</v>
      </c>
    </row>
    <row r="2" spans="1:6" ht="12.75">
      <c r="A2" s="41" t="str">
        <f>'Raw Data'!A2</f>
        <v>a</v>
      </c>
      <c r="B2" s="40" t="str">
        <f>'Raw Data'!B2</f>
        <v>a</v>
      </c>
      <c r="C2" s="49">
        <f>('Raw Data'!$C2*Factors!$B$2)+('Raw Data'!$D2*Factors!$B$3)+('Raw Data'!$E2*Factors!$B$4)+('Raw Data'!$F2*Factors!$B$5)</f>
        <v>185.51000000000002</v>
      </c>
      <c r="D2" s="49">
        <f>('Raw Data'!$C2*Factors!$C$2)+('Raw Data'!$D2*Factors!$C$3)+('Raw Data'!$E2*Factors!$C$4)+('Raw Data'!$F2*Factors!$C$5)</f>
        <v>214.044</v>
      </c>
      <c r="E2" s="50">
        <f>('Raw Data'!$C2*Factors!$D$2)+('Raw Data'!$D2*Factors!$D$3)+('Raw Data'!$E2*Factors!$D$4)+('Raw Data'!$F2*Factors!$D$5)</f>
        <v>183.976</v>
      </c>
      <c r="F2" s="50">
        <f>('Raw Data'!$C2*Factors!$E$2)+('Raw Data'!$D2*Factors!$E$3)+('Raw Data'!$E2*Factors!$E$4)+('Raw Data'!$F2*Factors!$E$5)</f>
        <v>149.695</v>
      </c>
    </row>
    <row r="3" spans="1:6" ht="12.75">
      <c r="A3" s="41" t="str">
        <f>'Raw Data'!A3</f>
        <v>b</v>
      </c>
      <c r="B3" s="40" t="str">
        <f>'Raw Data'!B3</f>
        <v>b</v>
      </c>
      <c r="C3" s="49">
        <f>('Raw Data'!$C3*Factors!$B$2)+('Raw Data'!$D3*Factors!$B$3)+('Raw Data'!$E3*Factors!$B$4)+('Raw Data'!$F3*Factors!$B$5)</f>
        <v>97.14999999999999</v>
      </c>
      <c r="D3" s="49">
        <f>('Raw Data'!$C3*Factors!$C$2)+('Raw Data'!$D3*Factors!$C$3)+('Raw Data'!$E3*Factors!$C$4)+('Raw Data'!$F3*Factors!$C$5)</f>
        <v>111.83399999999999</v>
      </c>
      <c r="E3" s="50">
        <f>('Raw Data'!$C3*Factors!$D$2)+('Raw Data'!$D3*Factors!$D$3)+('Raw Data'!$E3*Factors!$D$4)+('Raw Data'!$F3*Factors!$D$5)</f>
        <v>96.65599999999999</v>
      </c>
      <c r="F3" s="50">
        <f>('Raw Data'!$C3*Factors!$E$2)+('Raw Data'!$D3*Factors!$E$3)+('Raw Data'!$E3*Factors!$E$4)+('Raw Data'!$F3*Factors!$E$5)</f>
        <v>78.74749999999999</v>
      </c>
    </row>
    <row r="4" spans="1:6" ht="12.75">
      <c r="A4" s="41" t="str">
        <f>'Raw Data'!A4</f>
        <v>c</v>
      </c>
      <c r="B4" s="40" t="str">
        <f>'Raw Data'!B4</f>
        <v>c</v>
      </c>
      <c r="C4" s="49">
        <f>('Raw Data'!$C4*Factors!$B$2)+('Raw Data'!$D4*Factors!$B$3)+('Raw Data'!$E4*Factors!$B$4)+('Raw Data'!$F4*Factors!$B$5)</f>
        <v>64.235</v>
      </c>
      <c r="D4" s="49">
        <f>('Raw Data'!$C4*Factors!$C$2)+('Raw Data'!$D4*Factors!$C$3)+('Raw Data'!$E4*Factors!$C$4)+('Raw Data'!$F4*Factors!$C$5)</f>
        <v>74.41799999999999</v>
      </c>
      <c r="E4" s="50">
        <f>('Raw Data'!$C4*Factors!$D$2)+('Raw Data'!$D4*Factors!$D$3)+('Raw Data'!$E4*Factors!$D$4)+('Raw Data'!$F4*Factors!$D$5)</f>
        <v>64.092</v>
      </c>
      <c r="F4" s="50">
        <f>('Raw Data'!$C4*Factors!$E$2)+('Raw Data'!$D4*Factors!$E$3)+('Raw Data'!$E4*Factors!$E$4)+('Raw Data'!$F4*Factors!$E$5)</f>
        <v>51.4925</v>
      </c>
    </row>
    <row r="5" spans="1:6" ht="12.75">
      <c r="A5" s="41" t="str">
        <f>'Raw Data'!A5</f>
        <v>d</v>
      </c>
      <c r="B5" s="40" t="str">
        <f>'Raw Data'!B5</f>
        <v>d</v>
      </c>
      <c r="C5" s="49">
        <f>('Raw Data'!$C5*Factors!$B$2)+('Raw Data'!$D5*Factors!$B$3)+('Raw Data'!$E5*Factors!$B$4)+('Raw Data'!$F5*Factors!$B$5)</f>
        <v>61.51999999999999</v>
      </c>
      <c r="D5" s="49">
        <f>('Raw Data'!$C5*Factors!$C$2)+('Raw Data'!$D5*Factors!$C$3)+('Raw Data'!$E5*Factors!$C$4)+('Raw Data'!$F5*Factors!$C$5)</f>
        <v>71.37199999999999</v>
      </c>
      <c r="E5" s="50">
        <f>('Raw Data'!$C5*Factors!$D$2)+('Raw Data'!$D5*Factors!$D$3)+('Raw Data'!$E5*Factors!$D$4)+('Raw Data'!$F5*Factors!$D$5)</f>
        <v>61.20799999999999</v>
      </c>
      <c r="F5" s="50">
        <f>('Raw Data'!$C5*Factors!$E$2)+('Raw Data'!$D5*Factors!$E$3)+('Raw Data'!$E5*Factors!$E$4)+('Raw Data'!$F5*Factors!$E$5)</f>
        <v>49.17499999999999</v>
      </c>
    </row>
    <row r="6" spans="1:6" ht="12.75">
      <c r="A6" s="41" t="str">
        <f>'Raw Data'!A6</f>
        <v>e</v>
      </c>
      <c r="B6" s="40" t="str">
        <f>'Raw Data'!B6</f>
        <v>e</v>
      </c>
      <c r="C6" s="49">
        <f>('Raw Data'!$C6*Factors!$B$2)+('Raw Data'!$D6*Factors!$B$3)+('Raw Data'!$E6*Factors!$B$4)+('Raw Data'!$F6*Factors!$B$5)</f>
        <v>113.89999999999999</v>
      </c>
      <c r="D6" s="49">
        <f>('Raw Data'!$C6*Factors!$C$2)+('Raw Data'!$D6*Factors!$C$3)+('Raw Data'!$E6*Factors!$C$4)+('Raw Data'!$F6*Factors!$C$5)</f>
        <v>131.892</v>
      </c>
      <c r="E6" s="50">
        <f>('Raw Data'!$C6*Factors!$D$2)+('Raw Data'!$D6*Factors!$D$3)+('Raw Data'!$E6*Factors!$D$4)+('Raw Data'!$F6*Factors!$D$5)</f>
        <v>113.328</v>
      </c>
      <c r="F6" s="50">
        <f>('Raw Data'!$C6*Factors!$E$2)+('Raw Data'!$D6*Factors!$E$3)+('Raw Data'!$E6*Factors!$E$4)+('Raw Data'!$F6*Factors!$E$5)</f>
        <v>91.35499999999999</v>
      </c>
    </row>
    <row r="7" spans="1:6" ht="12.75">
      <c r="A7" s="41" t="str">
        <f>'Raw Data'!A7</f>
        <v>f</v>
      </c>
      <c r="B7" s="40" t="str">
        <f>'Raw Data'!B7</f>
        <v>f</v>
      </c>
      <c r="C7" s="49">
        <f>('Raw Data'!$C7*Factors!$B$2)+('Raw Data'!$D7*Factors!$B$3)+('Raw Data'!$E7*Factors!$B$4)+('Raw Data'!$F7*Factors!$B$5)</f>
        <v>113.86</v>
      </c>
      <c r="D7" s="49">
        <f>('Raw Data'!$C7*Factors!$C$2)+('Raw Data'!$D7*Factors!$C$3)+('Raw Data'!$E7*Factors!$C$4)+('Raw Data'!$F7*Factors!$C$5)</f>
        <v>132.392</v>
      </c>
      <c r="E7" s="50">
        <f>('Raw Data'!$C7*Factors!$D$2)+('Raw Data'!$D7*Factors!$D$3)+('Raw Data'!$E7*Factors!$D$4)+('Raw Data'!$F7*Factors!$D$5)</f>
        <v>113.80799999999999</v>
      </c>
      <c r="F7" s="50">
        <f>('Raw Data'!$C7*Factors!$E$2)+('Raw Data'!$D7*Factors!$E$3)+('Raw Data'!$E7*Factors!$E$4)+('Raw Data'!$F7*Factors!$E$5)</f>
        <v>90.69</v>
      </c>
    </row>
    <row r="8" spans="1:6" ht="12.75">
      <c r="A8" s="41" t="str">
        <f>'Raw Data'!A8</f>
        <v>g</v>
      </c>
      <c r="B8" s="40" t="str">
        <f>'Raw Data'!B8</f>
        <v>g</v>
      </c>
      <c r="C8" s="49">
        <f>('Raw Data'!$C8*Factors!$B$2)+('Raw Data'!$D8*Factors!$B$3)+('Raw Data'!$E8*Factors!$B$4)+('Raw Data'!$F8*Factors!$B$5)</f>
        <v>70.8</v>
      </c>
      <c r="D8" s="49">
        <f>('Raw Data'!$C8*Factors!$C$2)+('Raw Data'!$D8*Factors!$C$3)+('Raw Data'!$E8*Factors!$C$4)+('Raw Data'!$F8*Factors!$C$5)</f>
        <v>82.1</v>
      </c>
      <c r="E8" s="50">
        <f>('Raw Data'!$C8*Factors!$D$2)+('Raw Data'!$D8*Factors!$D$3)+('Raw Data'!$E8*Factors!$D$4)+('Raw Data'!$F8*Factors!$D$5)</f>
        <v>70.8</v>
      </c>
      <c r="F8" s="50">
        <f>('Raw Data'!$C8*Factors!$E$2)+('Raw Data'!$D8*Factors!$E$3)+('Raw Data'!$E8*Factors!$E$4)+('Raw Data'!$F8*Factors!$E$5)</f>
        <v>56.675</v>
      </c>
    </row>
    <row r="9" spans="1:6" ht="12.75">
      <c r="A9" s="41" t="str">
        <f>'Raw Data'!A9</f>
        <v>h</v>
      </c>
      <c r="B9" s="40" t="str">
        <f>'Raw Data'!B9</f>
        <v>h</v>
      </c>
      <c r="C9" s="49">
        <f>('Raw Data'!$C9*Factors!$B$2)+('Raw Data'!$D9*Factors!$B$3)+('Raw Data'!$E9*Factors!$B$4)+('Raw Data'!$F9*Factors!$B$5)</f>
        <v>143.02999999999997</v>
      </c>
      <c r="D9" s="49">
        <f>('Raw Data'!$C9*Factors!$C$2)+('Raw Data'!$D9*Factors!$C$3)+('Raw Data'!$E9*Factors!$C$4)+('Raw Data'!$F9*Factors!$C$5)</f>
        <v>166.26799999999997</v>
      </c>
      <c r="E9" s="50">
        <f>('Raw Data'!$C9*Factors!$D$2)+('Raw Data'!$D9*Factors!$D$3)+('Raw Data'!$E9*Factors!$D$4)+('Raw Data'!$F9*Factors!$D$5)</f>
        <v>142.95199999999997</v>
      </c>
      <c r="F9" s="50">
        <f>('Raw Data'!$C9*Factors!$E$2)+('Raw Data'!$D9*Factors!$E$3)+('Raw Data'!$E9*Factors!$E$4)+('Raw Data'!$F9*Factors!$E$5)</f>
        <v>113.975</v>
      </c>
    </row>
    <row r="10" spans="1:6" ht="12.75">
      <c r="A10" s="41" t="str">
        <f>'Raw Data'!A10</f>
        <v>I</v>
      </c>
      <c r="B10" s="40" t="str">
        <f>'Raw Data'!B10</f>
        <v>I</v>
      </c>
      <c r="C10" s="49">
        <f>('Raw Data'!$C10*Factors!$B$2)+('Raw Data'!$D10*Factors!$B$3)+('Raw Data'!$E10*Factors!$B$4)+('Raw Data'!$F10*Factors!$B$5)</f>
        <v>125.92999999999999</v>
      </c>
      <c r="D10" s="49">
        <f>('Raw Data'!$C10*Factors!$C$2)+('Raw Data'!$D10*Factors!$C$3)+('Raw Data'!$E10*Factors!$C$4)+('Raw Data'!$F10*Factors!$C$5)</f>
        <v>146.44</v>
      </c>
      <c r="E10" s="50">
        <f>('Raw Data'!$C10*Factors!$D$2)+('Raw Data'!$D10*Factors!$D$3)+('Raw Data'!$E10*Factors!$D$4)+('Raw Data'!$F10*Factors!$D$5)</f>
        <v>125.8</v>
      </c>
      <c r="F10" s="50">
        <f>('Raw Data'!$C10*Factors!$E$2)+('Raw Data'!$D10*Factors!$E$3)+('Raw Data'!$E10*Factors!$E$4)+('Raw Data'!$F10*Factors!$E$5)</f>
        <v>100.28</v>
      </c>
    </row>
    <row r="11" spans="1:6" ht="12.75">
      <c r="A11" s="41" t="str">
        <f>'Raw Data'!A11</f>
        <v>j</v>
      </c>
      <c r="B11" s="40" t="str">
        <f>'Raw Data'!B11</f>
        <v>j</v>
      </c>
      <c r="C11" s="49">
        <f>('Raw Data'!$C11*Factors!$B$2)+('Raw Data'!$D11*Factors!$B$3)+('Raw Data'!$E11*Factors!$B$4)+('Raw Data'!$F11*Factors!$B$5)</f>
        <v>92.655</v>
      </c>
      <c r="D11" s="49">
        <f>('Raw Data'!$C11*Factors!$C$2)+('Raw Data'!$D11*Factors!$C$3)+('Raw Data'!$E11*Factors!$C$4)+('Raw Data'!$F11*Factors!$C$5)</f>
        <v>95.72399999999999</v>
      </c>
      <c r="E11" s="50">
        <f>('Raw Data'!$C11*Factors!$D$2)+('Raw Data'!$D11*Factors!$D$3)+('Raw Data'!$E11*Factors!$D$4)+('Raw Data'!$F11*Factors!$D$5)</f>
        <v>79.356</v>
      </c>
      <c r="F11" s="50">
        <f>('Raw Data'!$C11*Factors!$E$2)+('Raw Data'!$D11*Factors!$E$3)+('Raw Data'!$E11*Factors!$E$4)+('Raw Data'!$F11*Factors!$E$5)</f>
        <v>87.53999999999999</v>
      </c>
    </row>
    <row r="12" spans="1:6" ht="12.75">
      <c r="A12" s="41" t="str">
        <f>'Raw Data'!A12</f>
        <v>k</v>
      </c>
      <c r="B12" s="40" t="str">
        <f>'Raw Data'!B12</f>
        <v>k</v>
      </c>
      <c r="C12" s="49">
        <f>('Raw Data'!$C12*Factors!$B$2)+('Raw Data'!$D12*Factors!$B$3)+('Raw Data'!$E12*Factors!$B$4)+('Raw Data'!$F12*Factors!$B$5)</f>
        <v>67.22999999999999</v>
      </c>
      <c r="D12" s="49">
        <f>('Raw Data'!$C12*Factors!$C$2)+('Raw Data'!$D12*Factors!$C$3)+('Raw Data'!$E12*Factors!$C$4)+('Raw Data'!$F12*Factors!$C$5)</f>
        <v>69.38399999999999</v>
      </c>
      <c r="E12" s="50">
        <f>('Raw Data'!$C12*Factors!$D$2)+('Raw Data'!$D12*Factors!$D$3)+('Raw Data'!$E12*Factors!$D$4)+('Raw Data'!$F12*Factors!$D$5)</f>
        <v>57.895999999999994</v>
      </c>
      <c r="F12" s="50">
        <f>('Raw Data'!$C12*Factors!$E$2)+('Raw Data'!$D12*Factors!$E$3)+('Raw Data'!$E12*Factors!$E$4)+('Raw Data'!$F12*Factors!$E$5)</f>
        <v>63.64</v>
      </c>
    </row>
    <row r="13" spans="1:6" ht="12.75">
      <c r="A13" s="41" t="str">
        <f>'Raw Data'!A13</f>
        <v>l</v>
      </c>
      <c r="B13" s="40" t="str">
        <f>'Raw Data'!B13</f>
        <v>l</v>
      </c>
      <c r="C13" s="49">
        <f>('Raw Data'!$C13*Factors!$B$2)+('Raw Data'!$D13*Factors!$B$3)+('Raw Data'!$E13*Factors!$B$4)+('Raw Data'!$F13*Factors!$B$5)</f>
        <v>318.15</v>
      </c>
      <c r="D13" s="49">
        <f>('Raw Data'!$C13*Factors!$C$2)+('Raw Data'!$D13*Factors!$C$3)+('Raw Data'!$E13*Factors!$C$4)+('Raw Data'!$F13*Factors!$C$5)</f>
        <v>328.32000000000005</v>
      </c>
      <c r="E13" s="50">
        <f>('Raw Data'!$C13*Factors!$D$2)+('Raw Data'!$D13*Factors!$D$3)+('Raw Data'!$E13*Factors!$D$4)+('Raw Data'!$F13*Factors!$D$5)</f>
        <v>274.08000000000004</v>
      </c>
      <c r="F13" s="50">
        <f>('Raw Data'!$C13*Factors!$E$2)+('Raw Data'!$D13*Factors!$E$3)+('Raw Data'!$E13*Factors!$E$4)+('Raw Data'!$F13*Factors!$E$5)</f>
        <v>301.2</v>
      </c>
    </row>
    <row r="14" spans="1:6" ht="12.75">
      <c r="A14" s="43" t="str">
        <f>'Raw Data'!A14</f>
        <v>m</v>
      </c>
      <c r="B14" s="44" t="str">
        <f>'Raw Data'!B14</f>
        <v>m</v>
      </c>
      <c r="C14" s="49">
        <f>('Raw Data'!$C14*Factors!$B$2)+('Raw Data'!$D14*Factors!$B$3)+('Raw Data'!$E14*Factors!$B$4)+('Raw Data'!$F14*Factors!$B$5)</f>
        <v>266.6</v>
      </c>
      <c r="D14" s="49">
        <f>('Raw Data'!$C14*Factors!$C$2)+('Raw Data'!$D14*Factors!$C$3)+('Raw Data'!$E14*Factors!$C$4)+('Raw Data'!$F14*Factors!$C$5)</f>
        <v>274.88</v>
      </c>
      <c r="E14" s="50">
        <f>('Raw Data'!$C14*Factors!$D$2)+('Raw Data'!$D14*Factors!$D$3)+('Raw Data'!$E14*Factors!$D$4)+('Raw Data'!$F14*Factors!$D$5)</f>
        <v>230.72</v>
      </c>
      <c r="F14" s="50">
        <f>('Raw Data'!$C14*Factors!$E$2)+('Raw Data'!$D14*Factors!$E$3)+('Raw Data'!$E14*Factors!$E$4)+('Raw Data'!$F14*Factors!$E$5)</f>
        <v>252.8</v>
      </c>
    </row>
    <row r="15" spans="1:6" ht="12.75">
      <c r="A15" s="43" t="str">
        <f>'Raw Data'!A15</f>
        <v>n</v>
      </c>
      <c r="B15" s="44" t="str">
        <f>'Raw Data'!B15</f>
        <v>n</v>
      </c>
      <c r="C15" s="49">
        <f>('Raw Data'!$C15*Factors!$B$2)+('Raw Data'!$D15*Factors!$B$3)+('Raw Data'!$E15*Factors!$B$4)+('Raw Data'!$F15*Factors!$B$5)</f>
        <v>210.39499999999998</v>
      </c>
      <c r="D15" s="49">
        <f>('Raw Data'!$C15*Factors!$C$2)+('Raw Data'!$D15*Factors!$C$3)+('Raw Data'!$E15*Factors!$C$4)+('Raw Data'!$F15*Factors!$C$5)</f>
        <v>224.04</v>
      </c>
      <c r="E15" s="50">
        <f>('Raw Data'!$C15*Factors!$D$2)+('Raw Data'!$D15*Factors!$D$3)+('Raw Data'!$E15*Factors!$D$4)+('Raw Data'!$F15*Factors!$D$5)</f>
        <v>188.62</v>
      </c>
      <c r="F15" s="50">
        <f>('Raw Data'!$C15*Factors!$E$2)+('Raw Data'!$D15*Factors!$E$3)+('Raw Data'!$E15*Factors!$E$4)+('Raw Data'!$F15*Factors!$E$5)</f>
        <v>191.245</v>
      </c>
    </row>
    <row r="16" spans="1:6" ht="12.75">
      <c r="A16" s="43" t="str">
        <f>'Raw Data'!A16</f>
        <v>o</v>
      </c>
      <c r="B16" s="44" t="str">
        <f>'Raw Data'!B16</f>
        <v>o</v>
      </c>
      <c r="C16" s="49">
        <f>('Raw Data'!$C16*Factors!$B$2)+('Raw Data'!$D16*Factors!$B$3)+('Raw Data'!$E16*Factors!$B$4)+('Raw Data'!$F16*Factors!$B$5)</f>
        <v>64.85000000000001</v>
      </c>
      <c r="D16" s="49">
        <f>('Raw Data'!$C16*Factors!$C$2)+('Raw Data'!$D16*Factors!$C$3)+('Raw Data'!$E16*Factors!$C$4)+('Raw Data'!$F16*Factors!$C$5)</f>
        <v>75.38</v>
      </c>
      <c r="E16" s="50">
        <f>('Raw Data'!$C16*Factors!$D$2)+('Raw Data'!$D16*Factors!$D$3)+('Raw Data'!$E16*Factors!$D$4)+('Raw Data'!$F16*Factors!$D$5)</f>
        <v>64.72</v>
      </c>
      <c r="F16" s="50">
        <f>('Raw Data'!$C16*Factors!$E$2)+('Raw Data'!$D16*Factors!$E$3)+('Raw Data'!$E16*Factors!$E$4)+('Raw Data'!$F16*Factors!$E$5)</f>
        <v>51.675</v>
      </c>
    </row>
    <row r="17" spans="1:6" ht="12.75">
      <c r="A17" s="43" t="str">
        <f>'Raw Data'!A17</f>
        <v>p</v>
      </c>
      <c r="B17" s="44" t="str">
        <f>'Raw Data'!B17</f>
        <v>p</v>
      </c>
      <c r="C17" s="49">
        <f>('Raw Data'!$C17*Factors!$B$2)+('Raw Data'!$D17*Factors!$B$3)+('Raw Data'!$E17*Factors!$B$4)+('Raw Data'!$F17*Factors!$B$5)</f>
        <v>123.55999999999999</v>
      </c>
      <c r="D17" s="49">
        <f>('Raw Data'!$C17*Factors!$C$2)+('Raw Data'!$D17*Factors!$C$3)+('Raw Data'!$E17*Factors!$C$4)+('Raw Data'!$F17*Factors!$C$5)</f>
        <v>142.908</v>
      </c>
      <c r="E17" s="50">
        <f>('Raw Data'!$C17*Factors!$D$2)+('Raw Data'!$D17*Factors!$D$3)+('Raw Data'!$E17*Factors!$D$4)+('Raw Data'!$F17*Factors!$D$5)</f>
        <v>123.35199999999999</v>
      </c>
      <c r="F17" s="50">
        <f>('Raw Data'!$C17*Factors!$E$2)+('Raw Data'!$D17*Factors!$E$3)+('Raw Data'!$E17*Factors!$E$4)+('Raw Data'!$F17*Factors!$E$5)</f>
        <v>99.35499999999999</v>
      </c>
    </row>
    <row r="18" spans="1:6" ht="12.75">
      <c r="A18" s="43" t="str">
        <f>'Raw Data'!A18</f>
        <v>q</v>
      </c>
      <c r="B18" s="44" t="str">
        <f>'Raw Data'!B18</f>
        <v>q</v>
      </c>
      <c r="C18" s="49">
        <f>('Raw Data'!$C18*Factors!$B$2)+('Raw Data'!$D18*Factors!$B$3)+('Raw Data'!$E18*Factors!$B$4)+('Raw Data'!$F18*Factors!$B$5)</f>
        <v>169.68499999999997</v>
      </c>
      <c r="D18" s="49">
        <f>('Raw Data'!$C18*Factors!$C$2)+('Raw Data'!$D18*Factors!$C$3)+('Raw Data'!$E18*Factors!$C$4)+('Raw Data'!$F18*Factors!$C$5)</f>
        <v>196.748</v>
      </c>
      <c r="E18" s="50">
        <f>('Raw Data'!$C18*Factors!$D$2)+('Raw Data'!$D18*Factors!$D$3)+('Raw Data'!$E18*Factors!$D$4)+('Raw Data'!$F18*Factors!$D$5)</f>
        <v>169.41199999999998</v>
      </c>
      <c r="F18" s="50">
        <f>('Raw Data'!$C18*Factors!$E$2)+('Raw Data'!$D18*Factors!$E$3)+('Raw Data'!$E18*Factors!$E$4)+('Raw Data'!$F18*Factors!$E$5)</f>
        <v>135.82999999999998</v>
      </c>
    </row>
    <row r="19" spans="1:6" ht="12.75">
      <c r="A19" s="43" t="str">
        <f>'Raw Data'!A19</f>
        <v>r</v>
      </c>
      <c r="B19" s="44" t="str">
        <f>'Raw Data'!B19</f>
        <v>r</v>
      </c>
      <c r="C19" s="49">
        <f>('Raw Data'!$C19*Factors!$B$2)+('Raw Data'!$D19*Factors!$B$3)+('Raw Data'!$E19*Factors!$B$4)+('Raw Data'!$F19*Factors!$B$5)</f>
        <v>129.065</v>
      </c>
      <c r="D19" s="49">
        <f>('Raw Data'!$C19*Factors!$C$2)+('Raw Data'!$D19*Factors!$C$3)+('Raw Data'!$E19*Factors!$C$4)+('Raw Data'!$F19*Factors!$C$5)</f>
        <v>149.358</v>
      </c>
      <c r="E19" s="50">
        <f>('Raw Data'!$C19*Factors!$D$2)+('Raw Data'!$D19*Factors!$D$3)+('Raw Data'!$E19*Factors!$D$4)+('Raw Data'!$F19*Factors!$D$5)</f>
        <v>128.792</v>
      </c>
      <c r="F19" s="50">
        <f>('Raw Data'!$C19*Factors!$E$2)+('Raw Data'!$D19*Factors!$E$3)+('Raw Data'!$E19*Factors!$E$4)+('Raw Data'!$F19*Factors!$E$5)</f>
        <v>103.6725</v>
      </c>
    </row>
    <row r="20" spans="1:6" ht="12.75">
      <c r="A20" s="43" t="str">
        <f>'Raw Data'!A20</f>
        <v>s</v>
      </c>
      <c r="B20" s="44" t="str">
        <f>'Raw Data'!B20</f>
        <v>s</v>
      </c>
      <c r="C20" s="49">
        <f>('Raw Data'!$C20*Factors!$B$2)+('Raw Data'!$D20*Factors!$B$3)+('Raw Data'!$E20*Factors!$B$4)+('Raw Data'!$F20*Factors!$B$5)</f>
        <v>177.125</v>
      </c>
      <c r="D20" s="49">
        <f>('Raw Data'!$C20*Factors!$C$2)+('Raw Data'!$D20*Factors!$C$3)+('Raw Data'!$E20*Factors!$C$4)+('Raw Data'!$F20*Factors!$C$5)</f>
        <v>206.078</v>
      </c>
      <c r="E20" s="50">
        <f>('Raw Data'!$C20*Factors!$D$2)+('Raw Data'!$D20*Factors!$D$3)+('Raw Data'!$E20*Factors!$D$4)+('Raw Data'!$F20*Factors!$D$5)</f>
        <v>176.85199999999998</v>
      </c>
      <c r="F20" s="50">
        <f>('Raw Data'!$C20*Factors!$E$2)+('Raw Data'!$D20*Factors!$E$3)+('Raw Data'!$E20*Factors!$E$4)+('Raw Data'!$F20*Factors!$E$5)</f>
        <v>140.9075</v>
      </c>
    </row>
    <row r="21" spans="1:6" ht="12.75">
      <c r="A21" s="43" t="str">
        <f>'Raw Data'!A21</f>
        <v>t</v>
      </c>
      <c r="B21" s="44" t="str">
        <f>'Raw Data'!B21</f>
        <v>t</v>
      </c>
      <c r="C21" s="49">
        <f>('Raw Data'!$C21*Factors!$B$2)+('Raw Data'!$D21*Factors!$B$3)+('Raw Data'!$E21*Factors!$B$4)+('Raw Data'!$F21*Factors!$B$5)</f>
        <v>248.645</v>
      </c>
      <c r="D21" s="49">
        <f>('Raw Data'!$C21*Factors!$C$2)+('Raw Data'!$D21*Factors!$C$3)+('Raw Data'!$E21*Factors!$C$4)+('Raw Data'!$F21*Factors!$C$5)</f>
        <v>288.932</v>
      </c>
      <c r="E21" s="50">
        <f>('Raw Data'!$C21*Factors!$D$2)+('Raw Data'!$D21*Factors!$D$3)+('Raw Data'!$E21*Factors!$D$4)+('Raw Data'!$F21*Factors!$D$5)</f>
        <v>247.74800000000002</v>
      </c>
      <c r="F21" s="50">
        <f>('Raw Data'!$C21*Factors!$E$2)+('Raw Data'!$D21*Factors!$E$3)+('Raw Data'!$E21*Factors!$E$4)+('Raw Data'!$F21*Factors!$E$5)</f>
        <v>198.20000000000002</v>
      </c>
    </row>
    <row r="22" spans="1:6" ht="12.75">
      <c r="A22" s="43" t="str">
        <f>'Raw Data'!A22</f>
        <v>u</v>
      </c>
      <c r="B22" s="44" t="str">
        <f>'Raw Data'!B22</f>
        <v>u</v>
      </c>
      <c r="C22" s="49">
        <f>('Raw Data'!$C22*Factors!$B$2)+('Raw Data'!$D22*Factors!$B$3)+('Raw Data'!$E22*Factors!$B$4)+('Raw Data'!$F22*Factors!$B$5)</f>
        <v>221.8</v>
      </c>
      <c r="D22" s="49">
        <f>('Raw Data'!$C22*Factors!$C$2)+('Raw Data'!$D22*Factors!$C$3)+('Raw Data'!$E22*Factors!$C$4)+('Raw Data'!$F22*Factors!$C$5)</f>
        <v>257.32</v>
      </c>
      <c r="E22" s="50">
        <f>('Raw Data'!$C22*Factors!$D$2)+('Raw Data'!$D22*Factors!$D$3)+('Raw Data'!$E22*Factors!$D$4)+('Raw Data'!$F22*Factors!$D$5)</f>
        <v>221.28</v>
      </c>
      <c r="F22" s="50">
        <f>('Raw Data'!$C22*Factors!$E$2)+('Raw Data'!$D22*Factors!$E$3)+('Raw Data'!$E22*Factors!$E$4)+('Raw Data'!$F22*Factors!$E$5)</f>
        <v>177.35</v>
      </c>
    </row>
    <row r="23" spans="1:6" ht="12.75">
      <c r="A23" s="43" t="str">
        <f>'Raw Data'!A23</f>
        <v>v</v>
      </c>
      <c r="B23" s="44" t="str">
        <f>'Raw Data'!B23</f>
        <v>v</v>
      </c>
      <c r="C23" s="49">
        <f>('Raw Data'!$C23*Factors!$B$2)+('Raw Data'!$D23*Factors!$B$3)+('Raw Data'!$E23*Factors!$B$4)+('Raw Data'!$F23*Factors!$B$5)</f>
        <v>87.55499999999999</v>
      </c>
      <c r="D23" s="49">
        <f>('Raw Data'!$C23*Factors!$C$2)+('Raw Data'!$D23*Factors!$C$3)+('Raw Data'!$E23*Factors!$C$4)+('Raw Data'!$F23*Factors!$C$5)</f>
        <v>90.44399999999999</v>
      </c>
      <c r="E23" s="50">
        <f>('Raw Data'!$C23*Factors!$D$2)+('Raw Data'!$D23*Factors!$D$3)+('Raw Data'!$E23*Factors!$D$4)+('Raw Data'!$F23*Factors!$D$5)</f>
        <v>75.036</v>
      </c>
      <c r="F23" s="50">
        <f>('Raw Data'!$C23*Factors!$E$2)+('Raw Data'!$D23*Factors!$E$3)+('Raw Data'!$E23*Factors!$E$4)+('Raw Data'!$F23*Factors!$E$5)</f>
        <v>82.74</v>
      </c>
    </row>
    <row r="24" spans="1:5" ht="12.75">
      <c r="A24"/>
      <c r="B24"/>
      <c r="C24"/>
      <c r="D24"/>
      <c r="E24"/>
    </row>
    <row r="47" spans="1:5" ht="12.75">
      <c r="A47" s="34" t="str">
        <f>'Raw Data'!A47</f>
        <v>Control</v>
      </c>
      <c r="B47" s="34" t="str">
        <f>'Raw Data'!B47</f>
        <v>EPA</v>
      </c>
      <c r="C47" s="37">
        <f>('Raw Data'!$C47*Factors!$B$2)+('Raw Data'!$D47*Factors!$B$3)+('Raw Data'!$E47*Factors!$B$4)</f>
        <v>71.05</v>
      </c>
      <c r="D47" s="37">
        <f>('Raw Data'!$C47*Factors!$C$2)+('Raw Data'!$D47*Factors!$C$3)+('Raw Data'!$E47*Factors!$C$4)</f>
        <v>82</v>
      </c>
      <c r="E47" s="37">
        <f>('Raw Data'!$C47*Factors!$D$2)+('Raw Data'!$D47*Factors!$D$3)+('Raw Data'!$E47*Factors!$D$4)</f>
        <v>70.4</v>
      </c>
    </row>
    <row r="48" spans="1:5" ht="12.75">
      <c r="A48" s="36" t="s">
        <v>45</v>
      </c>
      <c r="C48" s="37">
        <f>QUARTILE(C2:C46,1)</f>
        <v>88.83</v>
      </c>
      <c r="D48" s="37">
        <f>QUARTILE(D2:D46,1)</f>
        <v>91.76399999999998</v>
      </c>
      <c r="E48" s="37">
        <f>QUARTILE(E2:E46,1)</f>
        <v>76.116</v>
      </c>
    </row>
    <row r="49" spans="1:5" ht="12.75">
      <c r="A49" s="34" t="s">
        <v>78</v>
      </c>
      <c r="C49" s="37">
        <f>MEDIAN(C2:C46)</f>
        <v>124.74499999999999</v>
      </c>
      <c r="D49" s="37">
        <f>MEDIAN(D2:D46)</f>
        <v>144.67399999999998</v>
      </c>
      <c r="E49" s="37">
        <f>MEDIAN(E2:E46)</f>
        <v>124.576</v>
      </c>
    </row>
  </sheetData>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N49"/>
  <sheetViews>
    <sheetView workbookViewId="0" topLeftCell="A1">
      <selection activeCell="C2" sqref="C2"/>
    </sheetView>
  </sheetViews>
  <sheetFormatPr defaultColWidth="11.421875" defaultRowHeight="12.75"/>
  <cols>
    <col min="1" max="1" width="21.140625" style="34" bestFit="1" customWidth="1"/>
    <col min="2" max="2" width="6.28125" style="34" bestFit="1" customWidth="1"/>
    <col min="3" max="3" width="14.00390625" style="34" bestFit="1" customWidth="1"/>
    <col min="4" max="4" width="9.28125" style="34" bestFit="1" customWidth="1"/>
    <col min="5" max="5" width="13.28125" style="34" customWidth="1"/>
    <col min="6" max="6" width="15.7109375" style="34" bestFit="1" customWidth="1"/>
    <col min="7" max="7" width="9.28125" style="34" bestFit="1" customWidth="1"/>
    <col min="8" max="8" width="13.8515625" style="34" bestFit="1" customWidth="1"/>
    <col min="9" max="9" width="15.140625" style="34" bestFit="1" customWidth="1"/>
    <col min="10" max="10" width="9.28125" style="34" bestFit="1" customWidth="1"/>
    <col min="11" max="11" width="13.8515625" style="34" bestFit="1" customWidth="1"/>
    <col min="12" max="16384" width="12.8515625" style="34" customWidth="1"/>
  </cols>
  <sheetData>
    <row r="1" spans="1:14" ht="12.75">
      <c r="A1" s="38" t="s">
        <v>104</v>
      </c>
      <c r="B1" s="38" t="s">
        <v>105</v>
      </c>
      <c r="C1" s="66" t="s">
        <v>79</v>
      </c>
      <c r="D1" s="66" t="s">
        <v>133</v>
      </c>
      <c r="E1" s="66" t="s">
        <v>80</v>
      </c>
      <c r="F1" s="66" t="s">
        <v>107</v>
      </c>
      <c r="G1" s="66" t="s">
        <v>134</v>
      </c>
      <c r="H1" s="66" t="s">
        <v>81</v>
      </c>
      <c r="I1" s="66" t="s">
        <v>75</v>
      </c>
      <c r="J1" s="66" t="s">
        <v>135</v>
      </c>
      <c r="K1" s="66" t="s">
        <v>142</v>
      </c>
      <c r="L1" s="66" t="s">
        <v>116</v>
      </c>
      <c r="M1" s="66" t="s">
        <v>136</v>
      </c>
      <c r="N1" s="66" t="s">
        <v>115</v>
      </c>
    </row>
    <row r="2" spans="1:14" ht="12.75">
      <c r="A2" s="41" t="str">
        <f>'Raw Data'!A2</f>
        <v>a</v>
      </c>
      <c r="B2" s="40" t="str">
        <f>'Raw Data'!B2</f>
        <v>a</v>
      </c>
      <c r="C2" s="47">
        <f>('Raw Data'!$C2*Factors!$B$2)+('Raw Data'!$D2*Factors!$B$3)+('Raw Data'!$E2*Factors!$B$4)+('Raw Data'!$F2*Factors!$B$5)</f>
        <v>185.51000000000002</v>
      </c>
      <c r="D2" s="48">
        <f>C2/'Raw Data'!G2</f>
        <v>0.318745704467354</v>
      </c>
      <c r="E2" s="48">
        <f>'Raw Data'!G2*Factors!$B$8</f>
        <v>201.60856636750117</v>
      </c>
      <c r="F2" s="47">
        <f>('Raw Data'!$C2*Factors!$C$2)+('Raw Data'!$D2*Factors!$C$3)+('Raw Data'!$E2*Factors!$C$4)+('Raw Data'!$F2*Factors!$C$5)</f>
        <v>214.044</v>
      </c>
      <c r="G2" s="48">
        <f>F2/'Raw Data'!G2</f>
        <v>0.3677731958762887</v>
      </c>
      <c r="H2" s="48">
        <f>'Raw Data'!G2*Factors!$C$8</f>
        <v>222.70756074958442</v>
      </c>
      <c r="I2" s="47">
        <f>('Raw Data'!$C2*Factors!$D$2)+('Raw Data'!$D2*Factors!$D$3)+('Raw Data'!$E2*Factors!$D$4)+('Raw Data'!$F2*Factors!$D$5)</f>
        <v>183.976</v>
      </c>
      <c r="J2" s="48">
        <f>I2/'Raw Data'!G2</f>
        <v>0.31610996563573884</v>
      </c>
      <c r="K2" s="48">
        <f>'Raw Data'!G2*Factors!$D$8</f>
        <v>191.4092486262504</v>
      </c>
      <c r="L2" s="47">
        <f>('Raw Data'!$C2*Factors!$E$2)+('Raw Data'!$D2*Factors!$E$3)+('Raw Data'!$E2*Factors!$E$4)+('Raw Data'!$F2*Factors!$E$5)</f>
        <v>149.695</v>
      </c>
      <c r="M2" s="70">
        <f>L2/'Raw Data'!G2</f>
        <v>0.2572079037800687</v>
      </c>
      <c r="N2" s="48">
        <f>'Raw Data'!G2*Factors!$E$8</f>
        <v>169.94684213673509</v>
      </c>
    </row>
    <row r="3" spans="1:14" ht="12.75">
      <c r="A3" s="41" t="str">
        <f>'Raw Data'!A3</f>
        <v>b</v>
      </c>
      <c r="B3" s="40" t="str">
        <f>'Raw Data'!B3</f>
        <v>b</v>
      </c>
      <c r="C3" s="47">
        <f>('Raw Data'!$C3*Factors!$B$2)+('Raw Data'!$D3*Factors!$B$3)+('Raw Data'!$E3*Factors!$B$4)+('Raw Data'!$F3*Factors!$B$5)</f>
        <v>97.14999999999999</v>
      </c>
      <c r="D3" s="48">
        <f>C3/'Raw Data'!G3</f>
        <v>0.2618598382749326</v>
      </c>
      <c r="E3" s="48">
        <f>'Raw Data'!G3*Factors!$B$8</f>
        <v>128.51680089749644</v>
      </c>
      <c r="F3" s="47">
        <f>('Raw Data'!$C3*Factors!$C$2)+('Raw Data'!$D3*Factors!$C$3)+('Raw Data'!$E3*Factors!$C$4)+('Raw Data'!$F3*Factors!$C$5)</f>
        <v>111.83399999999999</v>
      </c>
      <c r="G3" s="48">
        <f>F3/'Raw Data'!G3</f>
        <v>0.3014393530997304</v>
      </c>
      <c r="H3" s="48">
        <f>'Raw Data'!G3*Factors!$C$8</f>
        <v>141.96650350188284</v>
      </c>
      <c r="I3" s="47">
        <f>('Raw Data'!$C3*Factors!$D$2)+('Raw Data'!$D3*Factors!$D$3)+('Raw Data'!$E3*Factors!$D$4)+('Raw Data'!$F3*Factors!$D$5)</f>
        <v>96.65599999999999</v>
      </c>
      <c r="J3" s="48">
        <f>I3/'Raw Data'!G3</f>
        <v>0.26052830188679243</v>
      </c>
      <c r="K3" s="48">
        <f>'Raw Data'!G3*Factors!$D$8</f>
        <v>122.01517395247232</v>
      </c>
      <c r="L3" s="47">
        <f>('Raw Data'!$C3*Factors!$E$2)+('Raw Data'!$D3*Factors!$E$3)+('Raw Data'!$E3*Factors!$E$4)+('Raw Data'!$F3*Factors!$E$5)</f>
        <v>78.74749999999999</v>
      </c>
      <c r="M3" s="70">
        <f>L3/'Raw Data'!G3</f>
        <v>0.2122574123989218</v>
      </c>
      <c r="N3" s="48">
        <f>'Raw Data'!G3*Factors!$E$8</f>
        <v>108.3338117400837</v>
      </c>
    </row>
    <row r="4" spans="1:14" ht="12.75">
      <c r="A4" s="41" t="str">
        <f>'Raw Data'!A4</f>
        <v>c</v>
      </c>
      <c r="B4" s="40" t="str">
        <f>'Raw Data'!B4</f>
        <v>c</v>
      </c>
      <c r="C4" s="47">
        <f>('Raw Data'!$C4*Factors!$B$2)+('Raw Data'!$D4*Factors!$B$3)+('Raw Data'!$E4*Factors!$B$4)+('Raw Data'!$F4*Factors!$B$5)</f>
        <v>64.235</v>
      </c>
      <c r="D4" s="48">
        <f>C4/'Raw Data'!G4</f>
        <v>0.2829735682819383</v>
      </c>
      <c r="E4" s="48">
        <f>'Raw Data'!G4*Factors!$B$8</f>
        <v>78.63426901275389</v>
      </c>
      <c r="F4" s="47">
        <f>('Raw Data'!$C4*Factors!$C$2)+('Raw Data'!$D4*Factors!$C$3)+('Raw Data'!$E4*Factors!$C$4)+('Raw Data'!$F4*Factors!$C$5)</f>
        <v>74.41799999999999</v>
      </c>
      <c r="G4" s="48">
        <f>F4/'Raw Data'!G4</f>
        <v>0.3278325991189427</v>
      </c>
      <c r="H4" s="48">
        <f>'Raw Data'!G4*Factors!$C$8</f>
        <v>86.86360187311969</v>
      </c>
      <c r="I4" s="47">
        <f>('Raw Data'!$C4*Factors!$D$2)+('Raw Data'!$D4*Factors!$D$3)+('Raw Data'!$E4*Factors!$D$4)+('Raw Data'!$F4*Factors!$D$5)</f>
        <v>64.092</v>
      </c>
      <c r="J4" s="48">
        <f>I4/'Raw Data'!G4</f>
        <v>0.28234361233480176</v>
      </c>
      <c r="K4" s="48">
        <f>'Raw Data'!G4*Factors!$D$8</f>
        <v>74.65618460164748</v>
      </c>
      <c r="L4" s="47">
        <f>('Raw Data'!$C4*Factors!$E$2)+('Raw Data'!$D4*Factors!$E$3)+('Raw Data'!$E4*Factors!$E$4)+('Raw Data'!$F4*Factors!$E$5)</f>
        <v>51.4925</v>
      </c>
      <c r="M4" s="70">
        <f>L4/'Raw Data'!G4</f>
        <v>0.22683920704845814</v>
      </c>
      <c r="N4" s="48">
        <f>'Raw Data'!G4*Factors!$E$8</f>
        <v>66.2851085309946</v>
      </c>
    </row>
    <row r="5" spans="1:14" ht="12.75">
      <c r="A5" s="41" t="str">
        <f>'Raw Data'!A5</f>
        <v>d</v>
      </c>
      <c r="B5" s="40" t="str">
        <f>'Raw Data'!B5</f>
        <v>d</v>
      </c>
      <c r="C5" s="47">
        <f>('Raw Data'!$C5*Factors!$B$2)+('Raw Data'!$D5*Factors!$B$3)+('Raw Data'!$E5*Factors!$B$4)+('Raw Data'!$F5*Factors!$B$5)</f>
        <v>61.51999999999999</v>
      </c>
      <c r="D5" s="48">
        <f>C5/'Raw Data'!G5</f>
        <v>0.23570881226053636</v>
      </c>
      <c r="E5" s="48">
        <f>'Raw Data'!G5*Factors!$B$8</f>
        <v>90.41208904109588</v>
      </c>
      <c r="F5" s="47">
        <f>('Raw Data'!$C5*Factors!$C$2)+('Raw Data'!$D5*Factors!$C$3)+('Raw Data'!$E5*Factors!$C$4)+('Raw Data'!$F5*Factors!$C$5)</f>
        <v>71.37199999999999</v>
      </c>
      <c r="G5" s="48">
        <f>F5/'Raw Data'!G5</f>
        <v>0.27345593869731794</v>
      </c>
      <c r="H5" s="48">
        <f>'Raw Data'!G5*Factors!$C$8</f>
        <v>99.87400920213322</v>
      </c>
      <c r="I5" s="47">
        <f>('Raw Data'!$C5*Factors!$D$2)+('Raw Data'!$D5*Factors!$D$3)+('Raw Data'!$E5*Factors!$D$4)+('Raw Data'!$F5*Factors!$D$5)</f>
        <v>61.20799999999999</v>
      </c>
      <c r="J5" s="48">
        <f>I5/'Raw Data'!G5</f>
        <v>0.2345134099616858</v>
      </c>
      <c r="K5" s="48">
        <f>'Raw Data'!G5*Factors!$D$8</f>
        <v>85.83816819837001</v>
      </c>
      <c r="L5" s="47">
        <f>('Raw Data'!$C5*Factors!$E$2)+('Raw Data'!$D5*Factors!$E$3)+('Raw Data'!$E5*Factors!$E$4)+('Raw Data'!$F5*Factors!$E$5)</f>
        <v>49.17499999999999</v>
      </c>
      <c r="M5" s="70">
        <f>L5/'Raw Data'!G5</f>
        <v>0.18840996168582372</v>
      </c>
      <c r="N5" s="48">
        <f>'Raw Data'!G5*Factors!$E$8</f>
        <v>76.21327456647398</v>
      </c>
    </row>
    <row r="6" spans="1:14" ht="12.75">
      <c r="A6" s="41" t="str">
        <f>'Raw Data'!A6</f>
        <v>e</v>
      </c>
      <c r="B6" s="40" t="str">
        <f>'Raw Data'!B6</f>
        <v>e</v>
      </c>
      <c r="C6" s="47">
        <f>('Raw Data'!$C6*Factors!$B$2)+('Raw Data'!$D6*Factors!$B$3)+('Raw Data'!$E6*Factors!$B$4)+('Raw Data'!$F6*Factors!$B$5)</f>
        <v>113.89999999999999</v>
      </c>
      <c r="D6" s="48">
        <f>C6/'Raw Data'!G6</f>
        <v>0.28546365914786964</v>
      </c>
      <c r="E6" s="48">
        <f>'Raw Data'!G6*Factors!$B$8</f>
        <v>138.2161820973075</v>
      </c>
      <c r="F6" s="47">
        <f>('Raw Data'!$C6*Factors!$C$2)+('Raw Data'!$D6*Factors!$C$3)+('Raw Data'!$E6*Factors!$C$4)+('Raw Data'!$F6*Factors!$C$5)</f>
        <v>131.892</v>
      </c>
      <c r="G6" s="48">
        <f>F6/'Raw Data'!G6</f>
        <v>0.3305563909774436</v>
      </c>
      <c r="H6" s="48">
        <f>'Raw Data'!G6*Factors!$C$8</f>
        <v>152.68095659636458</v>
      </c>
      <c r="I6" s="47">
        <f>('Raw Data'!$C6*Factors!$D$2)+('Raw Data'!$D6*Factors!$D$3)+('Raw Data'!$E6*Factors!$D$4)+('Raw Data'!$F6*Factors!$D$5)</f>
        <v>113.328</v>
      </c>
      <c r="J6" s="48">
        <f>I6/'Raw Data'!G6</f>
        <v>0.2840300751879699</v>
      </c>
      <c r="K6" s="48">
        <f>'Raw Data'!G6*Factors!$D$8</f>
        <v>131.2238663262438</v>
      </c>
      <c r="L6" s="47">
        <f>('Raw Data'!$C6*Factors!$E$2)+('Raw Data'!$D6*Factors!$E$3)+('Raw Data'!$E6*Factors!$E$4)+('Raw Data'!$F6*Factors!$E$5)</f>
        <v>91.35499999999999</v>
      </c>
      <c r="M6" s="70">
        <f>L6/'Raw Data'!G6</f>
        <v>0.22895989974937342</v>
      </c>
      <c r="N6" s="48">
        <f>'Raw Data'!G6*Factors!$E$8</f>
        <v>116.50994847518436</v>
      </c>
    </row>
    <row r="7" spans="1:14" ht="12.75">
      <c r="A7" s="41" t="str">
        <f>'Raw Data'!A7</f>
        <v>f</v>
      </c>
      <c r="B7" s="40" t="str">
        <f>'Raw Data'!B7</f>
        <v>f</v>
      </c>
      <c r="C7" s="47">
        <f>('Raw Data'!$C7*Factors!$B$2)+('Raw Data'!$D7*Factors!$B$3)+('Raw Data'!$E7*Factors!$B$4)+('Raw Data'!$F7*Factors!$B$5)</f>
        <v>113.86</v>
      </c>
      <c r="D7" s="48">
        <f>C7/'Raw Data'!G7</f>
        <v>0.32028129395218</v>
      </c>
      <c r="E7" s="48">
        <f>'Raw Data'!G7*Factors!$B$8</f>
        <v>123.14750059045818</v>
      </c>
      <c r="F7" s="47">
        <f>('Raw Data'!$C7*Factors!$C$2)+('Raw Data'!$D7*Factors!$C$3)+('Raw Data'!$E7*Factors!$C$4)+('Raw Data'!$F7*Factors!$C$5)</f>
        <v>132.392</v>
      </c>
      <c r="G7" s="48">
        <f>F7/'Raw Data'!G7</f>
        <v>0.37241068917018283</v>
      </c>
      <c r="H7" s="48">
        <f>'Raw Data'!G7*Factors!$C$8</f>
        <v>136.03528839600904</v>
      </c>
      <c r="I7" s="47">
        <f>('Raw Data'!$C7*Factors!$D$2)+('Raw Data'!$D7*Factors!$D$3)+('Raw Data'!$E7*Factors!$D$4)+('Raw Data'!$F7*Factors!$D$5)</f>
        <v>113.80799999999999</v>
      </c>
      <c r="J7" s="48">
        <f>I7/'Raw Data'!G7</f>
        <v>0.3201350210970464</v>
      </c>
      <c r="K7" s="48">
        <f>'Raw Data'!G7*Factors!$D$8</f>
        <v>116.91750495984881</v>
      </c>
      <c r="L7" s="47">
        <f>('Raw Data'!$C7*Factors!$E$2)+('Raw Data'!$D7*Factors!$E$3)+('Raw Data'!$E7*Factors!$E$4)+('Raw Data'!$F7*Factors!$E$5)</f>
        <v>90.69</v>
      </c>
      <c r="M7" s="70">
        <f>L7/'Raw Data'!G7</f>
        <v>0.2551054852320675</v>
      </c>
      <c r="N7" s="48">
        <f>'Raw Data'!G7*Factors!$E$8</f>
        <v>103.8077360474387</v>
      </c>
    </row>
    <row r="8" spans="1:14" ht="12.75">
      <c r="A8" s="41" t="str">
        <f>'Raw Data'!A8</f>
        <v>g</v>
      </c>
      <c r="B8" s="40" t="str">
        <f>'Raw Data'!B8</f>
        <v>g</v>
      </c>
      <c r="C8" s="47">
        <f>('Raw Data'!$C8*Factors!$B$2)+('Raw Data'!$D8*Factors!$B$3)+('Raw Data'!$E8*Factors!$B$4)+('Raw Data'!$F8*Factors!$B$5)</f>
        <v>70.8</v>
      </c>
      <c r="D8" s="48">
        <f>C8/'Raw Data'!G8</f>
        <v>0.3190626408292023</v>
      </c>
      <c r="E8" s="48">
        <f>'Raw Data'!G8*Factors!$B$8</f>
        <v>76.86759600850259</v>
      </c>
      <c r="F8" s="47">
        <f>('Raw Data'!$C8*Factors!$C$2)+('Raw Data'!$D8*Factors!$C$3)+('Raw Data'!$E8*Factors!$C$4)+('Raw Data'!$F8*Factors!$C$5)</f>
        <v>82.1</v>
      </c>
      <c r="G8" s="48">
        <f>F8/'Raw Data'!G8</f>
        <v>0.369986480396575</v>
      </c>
      <c r="H8" s="48">
        <f>'Raw Data'!G8*Factors!$C$8</f>
        <v>84.91204077376767</v>
      </c>
      <c r="I8" s="47">
        <f>('Raw Data'!$C8*Factors!$D$2)+('Raw Data'!$D8*Factors!$D$3)+('Raw Data'!$E8*Factors!$D$4)+('Raw Data'!$F8*Factors!$D$5)</f>
        <v>70.8</v>
      </c>
      <c r="J8" s="48">
        <f>I8/'Raw Data'!G8</f>
        <v>0.3190626408292023</v>
      </c>
      <c r="K8" s="48">
        <f>'Raw Data'!G8*Factors!$D$8</f>
        <v>72.97888706213911</v>
      </c>
      <c r="L8" s="47">
        <f>('Raw Data'!$C8*Factors!$E$2)+('Raw Data'!$D8*Factors!$E$3)+('Raw Data'!$E8*Factors!$E$4)+('Raw Data'!$F8*Factors!$E$5)</f>
        <v>56.675</v>
      </c>
      <c r="M8" s="70">
        <f>L8/'Raw Data'!G8</f>
        <v>0.25540784136998645</v>
      </c>
      <c r="N8" s="48">
        <f>'Raw Data'!G8*Factors!$E$8</f>
        <v>64.7958836256727</v>
      </c>
    </row>
    <row r="9" spans="1:14" ht="12.75">
      <c r="A9" s="41" t="str">
        <f>'Raw Data'!A9</f>
        <v>h</v>
      </c>
      <c r="B9" s="40" t="str">
        <f>'Raw Data'!B9</f>
        <v>h</v>
      </c>
      <c r="C9" s="47">
        <f>('Raw Data'!$C9*Factors!$B$2)+('Raw Data'!$D9*Factors!$B$3)+('Raw Data'!$E9*Factors!$B$4)+('Raw Data'!$F9*Factors!$B$5)</f>
        <v>143.02999999999997</v>
      </c>
      <c r="D9" s="48">
        <f>C9/'Raw Data'!G9</f>
        <v>0.3378129428436466</v>
      </c>
      <c r="E9" s="48">
        <f>'Raw Data'!G9*Factors!$B$8</f>
        <v>146.66849999999997</v>
      </c>
      <c r="F9" s="47">
        <f>('Raw Data'!$C9*Factors!$C$2)+('Raw Data'!$D9*Factors!$C$3)+('Raw Data'!$E9*Factors!$C$4)+('Raw Data'!$F9*Factors!$C$5)</f>
        <v>166.26799999999997</v>
      </c>
      <c r="G9" s="48">
        <f>F9/'Raw Data'!G9</f>
        <v>0.3926972130373169</v>
      </c>
      <c r="H9" s="48">
        <f>'Raw Data'!G9*Factors!$C$8</f>
        <v>162.0178371501272</v>
      </c>
      <c r="I9" s="47">
        <f>('Raw Data'!$C9*Factors!$D$2)+('Raw Data'!$D9*Factors!$D$3)+('Raw Data'!$E9*Factors!$D$4)+('Raw Data'!$F9*Factors!$D$5)</f>
        <v>142.95199999999997</v>
      </c>
      <c r="J9" s="48">
        <f>I9/'Raw Data'!G9</f>
        <v>0.33762871988663196</v>
      </c>
      <c r="K9" s="48">
        <f>'Raw Data'!G9*Factors!$D$8</f>
        <v>139.2485839662447</v>
      </c>
      <c r="L9" s="47">
        <f>('Raw Data'!$C9*Factors!$E$2)+('Raw Data'!$D9*Factors!$E$3)+('Raw Data'!$E9*Factors!$E$4)+('Raw Data'!$F9*Factors!$E$5)</f>
        <v>113.975</v>
      </c>
      <c r="M9" s="70">
        <f>L9/'Raw Data'!G9</f>
        <v>0.269189891355692</v>
      </c>
      <c r="N9" s="48">
        <f>'Raw Data'!G9*Factors!$E$8</f>
        <v>123.63486763005778</v>
      </c>
    </row>
    <row r="10" spans="1:14" ht="12.75">
      <c r="A10" s="41" t="str">
        <f>'Raw Data'!A10</f>
        <v>I</v>
      </c>
      <c r="B10" s="40" t="str">
        <f>'Raw Data'!B10</f>
        <v>I</v>
      </c>
      <c r="C10" s="47">
        <f>('Raw Data'!$C10*Factors!$B$2)+('Raw Data'!$D10*Factors!$B$3)+('Raw Data'!$E10*Factors!$B$4)+('Raw Data'!$F10*Factors!$B$5)</f>
        <v>125.92999999999999</v>
      </c>
      <c r="D10" s="48">
        <f>C10/'Raw Data'!G10</f>
        <v>0.3204325699745547</v>
      </c>
      <c r="E10" s="48">
        <f>'Raw Data'!G10*Factors!$B$8</f>
        <v>136.13774326877655</v>
      </c>
      <c r="F10" s="47">
        <f>('Raw Data'!$C10*Factors!$C$2)+('Raw Data'!$D10*Factors!$C$3)+('Raw Data'!$E10*Factors!$C$4)+('Raw Data'!$F10*Factors!$C$5)</f>
        <v>146.44</v>
      </c>
      <c r="G10" s="48">
        <f>F10/'Raw Data'!G10</f>
        <v>0.37262086513994913</v>
      </c>
      <c r="H10" s="48">
        <f>'Raw Data'!G10*Factors!$C$8</f>
        <v>150.3850023618328</v>
      </c>
      <c r="I10" s="47">
        <f>('Raw Data'!$C10*Factors!$D$2)+('Raw Data'!$D10*Factors!$D$3)+('Raw Data'!$E10*Factors!$D$4)+('Raw Data'!$F10*Factors!$D$5)</f>
        <v>125.8</v>
      </c>
      <c r="J10" s="48">
        <f>I10/'Raw Data'!G10</f>
        <v>0.32010178117048343</v>
      </c>
      <c r="K10" s="48">
        <f>'Raw Data'!G10*Factors!$D$8</f>
        <v>129.2505751032928</v>
      </c>
      <c r="L10" s="47">
        <f>('Raw Data'!$C10*Factors!$E$2)+('Raw Data'!$D10*Factors!$E$3)+('Raw Data'!$E10*Factors!$E$4)+('Raw Data'!$F10*Factors!$E$5)</f>
        <v>100.28</v>
      </c>
      <c r="M10" s="70">
        <f>L10/'Raw Data'!G10</f>
        <v>0.2551653944020356</v>
      </c>
      <c r="N10" s="48">
        <f>'Raw Data'!G10*Factors!$E$8</f>
        <v>114.75791917480565</v>
      </c>
    </row>
    <row r="11" spans="1:14" ht="12.75">
      <c r="A11" s="41" t="str">
        <f>'Raw Data'!A11</f>
        <v>j</v>
      </c>
      <c r="B11" s="40" t="str">
        <f>'Raw Data'!B11</f>
        <v>j</v>
      </c>
      <c r="C11" s="47">
        <f>('Raw Data'!$C11*Factors!$B$2)+('Raw Data'!$D11*Factors!$B$3)+('Raw Data'!$E11*Factors!$B$4)+('Raw Data'!$F11*Factors!$B$5)</f>
        <v>92.655</v>
      </c>
      <c r="D11" s="48">
        <f>C11/'Raw Data'!G11</f>
        <v>0.355</v>
      </c>
      <c r="E11" s="48">
        <f>'Raw Data'!G11*Factors!$B$8</f>
        <v>90.41208904109588</v>
      </c>
      <c r="F11" s="47">
        <f>('Raw Data'!$C11*Factors!$C$2)+('Raw Data'!$D11*Factors!$C$3)+('Raw Data'!$E11*Factors!$C$4)+('Raw Data'!$F11*Factors!$C$5)</f>
        <v>95.72399999999999</v>
      </c>
      <c r="G11" s="48">
        <f>F11/'Raw Data'!G11</f>
        <v>0.36675862068965515</v>
      </c>
      <c r="H11" s="48">
        <f>'Raw Data'!G11*Factors!$C$8</f>
        <v>99.87400920213322</v>
      </c>
      <c r="I11" s="47">
        <f>('Raw Data'!$C11*Factors!$D$2)+('Raw Data'!$D11*Factors!$D$3)+('Raw Data'!$E11*Factors!$D$4)+('Raw Data'!$F11*Factors!$D$5)</f>
        <v>79.356</v>
      </c>
      <c r="J11" s="48">
        <f>I11/'Raw Data'!G11</f>
        <v>0.3040459770114942</v>
      </c>
      <c r="K11" s="48">
        <f>'Raw Data'!G11*Factors!$D$8</f>
        <v>85.83816819837001</v>
      </c>
      <c r="L11" s="47">
        <f>('Raw Data'!$C11*Factors!$E$2)+('Raw Data'!$D11*Factors!$E$3)+('Raw Data'!$E11*Factors!$E$4)+('Raw Data'!$F11*Factors!$E$5)</f>
        <v>87.53999999999999</v>
      </c>
      <c r="M11" s="70">
        <f>L11/'Raw Data'!G11</f>
        <v>0.3354022988505747</v>
      </c>
      <c r="N11" s="48">
        <f>'Raw Data'!G11*Factors!$E$8</f>
        <v>76.21327456647398</v>
      </c>
    </row>
    <row r="12" spans="1:14" ht="12.75">
      <c r="A12" s="41" t="str">
        <f>'Raw Data'!A12</f>
        <v>k</v>
      </c>
      <c r="B12" s="40" t="str">
        <f>'Raw Data'!B12</f>
        <v>k</v>
      </c>
      <c r="C12" s="47">
        <f>('Raw Data'!$C12*Factors!$B$2)+('Raw Data'!$D12*Factors!$B$3)+('Raw Data'!$E12*Factors!$B$4)+('Raw Data'!$F12*Factors!$B$5)</f>
        <v>67.22999999999999</v>
      </c>
      <c r="D12" s="48">
        <f>C12/'Raw Data'!G12</f>
        <v>0.24899999999999997</v>
      </c>
      <c r="E12" s="48">
        <f>'Raw Data'!G12*Factors!$B$8</f>
        <v>93.52974728389229</v>
      </c>
      <c r="F12" s="47">
        <f>('Raw Data'!$C12*Factors!$C$2)+('Raw Data'!$D12*Factors!$C$3)+('Raw Data'!$E12*Factors!$C$4)+('Raw Data'!$F12*Factors!$C$5)</f>
        <v>69.38399999999999</v>
      </c>
      <c r="G12" s="48">
        <f>F12/'Raw Data'!G12</f>
        <v>0.25697777777777775</v>
      </c>
      <c r="H12" s="48">
        <f>'Raw Data'!G12*Factors!$C$8</f>
        <v>103.31794055393091</v>
      </c>
      <c r="I12" s="47">
        <f>('Raw Data'!$C12*Factors!$D$2)+('Raw Data'!$D12*Factors!$D$3)+('Raw Data'!$E12*Factors!$D$4)+('Raw Data'!$F12*Factors!$D$5)</f>
        <v>57.895999999999994</v>
      </c>
      <c r="J12" s="48">
        <f>I12/'Raw Data'!G12</f>
        <v>0.2144296296296296</v>
      </c>
      <c r="K12" s="48">
        <f>'Raw Data'!G12*Factors!$D$8</f>
        <v>88.79810503279657</v>
      </c>
      <c r="L12" s="47">
        <f>('Raw Data'!$C12*Factors!$E$2)+('Raw Data'!$D12*Factors!$E$3)+('Raw Data'!$E12*Factors!$E$4)+('Raw Data'!$F12*Factors!$E$5)</f>
        <v>63.64</v>
      </c>
      <c r="M12" s="70">
        <f>L12/'Raw Data'!G12</f>
        <v>0.2357037037037037</v>
      </c>
      <c r="N12" s="48">
        <f>'Raw Data'!G12*Factors!$E$8</f>
        <v>78.84131851704205</v>
      </c>
    </row>
    <row r="13" spans="1:14" ht="12.75">
      <c r="A13" s="41" t="str">
        <f>'Raw Data'!A13</f>
        <v>l</v>
      </c>
      <c r="B13" s="40" t="str">
        <f>'Raw Data'!B13</f>
        <v>l</v>
      </c>
      <c r="C13" s="47">
        <f>('Raw Data'!$C13*Factors!$B$2)+('Raw Data'!$D13*Factors!$B$3)+('Raw Data'!$E13*Factors!$B$4)+('Raw Data'!$F13*Factors!$B$5)</f>
        <v>318.15</v>
      </c>
      <c r="D13" s="48">
        <f>C13/'Raw Data'!G13</f>
        <v>0.7263698630136985</v>
      </c>
      <c r="E13" s="48">
        <f>'Raw Data'!G13*Factors!$B$8</f>
        <v>151.7260344827586</v>
      </c>
      <c r="F13" s="47">
        <f>('Raw Data'!$C13*Factors!$C$2)+('Raw Data'!$D13*Factors!$C$3)+('Raw Data'!$E13*Factors!$C$4)+('Raw Data'!$F13*Factors!$C$5)</f>
        <v>328.32000000000005</v>
      </c>
      <c r="G13" s="48">
        <f>F13/'Raw Data'!G13</f>
        <v>0.7495890410958905</v>
      </c>
      <c r="H13" s="48">
        <f>'Raw Data'!G13*Factors!$C$8</f>
        <v>167.60465912082125</v>
      </c>
      <c r="I13" s="47">
        <f>('Raw Data'!$C13*Factors!$D$2)+('Raw Data'!$D13*Factors!$D$3)+('Raw Data'!$E13*Factors!$D$4)+('Raw Data'!$F13*Factors!$D$5)</f>
        <v>274.08000000000004</v>
      </c>
      <c r="J13" s="48">
        <f>I13/'Raw Data'!G13</f>
        <v>0.6257534246575344</v>
      </c>
      <c r="K13" s="48">
        <f>'Raw Data'!G13*Factors!$D$8</f>
        <v>144.05025927542553</v>
      </c>
      <c r="L13" s="47">
        <f>('Raw Data'!$C13*Factors!$E$2)+('Raw Data'!$D13*Factors!$E$3)+('Raw Data'!$E13*Factors!$E$4)+('Raw Data'!$F13*Factors!$E$5)</f>
        <v>301.2</v>
      </c>
      <c r="M13" s="70">
        <f>L13/'Raw Data'!G13</f>
        <v>0.6876712328767123</v>
      </c>
      <c r="N13" s="48">
        <f>'Raw Data'!G13*Factors!$E$8</f>
        <v>127.89813892764599</v>
      </c>
    </row>
    <row r="14" spans="1:14" ht="12.75">
      <c r="A14" s="43" t="str">
        <f>'Raw Data'!A14</f>
        <v>m</v>
      </c>
      <c r="B14" s="44" t="str">
        <f>'Raw Data'!B14</f>
        <v>m</v>
      </c>
      <c r="C14" s="47">
        <f>('Raw Data'!$C14*Factors!$B$2)+('Raw Data'!$D14*Factors!$B$3)+('Raw Data'!$E14*Factors!$B$4)+('Raw Data'!$F14*Factors!$B$5)</f>
        <v>266.6</v>
      </c>
      <c r="D14" s="48">
        <f>C14/'Raw Data'!G14</f>
        <v>0.7638968481375359</v>
      </c>
      <c r="E14" s="48">
        <f>'Raw Data'!G14*Factors!$B$8</f>
        <v>120.89585852621633</v>
      </c>
      <c r="F14" s="47">
        <f>('Raw Data'!$C14*Factors!$C$2)+('Raw Data'!$D14*Factors!$C$3)+('Raw Data'!$E14*Factors!$C$4)+('Raw Data'!$F14*Factors!$C$5)</f>
        <v>274.88</v>
      </c>
      <c r="G14" s="48">
        <f>F14/'Raw Data'!G14</f>
        <v>0.787621776504298</v>
      </c>
      <c r="H14" s="48">
        <f>'Raw Data'!G14*Factors!$C$8</f>
        <v>133.54800464193292</v>
      </c>
      <c r="I14" s="47">
        <f>('Raw Data'!$C14*Factors!$D$2)+('Raw Data'!$D14*Factors!$D$3)+('Raw Data'!$E14*Factors!$D$4)+('Raw Data'!$F14*Factors!$D$5)</f>
        <v>230.72</v>
      </c>
      <c r="J14" s="48">
        <f>I14/'Raw Data'!G14</f>
        <v>0.6610888252148998</v>
      </c>
      <c r="K14" s="48">
        <f>'Raw Data'!G14*Factors!$D$8</f>
        <v>114.77977280165186</v>
      </c>
      <c r="L14" s="47">
        <f>('Raw Data'!$C14*Factors!$E$2)+('Raw Data'!$D14*Factors!$E$3)+('Raw Data'!$E14*Factors!$E$4)+('Raw Data'!$F14*Factors!$E$5)</f>
        <v>252.8</v>
      </c>
      <c r="M14" s="70">
        <f>L14/'Raw Data'!G14</f>
        <v>0.7243553008595989</v>
      </c>
      <c r="N14" s="48">
        <f>'Raw Data'!G14*Factors!$E$8</f>
        <v>101.90970430536176</v>
      </c>
    </row>
    <row r="15" spans="1:14" ht="12.75">
      <c r="A15" s="43" t="str">
        <f>'Raw Data'!A15</f>
        <v>n</v>
      </c>
      <c r="B15" s="44" t="str">
        <f>'Raw Data'!B15</f>
        <v>n</v>
      </c>
      <c r="C15" s="47">
        <f>('Raw Data'!$C15*Factors!$B$2)+('Raw Data'!$D15*Factors!$B$3)+('Raw Data'!$E15*Factors!$B$4)+('Raw Data'!$F15*Factors!$B$5)</f>
        <v>210.39499999999998</v>
      </c>
      <c r="D15" s="48">
        <f>C15/'Raw Data'!G15</f>
        <v>0.5686351351351351</v>
      </c>
      <c r="E15" s="48">
        <f>'Raw Data'!G15*Factors!$B$8</f>
        <v>128.1703944260746</v>
      </c>
      <c r="F15" s="47">
        <f>('Raw Data'!$C15*Factors!$C$2)+('Raw Data'!$D15*Factors!$C$3)+('Raw Data'!$E15*Factors!$C$4)+('Raw Data'!$F15*Factors!$C$5)</f>
        <v>224.04</v>
      </c>
      <c r="G15" s="48">
        <f>F15/'Raw Data'!G15</f>
        <v>0.6055135135135135</v>
      </c>
      <c r="H15" s="48">
        <f>'Raw Data'!G15*Factors!$C$8</f>
        <v>141.58384446279422</v>
      </c>
      <c r="I15" s="47">
        <f>('Raw Data'!$C15*Factors!$D$2)+('Raw Data'!$D15*Factors!$D$3)+('Raw Data'!$E15*Factors!$D$4)+('Raw Data'!$F15*Factors!$D$5)</f>
        <v>188.62</v>
      </c>
      <c r="J15" s="48">
        <f>I15/'Raw Data'!G15</f>
        <v>0.5097837837837838</v>
      </c>
      <c r="K15" s="48">
        <f>'Raw Data'!G15*Factors!$D$8</f>
        <v>121.68629208198048</v>
      </c>
      <c r="L15" s="47">
        <f>('Raw Data'!$C15*Factors!$E$2)+('Raw Data'!$D15*Factors!$E$3)+('Raw Data'!$E15*Factors!$E$4)+('Raw Data'!$F15*Factors!$E$5)</f>
        <v>191.245</v>
      </c>
      <c r="M15" s="70">
        <f>L15/'Raw Data'!G15</f>
        <v>0.5168783783783784</v>
      </c>
      <c r="N15" s="48">
        <f>'Raw Data'!G15*Factors!$E$8</f>
        <v>108.04180685668724</v>
      </c>
    </row>
    <row r="16" spans="1:14" ht="12.75">
      <c r="A16" s="43" t="str">
        <f>'Raw Data'!A16</f>
        <v>o</v>
      </c>
      <c r="B16" s="44" t="str">
        <f>'Raw Data'!B16</f>
        <v>o</v>
      </c>
      <c r="C16" s="47">
        <f>('Raw Data'!$C16*Factors!$B$2)+('Raw Data'!$D16*Factors!$B$3)+('Raw Data'!$E16*Factors!$B$4)+('Raw Data'!$F16*Factors!$B$5)</f>
        <v>64.85000000000001</v>
      </c>
      <c r="D16" s="48">
        <f>C16/'Raw Data'!G16</f>
        <v>0.3748554913294798</v>
      </c>
      <c r="E16" s="48">
        <f>'Raw Data'!G16*Factors!$B$8</f>
        <v>59.92831955597543</v>
      </c>
      <c r="F16" s="47">
        <f>('Raw Data'!$C16*Factors!$C$2)+('Raw Data'!$D16*Factors!$C$3)+('Raw Data'!$E16*Factors!$C$4)+('Raw Data'!$F16*Factors!$C$5)</f>
        <v>75.38</v>
      </c>
      <c r="G16" s="48">
        <f>F16/'Raw Data'!G16</f>
        <v>0.43572254335260113</v>
      </c>
      <c r="H16" s="48">
        <f>'Raw Data'!G16*Factors!$C$8</f>
        <v>66.20001376233351</v>
      </c>
      <c r="I16" s="47">
        <f>('Raw Data'!$C16*Factors!$D$2)+('Raw Data'!$D16*Factors!$D$3)+('Raw Data'!$E16*Factors!$D$4)+('Raw Data'!$F16*Factors!$D$5)</f>
        <v>64.72</v>
      </c>
      <c r="J16" s="48">
        <f>I16/'Raw Data'!G16</f>
        <v>0.37410404624277455</v>
      </c>
      <c r="K16" s="48">
        <f>'Raw Data'!G16*Factors!$D$8</f>
        <v>56.896563595088175</v>
      </c>
      <c r="L16" s="47">
        <f>('Raw Data'!$C16*Factors!$E$2)+('Raw Data'!$D16*Factors!$E$3)+('Raw Data'!$E16*Factors!$E$4)+('Raw Data'!$F16*Factors!$E$5)</f>
        <v>51.675</v>
      </c>
      <c r="M16" s="70">
        <f>L16/'Raw Data'!G16</f>
        <v>0.2986994219653179</v>
      </c>
      <c r="N16" s="48">
        <f>'Raw Data'!G16*Factors!$E$8</f>
        <v>50.516844827586205</v>
      </c>
    </row>
    <row r="17" spans="1:14" ht="12.75">
      <c r="A17" s="43" t="str">
        <f>'Raw Data'!A17</f>
        <v>p</v>
      </c>
      <c r="B17" s="44" t="str">
        <f>'Raw Data'!B17</f>
        <v>p</v>
      </c>
      <c r="C17" s="47">
        <f>('Raw Data'!$C17*Factors!$B$2)+('Raw Data'!$D17*Factors!$B$3)+('Raw Data'!$E17*Factors!$B$4)+('Raw Data'!$F17*Factors!$B$5)</f>
        <v>123.55999999999999</v>
      </c>
      <c r="D17" s="48">
        <f>C17/'Raw Data'!G17</f>
        <v>0.4202721088435374</v>
      </c>
      <c r="E17" s="48">
        <f>'Raw Data'!G17*Factors!$B$8</f>
        <v>101.84350259801604</v>
      </c>
      <c r="F17" s="47">
        <f>('Raw Data'!$C17*Factors!$C$2)+('Raw Data'!$D17*Factors!$C$3)+('Raw Data'!$E17*Factors!$C$4)+('Raw Data'!$F17*Factors!$C$5)</f>
        <v>142.908</v>
      </c>
      <c r="G17" s="48">
        <f>F17/'Raw Data'!G17</f>
        <v>0.4860816326530612</v>
      </c>
      <c r="H17" s="48">
        <f>'Raw Data'!G17*Factors!$C$8</f>
        <v>112.5017574920581</v>
      </c>
      <c r="I17" s="47">
        <f>('Raw Data'!$C17*Factors!$D$2)+('Raw Data'!$D17*Factors!$D$3)+('Raw Data'!$E17*Factors!$D$4)+('Raw Data'!$F17*Factors!$D$5)</f>
        <v>123.35199999999999</v>
      </c>
      <c r="J17" s="48">
        <f>I17/'Raw Data'!G17</f>
        <v>0.4195646258503401</v>
      </c>
      <c r="K17" s="48">
        <f>'Raw Data'!G17*Factors!$D$8</f>
        <v>96.6912699246007</v>
      </c>
      <c r="L17" s="47">
        <f>('Raw Data'!$C17*Factors!$E$2)+('Raw Data'!$D17*Factors!$E$3)+('Raw Data'!$E17*Factors!$E$4)+('Raw Data'!$F17*Factors!$E$5)</f>
        <v>99.35499999999999</v>
      </c>
      <c r="M17" s="70">
        <f>L17/'Raw Data'!G17</f>
        <v>0.3379421768707483</v>
      </c>
      <c r="N17" s="48">
        <f>'Raw Data'!G17*Factors!$E$8</f>
        <v>85.84943571855689</v>
      </c>
    </row>
    <row r="18" spans="1:14" ht="12.75">
      <c r="A18" s="43" t="str">
        <f>'Raw Data'!A18</f>
        <v>q</v>
      </c>
      <c r="B18" s="44" t="str">
        <f>'Raw Data'!B18</f>
        <v>q</v>
      </c>
      <c r="C18" s="47">
        <f>('Raw Data'!$C18*Factors!$B$2)+('Raw Data'!$D18*Factors!$B$3)+('Raw Data'!$E18*Factors!$B$4)+('Raw Data'!$F18*Factors!$B$5)</f>
        <v>169.68499999999997</v>
      </c>
      <c r="D18" s="48">
        <f>C18/'Raw Data'!G18</f>
        <v>0.45737196765498644</v>
      </c>
      <c r="E18" s="48">
        <f>'Raw Data'!G18*Factors!$B$8</f>
        <v>128.51680089749644</v>
      </c>
      <c r="F18" s="47">
        <f>('Raw Data'!$C18*Factors!$C$2)+('Raw Data'!$D18*Factors!$C$3)+('Raw Data'!$E18*Factors!$C$4)+('Raw Data'!$F18*Factors!$C$5)</f>
        <v>196.748</v>
      </c>
      <c r="G18" s="48">
        <f>F18/'Raw Data'!G18</f>
        <v>0.5303180592991914</v>
      </c>
      <c r="H18" s="48">
        <f>'Raw Data'!G18*Factors!$C$8</f>
        <v>141.96650350188284</v>
      </c>
      <c r="I18" s="47">
        <f>('Raw Data'!$C18*Factors!$D$2)+('Raw Data'!$D18*Factors!$D$3)+('Raw Data'!$E18*Factors!$D$4)+('Raw Data'!$F18*Factors!$D$5)</f>
        <v>169.41199999999998</v>
      </c>
      <c r="J18" s="48">
        <f>I18/'Raw Data'!G18</f>
        <v>0.4566361185983827</v>
      </c>
      <c r="K18" s="48">
        <f>'Raw Data'!G18*Factors!$D$8</f>
        <v>122.01517395247232</v>
      </c>
      <c r="L18" s="47">
        <f>('Raw Data'!$C18*Factors!$E$2)+('Raw Data'!$D18*Factors!$E$3)+('Raw Data'!$E18*Factors!$E$4)+('Raw Data'!$F18*Factors!$E$5)</f>
        <v>135.82999999999998</v>
      </c>
      <c r="M18" s="70">
        <f>L18/'Raw Data'!G18</f>
        <v>0.3661185983827493</v>
      </c>
      <c r="N18" s="48">
        <f>'Raw Data'!G18*Factors!$E$8</f>
        <v>108.3338117400837</v>
      </c>
    </row>
    <row r="19" spans="1:14" ht="12.75">
      <c r="A19" s="43" t="str">
        <f>'Raw Data'!A19</f>
        <v>r</v>
      </c>
      <c r="B19" s="44" t="str">
        <f>'Raw Data'!B19</f>
        <v>r</v>
      </c>
      <c r="C19" s="47">
        <f>('Raw Data'!$C19*Factors!$B$2)+('Raw Data'!$D19*Factors!$B$3)+('Raw Data'!$E19*Factors!$B$4)+('Raw Data'!$F19*Factors!$B$5)</f>
        <v>129.065</v>
      </c>
      <c r="D19" s="48">
        <f>C19/'Raw Data'!G19</f>
        <v>0.42595709570957097</v>
      </c>
      <c r="E19" s="48">
        <f>'Raw Data'!G19*Factors!$B$8</f>
        <v>104.96116084081245</v>
      </c>
      <c r="F19" s="47">
        <f>('Raw Data'!$C19*Factors!$C$2)+('Raw Data'!$D19*Factors!$C$3)+('Raw Data'!$E19*Factors!$C$4)+('Raw Data'!$F19*Factors!$C$5)</f>
        <v>149.358</v>
      </c>
      <c r="G19" s="48">
        <f>F19/'Raw Data'!G19</f>
        <v>0.4929306930693069</v>
      </c>
      <c r="H19" s="48">
        <f>'Raw Data'!G19*Factors!$C$8</f>
        <v>115.9456888438558</v>
      </c>
      <c r="I19" s="47">
        <f>('Raw Data'!$C19*Factors!$D$2)+('Raw Data'!$D19*Factors!$D$3)+('Raw Data'!$E19*Factors!$D$4)+('Raw Data'!$F19*Factors!$D$5)</f>
        <v>128.792</v>
      </c>
      <c r="J19" s="48">
        <f>I19/'Raw Data'!G19</f>
        <v>0.42505610561056106</v>
      </c>
      <c r="K19" s="48">
        <f>'Raw Data'!G19*Factors!$D$8</f>
        <v>99.65120675902726</v>
      </c>
      <c r="L19" s="47">
        <f>('Raw Data'!$C19*Factors!$E$2)+('Raw Data'!$D19*Factors!$E$3)+('Raw Data'!$E19*Factors!$E$4)+('Raw Data'!$F19*Factors!$E$5)</f>
        <v>103.6725</v>
      </c>
      <c r="M19" s="70">
        <f>L19/'Raw Data'!G19</f>
        <v>0.3421534653465346</v>
      </c>
      <c r="N19" s="48">
        <f>'Raw Data'!G19*Factors!$E$8</f>
        <v>88.47747966912496</v>
      </c>
    </row>
    <row r="20" spans="1:14" ht="12.75">
      <c r="A20" s="43" t="str">
        <f>'Raw Data'!A20</f>
        <v>s</v>
      </c>
      <c r="B20" s="44" t="str">
        <f>'Raw Data'!B20</f>
        <v>s</v>
      </c>
      <c r="C20" s="47">
        <f>('Raw Data'!$C20*Factors!$B$2)+('Raw Data'!$D20*Factors!$B$3)+('Raw Data'!$E20*Factors!$B$4)+('Raw Data'!$F20*Factors!$B$5)</f>
        <v>177.125</v>
      </c>
      <c r="D20" s="48">
        <f>C20/'Raw Data'!G20</f>
        <v>0.4341299019607843</v>
      </c>
      <c r="E20" s="48">
        <f>'Raw Data'!G20*Factors!$B$8</f>
        <v>141.3338403401039</v>
      </c>
      <c r="F20" s="47">
        <f>('Raw Data'!$C20*Factors!$C$2)+('Raw Data'!$D20*Factors!$C$3)+('Raw Data'!$E20*Factors!$C$4)+('Raw Data'!$F20*Factors!$C$5)</f>
        <v>206.078</v>
      </c>
      <c r="G20" s="48">
        <f>F20/'Raw Data'!G20</f>
        <v>0.505093137254902</v>
      </c>
      <c r="H20" s="48">
        <f>'Raw Data'!G20*Factors!$C$8</f>
        <v>156.12488794816227</v>
      </c>
      <c r="I20" s="47">
        <f>('Raw Data'!$C20*Factors!$D$2)+('Raw Data'!$D20*Factors!$D$3)+('Raw Data'!$E20*Factors!$D$4)+('Raw Data'!$F20*Factors!$D$5)</f>
        <v>176.85199999999998</v>
      </c>
      <c r="J20" s="48">
        <f>I20/'Raw Data'!G20</f>
        <v>0.4334607843137254</v>
      </c>
      <c r="K20" s="48">
        <f>'Raw Data'!G20*Factors!$D$8</f>
        <v>134.18380316067038</v>
      </c>
      <c r="L20" s="47">
        <f>('Raw Data'!$C20*Factors!$E$2)+('Raw Data'!$D20*Factors!$E$3)+('Raw Data'!$E20*Factors!$E$4)+('Raw Data'!$F20*Factors!$E$5)</f>
        <v>140.9075</v>
      </c>
      <c r="M20" s="70">
        <f>L20/'Raw Data'!G20</f>
        <v>0.3453615196078431</v>
      </c>
      <c r="N20" s="48">
        <f>'Raw Data'!G20*Factors!$E$8</f>
        <v>119.13799242575243</v>
      </c>
    </row>
    <row r="21" spans="1:14" ht="12.75">
      <c r="A21" s="43" t="str">
        <f>'Raw Data'!A21</f>
        <v>t</v>
      </c>
      <c r="B21" s="44" t="str">
        <f>'Raw Data'!B21</f>
        <v>t</v>
      </c>
      <c r="C21" s="47">
        <f>('Raw Data'!$C21*Factors!$B$2)+('Raw Data'!$D21*Factors!$B$3)+('Raw Data'!$E21*Factors!$B$4)+('Raw Data'!$F21*Factors!$B$5)</f>
        <v>248.645</v>
      </c>
      <c r="D21" s="48">
        <f>C21/'Raw Data'!G21</f>
        <v>0.46302607076350094</v>
      </c>
      <c r="E21" s="48">
        <f>'Raw Data'!G21*Factors!$B$8</f>
        <v>186.0202751535191</v>
      </c>
      <c r="F21" s="47">
        <f>('Raw Data'!$C21*Factors!$C$2)+('Raw Data'!$D21*Factors!$C$3)+('Raw Data'!$E21*Factors!$C$4)+('Raw Data'!$F21*Factors!$C$5)</f>
        <v>288.932</v>
      </c>
      <c r="G21" s="48">
        <f>F21/'Raw Data'!G21</f>
        <v>0.5380484171322161</v>
      </c>
      <c r="H21" s="48">
        <f>'Raw Data'!G21*Factors!$C$8</f>
        <v>205.48790399059592</v>
      </c>
      <c r="I21" s="47">
        <f>('Raw Data'!$C21*Factors!$D$2)+('Raw Data'!$D21*Factors!$D$3)+('Raw Data'!$E21*Factors!$D$4)+('Raw Data'!$F21*Factors!$D$5)</f>
        <v>247.74800000000002</v>
      </c>
      <c r="J21" s="48">
        <f>I21/'Raw Data'!G21</f>
        <v>0.46135567970204844</v>
      </c>
      <c r="K21" s="48">
        <f>'Raw Data'!G21*Factors!$D$8</f>
        <v>176.60956445411762</v>
      </c>
      <c r="L21" s="47">
        <f>('Raw Data'!$C21*Factors!$E$2)+('Raw Data'!$D21*Factors!$E$3)+('Raw Data'!$E21*Factors!$E$4)+('Raw Data'!$F21*Factors!$E$5)</f>
        <v>198.20000000000002</v>
      </c>
      <c r="M21" s="70">
        <f>L21/'Raw Data'!G21</f>
        <v>0.36908752327746747</v>
      </c>
      <c r="N21" s="48">
        <f>'Raw Data'!G21*Factors!$E$8</f>
        <v>156.80662238389473</v>
      </c>
    </row>
    <row r="22" spans="1:14" ht="12.75">
      <c r="A22" s="43" t="str">
        <f>'Raw Data'!A22</f>
        <v>u</v>
      </c>
      <c r="B22" s="44" t="str">
        <f>'Raw Data'!B22</f>
        <v>u</v>
      </c>
      <c r="C22" s="47">
        <f>('Raw Data'!$C22*Factors!$B$2)+('Raw Data'!$D22*Factors!$B$3)+('Raw Data'!$E22*Factors!$B$4)+('Raw Data'!$F22*Factors!$B$5)</f>
        <v>221.8</v>
      </c>
      <c r="D22" s="48">
        <f>C22/'Raw Data'!G22</f>
        <v>0.4092250922509225</v>
      </c>
      <c r="E22" s="48">
        <f>'Raw Data'!G22*Factors!$B$8</f>
        <v>187.7523075106282</v>
      </c>
      <c r="F22" s="47">
        <f>('Raw Data'!$C22*Factors!$C$2)+('Raw Data'!$D22*Factors!$C$3)+('Raw Data'!$E22*Factors!$C$4)+('Raw Data'!$F22*Factors!$C$5)</f>
        <v>257.32</v>
      </c>
      <c r="G22" s="48">
        <f>F22/'Raw Data'!G22</f>
        <v>0.474760147601476</v>
      </c>
      <c r="H22" s="48">
        <f>'Raw Data'!G22*Factors!$C$8</f>
        <v>207.4011991860391</v>
      </c>
      <c r="I22" s="47">
        <f>('Raw Data'!$C22*Factors!$D$2)+('Raw Data'!$D22*Factors!$D$3)+('Raw Data'!$E22*Factors!$D$4)+('Raw Data'!$F22*Factors!$D$5)</f>
        <v>221.28</v>
      </c>
      <c r="J22" s="48">
        <f>I22/'Raw Data'!G22</f>
        <v>0.40826568265682656</v>
      </c>
      <c r="K22" s="48">
        <f>'Raw Data'!G22*Factors!$D$8</f>
        <v>178.25397380657682</v>
      </c>
      <c r="L22" s="47">
        <f>('Raw Data'!$C22*Factors!$E$2)+('Raw Data'!$D22*Factors!$E$3)+('Raw Data'!$E22*Factors!$E$4)+('Raw Data'!$F22*Factors!$E$5)</f>
        <v>177.35</v>
      </c>
      <c r="M22" s="70">
        <f>L22/'Raw Data'!G22</f>
        <v>0.3272140221402214</v>
      </c>
      <c r="N22" s="48">
        <f>'Raw Data'!G22*Factors!$E$8</f>
        <v>158.266646800877</v>
      </c>
    </row>
    <row r="23" spans="1:14" ht="12.75">
      <c r="A23" s="43" t="str">
        <f>'Raw Data'!A23</f>
        <v>v</v>
      </c>
      <c r="B23" s="44" t="str">
        <f>'Raw Data'!B23</f>
        <v>v</v>
      </c>
      <c r="C23" s="47">
        <f>('Raw Data'!$C23*Factors!$B$2)+('Raw Data'!$D23*Factors!$B$3)+('Raw Data'!$E23*Factors!$B$4)+('Raw Data'!$F23*Factors!$B$5)</f>
        <v>87.55499999999999</v>
      </c>
      <c r="D23" s="48">
        <f>C23/'Raw Data'!G23</f>
        <v>0.30191379310344824</v>
      </c>
      <c r="E23" s="48">
        <f>'Raw Data'!G23*Factors!$B$8</f>
        <v>100.45787671232875</v>
      </c>
      <c r="F23" s="47">
        <f>('Raw Data'!$C23*Factors!$C$2)+('Raw Data'!$D23*Factors!$C$3)+('Raw Data'!$E23*Factors!$C$4)+('Raw Data'!$F23*Factors!$C$5)</f>
        <v>90.44399999999999</v>
      </c>
      <c r="G23" s="48">
        <f>F23/'Raw Data'!G23</f>
        <v>0.3118758620689655</v>
      </c>
      <c r="H23" s="48">
        <f>'Raw Data'!G23*Factors!$C$8</f>
        <v>110.97112133570357</v>
      </c>
      <c r="I23" s="47">
        <f>('Raw Data'!$C23*Factors!$D$2)+('Raw Data'!$D23*Factors!$D$3)+('Raw Data'!$E23*Factors!$D$4)+('Raw Data'!$F23*Factors!$D$5)</f>
        <v>75.036</v>
      </c>
      <c r="J23" s="48">
        <f>I23/'Raw Data'!G23</f>
        <v>0.2587448275862069</v>
      </c>
      <c r="K23" s="48">
        <f>'Raw Data'!G23*Factors!$D$8</f>
        <v>95.37574244263335</v>
      </c>
      <c r="L23" s="47">
        <f>('Raw Data'!$C23*Factors!$E$2)+('Raw Data'!$D23*Factors!$E$3)+('Raw Data'!$E23*Factors!$E$4)+('Raw Data'!$F23*Factors!$E$5)</f>
        <v>82.74</v>
      </c>
      <c r="M23" s="70">
        <f>L23/'Raw Data'!G23</f>
        <v>0.2853103448275862</v>
      </c>
      <c r="N23" s="48">
        <f>'Raw Data'!G23*Factors!$E$8</f>
        <v>84.68141618497108</v>
      </c>
    </row>
    <row r="24" spans="3:12" ht="12.75">
      <c r="C24"/>
      <c r="F24"/>
      <c r="I24"/>
      <c r="L24"/>
    </row>
    <row r="25" spans="3:12" ht="12.75">
      <c r="C25"/>
      <c r="F25"/>
      <c r="I25"/>
      <c r="L25"/>
    </row>
    <row r="26" spans="3:12" ht="12.75">
      <c r="C26"/>
      <c r="F26"/>
      <c r="I26"/>
      <c r="L26"/>
    </row>
    <row r="27" spans="3:12" ht="12.75">
      <c r="C27"/>
      <c r="F27"/>
      <c r="I27"/>
      <c r="L27"/>
    </row>
    <row r="28" spans="3:12" ht="12.75">
      <c r="C28"/>
      <c r="F28"/>
      <c r="I28"/>
      <c r="L28"/>
    </row>
    <row r="29" spans="3:12" ht="12.75">
      <c r="C29"/>
      <c r="F29"/>
      <c r="I29"/>
      <c r="L29"/>
    </row>
    <row r="30" spans="3:12" ht="12.75">
      <c r="C30"/>
      <c r="F30"/>
      <c r="I30"/>
      <c r="L30"/>
    </row>
    <row r="31" spans="3:12" ht="12.75">
      <c r="C31"/>
      <c r="F31"/>
      <c r="I31"/>
      <c r="L31"/>
    </row>
    <row r="32" spans="3:12" ht="12.75">
      <c r="C32"/>
      <c r="F32"/>
      <c r="I32"/>
      <c r="L32"/>
    </row>
    <row r="33" spans="3:12" ht="12.75">
      <c r="C33"/>
      <c r="F33"/>
      <c r="I33"/>
      <c r="L33"/>
    </row>
    <row r="34" spans="3:12" ht="12.75">
      <c r="C34"/>
      <c r="F34"/>
      <c r="I34"/>
      <c r="L34"/>
    </row>
    <row r="35" spans="3:12" ht="12.75">
      <c r="C35"/>
      <c r="F35"/>
      <c r="I35"/>
      <c r="L35"/>
    </row>
    <row r="36" spans="3:12" ht="12.75">
      <c r="C36"/>
      <c r="F36"/>
      <c r="I36"/>
      <c r="L36"/>
    </row>
    <row r="37" spans="3:12" ht="12.75">
      <c r="C37"/>
      <c r="F37"/>
      <c r="I37"/>
      <c r="L37"/>
    </row>
    <row r="38" spans="3:12" ht="12.75">
      <c r="C38"/>
      <c r="F38"/>
      <c r="I38"/>
      <c r="L38"/>
    </row>
    <row r="39" spans="3:12" ht="12.75">
      <c r="C39"/>
      <c r="F39"/>
      <c r="I39"/>
      <c r="L39"/>
    </row>
    <row r="40" spans="3:12" ht="12.75">
      <c r="C40"/>
      <c r="F40"/>
      <c r="I40"/>
      <c r="L40"/>
    </row>
    <row r="41" spans="3:12" ht="12.75">
      <c r="C41"/>
      <c r="F41"/>
      <c r="I41"/>
      <c r="L41"/>
    </row>
    <row r="42" spans="3:12" ht="12.75">
      <c r="C42"/>
      <c r="F42"/>
      <c r="I42"/>
      <c r="L42"/>
    </row>
    <row r="43" spans="3:12" ht="12.75">
      <c r="C43"/>
      <c r="F43"/>
      <c r="I43"/>
      <c r="L43"/>
    </row>
    <row r="44" spans="3:12" ht="12.75">
      <c r="C44"/>
      <c r="F44"/>
      <c r="I44"/>
      <c r="L44"/>
    </row>
    <row r="45" spans="3:12" ht="12.75">
      <c r="C45"/>
      <c r="F45"/>
      <c r="I45"/>
      <c r="L45"/>
    </row>
    <row r="46" spans="3:12" ht="12.75">
      <c r="C46"/>
      <c r="F46"/>
      <c r="I46"/>
      <c r="L46"/>
    </row>
    <row r="47" spans="1:12" ht="12.75">
      <c r="A47"/>
      <c r="B47"/>
      <c r="C47"/>
      <c r="D47"/>
      <c r="E47"/>
      <c r="F47"/>
      <c r="G47"/>
      <c r="H47"/>
      <c r="I47"/>
      <c r="J47"/>
      <c r="K47"/>
      <c r="L47"/>
    </row>
    <row r="48" ht="12.75">
      <c r="A48" s="36"/>
    </row>
    <row r="49" spans="3:12" ht="12.75">
      <c r="C49" s="37"/>
      <c r="F49" s="37"/>
      <c r="I49" s="37"/>
      <c r="L49" s="37"/>
    </row>
  </sheetData>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N49"/>
  <sheetViews>
    <sheetView workbookViewId="0" topLeftCell="A1">
      <selection activeCell="A47" sqref="A47:L49"/>
    </sheetView>
  </sheetViews>
  <sheetFormatPr defaultColWidth="11.421875" defaultRowHeight="12.75"/>
  <cols>
    <col min="1" max="1" width="21.140625" style="34" bestFit="1" customWidth="1"/>
    <col min="2" max="2" width="6.28125" style="34" bestFit="1" customWidth="1"/>
    <col min="3" max="3" width="14.00390625" style="34" bestFit="1" customWidth="1"/>
    <col min="4" max="4" width="9.28125" style="34" bestFit="1" customWidth="1"/>
    <col min="5" max="5" width="13.28125" style="34" customWidth="1"/>
    <col min="6" max="6" width="15.7109375" style="34" bestFit="1" customWidth="1"/>
    <col min="7" max="7" width="9.28125" style="34" bestFit="1" customWidth="1"/>
    <col min="8" max="8" width="13.8515625" style="34" bestFit="1" customWidth="1"/>
    <col min="9" max="9" width="15.140625" style="34" bestFit="1" customWidth="1"/>
    <col min="10" max="10" width="9.28125" style="34" bestFit="1" customWidth="1"/>
    <col min="11" max="11" width="13.8515625" style="34" bestFit="1" customWidth="1"/>
    <col min="12" max="16384" width="12.8515625" style="34" customWidth="1"/>
  </cols>
  <sheetData>
    <row r="1" spans="1:14" ht="12.75">
      <c r="A1" s="38" t="s">
        <v>104</v>
      </c>
      <c r="B1" s="38" t="s">
        <v>105</v>
      </c>
      <c r="C1" s="66" t="s">
        <v>79</v>
      </c>
      <c r="D1" s="66" t="s">
        <v>133</v>
      </c>
      <c r="E1" s="66" t="s">
        <v>80</v>
      </c>
      <c r="F1" s="66" t="s">
        <v>107</v>
      </c>
      <c r="G1" s="66" t="s">
        <v>134</v>
      </c>
      <c r="H1" s="66" t="s">
        <v>81</v>
      </c>
      <c r="I1" s="66" t="s">
        <v>75</v>
      </c>
      <c r="J1" s="66" t="s">
        <v>135</v>
      </c>
      <c r="K1" s="66" t="s">
        <v>142</v>
      </c>
      <c r="L1" s="66" t="s">
        <v>116</v>
      </c>
      <c r="M1" s="66" t="s">
        <v>136</v>
      </c>
      <c r="N1" s="66" t="s">
        <v>115</v>
      </c>
    </row>
    <row r="2" spans="1:14" ht="12.75">
      <c r="A2" s="41" t="str">
        <f>'Raw Data'!A2</f>
        <v>a</v>
      </c>
      <c r="B2" s="40" t="str">
        <f>'Raw Data'!B2</f>
        <v>a</v>
      </c>
      <c r="C2" s="47">
        <f>('Raw Data'!$C2*Factors!$B$2)+('Raw Data'!$D2*Factors!$B$3)+('Raw Data'!$E2*Factors!$B$4)+('Raw Data'!$F2*Factors!$B$5)</f>
        <v>185.51000000000002</v>
      </c>
      <c r="D2" s="48">
        <f>C2/'Raw Data'!G2</f>
        <v>0.318745704467354</v>
      </c>
      <c r="E2" s="48">
        <f>'Raw Data'!G2*Factors!$B$7</f>
        <v>178.16287068965516</v>
      </c>
      <c r="F2" s="47">
        <f>('Raw Data'!$C2*Factors!$C$2)+('Raw Data'!$D2*Factors!$C$3)+('Raw Data'!$E2*Factors!$C$4)+('Raw Data'!$F2*Factors!$C$5)</f>
        <v>214.044</v>
      </c>
      <c r="G2" s="48">
        <f>F2/'Raw Data'!G2</f>
        <v>0.3677731958762887</v>
      </c>
      <c r="H2" s="48">
        <f>'Raw Data'!G2*Factors!$C$7</f>
        <v>197.65124397199895</v>
      </c>
      <c r="I2" s="47">
        <f>('Raw Data'!$C2*Factors!$D$2)+('Raw Data'!$D2*Factors!$D$3)+('Raw Data'!$E2*Factors!$D$4)+('Raw Data'!$F2*Factors!$D$5)</f>
        <v>183.976</v>
      </c>
      <c r="J2" s="48">
        <f>I2/'Raw Data'!G2</f>
        <v>0.31610996563573884</v>
      </c>
      <c r="K2" s="48">
        <f>'Raw Data'!G2*Factors!$D$7</f>
        <v>168.2178174747213</v>
      </c>
      <c r="L2" s="47">
        <f>('Raw Data'!$C2*Factors!$E$2)+('Raw Data'!$D2*Factors!$E$3)+('Raw Data'!$E2*Factors!$E$4)+('Raw Data'!$F2*Factors!$E$5)</f>
        <v>149.695</v>
      </c>
      <c r="M2" s="70">
        <f>L2/'Raw Data'!G2</f>
        <v>0.2572079037800687</v>
      </c>
      <c r="N2" s="48">
        <f>'Raw Data'!G2*Factors!$E$7</f>
        <v>148.48010918929367</v>
      </c>
    </row>
    <row r="3" spans="1:14" ht="12.75">
      <c r="A3" s="41" t="str">
        <f>'Raw Data'!A3</f>
        <v>b</v>
      </c>
      <c r="B3" s="40" t="str">
        <f>'Raw Data'!B3</f>
        <v>b</v>
      </c>
      <c r="C3" s="47">
        <f>('Raw Data'!$C3*Factors!$B$2)+('Raw Data'!$D3*Factors!$B$3)+('Raw Data'!$E3*Factors!$B$4)+('Raw Data'!$F3*Factors!$B$5)</f>
        <v>97.14999999999999</v>
      </c>
      <c r="D3" s="48">
        <f>C3/'Raw Data'!G3</f>
        <v>0.2618598382749326</v>
      </c>
      <c r="E3" s="48">
        <f>'Raw Data'!G3*Factors!$B$7</f>
        <v>113.57117702038155</v>
      </c>
      <c r="F3" s="47">
        <f>('Raw Data'!$C3*Factors!$C$2)+('Raw Data'!$D3*Factors!$C$3)+('Raw Data'!$E3*Factors!$C$4)+('Raw Data'!$F3*Factors!$C$5)</f>
        <v>111.83399999999999</v>
      </c>
      <c r="G3" s="48">
        <f>F3/'Raw Data'!G3</f>
        <v>0.3014393530997304</v>
      </c>
      <c r="H3" s="48">
        <f>'Raw Data'!G3*Factors!$C$7</f>
        <v>125.9941778584392</v>
      </c>
      <c r="I3" s="47">
        <f>('Raw Data'!$C3*Factors!$D$2)+('Raw Data'!$D3*Factors!$D$3)+('Raw Data'!$E3*Factors!$D$4)+('Raw Data'!$F3*Factors!$D$5)</f>
        <v>96.65599999999999</v>
      </c>
      <c r="J3" s="48">
        <f>I3/'Raw Data'!G3</f>
        <v>0.26052830188679243</v>
      </c>
      <c r="K3" s="48">
        <f>'Raw Data'!G3*Factors!$D$7</f>
        <v>107.23163278886872</v>
      </c>
      <c r="L3" s="47">
        <f>('Raw Data'!$C3*Factors!$E$2)+('Raw Data'!$D3*Factors!$E$3)+('Raw Data'!$E3*Factors!$E$4)+('Raw Data'!$F3*Factors!$E$5)</f>
        <v>78.74749999999999</v>
      </c>
      <c r="M3" s="70">
        <f>L3/'Raw Data'!G3</f>
        <v>0.2122574123989218</v>
      </c>
      <c r="N3" s="48">
        <f>'Raw Data'!G3*Factors!$E$7</f>
        <v>94.64969159661159</v>
      </c>
    </row>
    <row r="4" spans="1:14" ht="12.75">
      <c r="A4" s="41" t="str">
        <f>'Raw Data'!A4</f>
        <v>c</v>
      </c>
      <c r="B4" s="40" t="str">
        <f>'Raw Data'!B4</f>
        <v>c</v>
      </c>
      <c r="C4" s="47">
        <f>('Raw Data'!$C4*Factors!$B$2)+('Raw Data'!$D4*Factors!$B$3)+('Raw Data'!$E4*Factors!$B$4)+('Raw Data'!$F4*Factors!$B$5)</f>
        <v>64.235</v>
      </c>
      <c r="D4" s="48">
        <f>C4/'Raw Data'!G4</f>
        <v>0.2829735682819383</v>
      </c>
      <c r="E4" s="48">
        <f>'Raw Data'!G4*Factors!$B$7</f>
        <v>69.4896420043844</v>
      </c>
      <c r="F4" s="47">
        <f>('Raw Data'!$C4*Factors!$C$2)+('Raw Data'!$D4*Factors!$C$3)+('Raw Data'!$E4*Factors!$C$4)+('Raw Data'!$F4*Factors!$C$5)</f>
        <v>74.41799999999999</v>
      </c>
      <c r="G4" s="48">
        <f>F4/'Raw Data'!G4</f>
        <v>0.3278325991189427</v>
      </c>
      <c r="H4" s="48">
        <f>'Raw Data'!G4*Factors!$C$7</f>
        <v>77.0907772880477</v>
      </c>
      <c r="I4" s="47">
        <f>('Raw Data'!$C4*Factors!$D$2)+('Raw Data'!$D4*Factors!$D$3)+('Raw Data'!$E4*Factors!$D$4)+('Raw Data'!$F4*Factors!$D$5)</f>
        <v>64.092</v>
      </c>
      <c r="J4" s="48">
        <f>I4/'Raw Data'!G4</f>
        <v>0.28234361233480176</v>
      </c>
      <c r="K4" s="48">
        <f>'Raw Data'!G4*Factors!$D$7</f>
        <v>65.61072949615418</v>
      </c>
      <c r="L4" s="47">
        <f>('Raw Data'!$C4*Factors!$E$2)+('Raw Data'!$D4*Factors!$E$3)+('Raw Data'!$E4*Factors!$E$4)+('Raw Data'!$F4*Factors!$E$5)</f>
        <v>51.4925</v>
      </c>
      <c r="M4" s="70">
        <f>L4/'Raw Data'!G4</f>
        <v>0.22683920704845814</v>
      </c>
      <c r="N4" s="48">
        <f>'Raw Data'!G4*Factors!$E$7</f>
        <v>57.91234499307502</v>
      </c>
    </row>
    <row r="5" spans="1:14" ht="12.75">
      <c r="A5" s="41" t="str">
        <f>'Raw Data'!A5</f>
        <v>d</v>
      </c>
      <c r="B5" s="40" t="str">
        <f>'Raw Data'!B5</f>
        <v>d</v>
      </c>
      <c r="C5" s="47">
        <f>('Raw Data'!$C5*Factors!$B$2)+('Raw Data'!$D5*Factors!$B$3)+('Raw Data'!$E5*Factors!$B$4)+('Raw Data'!$F5*Factors!$B$5)</f>
        <v>61.51999999999999</v>
      </c>
      <c r="D5" s="48">
        <f>C5/'Raw Data'!G5</f>
        <v>0.23570881226053636</v>
      </c>
      <c r="E5" s="48">
        <f>'Raw Data'!G5*Factors!$B$7</f>
        <v>79.89778221649483</v>
      </c>
      <c r="F5" s="47">
        <f>('Raw Data'!$C5*Factors!$C$2)+('Raw Data'!$D5*Factors!$C$3)+('Raw Data'!$E5*Factors!$C$4)+('Raw Data'!$F5*Factors!$C$5)</f>
        <v>71.37199999999999</v>
      </c>
      <c r="G5" s="48">
        <f>F5/'Raw Data'!G5</f>
        <v>0.27345593869731794</v>
      </c>
      <c r="H5" s="48">
        <f>'Raw Data'!G5*Factors!$C$7</f>
        <v>88.63741353383459</v>
      </c>
      <c r="I5" s="47">
        <f>('Raw Data'!$C5*Factors!$D$2)+('Raw Data'!$D5*Factors!$D$3)+('Raw Data'!$E5*Factors!$D$4)+('Raw Data'!$F5*Factors!$D$5)</f>
        <v>61.20799999999999</v>
      </c>
      <c r="J5" s="48">
        <f>I5/'Raw Data'!G5</f>
        <v>0.2345134099616858</v>
      </c>
      <c r="K5" s="48">
        <f>'Raw Data'!G5*Factors!$D$7</f>
        <v>75.43788721804512</v>
      </c>
      <c r="L5" s="47">
        <f>('Raw Data'!$C5*Factors!$E$2)+('Raw Data'!$D5*Factors!$E$3)+('Raw Data'!$E5*Factors!$E$4)+('Raw Data'!$F5*Factors!$E$5)</f>
        <v>49.17499999999999</v>
      </c>
      <c r="M5" s="70">
        <f>L5/'Raw Data'!G5</f>
        <v>0.18840996168582372</v>
      </c>
      <c r="N5" s="48">
        <f>'Raw Data'!G5*Factors!$E$7</f>
        <v>66.58644071891004</v>
      </c>
    </row>
    <row r="6" spans="1:14" ht="12.75">
      <c r="A6" s="41" t="str">
        <f>'Raw Data'!A6</f>
        <v>e</v>
      </c>
      <c r="B6" s="40" t="str">
        <f>'Raw Data'!B6</f>
        <v>e</v>
      </c>
      <c r="C6" s="47">
        <f>('Raw Data'!$C6*Factors!$B$2)+('Raw Data'!$D6*Factors!$B$3)+('Raw Data'!$E6*Factors!$B$4)+('Raw Data'!$F6*Factors!$B$5)</f>
        <v>113.89999999999999</v>
      </c>
      <c r="D6" s="48">
        <f>C6/'Raw Data'!G6</f>
        <v>0.28546365914786964</v>
      </c>
      <c r="E6" s="48">
        <f>'Raw Data'!G6*Factors!$B$7</f>
        <v>122.14258660682545</v>
      </c>
      <c r="F6" s="47">
        <f>('Raw Data'!$C6*Factors!$C$2)+('Raw Data'!$D6*Factors!$C$3)+('Raw Data'!$E6*Factors!$C$4)+('Raw Data'!$F6*Factors!$C$5)</f>
        <v>131.892</v>
      </c>
      <c r="G6" s="48">
        <f>F6/'Raw Data'!G6</f>
        <v>0.3305563909774436</v>
      </c>
      <c r="H6" s="48">
        <f>'Raw Data'!G6*Factors!$C$7</f>
        <v>135.5031724137931</v>
      </c>
      <c r="I6" s="47">
        <f>('Raw Data'!$C6*Factors!$D$2)+('Raw Data'!$D6*Factors!$D$3)+('Raw Data'!$E6*Factors!$D$4)+('Raw Data'!$F6*Factors!$D$5)</f>
        <v>113.328</v>
      </c>
      <c r="J6" s="48">
        <f>I6/'Raw Data'!G6</f>
        <v>0.2840300751879699</v>
      </c>
      <c r="K6" s="48">
        <f>'Raw Data'!G6*Factors!$D$7</f>
        <v>115.32458620689656</v>
      </c>
      <c r="L6" s="47">
        <f>('Raw Data'!$C6*Factors!$E$2)+('Raw Data'!$D6*Factors!$E$3)+('Raw Data'!$E6*Factors!$E$4)+('Raw Data'!$F6*Factors!$E$5)</f>
        <v>91.35499999999999</v>
      </c>
      <c r="M6" s="70">
        <f>L6/'Raw Data'!G6</f>
        <v>0.22895989974937342</v>
      </c>
      <c r="N6" s="48">
        <f>'Raw Data'!G6*Factors!$E$7</f>
        <v>101.79306454729927</v>
      </c>
    </row>
    <row r="7" spans="1:14" ht="12.75">
      <c r="A7" s="41" t="str">
        <f>'Raw Data'!A7</f>
        <v>f</v>
      </c>
      <c r="B7" s="40" t="str">
        <f>'Raw Data'!B7</f>
        <v>f</v>
      </c>
      <c r="C7" s="47">
        <f>('Raw Data'!$C7*Factors!$B$2)+('Raw Data'!$D7*Factors!$B$3)+('Raw Data'!$E7*Factors!$B$4)+('Raw Data'!$F7*Factors!$B$5)</f>
        <v>113.86</v>
      </c>
      <c r="D7" s="48">
        <f>C7/'Raw Data'!G7</f>
        <v>0.32028129395218</v>
      </c>
      <c r="E7" s="48">
        <f>'Raw Data'!G7*Factors!$B$7</f>
        <v>108.82628957074297</v>
      </c>
      <c r="F7" s="47">
        <f>('Raw Data'!$C7*Factors!$C$2)+('Raw Data'!$D7*Factors!$C$3)+('Raw Data'!$E7*Factors!$C$4)+('Raw Data'!$F7*Factors!$C$5)</f>
        <v>132.392</v>
      </c>
      <c r="G7" s="48">
        <f>F7/'Raw Data'!G7</f>
        <v>0.37241068917018283</v>
      </c>
      <c r="H7" s="48">
        <f>'Raw Data'!G7*Factors!$C$7</f>
        <v>120.730270158154</v>
      </c>
      <c r="I7" s="47">
        <f>('Raw Data'!$C7*Factors!$D$2)+('Raw Data'!$D7*Factors!$D$3)+('Raw Data'!$E7*Factors!$D$4)+('Raw Data'!$F7*Factors!$D$5)</f>
        <v>113.80799999999999</v>
      </c>
      <c r="J7" s="48">
        <f>I7/'Raw Data'!G7</f>
        <v>0.3201350210970464</v>
      </c>
      <c r="K7" s="48">
        <f>'Raw Data'!G7*Factors!$D$7</f>
        <v>102.75160500388904</v>
      </c>
      <c r="L7" s="47">
        <f>('Raw Data'!$C7*Factors!$E$2)+('Raw Data'!$D7*Factors!$E$3)+('Raw Data'!$E7*Factors!$E$4)+('Raw Data'!$F7*Factors!$E$5)</f>
        <v>90.69</v>
      </c>
      <c r="M7" s="70">
        <f>L7/'Raw Data'!G7</f>
        <v>0.2551054852320675</v>
      </c>
      <c r="N7" s="48">
        <f>'Raw Data'!G7*Factors!$E$7</f>
        <v>90.69532442748093</v>
      </c>
    </row>
    <row r="8" spans="1:14" ht="12.75">
      <c r="A8" s="41" t="str">
        <f>'Raw Data'!A8</f>
        <v>g</v>
      </c>
      <c r="B8" s="40" t="str">
        <f>'Raw Data'!B8</f>
        <v>g</v>
      </c>
      <c r="C8" s="47">
        <f>('Raw Data'!$C8*Factors!$B$2)+('Raw Data'!$D8*Factors!$B$3)+('Raw Data'!$E8*Factors!$B$4)+('Raw Data'!$F8*Factors!$B$5)</f>
        <v>70.8</v>
      </c>
      <c r="D8" s="48">
        <f>C8/'Raw Data'!G8</f>
        <v>0.3190626408292023</v>
      </c>
      <c r="E8" s="48">
        <f>'Raw Data'!G8*Factors!$B$7</f>
        <v>67.92842097256784</v>
      </c>
      <c r="F8" s="47">
        <f>('Raw Data'!$C8*Factors!$C$2)+('Raw Data'!$D8*Factors!$C$3)+('Raw Data'!$E8*Factors!$C$4)+('Raw Data'!$F8*Factors!$C$5)</f>
        <v>82.1</v>
      </c>
      <c r="G8" s="48">
        <f>F8/'Raw Data'!G8</f>
        <v>0.369986480396575</v>
      </c>
      <c r="H8" s="48">
        <f>'Raw Data'!G8*Factors!$C$7</f>
        <v>75.35878185117967</v>
      </c>
      <c r="I8" s="47">
        <f>('Raw Data'!$C8*Factors!$D$2)+('Raw Data'!$D8*Factors!$D$3)+('Raw Data'!$E8*Factors!$D$4)+('Raw Data'!$F8*Factors!$D$5)</f>
        <v>70.8</v>
      </c>
      <c r="J8" s="48">
        <f>I8/'Raw Data'!G8</f>
        <v>0.3190626408292023</v>
      </c>
      <c r="K8" s="48">
        <f>'Raw Data'!G8*Factors!$D$7</f>
        <v>64.13665583787053</v>
      </c>
      <c r="L8" s="47">
        <f>('Raw Data'!$C8*Factors!$E$2)+('Raw Data'!$D8*Factors!$E$3)+('Raw Data'!$E8*Factors!$E$4)+('Raw Data'!$F8*Factors!$E$5)</f>
        <v>56.675</v>
      </c>
      <c r="M8" s="70">
        <f>L8/'Raw Data'!G8</f>
        <v>0.25540784136998645</v>
      </c>
      <c r="N8" s="48">
        <f>'Raw Data'!G8*Factors!$E$7</f>
        <v>56.611230634199764</v>
      </c>
    </row>
    <row r="9" spans="1:14" ht="12.75">
      <c r="A9" s="41" t="str">
        <f>'Raw Data'!A9</f>
        <v>h</v>
      </c>
      <c r="B9" s="40" t="str">
        <f>'Raw Data'!B9</f>
        <v>h</v>
      </c>
      <c r="C9" s="47">
        <f>('Raw Data'!$C9*Factors!$B$2)+('Raw Data'!$D9*Factors!$B$3)+('Raw Data'!$E9*Factors!$B$4)+('Raw Data'!$F9*Factors!$B$5)</f>
        <v>143.02999999999997</v>
      </c>
      <c r="D9" s="48">
        <f>C9/'Raw Data'!G9</f>
        <v>0.3378129428436466</v>
      </c>
      <c r="E9" s="48">
        <f>'Raw Data'!G9*Factors!$B$7</f>
        <v>129.6119578178694</v>
      </c>
      <c r="F9" s="47">
        <f>('Raw Data'!$C9*Factors!$C$2)+('Raw Data'!$D9*Factors!$C$3)+('Raw Data'!$E9*Factors!$C$4)+('Raw Data'!$F9*Factors!$C$5)</f>
        <v>166.26799999999997</v>
      </c>
      <c r="G9" s="48">
        <f>F9/'Raw Data'!G9</f>
        <v>0.3926972130373169</v>
      </c>
      <c r="H9" s="48">
        <f>'Raw Data'!G9*Factors!$C$7</f>
        <v>143.7895819548872</v>
      </c>
      <c r="I9" s="47">
        <f>('Raw Data'!$C9*Factors!$D$2)+('Raw Data'!$D9*Factors!$D$3)+('Raw Data'!$E9*Factors!$D$4)+('Raw Data'!$F9*Factors!$D$5)</f>
        <v>142.95199999999997</v>
      </c>
      <c r="J9" s="48">
        <f>I9/'Raw Data'!G9</f>
        <v>0.33762871988663196</v>
      </c>
      <c r="K9" s="48">
        <f>'Raw Data'!G9*Factors!$D$7</f>
        <v>122.37701704260651</v>
      </c>
      <c r="L9" s="47">
        <f>('Raw Data'!$C9*Factors!$E$2)+('Raw Data'!$D9*Factors!$E$3)+('Raw Data'!$E9*Factors!$E$4)+('Raw Data'!$F9*Factors!$E$5)</f>
        <v>113.975</v>
      </c>
      <c r="M9" s="70">
        <f>L9/'Raw Data'!G9</f>
        <v>0.269189891355692</v>
      </c>
      <c r="N9" s="48">
        <f>'Raw Data'!G9*Factors!$E$7</f>
        <v>108.01800383289851</v>
      </c>
    </row>
    <row r="10" spans="1:14" ht="12.75">
      <c r="A10" s="41" t="str">
        <f>'Raw Data'!A10</f>
        <v>I</v>
      </c>
      <c r="B10" s="40" t="str">
        <f>'Raw Data'!B10</f>
        <v>I</v>
      </c>
      <c r="C10" s="47">
        <f>('Raw Data'!$C10*Factors!$B$2)+('Raw Data'!$D10*Factors!$B$3)+('Raw Data'!$E10*Factors!$B$4)+('Raw Data'!$F10*Factors!$B$5)</f>
        <v>125.92999999999999</v>
      </c>
      <c r="D10" s="48">
        <f>C10/'Raw Data'!G10</f>
        <v>0.3204325699745547</v>
      </c>
      <c r="E10" s="48">
        <f>'Raw Data'!G10*Factors!$B$7</f>
        <v>120.3058559811589</v>
      </c>
      <c r="F10" s="47">
        <f>('Raw Data'!$C10*Factors!$C$2)+('Raw Data'!$D10*Factors!$C$3)+('Raw Data'!$E10*Factors!$C$4)+('Raw Data'!$F10*Factors!$C$5)</f>
        <v>146.44</v>
      </c>
      <c r="G10" s="48">
        <f>F10/'Raw Data'!G10</f>
        <v>0.37262086513994913</v>
      </c>
      <c r="H10" s="48">
        <f>'Raw Data'!G10*Factors!$C$7</f>
        <v>133.46553072336013</v>
      </c>
      <c r="I10" s="47">
        <f>('Raw Data'!$C10*Factors!$D$2)+('Raw Data'!$D10*Factors!$D$3)+('Raw Data'!$E10*Factors!$D$4)+('Raw Data'!$F10*Factors!$D$5)</f>
        <v>125.8</v>
      </c>
      <c r="J10" s="48">
        <f>I10/'Raw Data'!G10</f>
        <v>0.32010178117048343</v>
      </c>
      <c r="K10" s="48">
        <f>'Raw Data'!G10*Factors!$D$7</f>
        <v>113.59038190303345</v>
      </c>
      <c r="L10" s="47">
        <f>('Raw Data'!$C10*Factors!$E$2)+('Raw Data'!$D10*Factors!$E$3)+('Raw Data'!$E10*Factors!$E$4)+('Raw Data'!$F10*Factors!$E$5)</f>
        <v>100.28</v>
      </c>
      <c r="M10" s="70">
        <f>L10/'Raw Data'!G10</f>
        <v>0.2551653944020356</v>
      </c>
      <c r="N10" s="48">
        <f>'Raw Data'!G10*Factors!$E$7</f>
        <v>100.2623417721519</v>
      </c>
    </row>
    <row r="11" spans="1:14" ht="12.75">
      <c r="A11" s="41" t="str">
        <f>'Raw Data'!A11</f>
        <v>j</v>
      </c>
      <c r="B11" s="40" t="str">
        <f>'Raw Data'!B11</f>
        <v>j</v>
      </c>
      <c r="C11" s="47">
        <f>('Raw Data'!$C11*Factors!$B$2)+('Raw Data'!$D11*Factors!$B$3)+('Raw Data'!$E11*Factors!$B$4)+('Raw Data'!$F11*Factors!$B$5)</f>
        <v>92.655</v>
      </c>
      <c r="D11" s="48">
        <f>C11/'Raw Data'!G11</f>
        <v>0.355</v>
      </c>
      <c r="E11" s="48">
        <f>'Raw Data'!G11*Factors!$B$7</f>
        <v>79.89778221649483</v>
      </c>
      <c r="F11" s="47">
        <f>('Raw Data'!$C11*Factors!$C$2)+('Raw Data'!$D11*Factors!$C$3)+('Raw Data'!$E11*Factors!$C$4)+('Raw Data'!$F11*Factors!$C$5)</f>
        <v>95.72399999999999</v>
      </c>
      <c r="G11" s="48">
        <f>F11/'Raw Data'!G11</f>
        <v>0.36675862068965515</v>
      </c>
      <c r="H11" s="48">
        <f>'Raw Data'!G11*Factors!$C$7</f>
        <v>88.63741353383459</v>
      </c>
      <c r="I11" s="47">
        <f>('Raw Data'!$C11*Factors!$D$2)+('Raw Data'!$D11*Factors!$D$3)+('Raw Data'!$E11*Factors!$D$4)+('Raw Data'!$F11*Factors!$D$5)</f>
        <v>79.356</v>
      </c>
      <c r="J11" s="48">
        <f>I11/'Raw Data'!G11</f>
        <v>0.3040459770114942</v>
      </c>
      <c r="K11" s="48">
        <f>'Raw Data'!G11*Factors!$D$7</f>
        <v>75.43788721804512</v>
      </c>
      <c r="L11" s="47">
        <f>('Raw Data'!$C11*Factors!$E$2)+('Raw Data'!$D11*Factors!$E$3)+('Raw Data'!$E11*Factors!$E$4)+('Raw Data'!$F11*Factors!$E$5)</f>
        <v>87.53999999999999</v>
      </c>
      <c r="M11" s="70">
        <f>L11/'Raw Data'!G11</f>
        <v>0.3354022988505747</v>
      </c>
      <c r="N11" s="48">
        <f>'Raw Data'!G11*Factors!$E$7</f>
        <v>66.58644071891004</v>
      </c>
    </row>
    <row r="12" spans="1:14" ht="12.75">
      <c r="A12" s="41" t="str">
        <f>'Raw Data'!A12</f>
        <v>k</v>
      </c>
      <c r="B12" s="40" t="str">
        <f>'Raw Data'!B12</f>
        <v>k</v>
      </c>
      <c r="C12" s="47">
        <f>('Raw Data'!$C12*Factors!$B$2)+('Raw Data'!$D12*Factors!$B$3)+('Raw Data'!$E12*Factors!$B$4)+('Raw Data'!$F12*Factors!$B$5)</f>
        <v>67.22999999999999</v>
      </c>
      <c r="D12" s="48">
        <f>C12/'Raw Data'!G12</f>
        <v>0.24899999999999997</v>
      </c>
      <c r="E12" s="48">
        <f>'Raw Data'!G12*Factors!$B$7</f>
        <v>82.65287815499465</v>
      </c>
      <c r="F12" s="47">
        <f>('Raw Data'!$C12*Factors!$C$2)+('Raw Data'!$D12*Factors!$C$3)+('Raw Data'!$E12*Factors!$C$4)+('Raw Data'!$F12*Factors!$C$5)</f>
        <v>69.38399999999999</v>
      </c>
      <c r="G12" s="48">
        <f>F12/'Raw Data'!G12</f>
        <v>0.25697777777777775</v>
      </c>
      <c r="H12" s="48">
        <f>'Raw Data'!G12*Factors!$C$7</f>
        <v>91.69387606948405</v>
      </c>
      <c r="I12" s="47">
        <f>('Raw Data'!$C12*Factors!$D$2)+('Raw Data'!$D12*Factors!$D$3)+('Raw Data'!$E12*Factors!$D$4)+('Raw Data'!$F12*Factors!$D$5)</f>
        <v>57.895999999999994</v>
      </c>
      <c r="J12" s="48">
        <f>I12/'Raw Data'!G12</f>
        <v>0.2144296296296296</v>
      </c>
      <c r="K12" s="48">
        <f>'Raw Data'!G12*Factors!$D$7</f>
        <v>78.03919367383978</v>
      </c>
      <c r="L12" s="47">
        <f>('Raw Data'!$C12*Factors!$E$2)+('Raw Data'!$D12*Factors!$E$3)+('Raw Data'!$E12*Factors!$E$4)+('Raw Data'!$F12*Factors!$E$5)</f>
        <v>63.64</v>
      </c>
      <c r="M12" s="70">
        <f>L12/'Raw Data'!G12</f>
        <v>0.2357037037037037</v>
      </c>
      <c r="N12" s="48">
        <f>'Raw Data'!G12*Factors!$E$7</f>
        <v>68.88252488163108</v>
      </c>
    </row>
    <row r="13" spans="1:14" ht="12.75">
      <c r="A13" s="41" t="str">
        <f>'Raw Data'!A13</f>
        <v>l</v>
      </c>
      <c r="B13" s="40" t="str">
        <f>'Raw Data'!B13</f>
        <v>l</v>
      </c>
      <c r="C13" s="47">
        <f>('Raw Data'!$C13*Factors!$B$2)+('Raw Data'!$D13*Factors!$B$3)+('Raw Data'!$E13*Factors!$B$4)+('Raw Data'!$F13*Factors!$B$5)</f>
        <v>318.15</v>
      </c>
      <c r="D13" s="48">
        <f>C13/'Raw Data'!G13</f>
        <v>0.7263698630136985</v>
      </c>
      <c r="E13" s="48">
        <f>'Raw Data'!G13*Factors!$B$7</f>
        <v>134.081335673658</v>
      </c>
      <c r="F13" s="47">
        <f>('Raw Data'!$C13*Factors!$C$2)+('Raw Data'!$D13*Factors!$C$3)+('Raw Data'!$E13*Factors!$C$4)+('Raw Data'!$F13*Factors!$C$5)</f>
        <v>328.32000000000005</v>
      </c>
      <c r="G13" s="48">
        <f>F13/'Raw Data'!G13</f>
        <v>0.7495890410958905</v>
      </c>
      <c r="H13" s="48">
        <f>'Raw Data'!G13*Factors!$C$7</f>
        <v>148.74784340160747</v>
      </c>
      <c r="I13" s="47">
        <f>('Raw Data'!$C13*Factors!$D$2)+('Raw Data'!$D13*Factors!$D$3)+('Raw Data'!$E13*Factors!$D$4)+('Raw Data'!$F13*Factors!$D$5)</f>
        <v>274.08000000000004</v>
      </c>
      <c r="J13" s="48">
        <f>I13/'Raw Data'!G13</f>
        <v>0.6257534246575344</v>
      </c>
      <c r="K13" s="48">
        <f>'Raw Data'!G13*Factors!$D$7</f>
        <v>126.59691418200674</v>
      </c>
      <c r="L13" s="47">
        <f>('Raw Data'!$C13*Factors!$E$2)+('Raw Data'!$D13*Factors!$E$3)+('Raw Data'!$E13*Factors!$E$4)+('Raw Data'!$F13*Factors!$E$5)</f>
        <v>301.2</v>
      </c>
      <c r="M13" s="70">
        <f>L13/'Raw Data'!G13</f>
        <v>0.6876712328767123</v>
      </c>
      <c r="N13" s="48">
        <f>'Raw Data'!G13*Factors!$E$7</f>
        <v>111.74276258575709</v>
      </c>
    </row>
    <row r="14" spans="1:14" ht="12.75">
      <c r="A14" s="43" t="str">
        <f>'Raw Data'!A14</f>
        <v>m</v>
      </c>
      <c r="B14" s="44" t="str">
        <f>'Raw Data'!B14</f>
        <v>m</v>
      </c>
      <c r="C14" s="47">
        <f>('Raw Data'!$C14*Factors!$B$2)+('Raw Data'!$D14*Factors!$B$3)+('Raw Data'!$E14*Factors!$B$4)+('Raw Data'!$F14*Factors!$B$5)</f>
        <v>266.6</v>
      </c>
      <c r="D14" s="48">
        <f>C14/'Raw Data'!G14</f>
        <v>0.7638968481375359</v>
      </c>
      <c r="E14" s="48">
        <f>'Raw Data'!G14*Factors!$B$7</f>
        <v>106.83649805960421</v>
      </c>
      <c r="F14" s="47">
        <f>('Raw Data'!$C14*Factors!$C$2)+('Raw Data'!$D14*Factors!$C$3)+('Raw Data'!$E14*Factors!$C$4)+('Raw Data'!$F14*Factors!$C$5)</f>
        <v>274.88</v>
      </c>
      <c r="G14" s="48">
        <f>F14/'Raw Data'!G14</f>
        <v>0.787621776504298</v>
      </c>
      <c r="H14" s="48">
        <f>'Raw Data'!G14*Factors!$C$7</f>
        <v>118.52282499351827</v>
      </c>
      <c r="I14" s="47">
        <f>('Raw Data'!$C14*Factors!$D$2)+('Raw Data'!$D14*Factors!$D$3)+('Raw Data'!$E14*Factors!$D$4)+('Raw Data'!$F14*Factors!$D$5)</f>
        <v>230.72</v>
      </c>
      <c r="J14" s="48">
        <f>I14/'Raw Data'!G14</f>
        <v>0.6610888252148998</v>
      </c>
      <c r="K14" s="48">
        <f>'Raw Data'!G14*Factors!$D$7</f>
        <v>100.872883674704</v>
      </c>
      <c r="L14" s="47">
        <f>('Raw Data'!$C14*Factors!$E$2)+('Raw Data'!$D14*Factors!$E$3)+('Raw Data'!$E14*Factors!$E$4)+('Raw Data'!$F14*Factors!$E$5)</f>
        <v>252.8</v>
      </c>
      <c r="M14" s="70">
        <f>L14/'Raw Data'!G14</f>
        <v>0.7243553008595989</v>
      </c>
      <c r="N14" s="48">
        <f>'Raw Data'!G14*Factors!$E$7</f>
        <v>89.03704142107128</v>
      </c>
    </row>
    <row r="15" spans="1:14" ht="12.75">
      <c r="A15" s="43" t="str">
        <f>'Raw Data'!A15</f>
        <v>n</v>
      </c>
      <c r="B15" s="44" t="str">
        <f>'Raw Data'!B15</f>
        <v>n</v>
      </c>
      <c r="C15" s="47">
        <f>('Raw Data'!$C15*Factors!$B$2)+('Raw Data'!$D15*Factors!$B$3)+('Raw Data'!$E15*Factors!$B$4)+('Raw Data'!$F15*Factors!$B$5)</f>
        <v>210.39499999999998</v>
      </c>
      <c r="D15" s="48">
        <f>C15/'Raw Data'!G15</f>
        <v>0.5686351351351351</v>
      </c>
      <c r="E15" s="48">
        <f>'Raw Data'!G15*Factors!$B$7</f>
        <v>113.26505524943713</v>
      </c>
      <c r="F15" s="47">
        <f>('Raw Data'!$C15*Factors!$C$2)+('Raw Data'!$D15*Factors!$C$3)+('Raw Data'!$E15*Factors!$C$4)+('Raw Data'!$F15*Factors!$C$5)</f>
        <v>224.04</v>
      </c>
      <c r="G15" s="48">
        <f>F15/'Raw Data'!G15</f>
        <v>0.6055135135135135</v>
      </c>
      <c r="H15" s="48">
        <f>'Raw Data'!G15*Factors!$C$7</f>
        <v>125.6545709100337</v>
      </c>
      <c r="I15" s="47">
        <f>('Raw Data'!$C15*Factors!$D$2)+('Raw Data'!$D15*Factors!$D$3)+('Raw Data'!$E15*Factors!$D$4)+('Raw Data'!$F15*Factors!$D$5)</f>
        <v>188.62</v>
      </c>
      <c r="J15" s="48">
        <f>I15/'Raw Data'!G15</f>
        <v>0.5097837837837838</v>
      </c>
      <c r="K15" s="48">
        <f>'Raw Data'!G15*Factors!$D$7</f>
        <v>106.94259873822487</v>
      </c>
      <c r="L15" s="47">
        <f>('Raw Data'!$C15*Factors!$E$2)+('Raw Data'!$D15*Factors!$E$3)+('Raw Data'!$E15*Factors!$E$4)+('Raw Data'!$F15*Factors!$E$5)</f>
        <v>191.245</v>
      </c>
      <c r="M15" s="70">
        <f>L15/'Raw Data'!G15</f>
        <v>0.5168783783783784</v>
      </c>
      <c r="N15" s="48">
        <f>'Raw Data'!G15*Factors!$E$7</f>
        <v>94.39457113408703</v>
      </c>
    </row>
    <row r="16" spans="1:14" ht="12.75">
      <c r="A16" s="43" t="str">
        <f>'Raw Data'!A16</f>
        <v>o</v>
      </c>
      <c r="B16" s="44" t="str">
        <f>'Raw Data'!B16</f>
        <v>o</v>
      </c>
      <c r="C16" s="47">
        <f>('Raw Data'!$C16*Factors!$B$2)+('Raw Data'!$D16*Factors!$B$3)+('Raw Data'!$E16*Factors!$B$4)+('Raw Data'!$F16*Factors!$B$5)</f>
        <v>64.85000000000001</v>
      </c>
      <c r="D16" s="48">
        <f>C16/'Raw Data'!G16</f>
        <v>0.3748554913294798</v>
      </c>
      <c r="E16" s="48">
        <f>'Raw Data'!G16*Factors!$B$7</f>
        <v>52.95906637338547</v>
      </c>
      <c r="F16" s="47">
        <f>('Raw Data'!$C16*Factors!$C$2)+('Raw Data'!$D16*Factors!$C$3)+('Raw Data'!$E16*Factors!$C$4)+('Raw Data'!$F16*Factors!$C$5)</f>
        <v>75.38</v>
      </c>
      <c r="G16" s="48">
        <f>F16/'Raw Data'!G16</f>
        <v>0.43572254335260113</v>
      </c>
      <c r="H16" s="48">
        <f>'Raw Data'!G16*Factors!$C$7</f>
        <v>58.752002074150894</v>
      </c>
      <c r="I16" s="47">
        <f>('Raw Data'!$C16*Factors!$D$2)+('Raw Data'!$D16*Factors!$D$3)+('Raw Data'!$E16*Factors!$D$4)+('Raw Data'!$F16*Factors!$D$5)</f>
        <v>64.72</v>
      </c>
      <c r="J16" s="48">
        <f>I16/'Raw Data'!G16</f>
        <v>0.37410404624277455</v>
      </c>
      <c r="K16" s="48">
        <f>'Raw Data'!G16*Factors!$D$7</f>
        <v>50.002890761386226</v>
      </c>
      <c r="L16" s="47">
        <f>('Raw Data'!$C16*Factors!$E$2)+('Raw Data'!$D16*Factors!$E$3)+('Raw Data'!$E16*Factors!$E$4)+('Raw Data'!$F16*Factors!$E$5)</f>
        <v>51.675</v>
      </c>
      <c r="M16" s="70">
        <f>L16/'Raw Data'!G16</f>
        <v>0.2986994219653179</v>
      </c>
      <c r="N16" s="48">
        <f>'Raw Data'!G16*Factors!$E$7</f>
        <v>44.1358400167488</v>
      </c>
    </row>
    <row r="17" spans="1:14" ht="12.75">
      <c r="A17" s="43" t="str">
        <f>'Raw Data'!A17</f>
        <v>p</v>
      </c>
      <c r="B17" s="44" t="str">
        <f>'Raw Data'!B17</f>
        <v>p</v>
      </c>
      <c r="C17" s="47">
        <f>('Raw Data'!$C17*Factors!$B$2)+('Raw Data'!$D17*Factors!$B$3)+('Raw Data'!$E17*Factors!$B$4)+('Raw Data'!$F17*Factors!$B$5)</f>
        <v>123.55999999999999</v>
      </c>
      <c r="D17" s="48">
        <f>C17/'Raw Data'!G17</f>
        <v>0.4202721088435374</v>
      </c>
      <c r="E17" s="48">
        <f>'Raw Data'!G17*Factors!$B$7</f>
        <v>89.99980065766086</v>
      </c>
      <c r="F17" s="47">
        <f>('Raw Data'!$C17*Factors!$C$2)+('Raw Data'!$D17*Factors!$C$3)+('Raw Data'!$E17*Factors!$C$4)+('Raw Data'!$F17*Factors!$C$5)</f>
        <v>142.908</v>
      </c>
      <c r="G17" s="48">
        <f>F17/'Raw Data'!G17</f>
        <v>0.4860816326530612</v>
      </c>
      <c r="H17" s="48">
        <f>'Raw Data'!G17*Factors!$C$7</f>
        <v>99.84444283121597</v>
      </c>
      <c r="I17" s="47">
        <f>('Raw Data'!$C17*Factors!$D$2)+('Raw Data'!$D17*Factors!$D$3)+('Raw Data'!$E17*Factors!$D$4)+('Raw Data'!$F17*Factors!$D$5)</f>
        <v>123.35199999999999</v>
      </c>
      <c r="J17" s="48">
        <f>I17/'Raw Data'!G17</f>
        <v>0.4195646258503401</v>
      </c>
      <c r="K17" s="48">
        <f>'Raw Data'!G17*Factors!$D$7</f>
        <v>84.9760108892922</v>
      </c>
      <c r="L17" s="47">
        <f>('Raw Data'!$C17*Factors!$E$2)+('Raw Data'!$D17*Factors!$E$3)+('Raw Data'!$E17*Factors!$E$4)+('Raw Data'!$F17*Factors!$E$5)</f>
        <v>99.35499999999999</v>
      </c>
      <c r="M17" s="70">
        <f>L17/'Raw Data'!G17</f>
        <v>0.3379421768707483</v>
      </c>
      <c r="N17" s="48">
        <f>'Raw Data'!G17*Factors!$E$7</f>
        <v>75.00541598222051</v>
      </c>
    </row>
    <row r="18" spans="1:14" ht="12.75">
      <c r="A18" s="43" t="str">
        <f>'Raw Data'!A18</f>
        <v>q</v>
      </c>
      <c r="B18" s="44" t="str">
        <f>'Raw Data'!B18</f>
        <v>q</v>
      </c>
      <c r="C18" s="47">
        <f>('Raw Data'!$C18*Factors!$B$2)+('Raw Data'!$D18*Factors!$B$3)+('Raw Data'!$E18*Factors!$B$4)+('Raw Data'!$F18*Factors!$B$5)</f>
        <v>169.68499999999997</v>
      </c>
      <c r="D18" s="48">
        <f>C18/'Raw Data'!G18</f>
        <v>0.45737196765498644</v>
      </c>
      <c r="E18" s="48">
        <f>'Raw Data'!G18*Factors!$B$7</f>
        <v>113.57117702038155</v>
      </c>
      <c r="F18" s="47">
        <f>('Raw Data'!$C18*Factors!$C$2)+('Raw Data'!$D18*Factors!$C$3)+('Raw Data'!$E18*Factors!$C$4)+('Raw Data'!$F18*Factors!$C$5)</f>
        <v>196.748</v>
      </c>
      <c r="G18" s="48">
        <f>F18/'Raw Data'!G18</f>
        <v>0.5303180592991914</v>
      </c>
      <c r="H18" s="48">
        <f>'Raw Data'!G18*Factors!$C$7</f>
        <v>125.9941778584392</v>
      </c>
      <c r="I18" s="47">
        <f>('Raw Data'!$C18*Factors!$D$2)+('Raw Data'!$D18*Factors!$D$3)+('Raw Data'!$E18*Factors!$D$4)+('Raw Data'!$F18*Factors!$D$5)</f>
        <v>169.41199999999998</v>
      </c>
      <c r="J18" s="48">
        <f>I18/'Raw Data'!G18</f>
        <v>0.4566361185983827</v>
      </c>
      <c r="K18" s="48">
        <f>'Raw Data'!G18*Factors!$D$7</f>
        <v>107.23163278886872</v>
      </c>
      <c r="L18" s="47">
        <f>('Raw Data'!$C18*Factors!$E$2)+('Raw Data'!$D18*Factors!$E$3)+('Raw Data'!$E18*Factors!$E$4)+('Raw Data'!$F18*Factors!$E$5)</f>
        <v>135.82999999999998</v>
      </c>
      <c r="M18" s="70">
        <f>L18/'Raw Data'!G18</f>
        <v>0.3661185983827493</v>
      </c>
      <c r="N18" s="48">
        <f>'Raw Data'!G18*Factors!$E$7</f>
        <v>94.64969159661159</v>
      </c>
    </row>
    <row r="19" spans="1:14" ht="12.75">
      <c r="A19" s="43" t="str">
        <f>'Raw Data'!A19</f>
        <v>r</v>
      </c>
      <c r="B19" s="44" t="str">
        <f>'Raw Data'!B19</f>
        <v>r</v>
      </c>
      <c r="C19" s="47">
        <f>('Raw Data'!$C19*Factors!$B$2)+('Raw Data'!$D19*Factors!$B$3)+('Raw Data'!$E19*Factors!$B$4)+('Raw Data'!$F19*Factors!$B$5)</f>
        <v>129.065</v>
      </c>
      <c r="D19" s="48">
        <f>C19/'Raw Data'!G19</f>
        <v>0.42595709570957097</v>
      </c>
      <c r="E19" s="48">
        <f>'Raw Data'!G19*Factors!$B$7</f>
        <v>92.75489659616068</v>
      </c>
      <c r="F19" s="47">
        <f>('Raw Data'!$C19*Factors!$C$2)+('Raw Data'!$D19*Factors!$C$3)+('Raw Data'!$E19*Factors!$C$4)+('Raw Data'!$F19*Factors!$C$5)</f>
        <v>149.358</v>
      </c>
      <c r="G19" s="48">
        <f>F19/'Raw Data'!G19</f>
        <v>0.4929306930693069</v>
      </c>
      <c r="H19" s="48">
        <f>'Raw Data'!G19*Factors!$C$7</f>
        <v>102.90090536686543</v>
      </c>
      <c r="I19" s="47">
        <f>('Raw Data'!$C19*Factors!$D$2)+('Raw Data'!$D19*Factors!$D$3)+('Raw Data'!$E19*Factors!$D$4)+('Raw Data'!$F19*Factors!$D$5)</f>
        <v>128.792</v>
      </c>
      <c r="J19" s="48">
        <f>I19/'Raw Data'!G19</f>
        <v>0.42505610561056106</v>
      </c>
      <c r="K19" s="48">
        <f>'Raw Data'!G19*Factors!$D$7</f>
        <v>87.57731734508685</v>
      </c>
      <c r="L19" s="47">
        <f>('Raw Data'!$C19*Factors!$E$2)+('Raw Data'!$D19*Factors!$E$3)+('Raw Data'!$E19*Factors!$E$4)+('Raw Data'!$F19*Factors!$E$5)</f>
        <v>103.6725</v>
      </c>
      <c r="M19" s="70">
        <f>L19/'Raw Data'!G19</f>
        <v>0.3421534653465346</v>
      </c>
      <c r="N19" s="48">
        <f>'Raw Data'!G19*Factors!$E$7</f>
        <v>77.30150014494154</v>
      </c>
    </row>
    <row r="20" spans="1:14" ht="12.75">
      <c r="A20" s="43" t="str">
        <f>'Raw Data'!A20</f>
        <v>s</v>
      </c>
      <c r="B20" s="44" t="str">
        <f>'Raw Data'!B20</f>
        <v>s</v>
      </c>
      <c r="C20" s="47">
        <f>('Raw Data'!$C20*Factors!$B$2)+('Raw Data'!$D20*Factors!$B$3)+('Raw Data'!$E20*Factors!$B$4)+('Raw Data'!$F20*Factors!$B$5)</f>
        <v>177.125</v>
      </c>
      <c r="D20" s="48">
        <f>C20/'Raw Data'!G20</f>
        <v>0.4341299019607843</v>
      </c>
      <c r="E20" s="48">
        <f>'Raw Data'!G20*Factors!$B$7</f>
        <v>124.89768254532527</v>
      </c>
      <c r="F20" s="47">
        <f>('Raw Data'!$C20*Factors!$C$2)+('Raw Data'!$D20*Factors!$C$3)+('Raw Data'!$E20*Factors!$C$4)+('Raw Data'!$F20*Factors!$C$5)</f>
        <v>206.078</v>
      </c>
      <c r="G20" s="48">
        <f>F20/'Raw Data'!G20</f>
        <v>0.505093137254902</v>
      </c>
      <c r="H20" s="48">
        <f>'Raw Data'!G20*Factors!$C$7</f>
        <v>138.55963494944257</v>
      </c>
      <c r="I20" s="47">
        <f>('Raw Data'!$C20*Factors!$D$2)+('Raw Data'!$D20*Factors!$D$3)+('Raw Data'!$E20*Factors!$D$4)+('Raw Data'!$F20*Factors!$D$5)</f>
        <v>176.85199999999998</v>
      </c>
      <c r="J20" s="48">
        <f>I20/'Raw Data'!G20</f>
        <v>0.4334607843137254</v>
      </c>
      <c r="K20" s="48">
        <f>'Raw Data'!G20*Factors!$D$7</f>
        <v>117.92589266269121</v>
      </c>
      <c r="L20" s="47">
        <f>('Raw Data'!$C20*Factors!$E$2)+('Raw Data'!$D20*Factors!$E$3)+('Raw Data'!$E20*Factors!$E$4)+('Raw Data'!$F20*Factors!$E$5)</f>
        <v>140.9075</v>
      </c>
      <c r="M20" s="70">
        <f>L20/'Raw Data'!G20</f>
        <v>0.3453615196078431</v>
      </c>
      <c r="N20" s="48">
        <f>'Raw Data'!G20*Factors!$E$7</f>
        <v>104.0891487100203</v>
      </c>
    </row>
    <row r="21" spans="1:14" ht="12.75">
      <c r="A21" s="43" t="str">
        <f>'Raw Data'!A21</f>
        <v>t</v>
      </c>
      <c r="B21" s="44" t="str">
        <f>'Raw Data'!B21</f>
        <v>t</v>
      </c>
      <c r="C21" s="47">
        <f>('Raw Data'!$C21*Factors!$B$2)+('Raw Data'!$D21*Factors!$B$3)+('Raw Data'!$E21*Factors!$B$4)+('Raw Data'!$F21*Factors!$B$5)</f>
        <v>248.645</v>
      </c>
      <c r="D21" s="48">
        <f>C21/'Raw Data'!G21</f>
        <v>0.46302607076350094</v>
      </c>
      <c r="E21" s="48">
        <f>'Raw Data'!G21*Factors!$B$7</f>
        <v>164.38739099715605</v>
      </c>
      <c r="F21" s="47">
        <f>('Raw Data'!$C21*Factors!$C$2)+('Raw Data'!$D21*Factors!$C$3)+('Raw Data'!$E21*Factors!$C$4)+('Raw Data'!$F21*Factors!$C$5)</f>
        <v>288.932</v>
      </c>
      <c r="G21" s="48">
        <f>F21/'Raw Data'!G21</f>
        <v>0.5380484171322161</v>
      </c>
      <c r="H21" s="48">
        <f>'Raw Data'!G21*Factors!$C$7</f>
        <v>182.36893129375161</v>
      </c>
      <c r="I21" s="47">
        <f>('Raw Data'!$C21*Factors!$D$2)+('Raw Data'!$D21*Factors!$D$3)+('Raw Data'!$E21*Factors!$D$4)+('Raw Data'!$F21*Factors!$D$5)</f>
        <v>247.74800000000002</v>
      </c>
      <c r="J21" s="48">
        <f>I21/'Raw Data'!G21</f>
        <v>0.46135567970204844</v>
      </c>
      <c r="K21" s="48">
        <f>'Raw Data'!G21*Factors!$D$7</f>
        <v>155.211285195748</v>
      </c>
      <c r="L21" s="47">
        <f>('Raw Data'!$C21*Factors!$E$2)+('Raw Data'!$D21*Factors!$E$3)+('Raw Data'!$E21*Factors!$E$4)+('Raw Data'!$F21*Factors!$E$5)</f>
        <v>198.20000000000002</v>
      </c>
      <c r="M21" s="70">
        <f>L21/'Raw Data'!G21</f>
        <v>0.36908752327746747</v>
      </c>
      <c r="N21" s="48">
        <f>'Raw Data'!G21*Factors!$E$7</f>
        <v>136.9996883756885</v>
      </c>
    </row>
    <row r="22" spans="1:14" ht="12.75">
      <c r="A22" s="43" t="str">
        <f>'Raw Data'!A22</f>
        <v>u</v>
      </c>
      <c r="B22" s="44" t="str">
        <f>'Raw Data'!B22</f>
        <v>u</v>
      </c>
      <c r="C22" s="47">
        <f>('Raw Data'!$C22*Factors!$B$2)+('Raw Data'!$D22*Factors!$B$3)+('Raw Data'!$E22*Factors!$B$4)+('Raw Data'!$F22*Factors!$B$5)</f>
        <v>221.8</v>
      </c>
      <c r="D22" s="48">
        <f>C22/'Raw Data'!G22</f>
        <v>0.4092250922509225</v>
      </c>
      <c r="E22" s="48">
        <f>'Raw Data'!G22*Factors!$B$7</f>
        <v>165.91799985187816</v>
      </c>
      <c r="F22" s="47">
        <f>('Raw Data'!$C22*Factors!$C$2)+('Raw Data'!$D22*Factors!$C$3)+('Raw Data'!$E22*Factors!$C$4)+('Raw Data'!$F22*Factors!$C$5)</f>
        <v>257.32</v>
      </c>
      <c r="G22" s="48">
        <f>F22/'Raw Data'!G22</f>
        <v>0.474760147601476</v>
      </c>
      <c r="H22" s="48">
        <f>'Raw Data'!G22*Factors!$C$7</f>
        <v>184.0669660357791</v>
      </c>
      <c r="I22" s="47">
        <f>('Raw Data'!$C22*Factors!$D$2)+('Raw Data'!$D22*Factors!$D$3)+('Raw Data'!$E22*Factors!$D$4)+('Raw Data'!$F22*Factors!$D$5)</f>
        <v>221.28</v>
      </c>
      <c r="J22" s="48">
        <f>I22/'Raw Data'!G22</f>
        <v>0.40826568265682656</v>
      </c>
      <c r="K22" s="48">
        <f>'Raw Data'!G22*Factors!$D$7</f>
        <v>156.65645544896725</v>
      </c>
      <c r="L22" s="47">
        <f>('Raw Data'!$C22*Factors!$E$2)+('Raw Data'!$D22*Factors!$E$3)+('Raw Data'!$E22*Factors!$E$4)+('Raw Data'!$F22*Factors!$E$5)</f>
        <v>177.35</v>
      </c>
      <c r="M22" s="70">
        <f>L22/'Raw Data'!G22</f>
        <v>0.3272140221402214</v>
      </c>
      <c r="N22" s="48">
        <f>'Raw Data'!G22*Factors!$E$7</f>
        <v>138.2752906883113</v>
      </c>
    </row>
    <row r="23" spans="1:14" ht="12.75">
      <c r="A23" s="43" t="str">
        <f>'Raw Data'!A23</f>
        <v>v</v>
      </c>
      <c r="B23" s="44" t="str">
        <f>'Raw Data'!B23</f>
        <v>v</v>
      </c>
      <c r="C23" s="47">
        <f>('Raw Data'!$C23*Factors!$B$2)+('Raw Data'!$D23*Factors!$B$3)+('Raw Data'!$E23*Factors!$B$4)+('Raw Data'!$F23*Factors!$B$5)</f>
        <v>87.55499999999999</v>
      </c>
      <c r="D23" s="48">
        <f>C23/'Raw Data'!G23</f>
        <v>0.30191379310344824</v>
      </c>
      <c r="E23" s="48">
        <f>'Raw Data'!G23*Factors!$B$7</f>
        <v>88.77531357388315</v>
      </c>
      <c r="F23" s="47">
        <f>('Raw Data'!$C23*Factors!$C$2)+('Raw Data'!$D23*Factors!$C$3)+('Raw Data'!$E23*Factors!$C$4)+('Raw Data'!$F23*Factors!$C$5)</f>
        <v>90.44399999999999</v>
      </c>
      <c r="G23" s="48">
        <f>F23/'Raw Data'!G23</f>
        <v>0.3118758620689655</v>
      </c>
      <c r="H23" s="48">
        <f>'Raw Data'!G23*Factors!$C$7</f>
        <v>98.48601503759399</v>
      </c>
      <c r="I23" s="47">
        <f>('Raw Data'!$C23*Factors!$D$2)+('Raw Data'!$D23*Factors!$D$3)+('Raw Data'!$E23*Factors!$D$4)+('Raw Data'!$F23*Factors!$D$5)</f>
        <v>75.036</v>
      </c>
      <c r="J23" s="48">
        <f>I23/'Raw Data'!G23</f>
        <v>0.2587448275862069</v>
      </c>
      <c r="K23" s="48">
        <f>'Raw Data'!G23*Factors!$D$7</f>
        <v>83.8198746867168</v>
      </c>
      <c r="L23" s="47">
        <f>('Raw Data'!$C23*Factors!$E$2)+('Raw Data'!$D23*Factors!$E$3)+('Raw Data'!$E23*Factors!$E$4)+('Raw Data'!$F23*Factors!$E$5)</f>
        <v>82.74</v>
      </c>
      <c r="M23" s="70">
        <f>L23/'Raw Data'!G23</f>
        <v>0.2853103448275862</v>
      </c>
      <c r="N23" s="48">
        <f>'Raw Data'!G23*Factors!$E$7</f>
        <v>73.98493413212228</v>
      </c>
    </row>
    <row r="47" spans="1:12" ht="12.75">
      <c r="A47"/>
      <c r="B47"/>
      <c r="C47"/>
      <c r="D47"/>
      <c r="E47"/>
      <c r="F47"/>
      <c r="G47"/>
      <c r="H47"/>
      <c r="I47"/>
      <c r="J47"/>
      <c r="K47"/>
      <c r="L47"/>
    </row>
    <row r="48" spans="1:12" ht="12.75">
      <c r="A48"/>
      <c r="B48"/>
      <c r="C48"/>
      <c r="D48"/>
      <c r="E48"/>
      <c r="F48"/>
      <c r="G48"/>
      <c r="H48"/>
      <c r="I48"/>
      <c r="J48"/>
      <c r="K48"/>
      <c r="L48"/>
    </row>
    <row r="49" spans="1:12" ht="12.75">
      <c r="A49"/>
      <c r="B49"/>
      <c r="C49"/>
      <c r="D49"/>
      <c r="E49"/>
      <c r="F49"/>
      <c r="G49"/>
      <c r="H49"/>
      <c r="I49"/>
      <c r="J49"/>
      <c r="K49"/>
      <c r="L49"/>
    </row>
  </sheetData>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J20" sqref="J20"/>
    </sheetView>
  </sheetViews>
  <sheetFormatPr defaultColWidth="12.57421875" defaultRowHeight="12.75"/>
  <cols>
    <col min="1" max="16384" width="12.421875" style="34" customWidth="1"/>
  </cols>
  <sheetData/>
  <printOptions/>
  <pageMargins left="0.75" right="0.75" top="1" bottom="1" header="0.5" footer="0.5"/>
  <pageSetup orientation="landscape" paperSize="9"/>
  <drawing r:id="rId1"/>
</worksheet>
</file>

<file path=xl/worksheets/sheet8.xml><?xml version="1.0" encoding="utf-8"?>
<worksheet xmlns="http://schemas.openxmlformats.org/spreadsheetml/2006/main" xmlns:r="http://schemas.openxmlformats.org/officeDocument/2006/relationships">
  <dimension ref="A1:F47"/>
  <sheetViews>
    <sheetView workbookViewId="0" topLeftCell="A16">
      <selection activeCell="F10" sqref="F10"/>
    </sheetView>
  </sheetViews>
  <sheetFormatPr defaultColWidth="11.421875" defaultRowHeight="12.75"/>
  <cols>
    <col min="1" max="1" width="15.8515625" style="34" bestFit="1" customWidth="1"/>
    <col min="2" max="2" width="8.00390625" style="34" bestFit="1" customWidth="1"/>
    <col min="3" max="4" width="15.140625" style="34" bestFit="1" customWidth="1"/>
    <col min="5" max="5" width="14.421875" style="34" bestFit="1" customWidth="1"/>
    <col min="6" max="6" width="14.421875" style="34" customWidth="1"/>
    <col min="7" max="16384" width="12.421875" style="34" customWidth="1"/>
  </cols>
  <sheetData>
    <row r="1" spans="1:6" ht="12.75">
      <c r="A1" s="38" t="str">
        <f>'Duty Cycle Model - non scaled'!A1</f>
        <v>Model</v>
      </c>
      <c r="B1" s="38" t="str">
        <f>'Duty Cycle Model - non scaled'!B1</f>
        <v>Mfg</v>
      </c>
      <c r="C1" s="38" t="str">
        <f>'Duty Cycle Model - non scaled'!C1</f>
        <v>W/h scenario 1</v>
      </c>
      <c r="D1" s="38" t="str">
        <f>'Duty Cycle Model - non scaled'!D1</f>
        <v>W/h scenario 2</v>
      </c>
      <c r="E1" s="38" t="str">
        <f>'Duty Cycle Model - non scaled'!E1</f>
        <v>w/h scenario 3</v>
      </c>
      <c r="F1" s="38" t="s">
        <v>98</v>
      </c>
    </row>
    <row r="2" spans="1:6" ht="12.75">
      <c r="A2" s="41" t="str">
        <f>'Raw Data'!A2</f>
        <v>a</v>
      </c>
      <c r="B2" s="40" t="str">
        <f>'Raw Data'!B2</f>
        <v>a</v>
      </c>
      <c r="C2" s="60" t="str">
        <f>IF('Duty Cycle Model -quart scaled'!C2&gt;'Duty Cycle Model -quart scaled'!E2,"Above Quartile","PASS")</f>
        <v>Above Quartile</v>
      </c>
      <c r="D2" s="60" t="str">
        <f>IF('Duty Cycle Model -quart scaled'!F2&gt;'Duty Cycle Model -quart scaled'!H2,"Above Quartile","PASS")</f>
        <v>Above Quartile</v>
      </c>
      <c r="E2" s="61" t="str">
        <f>IF('Duty Cycle Model -quart scaled'!I2&gt;'Duty Cycle Model -quart scaled'!K2,"Above Quartile","PASS")</f>
        <v>Above Quartile</v>
      </c>
      <c r="F2" s="61" t="str">
        <f>IF('Duty Cycle Model -quart scaled'!L2&gt;'Duty Cycle Model -quart scaled'!N2,"Above Quartile","PASS")</f>
        <v>Above Quartile</v>
      </c>
    </row>
    <row r="3" spans="1:6" ht="12.75">
      <c r="A3" s="41" t="str">
        <f>'Raw Data'!A3</f>
        <v>b</v>
      </c>
      <c r="B3" s="40" t="str">
        <f>'Raw Data'!B3</f>
        <v>b</v>
      </c>
      <c r="C3" s="60" t="str">
        <f>IF('Duty Cycle Model -quart scaled'!C3&gt;'Duty Cycle Model -quart scaled'!E3,"Above Quartile","PASS")</f>
        <v>PASS</v>
      </c>
      <c r="D3" s="60" t="str">
        <f>IF('Duty Cycle Model -quart scaled'!F3&gt;'Duty Cycle Model -quart scaled'!H3,"Above Quartile","PASS")</f>
        <v>PASS</v>
      </c>
      <c r="E3" s="61" t="str">
        <f>IF('Duty Cycle Model -quart scaled'!I3&gt;'Duty Cycle Model -quart scaled'!K3,"Above Quartile","PASS")</f>
        <v>PASS</v>
      </c>
      <c r="F3" s="61" t="str">
        <f>IF('Duty Cycle Model -quart scaled'!L3&gt;'Duty Cycle Model -quart scaled'!N3,"Above Quartile","PASS")</f>
        <v>PASS</v>
      </c>
    </row>
    <row r="4" spans="1:6" ht="12.75">
      <c r="A4" s="41" t="str">
        <f>'Raw Data'!A4</f>
        <v>c</v>
      </c>
      <c r="B4" s="40" t="str">
        <f>'Raw Data'!B4</f>
        <v>c</v>
      </c>
      <c r="C4" s="60" t="str">
        <f>IF('Duty Cycle Model -quart scaled'!C4&gt;'Duty Cycle Model -quart scaled'!E4,"Above Quartile","PASS")</f>
        <v>PASS</v>
      </c>
      <c r="D4" s="60" t="str">
        <f>IF('Duty Cycle Model -quart scaled'!F4&gt;'Duty Cycle Model -quart scaled'!H4,"Above Quartile","PASS")</f>
        <v>PASS</v>
      </c>
      <c r="E4" s="61" t="str">
        <f>IF('Duty Cycle Model -quart scaled'!I4&gt;'Duty Cycle Model -quart scaled'!K4,"Above Quartile","PASS")</f>
        <v>PASS</v>
      </c>
      <c r="F4" s="61" t="str">
        <f>IF('Duty Cycle Model -quart scaled'!L4&gt;'Duty Cycle Model -quart scaled'!N4,"Above Quartile","PASS")</f>
        <v>PASS</v>
      </c>
    </row>
    <row r="5" spans="1:6" ht="12.75">
      <c r="A5" s="41" t="str">
        <f>'Raw Data'!A5</f>
        <v>d</v>
      </c>
      <c r="B5" s="40" t="str">
        <f>'Raw Data'!B5</f>
        <v>d</v>
      </c>
      <c r="C5" s="60" t="str">
        <f>IF('Duty Cycle Model -quart scaled'!C5&gt;'Duty Cycle Model -quart scaled'!E5,"Above Quartile","PASS")</f>
        <v>PASS</v>
      </c>
      <c r="D5" s="60" t="str">
        <f>IF('Duty Cycle Model -quart scaled'!F5&gt;'Duty Cycle Model -quart scaled'!H5,"Above Quartile","PASS")</f>
        <v>PASS</v>
      </c>
      <c r="E5" s="61" t="str">
        <f>IF('Duty Cycle Model -quart scaled'!I5&gt;'Duty Cycle Model -quart scaled'!K5,"Above Quartile","PASS")</f>
        <v>PASS</v>
      </c>
      <c r="F5" s="61" t="str">
        <f>IF('Duty Cycle Model -quart scaled'!L5&gt;'Duty Cycle Model -quart scaled'!N5,"Above Quartile","PASS")</f>
        <v>PASS</v>
      </c>
    </row>
    <row r="6" spans="1:6" ht="12.75">
      <c r="A6" s="41" t="str">
        <f>'Raw Data'!A6</f>
        <v>e</v>
      </c>
      <c r="B6" s="40" t="str">
        <f>'Raw Data'!B6</f>
        <v>e</v>
      </c>
      <c r="C6" s="60" t="str">
        <f>IF('Duty Cycle Model -quart scaled'!C6&gt;'Duty Cycle Model -quart scaled'!E6,"Above Quartile","PASS")</f>
        <v>PASS</v>
      </c>
      <c r="D6" s="60" t="str">
        <f>IF('Duty Cycle Model -quart scaled'!F6&gt;'Duty Cycle Model -quart scaled'!H6,"Above Quartile","PASS")</f>
        <v>PASS</v>
      </c>
      <c r="E6" s="61" t="str">
        <f>IF('Duty Cycle Model -quart scaled'!I6&gt;'Duty Cycle Model -quart scaled'!K6,"Above Quartile","PASS")</f>
        <v>PASS</v>
      </c>
      <c r="F6" s="61" t="str">
        <f>IF('Duty Cycle Model -quart scaled'!L6&gt;'Duty Cycle Model -quart scaled'!N6,"Above Quartile","PASS")</f>
        <v>PASS</v>
      </c>
    </row>
    <row r="7" spans="1:6" ht="12.75">
      <c r="A7" s="41" t="str">
        <f>'Raw Data'!A7</f>
        <v>f</v>
      </c>
      <c r="B7" s="40" t="str">
        <f>'Raw Data'!B7</f>
        <v>f</v>
      </c>
      <c r="C7" s="60" t="str">
        <f>IF('Duty Cycle Model -quart scaled'!C7&gt;'Duty Cycle Model -quart scaled'!E7,"Above Quartile","PASS")</f>
        <v>Above Quartile</v>
      </c>
      <c r="D7" s="60" t="str">
        <f>IF('Duty Cycle Model -quart scaled'!F7&gt;'Duty Cycle Model -quart scaled'!H7,"Above Quartile","PASS")</f>
        <v>Above Quartile</v>
      </c>
      <c r="E7" s="61" t="str">
        <f>IF('Duty Cycle Model -quart scaled'!I7&gt;'Duty Cycle Model -quart scaled'!K7,"Above Quartile","PASS")</f>
        <v>Above Quartile</v>
      </c>
      <c r="F7" s="61" t="str">
        <f>IF('Duty Cycle Model -quart scaled'!L7&gt;'Duty Cycle Model -quart scaled'!N7,"Above Quartile","PASS")</f>
        <v>PASS</v>
      </c>
    </row>
    <row r="8" spans="1:6" ht="12.75">
      <c r="A8" s="41" t="str">
        <f>'Raw Data'!A8</f>
        <v>g</v>
      </c>
      <c r="B8" s="40" t="str">
        <f>'Raw Data'!B8</f>
        <v>g</v>
      </c>
      <c r="C8" s="60" t="str">
        <f>IF('Duty Cycle Model -quart scaled'!C8&gt;'Duty Cycle Model -quart scaled'!E8,"Above Quartile","PASS")</f>
        <v>Above Quartile</v>
      </c>
      <c r="D8" s="60" t="str">
        <f>IF('Duty Cycle Model -quart scaled'!F8&gt;'Duty Cycle Model -quart scaled'!H8,"Above Quartile","PASS")</f>
        <v>Above Quartile</v>
      </c>
      <c r="E8" s="61" t="str">
        <f>IF('Duty Cycle Model -quart scaled'!I8&gt;'Duty Cycle Model -quart scaled'!K8,"Above Quartile","PASS")</f>
        <v>Above Quartile</v>
      </c>
      <c r="F8" s="61" t="str">
        <f>IF('Duty Cycle Model -quart scaled'!L8&gt;'Duty Cycle Model -quart scaled'!N8,"Above Quartile","PASS")</f>
        <v>Above Quartile</v>
      </c>
    </row>
    <row r="9" spans="1:6" ht="12.75">
      <c r="A9" s="41" t="str">
        <f>'Raw Data'!A9</f>
        <v>h</v>
      </c>
      <c r="B9" s="40" t="str">
        <f>'Raw Data'!B9</f>
        <v>h</v>
      </c>
      <c r="C9" s="60" t="str">
        <f>IF('Duty Cycle Model -quart scaled'!C9&gt;'Duty Cycle Model -quart scaled'!E9,"Above Quartile","PASS")</f>
        <v>Above Quartile</v>
      </c>
      <c r="D9" s="60" t="str">
        <f>IF('Duty Cycle Model -quart scaled'!F9&gt;'Duty Cycle Model -quart scaled'!H9,"Above Quartile","PASS")</f>
        <v>Above Quartile</v>
      </c>
      <c r="E9" s="61" t="str">
        <f>IF('Duty Cycle Model -quart scaled'!I9&gt;'Duty Cycle Model -quart scaled'!K9,"Above Quartile","PASS")</f>
        <v>Above Quartile</v>
      </c>
      <c r="F9" s="61" t="str">
        <f>IF('Duty Cycle Model -quart scaled'!L9&gt;'Duty Cycle Model -quart scaled'!N9,"Above Quartile","PASS")</f>
        <v>Above Quartile</v>
      </c>
    </row>
    <row r="10" spans="1:6" ht="12.75">
      <c r="A10" s="41" t="str">
        <f>'Raw Data'!A10</f>
        <v>I</v>
      </c>
      <c r="B10" s="40" t="str">
        <f>'Raw Data'!B10</f>
        <v>I</v>
      </c>
      <c r="C10" s="60" t="str">
        <f>IF('Duty Cycle Model -quart scaled'!C10&gt;'Duty Cycle Model -quart scaled'!E10,"Above Quartile","PASS")</f>
        <v>Above Quartile</v>
      </c>
      <c r="D10" s="60" t="str">
        <f>IF('Duty Cycle Model -quart scaled'!F10&gt;'Duty Cycle Model -quart scaled'!H10,"Above Quartile","PASS")</f>
        <v>Above Quartile</v>
      </c>
      <c r="E10" s="61" t="str">
        <f>IF('Duty Cycle Model -quart scaled'!I10&gt;'Duty Cycle Model -quart scaled'!K10,"Above Quartile","PASS")</f>
        <v>Above Quartile</v>
      </c>
      <c r="F10" s="61" t="str">
        <f>IF('Duty Cycle Model -quart scaled'!L10&gt;'Duty Cycle Model -quart scaled'!N10,"Above Quartile","PASS")</f>
        <v>Above Quartile</v>
      </c>
    </row>
    <row r="11" spans="1:6" ht="12.75">
      <c r="A11" s="41" t="str">
        <f>'Raw Data'!A11</f>
        <v>j</v>
      </c>
      <c r="B11" s="40" t="str">
        <f>'Raw Data'!B11</f>
        <v>j</v>
      </c>
      <c r="C11" s="60" t="str">
        <f>IF('Duty Cycle Model -quart scaled'!C11&gt;'Duty Cycle Model -quart scaled'!E11,"Above Quartile","PASS")</f>
        <v>Above Quartile</v>
      </c>
      <c r="D11" s="60" t="str">
        <f>IF('Duty Cycle Model -quart scaled'!F11&gt;'Duty Cycle Model -quart scaled'!H11,"Above Quartile","PASS")</f>
        <v>Above Quartile</v>
      </c>
      <c r="E11" s="61" t="str">
        <f>IF('Duty Cycle Model -quart scaled'!I11&gt;'Duty Cycle Model -quart scaled'!K11,"Above Quartile","PASS")</f>
        <v>Above Quartile</v>
      </c>
      <c r="F11" s="61" t="str">
        <f>IF('Duty Cycle Model -quart scaled'!L11&gt;'Duty Cycle Model -quart scaled'!N11,"Above Quartile","PASS")</f>
        <v>Above Quartile</v>
      </c>
    </row>
    <row r="12" spans="1:6" ht="12.75">
      <c r="A12" s="41" t="str">
        <f>'Raw Data'!A12</f>
        <v>k</v>
      </c>
      <c r="B12" s="40" t="str">
        <f>'Raw Data'!B12</f>
        <v>k</v>
      </c>
      <c r="C12" s="60" t="str">
        <f>IF('Duty Cycle Model -quart scaled'!C12&gt;'Duty Cycle Model -quart scaled'!E12,"Above Quartile","PASS")</f>
        <v>PASS</v>
      </c>
      <c r="D12" s="60" t="str">
        <f>IF('Duty Cycle Model -quart scaled'!F12&gt;'Duty Cycle Model -quart scaled'!H12,"Above Quartile","PASS")</f>
        <v>PASS</v>
      </c>
      <c r="E12" s="61" t="str">
        <f>IF('Duty Cycle Model -quart scaled'!I12&gt;'Duty Cycle Model -quart scaled'!K12,"Above Quartile","PASS")</f>
        <v>PASS</v>
      </c>
      <c r="F12" s="61" t="str">
        <f>IF('Duty Cycle Model -quart scaled'!L12&gt;'Duty Cycle Model -quart scaled'!N12,"Above Quartile","PASS")</f>
        <v>PASS</v>
      </c>
    </row>
    <row r="13" spans="1:6" ht="12.75">
      <c r="A13" s="41" t="str">
        <f>'Raw Data'!A13</f>
        <v>l</v>
      </c>
      <c r="B13" s="40" t="str">
        <f>'Raw Data'!B13</f>
        <v>l</v>
      </c>
      <c r="C13" s="60" t="str">
        <f>IF('Duty Cycle Model -quart scaled'!C13&gt;'Duty Cycle Model -quart scaled'!E13,"Above Quartile","PASS")</f>
        <v>Above Quartile</v>
      </c>
      <c r="D13" s="60" t="str">
        <f>IF('Duty Cycle Model -quart scaled'!F13&gt;'Duty Cycle Model -quart scaled'!H13,"Above Quartile","PASS")</f>
        <v>Above Quartile</v>
      </c>
      <c r="E13" s="61" t="str">
        <f>IF('Duty Cycle Model -quart scaled'!I13&gt;'Duty Cycle Model -quart scaled'!K13,"Above Quartile","PASS")</f>
        <v>Above Quartile</v>
      </c>
      <c r="F13" s="61" t="str">
        <f>IF('Duty Cycle Model -quart scaled'!L13&gt;'Duty Cycle Model -quart scaled'!N13,"Above Quartile","PASS")</f>
        <v>Above Quartile</v>
      </c>
    </row>
    <row r="14" spans="1:6" ht="12.75">
      <c r="A14" s="43" t="str">
        <f>'Raw Data'!A14</f>
        <v>m</v>
      </c>
      <c r="B14" s="44" t="str">
        <f>'Raw Data'!B14</f>
        <v>m</v>
      </c>
      <c r="C14" s="60" t="str">
        <f>IF('Duty Cycle Model -quart scaled'!C14&gt;'Duty Cycle Model -quart scaled'!E14,"Above Quartile","PASS")</f>
        <v>Above Quartile</v>
      </c>
      <c r="D14" s="60" t="str">
        <f>IF('Duty Cycle Model -quart scaled'!F14&gt;'Duty Cycle Model -quart scaled'!H14,"Above Quartile","PASS")</f>
        <v>Above Quartile</v>
      </c>
      <c r="E14" s="61" t="str">
        <f>IF('Duty Cycle Model -quart scaled'!I14&gt;'Duty Cycle Model -quart scaled'!K14,"Above Quartile","PASS")</f>
        <v>Above Quartile</v>
      </c>
      <c r="F14" s="61" t="str">
        <f>IF('Duty Cycle Model -quart scaled'!L14&gt;'Duty Cycle Model -quart scaled'!N14,"Above Quartile","PASS")</f>
        <v>Above Quartile</v>
      </c>
    </row>
    <row r="15" spans="1:6" ht="12.75">
      <c r="A15" s="43" t="str">
        <f>'Raw Data'!A15</f>
        <v>n</v>
      </c>
      <c r="B15" s="44" t="str">
        <f>'Raw Data'!B15</f>
        <v>n</v>
      </c>
      <c r="C15" s="60" t="str">
        <f>IF('Duty Cycle Model -quart scaled'!C15&gt;'Duty Cycle Model -quart scaled'!E15,"Above Quartile","PASS")</f>
        <v>Above Quartile</v>
      </c>
      <c r="D15" s="60" t="str">
        <f>IF('Duty Cycle Model -quart scaled'!F15&gt;'Duty Cycle Model -quart scaled'!H15,"Above Quartile","PASS")</f>
        <v>Above Quartile</v>
      </c>
      <c r="E15" s="61" t="str">
        <f>IF('Duty Cycle Model -quart scaled'!I15&gt;'Duty Cycle Model -quart scaled'!K15,"Above Quartile","PASS")</f>
        <v>Above Quartile</v>
      </c>
      <c r="F15" s="61" t="str">
        <f>IF('Duty Cycle Model -quart scaled'!L15&gt;'Duty Cycle Model -quart scaled'!N15,"Above Quartile","PASS")</f>
        <v>Above Quartile</v>
      </c>
    </row>
    <row r="16" spans="1:6" ht="12.75">
      <c r="A16" s="43" t="str">
        <f>'Raw Data'!A16</f>
        <v>o</v>
      </c>
      <c r="B16" s="44" t="str">
        <f>'Raw Data'!B16</f>
        <v>o</v>
      </c>
      <c r="C16" s="60" t="str">
        <f>IF('Duty Cycle Model -quart scaled'!C16&gt;'Duty Cycle Model -quart scaled'!E16,"Above Quartile","PASS")</f>
        <v>Above Quartile</v>
      </c>
      <c r="D16" s="60" t="str">
        <f>IF('Duty Cycle Model -quart scaled'!F16&gt;'Duty Cycle Model -quart scaled'!H16,"Above Quartile","PASS")</f>
        <v>Above Quartile</v>
      </c>
      <c r="E16" s="61" t="str">
        <f>IF('Duty Cycle Model -quart scaled'!I16&gt;'Duty Cycle Model -quart scaled'!K16,"Above Quartile","PASS")</f>
        <v>Above Quartile</v>
      </c>
      <c r="F16" s="61" t="str">
        <f>IF('Duty Cycle Model -quart scaled'!L16&gt;'Duty Cycle Model -quart scaled'!N16,"Above Quartile","PASS")</f>
        <v>Above Quartile</v>
      </c>
    </row>
    <row r="17" spans="1:6" ht="12.75">
      <c r="A17" s="43" t="str">
        <f>'Raw Data'!A17</f>
        <v>p</v>
      </c>
      <c r="B17" s="44" t="str">
        <f>'Raw Data'!B17</f>
        <v>p</v>
      </c>
      <c r="C17" s="60" t="str">
        <f>IF('Duty Cycle Model -quart scaled'!C17&gt;'Duty Cycle Model -quart scaled'!E17,"Above Quartile","PASS")</f>
        <v>Above Quartile</v>
      </c>
      <c r="D17" s="60" t="str">
        <f>IF('Duty Cycle Model -quart scaled'!F17&gt;'Duty Cycle Model -quart scaled'!H17,"Above Quartile","PASS")</f>
        <v>Above Quartile</v>
      </c>
      <c r="E17" s="61" t="str">
        <f>IF('Duty Cycle Model -quart scaled'!I17&gt;'Duty Cycle Model -quart scaled'!K17,"Above Quartile","PASS")</f>
        <v>Above Quartile</v>
      </c>
      <c r="F17" s="61" t="str">
        <f>IF('Duty Cycle Model -quart scaled'!L17&gt;'Duty Cycle Model -quart scaled'!N17,"Above Quartile","PASS")</f>
        <v>Above Quartile</v>
      </c>
    </row>
    <row r="18" spans="1:6" ht="12.75">
      <c r="A18" s="43" t="str">
        <f>'Raw Data'!A18</f>
        <v>q</v>
      </c>
      <c r="B18" s="44" t="str">
        <f>'Raw Data'!B18</f>
        <v>q</v>
      </c>
      <c r="C18" s="60" t="str">
        <f>IF('Duty Cycle Model -quart scaled'!C18&gt;'Duty Cycle Model -quart scaled'!E18,"Above Quartile","PASS")</f>
        <v>Above Quartile</v>
      </c>
      <c r="D18" s="60" t="str">
        <f>IF('Duty Cycle Model -quart scaled'!F18&gt;'Duty Cycle Model -quart scaled'!H18,"Above Quartile","PASS")</f>
        <v>Above Quartile</v>
      </c>
      <c r="E18" s="61" t="str">
        <f>IF('Duty Cycle Model -quart scaled'!I18&gt;'Duty Cycle Model -quart scaled'!K18,"Above Quartile","PASS")</f>
        <v>Above Quartile</v>
      </c>
      <c r="F18" s="61" t="str">
        <f>IF('Duty Cycle Model -quart scaled'!L18&gt;'Duty Cycle Model -quart scaled'!N18,"Above Quartile","PASS")</f>
        <v>Above Quartile</v>
      </c>
    </row>
    <row r="19" spans="1:6" ht="12.75">
      <c r="A19" s="43" t="str">
        <f>'Raw Data'!A19</f>
        <v>r</v>
      </c>
      <c r="B19" s="44" t="str">
        <f>'Raw Data'!B19</f>
        <v>r</v>
      </c>
      <c r="C19" s="60" t="str">
        <f>IF('Duty Cycle Model -quart scaled'!C19&gt;'Duty Cycle Model -quart scaled'!E19,"Above Quartile","PASS")</f>
        <v>Above Quartile</v>
      </c>
      <c r="D19" s="60" t="str">
        <f>IF('Duty Cycle Model -quart scaled'!F19&gt;'Duty Cycle Model -quart scaled'!H19,"Above Quartile","PASS")</f>
        <v>Above Quartile</v>
      </c>
      <c r="E19" s="61" t="str">
        <f>IF('Duty Cycle Model -quart scaled'!I19&gt;'Duty Cycle Model -quart scaled'!K19,"Above Quartile","PASS")</f>
        <v>Above Quartile</v>
      </c>
      <c r="F19" s="61" t="str">
        <f>IF('Duty Cycle Model -quart scaled'!L19&gt;'Duty Cycle Model -quart scaled'!N19,"Above Quartile","PASS")</f>
        <v>Above Quartile</v>
      </c>
    </row>
    <row r="20" spans="1:6" ht="12.75">
      <c r="A20" s="43" t="str">
        <f>'Raw Data'!A20</f>
        <v>s</v>
      </c>
      <c r="B20" s="44" t="str">
        <f>'Raw Data'!B20</f>
        <v>s</v>
      </c>
      <c r="C20" s="60" t="str">
        <f>IF('Duty Cycle Model -quart scaled'!C20&gt;'Duty Cycle Model -quart scaled'!E20,"Above Quartile","PASS")</f>
        <v>Above Quartile</v>
      </c>
      <c r="D20" s="60" t="str">
        <f>IF('Duty Cycle Model -quart scaled'!F20&gt;'Duty Cycle Model -quart scaled'!H20,"Above Quartile","PASS")</f>
        <v>Above Quartile</v>
      </c>
      <c r="E20" s="61" t="str">
        <f>IF('Duty Cycle Model -quart scaled'!I20&gt;'Duty Cycle Model -quart scaled'!K20,"Above Quartile","PASS")</f>
        <v>Above Quartile</v>
      </c>
      <c r="F20" s="61" t="str">
        <f>IF('Duty Cycle Model -quart scaled'!L20&gt;'Duty Cycle Model -quart scaled'!N20,"Above Quartile","PASS")</f>
        <v>Above Quartile</v>
      </c>
    </row>
    <row r="21" spans="1:6" ht="12.75">
      <c r="A21" s="43" t="str">
        <f>'Raw Data'!A21</f>
        <v>t</v>
      </c>
      <c r="B21" s="44" t="str">
        <f>'Raw Data'!B21</f>
        <v>t</v>
      </c>
      <c r="C21" s="60" t="str">
        <f>IF('Duty Cycle Model -quart scaled'!C21&gt;'Duty Cycle Model -quart scaled'!E21,"Above Quartile","PASS")</f>
        <v>Above Quartile</v>
      </c>
      <c r="D21" s="60" t="str">
        <f>IF('Duty Cycle Model -quart scaled'!F21&gt;'Duty Cycle Model -quart scaled'!H21,"Above Quartile","PASS")</f>
        <v>Above Quartile</v>
      </c>
      <c r="E21" s="61" t="str">
        <f>IF('Duty Cycle Model -quart scaled'!I21&gt;'Duty Cycle Model -quart scaled'!K21,"Above Quartile","PASS")</f>
        <v>Above Quartile</v>
      </c>
      <c r="F21" s="61" t="str">
        <f>IF('Duty Cycle Model -quart scaled'!L21&gt;'Duty Cycle Model -quart scaled'!N21,"Above Quartile","PASS")</f>
        <v>Above Quartile</v>
      </c>
    </row>
    <row r="22" spans="1:6" ht="12.75">
      <c r="A22" s="43" t="str">
        <f>'Raw Data'!A22</f>
        <v>u</v>
      </c>
      <c r="B22" s="44" t="str">
        <f>'Raw Data'!B22</f>
        <v>u</v>
      </c>
      <c r="C22" s="60" t="str">
        <f>IF('Duty Cycle Model -quart scaled'!C22&gt;'Duty Cycle Model -quart scaled'!E22,"Above Quartile","PASS")</f>
        <v>Above Quartile</v>
      </c>
      <c r="D22" s="60" t="str">
        <f>IF('Duty Cycle Model -quart scaled'!F22&gt;'Duty Cycle Model -quart scaled'!H22,"Above Quartile","PASS")</f>
        <v>Above Quartile</v>
      </c>
      <c r="E22" s="61" t="str">
        <f>IF('Duty Cycle Model -quart scaled'!I22&gt;'Duty Cycle Model -quart scaled'!K22,"Above Quartile","PASS")</f>
        <v>Above Quartile</v>
      </c>
      <c r="F22" s="61" t="str">
        <f>IF('Duty Cycle Model -quart scaled'!L22&gt;'Duty Cycle Model -quart scaled'!N22,"Above Quartile","PASS")</f>
        <v>Above Quartile</v>
      </c>
    </row>
    <row r="23" spans="1:6" ht="12.75">
      <c r="A23" s="43" t="str">
        <f>'Raw Data'!A23</f>
        <v>v</v>
      </c>
      <c r="B23" s="44" t="str">
        <f>'Raw Data'!B23</f>
        <v>v</v>
      </c>
      <c r="C23" s="60" t="str">
        <f>IF('Duty Cycle Model -quart scaled'!C23&gt;'Duty Cycle Model -quart scaled'!E23,"Above Quartile","PASS")</f>
        <v>PASS</v>
      </c>
      <c r="D23" s="60" t="str">
        <f>IF('Duty Cycle Model -quart scaled'!F23&gt;'Duty Cycle Model -quart scaled'!H23,"Above Quartile","PASS")</f>
        <v>PASS</v>
      </c>
      <c r="E23" s="61" t="str">
        <f>IF('Duty Cycle Model -quart scaled'!I23&gt;'Duty Cycle Model -quart scaled'!K23,"Above Quartile","PASS")</f>
        <v>PASS</v>
      </c>
      <c r="F23" s="61" t="str">
        <f>IF('Duty Cycle Model -quart scaled'!L23&gt;'Duty Cycle Model -quart scaled'!N23,"Above Quartile","PASS")</f>
        <v>Above Quartile</v>
      </c>
    </row>
    <row r="47" spans="1:5" ht="12.75">
      <c r="A47" s="34" t="str">
        <f>'Duty Cycle Model - non scaled'!A47</f>
        <v>Control</v>
      </c>
      <c r="B47" s="34" t="str">
        <f>'Duty Cycle Model - non scaled'!B47</f>
        <v>EPA</v>
      </c>
      <c r="C47" s="34" t="str">
        <f>IF('Duty Cycle Model - non scaled'!C47&gt;'Duty Cycle Model - non scaled'!C$49,"Above Median","Below")</f>
        <v>Below</v>
      </c>
      <c r="D47" s="34" t="str">
        <f>IF('Duty Cycle Model - non scaled'!D47&gt;'Duty Cycle Model - non scaled'!D$49,"Above Median","Below")</f>
        <v>Below</v>
      </c>
      <c r="E47" s="34" t="str">
        <f>IF('Duty Cycle Model - non scaled'!E47&gt;'Duty Cycle Model - non scaled'!E$49,"Above Median","Below")</f>
        <v>Below</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3"/>
  <sheetViews>
    <sheetView workbookViewId="0" topLeftCell="A1">
      <selection activeCell="C2" sqref="C2"/>
    </sheetView>
  </sheetViews>
  <sheetFormatPr defaultColWidth="11.421875" defaultRowHeight="12.75"/>
  <cols>
    <col min="1" max="1" width="15.00390625" style="34" customWidth="1"/>
    <col min="2" max="2" width="8.00390625" style="34" bestFit="1" customWidth="1"/>
    <col min="3" max="4" width="15.140625" style="34" bestFit="1" customWidth="1"/>
    <col min="5" max="5" width="14.421875" style="34" bestFit="1" customWidth="1"/>
    <col min="6" max="6" width="14.28125" style="34" customWidth="1"/>
    <col min="7" max="16384" width="12.421875" style="34" customWidth="1"/>
  </cols>
  <sheetData>
    <row r="1" spans="1:6" ht="12.75">
      <c r="A1" s="38" t="str">
        <f>'Duty Cycle Model - non scaled'!A1</f>
        <v>Model</v>
      </c>
      <c r="B1" s="38" t="str">
        <f>'Duty Cycle Model - non scaled'!B1</f>
        <v>Mfg</v>
      </c>
      <c r="C1" s="38" t="str">
        <f>'Duty Cycle Model - non scaled'!C1</f>
        <v>W/h scenario 1</v>
      </c>
      <c r="D1" s="38" t="str">
        <f>'Duty Cycle Model - non scaled'!D1</f>
        <v>W/h scenario 2</v>
      </c>
      <c r="E1" s="66" t="str">
        <f>'Duty Cycle Model - non scaled'!E1</f>
        <v>w/h scenario 3</v>
      </c>
      <c r="F1" s="66" t="s">
        <v>98</v>
      </c>
    </row>
    <row r="2" spans="1:6" ht="12.75">
      <c r="A2" s="41" t="str">
        <f>'Raw Data'!A2</f>
        <v>a</v>
      </c>
      <c r="B2" s="40" t="str">
        <f>'Raw Data'!B2</f>
        <v>a</v>
      </c>
      <c r="C2" s="60" t="str">
        <f>IF('Duty Cycle Model -Med scaled'!C2&gt;'Duty Cycle Model -Med scaled'!E2,"Above Median","PASS")</f>
        <v>PASS</v>
      </c>
      <c r="D2" s="60" t="str">
        <f>IF('Duty Cycle Model -Med scaled'!F2&gt;'Duty Cycle Model -Med scaled'!H2,"Above Median","PASS")</f>
        <v>PASS</v>
      </c>
      <c r="E2" s="61" t="str">
        <f>IF('Duty Cycle Model -Med scaled'!I2&gt;'Duty Cycle Model -Med scaled'!K2,"Above Median","PASS")</f>
        <v>PASS</v>
      </c>
      <c r="F2" s="61" t="str">
        <f>IF('Duty Cycle Model -Med scaled'!L2&gt;'Duty Cycle Model -Med scaled'!N2,"Above Median","PASS")</f>
        <v>PASS</v>
      </c>
    </row>
    <row r="3" spans="1:6" ht="12.75">
      <c r="A3" s="41" t="str">
        <f>'Raw Data'!A3</f>
        <v>b</v>
      </c>
      <c r="B3" s="40" t="str">
        <f>'Raw Data'!B3</f>
        <v>b</v>
      </c>
      <c r="C3" s="60" t="str">
        <f>IF('Duty Cycle Model -Med scaled'!C3&gt;'Duty Cycle Model -Med scaled'!E3,"Above Median","PASS")</f>
        <v>PASS</v>
      </c>
      <c r="D3" s="60" t="str">
        <f>IF('Duty Cycle Model -Med scaled'!F3&gt;'Duty Cycle Model -Med scaled'!H3,"Above Median","PASS")</f>
        <v>PASS</v>
      </c>
      <c r="E3" s="61" t="str">
        <f>IF('Duty Cycle Model -Med scaled'!I3&gt;'Duty Cycle Model -Med scaled'!K3,"Above Median","PASS")</f>
        <v>PASS</v>
      </c>
      <c r="F3" s="61" t="str">
        <f>IF('Duty Cycle Model -Med scaled'!L3&gt;'Duty Cycle Model -Med scaled'!N3,"Above Median","PASS")</f>
        <v>PASS</v>
      </c>
    </row>
    <row r="4" spans="1:6" ht="12.75">
      <c r="A4" s="41" t="str">
        <f>'Raw Data'!A4</f>
        <v>c</v>
      </c>
      <c r="B4" s="40" t="str">
        <f>'Raw Data'!B4</f>
        <v>c</v>
      </c>
      <c r="C4" s="60" t="str">
        <f>IF('Duty Cycle Model -Med scaled'!C4&gt;'Duty Cycle Model -Med scaled'!E4,"Above Median","PASS")</f>
        <v>PASS</v>
      </c>
      <c r="D4" s="60" t="str">
        <f>IF('Duty Cycle Model -Med scaled'!F4&gt;'Duty Cycle Model -Med scaled'!H4,"Above Median","PASS")</f>
        <v>PASS</v>
      </c>
      <c r="E4" s="61" t="str">
        <f>IF('Duty Cycle Model -Med scaled'!I4&gt;'Duty Cycle Model -Med scaled'!K4,"Above Median","PASS")</f>
        <v>PASS</v>
      </c>
      <c r="F4" s="61" t="str">
        <f>IF('Duty Cycle Model -Med scaled'!L4&gt;'Duty Cycle Model -Med scaled'!N4,"Above Median","PASS")</f>
        <v>PASS</v>
      </c>
    </row>
    <row r="5" spans="1:6" ht="12.75">
      <c r="A5" s="41" t="str">
        <f>'Raw Data'!A5</f>
        <v>d</v>
      </c>
      <c r="B5" s="40" t="str">
        <f>'Raw Data'!B5</f>
        <v>d</v>
      </c>
      <c r="C5" s="60" t="str">
        <f>IF('Duty Cycle Model -Med scaled'!C5&gt;'Duty Cycle Model -Med scaled'!E5,"Above Median","PASS")</f>
        <v>PASS</v>
      </c>
      <c r="D5" s="60" t="str">
        <f>IF('Duty Cycle Model -Med scaled'!F5&gt;'Duty Cycle Model -Med scaled'!H5,"Above Median","PASS")</f>
        <v>PASS</v>
      </c>
      <c r="E5" s="61" t="str">
        <f>IF('Duty Cycle Model -Med scaled'!I5&gt;'Duty Cycle Model -Med scaled'!K5,"Above Median","PASS")</f>
        <v>PASS</v>
      </c>
      <c r="F5" s="61" t="str">
        <f>IF('Duty Cycle Model -Med scaled'!L5&gt;'Duty Cycle Model -Med scaled'!N5,"Above Median","PASS")</f>
        <v>PASS</v>
      </c>
    </row>
    <row r="6" spans="1:6" ht="12.75">
      <c r="A6" s="41" t="str">
        <f>'Raw Data'!A6</f>
        <v>e</v>
      </c>
      <c r="B6" s="40" t="str">
        <f>'Raw Data'!B6</f>
        <v>e</v>
      </c>
      <c r="C6" s="60" t="str">
        <f>IF('Duty Cycle Model -Med scaled'!C6&gt;'Duty Cycle Model -Med scaled'!E6,"Above Median","PASS")</f>
        <v>PASS</v>
      </c>
      <c r="D6" s="60" t="str">
        <f>IF('Duty Cycle Model -Med scaled'!F6&gt;'Duty Cycle Model -Med scaled'!H6,"Above Median","PASS")</f>
        <v>PASS</v>
      </c>
      <c r="E6" s="61" t="str">
        <f>IF('Duty Cycle Model -Med scaled'!I6&gt;'Duty Cycle Model -Med scaled'!K6,"Above Median","PASS")</f>
        <v>PASS</v>
      </c>
      <c r="F6" s="61" t="str">
        <f>IF('Duty Cycle Model -Med scaled'!L6&gt;'Duty Cycle Model -Med scaled'!N6,"Above Median","PASS")</f>
        <v>PASS</v>
      </c>
    </row>
    <row r="7" spans="1:6" ht="12.75">
      <c r="A7" s="41" t="str">
        <f>'Raw Data'!A7</f>
        <v>f</v>
      </c>
      <c r="B7" s="40" t="str">
        <f>'Raw Data'!B7</f>
        <v>f</v>
      </c>
      <c r="C7" s="60" t="str">
        <f>IF('Duty Cycle Model -Med scaled'!C7&gt;'Duty Cycle Model -Med scaled'!E7,"Above Median","PASS")</f>
        <v>PASS</v>
      </c>
      <c r="D7" s="60" t="str">
        <f>IF('Duty Cycle Model -Med scaled'!F7&gt;'Duty Cycle Model -Med scaled'!H7,"Above Median","PASS")</f>
        <v>PASS</v>
      </c>
      <c r="E7" s="61" t="str">
        <f>IF('Duty Cycle Model -Med scaled'!I7&gt;'Duty Cycle Model -Med scaled'!K7,"Above Median","PASS")</f>
        <v>PASS</v>
      </c>
      <c r="F7" s="61" t="str">
        <f>IF('Duty Cycle Model -Med scaled'!L7&gt;'Duty Cycle Model -Med scaled'!N7,"Above Median","PASS")</f>
        <v>PASS</v>
      </c>
    </row>
    <row r="8" spans="1:6" ht="12.75">
      <c r="A8" s="41" t="str">
        <f>'Raw Data'!A8</f>
        <v>g</v>
      </c>
      <c r="B8" s="40" t="str">
        <f>'Raw Data'!B8</f>
        <v>g</v>
      </c>
      <c r="C8" s="60" t="str">
        <f>IF('Duty Cycle Model -Med scaled'!C8&gt;'Duty Cycle Model -Med scaled'!E8,"Above Median","PASS")</f>
        <v>PASS</v>
      </c>
      <c r="D8" s="60" t="str">
        <f>IF('Duty Cycle Model -Med scaled'!F8&gt;'Duty Cycle Model -Med scaled'!H8,"Above Median","PASS")</f>
        <v>PASS</v>
      </c>
      <c r="E8" s="61" t="str">
        <f>IF('Duty Cycle Model -Med scaled'!I8&gt;'Duty Cycle Model -Med scaled'!K8,"Above Median","PASS")</f>
        <v>PASS</v>
      </c>
      <c r="F8" s="61" t="str">
        <f>IF('Duty Cycle Model -Med scaled'!L8&gt;'Duty Cycle Model -Med scaled'!N8,"Above Median","PASS")</f>
        <v>PASS</v>
      </c>
    </row>
    <row r="9" spans="1:6" ht="12.75">
      <c r="A9" s="41" t="str">
        <f>'Raw Data'!A9</f>
        <v>h</v>
      </c>
      <c r="B9" s="40" t="str">
        <f>'Raw Data'!B9</f>
        <v>h</v>
      </c>
      <c r="C9" s="60" t="str">
        <f>IF('Duty Cycle Model -Med scaled'!C9&gt;'Duty Cycle Model -Med scaled'!E9,"Above Median","PASS")</f>
        <v>PASS</v>
      </c>
      <c r="D9" s="60" t="str">
        <f>IF('Duty Cycle Model -Med scaled'!F9&gt;'Duty Cycle Model -Med scaled'!H9,"Above Median","PASS")</f>
        <v>Above Median</v>
      </c>
      <c r="E9" s="61" t="str">
        <f>IF('Duty Cycle Model -Med scaled'!I9&gt;'Duty Cycle Model -Med scaled'!K9,"Above Median","PASS")</f>
        <v>Above Median</v>
      </c>
      <c r="F9" s="61" t="str">
        <f>IF('Duty Cycle Model -Med scaled'!L9&gt;'Duty Cycle Model -Med scaled'!N9,"Above Median","PASS")</f>
        <v>PASS</v>
      </c>
    </row>
    <row r="10" spans="1:6" ht="12.75">
      <c r="A10" s="41" t="str">
        <f>'Raw Data'!A10</f>
        <v>I</v>
      </c>
      <c r="B10" s="40" t="str">
        <f>'Raw Data'!B10</f>
        <v>I</v>
      </c>
      <c r="C10" s="60" t="str">
        <f>IF('Duty Cycle Model -Med scaled'!C10&gt;'Duty Cycle Model -Med scaled'!E10,"Above Median","PASS")</f>
        <v>PASS</v>
      </c>
      <c r="D10" s="60" t="str">
        <f>IF('Duty Cycle Model -Med scaled'!F10&gt;'Duty Cycle Model -Med scaled'!H10,"Above Median","PASS")</f>
        <v>PASS</v>
      </c>
      <c r="E10" s="61" t="str">
        <f>IF('Duty Cycle Model -Med scaled'!I10&gt;'Duty Cycle Model -Med scaled'!K10,"Above Median","PASS")</f>
        <v>PASS</v>
      </c>
      <c r="F10" s="61" t="str">
        <f>IF('Duty Cycle Model -Med scaled'!L10&gt;'Duty Cycle Model -Med scaled'!N10,"Above Median","PASS")</f>
        <v>PASS</v>
      </c>
    </row>
    <row r="11" spans="1:6" ht="12.75">
      <c r="A11" s="41" t="str">
        <f>'Raw Data'!A11</f>
        <v>j</v>
      </c>
      <c r="B11" s="40" t="str">
        <f>'Raw Data'!B11</f>
        <v>j</v>
      </c>
      <c r="C11" s="60" t="str">
        <f>IF('Duty Cycle Model -Med scaled'!C11&gt;'Duty Cycle Model -Med scaled'!E11,"Above Median","PASS")</f>
        <v>Above Median</v>
      </c>
      <c r="D11" s="60" t="str">
        <f>IF('Duty Cycle Model -Med scaled'!F11&gt;'Duty Cycle Model -Med scaled'!H11,"Above Median","PASS")</f>
        <v>PASS</v>
      </c>
      <c r="E11" s="61" t="str">
        <f>IF('Duty Cycle Model -Med scaled'!I11&gt;'Duty Cycle Model -Med scaled'!K11,"Above Median","PASS")</f>
        <v>PASS</v>
      </c>
      <c r="F11" s="61" t="str">
        <f>IF('Duty Cycle Model -Med scaled'!L11&gt;'Duty Cycle Model -Med scaled'!N11,"Above Median","PASS")</f>
        <v>Above Median</v>
      </c>
    </row>
    <row r="12" spans="1:6" ht="12.75">
      <c r="A12" s="41" t="str">
        <f>'Raw Data'!A12</f>
        <v>k</v>
      </c>
      <c r="B12" s="40" t="str">
        <f>'Raw Data'!B12</f>
        <v>k</v>
      </c>
      <c r="C12" s="60" t="str">
        <f>IF('Duty Cycle Model -Med scaled'!C12&gt;'Duty Cycle Model -Med scaled'!E12,"Above Median","PASS")</f>
        <v>PASS</v>
      </c>
      <c r="D12" s="60" t="str">
        <f>IF('Duty Cycle Model -Med scaled'!F12&gt;'Duty Cycle Model -Med scaled'!H12,"Above Median","PASS")</f>
        <v>PASS</v>
      </c>
      <c r="E12" s="61" t="str">
        <f>IF('Duty Cycle Model -Med scaled'!I12&gt;'Duty Cycle Model -Med scaled'!K12,"Above Median","PASS")</f>
        <v>PASS</v>
      </c>
      <c r="F12" s="61" t="str">
        <f>IF('Duty Cycle Model -Med scaled'!L12&gt;'Duty Cycle Model -Med scaled'!N12,"Above Median","PASS")</f>
        <v>PASS</v>
      </c>
    </row>
    <row r="13" spans="1:6" ht="12.75">
      <c r="A13" s="41" t="str">
        <f>'Raw Data'!A13</f>
        <v>l</v>
      </c>
      <c r="B13" s="40" t="str">
        <f>'Raw Data'!B13</f>
        <v>l</v>
      </c>
      <c r="C13" s="60" t="str">
        <f>IF('Duty Cycle Model -Med scaled'!C13&gt;'Duty Cycle Model -Med scaled'!E13,"Above Median","PASS")</f>
        <v>Above Median</v>
      </c>
      <c r="D13" s="60" t="str">
        <f>IF('Duty Cycle Model -Med scaled'!F13&gt;'Duty Cycle Model -Med scaled'!H13,"Above Median","PASS")</f>
        <v>Above Median</v>
      </c>
      <c r="E13" s="61" t="str">
        <f>IF('Duty Cycle Model -Med scaled'!I13&gt;'Duty Cycle Model -Med scaled'!K13,"Above Median","PASS")</f>
        <v>Above Median</v>
      </c>
      <c r="F13" s="61" t="str">
        <f>IF('Duty Cycle Model -Med scaled'!L13&gt;'Duty Cycle Model -Med scaled'!N13,"Above Median","PASS")</f>
        <v>Above Median</v>
      </c>
    </row>
    <row r="14" spans="1:6" ht="12.75">
      <c r="A14" s="43" t="str">
        <f>'Raw Data'!A14</f>
        <v>m</v>
      </c>
      <c r="B14" s="44" t="str">
        <f>'Raw Data'!B14</f>
        <v>m</v>
      </c>
      <c r="C14" s="62" t="str">
        <f>IF('Duty Cycle Model -Med scaled'!C14&gt;'Duty Cycle Model -Med scaled'!E14,"Above Median","PASS")</f>
        <v>Above Median</v>
      </c>
      <c r="D14" s="62" t="str">
        <f>IF('Duty Cycle Model -Med scaled'!F14&gt;'Duty Cycle Model -Med scaled'!H14,"Above Median","PASS")</f>
        <v>Above Median</v>
      </c>
      <c r="E14" s="63" t="str">
        <f>IF('Duty Cycle Model -Med scaled'!I14&gt;'Duty Cycle Model -Med scaled'!K14,"Above Median","PASS")</f>
        <v>Above Median</v>
      </c>
      <c r="F14" s="61" t="str">
        <f>IF('Duty Cycle Model -Med scaled'!L14&gt;'Duty Cycle Model -Med scaled'!N14,"Above Median","PASS")</f>
        <v>Above Median</v>
      </c>
    </row>
    <row r="15" spans="1:6" ht="12.75">
      <c r="A15" s="43" t="str">
        <f>'Raw Data'!A15</f>
        <v>n</v>
      </c>
      <c r="B15" s="44" t="str">
        <f>'Raw Data'!B15</f>
        <v>n</v>
      </c>
      <c r="C15" s="62" t="str">
        <f>IF('Duty Cycle Model -Med scaled'!C15&gt;'Duty Cycle Model -Med scaled'!E15,"Above Median","PASS")</f>
        <v>Above Median</v>
      </c>
      <c r="D15" s="62" t="str">
        <f>IF('Duty Cycle Model -Med scaled'!F15&gt;'Duty Cycle Model -Med scaled'!H15,"Above Median","PASS")</f>
        <v>Above Median</v>
      </c>
      <c r="E15" s="63" t="str">
        <f>IF('Duty Cycle Model -Med scaled'!I15&gt;'Duty Cycle Model -Med scaled'!K15,"Above Median","PASS")</f>
        <v>Above Median</v>
      </c>
      <c r="F15" s="61" t="str">
        <f>IF('Duty Cycle Model -Med scaled'!L15&gt;'Duty Cycle Model -Med scaled'!N15,"Above Median","PASS")</f>
        <v>Above Median</v>
      </c>
    </row>
    <row r="16" spans="1:6" ht="12.75">
      <c r="A16" s="43" t="str">
        <f>'Raw Data'!A16</f>
        <v>o</v>
      </c>
      <c r="B16" s="44" t="str">
        <f>'Raw Data'!B16</f>
        <v>o</v>
      </c>
      <c r="C16" s="62" t="str">
        <f>IF('Duty Cycle Model -Med scaled'!C16&gt;'Duty Cycle Model -Med scaled'!E16,"Above Median","PASS")</f>
        <v>Above Median</v>
      </c>
      <c r="D16" s="62" t="str">
        <f>IF('Duty Cycle Model -Med scaled'!F16&gt;'Duty Cycle Model -Med scaled'!H16,"Above Median","PASS")</f>
        <v>Above Median</v>
      </c>
      <c r="E16" s="63" t="str">
        <f>IF('Duty Cycle Model -Med scaled'!I16&gt;'Duty Cycle Model -Med scaled'!K16,"Above Median","PASS")</f>
        <v>Above Median</v>
      </c>
      <c r="F16" s="61" t="str">
        <f>IF('Duty Cycle Model -Med scaled'!L16&gt;'Duty Cycle Model -Med scaled'!N16,"Above Median","PASS")</f>
        <v>Above Median</v>
      </c>
    </row>
    <row r="17" spans="1:6" ht="12.75">
      <c r="A17" s="43" t="str">
        <f>'Raw Data'!A17</f>
        <v>p</v>
      </c>
      <c r="B17" s="44" t="str">
        <f>'Raw Data'!B17</f>
        <v>p</v>
      </c>
      <c r="C17" s="62" t="str">
        <f>IF('Duty Cycle Model -Med scaled'!C17&gt;'Duty Cycle Model -Med scaled'!E17,"Above Median","PASS")</f>
        <v>Above Median</v>
      </c>
      <c r="D17" s="62" t="str">
        <f>IF('Duty Cycle Model -Med scaled'!F17&gt;'Duty Cycle Model -Med scaled'!H17,"Above Median","PASS")</f>
        <v>Above Median</v>
      </c>
      <c r="E17" s="63" t="str">
        <f>IF('Duty Cycle Model -Med scaled'!I17&gt;'Duty Cycle Model -Med scaled'!K17,"Above Median","PASS")</f>
        <v>Above Median</v>
      </c>
      <c r="F17" s="61" t="str">
        <f>IF('Duty Cycle Model -Med scaled'!L17&gt;'Duty Cycle Model -Med scaled'!N17,"Above Median","PASS")</f>
        <v>Above Median</v>
      </c>
    </row>
    <row r="18" spans="1:6" ht="12.75">
      <c r="A18" s="43" t="str">
        <f>'Raw Data'!A18</f>
        <v>q</v>
      </c>
      <c r="B18" s="44" t="str">
        <f>'Raw Data'!B18</f>
        <v>q</v>
      </c>
      <c r="C18" s="62" t="str">
        <f>IF('Duty Cycle Model -Med scaled'!C18&gt;'Duty Cycle Model -Med scaled'!E18,"Above Median","PASS")</f>
        <v>Above Median</v>
      </c>
      <c r="D18" s="62" t="str">
        <f>IF('Duty Cycle Model -Med scaled'!F18&gt;'Duty Cycle Model -Med scaled'!H18,"Above Median","PASS")</f>
        <v>Above Median</v>
      </c>
      <c r="E18" s="63" t="str">
        <f>IF('Duty Cycle Model -Med scaled'!I18&gt;'Duty Cycle Model -Med scaled'!K18,"Above Median","PASS")</f>
        <v>Above Median</v>
      </c>
      <c r="F18" s="61" t="str">
        <f>IF('Duty Cycle Model -Med scaled'!L18&gt;'Duty Cycle Model -Med scaled'!N18,"Above Median","PASS")</f>
        <v>Above Median</v>
      </c>
    </row>
    <row r="19" spans="1:6" ht="12.75">
      <c r="A19" s="43" t="str">
        <f>'Raw Data'!A19</f>
        <v>r</v>
      </c>
      <c r="B19" s="44" t="str">
        <f>'Raw Data'!B19</f>
        <v>r</v>
      </c>
      <c r="C19" s="62" t="str">
        <f>IF('Duty Cycle Model -Med scaled'!C19&gt;'Duty Cycle Model -Med scaled'!E19,"Above Median","PASS")</f>
        <v>Above Median</v>
      </c>
      <c r="D19" s="62" t="str">
        <f>IF('Duty Cycle Model -Med scaled'!F19&gt;'Duty Cycle Model -Med scaled'!H19,"Above Median","PASS")</f>
        <v>Above Median</v>
      </c>
      <c r="E19" s="63" t="str">
        <f>IF('Duty Cycle Model -Med scaled'!I19&gt;'Duty Cycle Model -Med scaled'!K19,"Above Median","PASS")</f>
        <v>Above Median</v>
      </c>
      <c r="F19" s="61" t="str">
        <f>IF('Duty Cycle Model -Med scaled'!L19&gt;'Duty Cycle Model -Med scaled'!N19,"Above Median","PASS")</f>
        <v>Above Median</v>
      </c>
    </row>
    <row r="20" spans="1:6" ht="12.75">
      <c r="A20" s="43" t="str">
        <f>'Raw Data'!A20</f>
        <v>s</v>
      </c>
      <c r="B20" s="44" t="str">
        <f>'Raw Data'!B20</f>
        <v>s</v>
      </c>
      <c r="C20" s="62" t="str">
        <f>IF('Duty Cycle Model -Med scaled'!C20&gt;'Duty Cycle Model -Med scaled'!E20,"Above Median","PASS")</f>
        <v>Above Median</v>
      </c>
      <c r="D20" s="62" t="str">
        <f>IF('Duty Cycle Model -Med scaled'!F20&gt;'Duty Cycle Model -Med scaled'!H20,"Above Median","PASS")</f>
        <v>Above Median</v>
      </c>
      <c r="E20" s="63" t="str">
        <f>IF('Duty Cycle Model -Med scaled'!I20&gt;'Duty Cycle Model -Med scaled'!K20,"Above Median","PASS")</f>
        <v>Above Median</v>
      </c>
      <c r="F20" s="61" t="str">
        <f>IF('Duty Cycle Model -Med scaled'!L20&gt;'Duty Cycle Model -Med scaled'!N20,"Above Median","PASS")</f>
        <v>Above Median</v>
      </c>
    </row>
    <row r="21" spans="1:6" ht="12.75">
      <c r="A21" s="43" t="str">
        <f>'Raw Data'!A21</f>
        <v>t</v>
      </c>
      <c r="B21" s="44" t="str">
        <f>'Raw Data'!B21</f>
        <v>t</v>
      </c>
      <c r="C21" s="62" t="str">
        <f>IF('Duty Cycle Model -Med scaled'!C21&gt;'Duty Cycle Model -Med scaled'!E21,"Above Median","PASS")</f>
        <v>Above Median</v>
      </c>
      <c r="D21" s="62" t="str">
        <f>IF('Duty Cycle Model -Med scaled'!F21&gt;'Duty Cycle Model -Med scaled'!H21,"Above Median","PASS")</f>
        <v>Above Median</v>
      </c>
      <c r="E21" s="63" t="str">
        <f>IF('Duty Cycle Model -Med scaled'!I21&gt;'Duty Cycle Model -Med scaled'!K21,"Above Median","PASS")</f>
        <v>Above Median</v>
      </c>
      <c r="F21" s="61" t="str">
        <f>IF('Duty Cycle Model -Med scaled'!L21&gt;'Duty Cycle Model -Med scaled'!N21,"Above Median","PASS")</f>
        <v>Above Median</v>
      </c>
    </row>
    <row r="22" spans="1:6" ht="12.75">
      <c r="A22" s="43" t="str">
        <f>'Raw Data'!A22</f>
        <v>u</v>
      </c>
      <c r="B22" s="44" t="str">
        <f>'Raw Data'!B22</f>
        <v>u</v>
      </c>
      <c r="C22" s="62" t="str">
        <f>IF('Duty Cycle Model -Med scaled'!C22&gt;'Duty Cycle Model -Med scaled'!E22,"Above Median","PASS")</f>
        <v>Above Median</v>
      </c>
      <c r="D22" s="62" t="str">
        <f>IF('Duty Cycle Model -Med scaled'!F22&gt;'Duty Cycle Model -Med scaled'!H22,"Above Median","PASS")</f>
        <v>Above Median</v>
      </c>
      <c r="E22" s="63" t="str">
        <f>IF('Duty Cycle Model -Med scaled'!I22&gt;'Duty Cycle Model -Med scaled'!K22,"Above Median","PASS")</f>
        <v>Above Median</v>
      </c>
      <c r="F22" s="61" t="str">
        <f>IF('Duty Cycle Model -Med scaled'!L22&gt;'Duty Cycle Model -Med scaled'!N22,"Above Median","PASS")</f>
        <v>Above Median</v>
      </c>
    </row>
    <row r="23" spans="1:6" ht="12.75">
      <c r="A23" s="43" t="str">
        <f>'Raw Data'!A23</f>
        <v>v</v>
      </c>
      <c r="B23" s="44" t="str">
        <f>'Raw Data'!B23</f>
        <v>v</v>
      </c>
      <c r="C23" s="62" t="str">
        <f>IF('Duty Cycle Model -Med scaled'!C23&gt;'Duty Cycle Model -Med scaled'!E23,"Above Median","PASS")</f>
        <v>PASS</v>
      </c>
      <c r="D23" s="62" t="str">
        <f>IF('Duty Cycle Model -Med scaled'!F23&gt;'Duty Cycle Model -Med scaled'!H23,"Above Median","PASS")</f>
        <v>PASS</v>
      </c>
      <c r="E23" s="63" t="str">
        <f>IF('Duty Cycle Model -Med scaled'!I23&gt;'Duty Cycle Model -Med scaled'!K23,"Above Median","PASS")</f>
        <v>PASS</v>
      </c>
      <c r="F23" s="61" t="str">
        <f>IF('Duty Cycle Model -Med scaled'!L23&gt;'Duty Cycle Model -Med scaled'!N23,"Above Median","PASS")</f>
        <v>PASS</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Terra Novum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Workstation Scaling Data Collection Sheet</dc:title>
  <dc:subject/>
  <dc:creator>Thomas Bolioli</dc:creator>
  <cp:keywords/>
  <dc:description/>
  <cp:lastModifiedBy>Thomas Bolioli</cp:lastModifiedBy>
  <cp:lastPrinted>2006-06-12T23:36:43Z</cp:lastPrinted>
  <dcterms:created xsi:type="dcterms:W3CDTF">2006-05-22T17:11:26Z</dcterms:created>
  <dcterms:modified xsi:type="dcterms:W3CDTF">2006-06-12T23:47:42Z</dcterms:modified>
  <cp:category/>
  <cp:version/>
  <cp:contentType/>
  <cp:contentStatus/>
</cp:coreProperties>
</file>