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510" windowWidth="10830" windowHeight="6375" tabRatio="799" firstSheet="7" activeTab="10"/>
  </bookViews>
  <sheets>
    <sheet name="(B) JA Sum of Req " sheetId="1" r:id="rId1"/>
    <sheet name="(C) JA Increases Offsets" sheetId="2" r:id="rId2"/>
    <sheet name="(D) JA Strat Goal &amp; Obj" sheetId="3" r:id="rId3"/>
    <sheet name="(E) JA ATB Justification" sheetId="4" r:id="rId4"/>
    <sheet name="(F) JA 2006 XWalk" sheetId="5" r:id="rId5"/>
    <sheet name="(G) JA 2007 XWalk " sheetId="6" r:id="rId6"/>
    <sheet name="(H) JA Reimb Resources" sheetId="7" r:id="rId7"/>
    <sheet name="(I) JA Perm Positions" sheetId="8" r:id="rId8"/>
    <sheet name="(J) JA Financial Analysis" sheetId="9" r:id="rId9"/>
    <sheet name="(K) JA Sum by Grade" sheetId="10" r:id="rId10"/>
    <sheet name="(L) JA Sum by OC" sheetId="11" r:id="rId11"/>
  </sheets>
  <externalReferences>
    <externalReference r:id="rId14"/>
    <externalReference r:id="rId15"/>
    <externalReference r:id="rId16"/>
    <externalReference r:id="rId17"/>
  </externalReferences>
  <definedNames>
    <definedName name="ATTORNEYSUPP" localSheetId="0">#REF!</definedName>
    <definedName name="ATTORNEYSUPP">#REF!</definedName>
    <definedName name="DL" localSheetId="0">'(B) JA Sum of Req '!$A$3:$AL$118</definedName>
    <definedName name="DL">#REF!</definedName>
    <definedName name="EXECSUPP" localSheetId="0">'(B) JA Sum of Req '!#REF!</definedName>
    <definedName name="EXECSUPP" localSheetId="8">'[4]Sum of Req'!#REF!</definedName>
    <definedName name="EXECSUPP">#REF!</definedName>
    <definedName name="GAROLLUP" localSheetId="0">'(B) JA Sum of Req '!#REF!</definedName>
    <definedName name="GAROLLUP" localSheetId="6">'[2]SumReq'!#REF!</definedName>
    <definedName name="GAROLLUP" localSheetId="8">'[4]Sum of Req'!#REF!</definedName>
    <definedName name="GAROLLUP">#REF!</definedName>
    <definedName name="INTEL" localSheetId="0">'(B) JA Sum of Req '!#REF!</definedName>
    <definedName name="INTEL" localSheetId="8">'[4]Sum of Req'!#REF!</definedName>
    <definedName name="INTEL">#REF!</definedName>
    <definedName name="JMD" localSheetId="0">'(B) JA Sum of Req '!#REF!</definedName>
    <definedName name="JMD" localSheetId="8">'[4]Sum of Req'!#REF!</definedName>
    <definedName name="JMD">#REF!</definedName>
    <definedName name="PART">#REF!</definedName>
    <definedName name="POSBYCAT" localSheetId="0">#REF!</definedName>
    <definedName name="POSBYCAT" localSheetId="8">'[4]Summ Atty Agt'!#REF!</definedName>
    <definedName name="POSBYCAT">#REF!</definedName>
    <definedName name="_xlnm.Print_Area" localSheetId="0">'(B) JA Sum of Req '!$A$1:$AL$148</definedName>
    <definedName name="_xlnm.Print_Area" localSheetId="1">'(C) JA Increases Offsets'!$A$1:$G$31</definedName>
    <definedName name="_xlnm.Print_Area" localSheetId="2">'(D) JA Strat Goal &amp; Obj'!$A$1:$S$85</definedName>
    <definedName name="_xlnm.Print_Area" localSheetId="3">'(E) JA ATB Justification'!$A$1:$N$38</definedName>
    <definedName name="_xlnm.Print_Area" localSheetId="4">'(F) JA 2006 XWalk'!$A$1:$Y$44</definedName>
    <definedName name="_xlnm.Print_Area" localSheetId="5">'(G) JA 2007 XWalk '!$A$1:$Y$44</definedName>
    <definedName name="_xlnm.Print_Area" localSheetId="6">'(H) JA Reimb Resources'!$A$1:$R$23</definedName>
    <definedName name="_xlnm.Print_Area" localSheetId="7">'(I) JA Perm Positions'!$A$1:$M$37</definedName>
    <definedName name="_xlnm.Print_Area" localSheetId="8">'(J) JA Financial Analysis'!$A$1:$L$33</definedName>
    <definedName name="_xlnm.Print_Area" localSheetId="9">'(K) JA Sum by Grade'!$B$1:$N$34</definedName>
    <definedName name="_xlnm.Print_Area" localSheetId="10">'(L) JA Sum by OC'!$A$1:$O$53</definedName>
    <definedName name="REIMPRO" localSheetId="6">'(H) JA Reimb Resources'!$A$1:$R$22</definedName>
    <definedName name="REIMPRO">#REF!</definedName>
    <definedName name="REIMSOR" localSheetId="6">'(H) JA Reimb Resources'!$T$25:$AJ$25</definedName>
    <definedName name="REIMSOR">#REF!</definedName>
  </definedNames>
  <calcPr fullCalcOnLoad="1"/>
</workbook>
</file>

<file path=xl/comments6.xml><?xml version="1.0" encoding="utf-8"?>
<comments xmlns="http://schemas.openxmlformats.org/spreadsheetml/2006/main">
  <authors>
    <author>schneckm</author>
  </authors>
  <commentList>
    <comment ref="E8" authorId="0">
      <text>
        <r>
          <rPr>
            <b/>
            <sz val="8"/>
            <rFont val="Tahoma"/>
            <family val="0"/>
          </rPr>
          <t>schneckm:</t>
        </r>
        <r>
          <rPr>
            <sz val="8"/>
            <rFont val="Tahoma"/>
            <family val="0"/>
          </rPr>
          <t xml:space="preserve">
</t>
        </r>
      </text>
    </comment>
  </commentList>
</comments>
</file>

<file path=xl/sharedStrings.xml><?xml version="1.0" encoding="utf-8"?>
<sst xmlns="http://schemas.openxmlformats.org/spreadsheetml/2006/main" count="778" uniqueCount="340">
  <si>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</si>
  <si>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</si>
  <si>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</si>
  <si>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</si>
  <si>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</si>
  <si>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</si>
  <si>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</si>
  <si>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</si>
  <si>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</si>
  <si>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</si>
  <si>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</si>
  <si>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</si>
  <si>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</si>
  <si>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</si>
  <si>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</si>
  <si>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</si>
  <si>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</si>
  <si>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Transfers.  The amount reflects the transfer of funds from the State and Local Law Enforcement Account  and the Juvenile Justice Account to the Justice Assistance Account for managment and administrative services.</t>
  </si>
  <si>
    <t>Average SES Salary</t>
  </si>
  <si>
    <t xml:space="preserve">   J: Financial Analysis of Program Changes</t>
  </si>
  <si>
    <t>I: Detail of Permanent Positions by Category</t>
  </si>
  <si>
    <t>H: Summary of Reimbursable Resources</t>
  </si>
  <si>
    <t>F: Crosswalk of 2006 Availability</t>
  </si>
  <si>
    <t>E.  Justification for Base Adjustments</t>
  </si>
  <si>
    <t>D: Resources by DOJ Strategic Goal and Strategic Objective</t>
  </si>
  <si>
    <t>B: Summary of Requirements</t>
  </si>
  <si>
    <t>2006 Enacted</t>
  </si>
  <si>
    <t>Criminal Justice Statistical Prog</t>
  </si>
  <si>
    <t>Grants, Subsidies and Contributions</t>
  </si>
  <si>
    <t xml:space="preserve">  Total, 2008 program changes requested</t>
  </si>
  <si>
    <t xml:space="preserve">Total Adjustments to Base </t>
  </si>
  <si>
    <t>Increases:</t>
  </si>
  <si>
    <t>Increase/Decrease</t>
  </si>
  <si>
    <t>Decision Unit</t>
  </si>
  <si>
    <r>
      <t>Thrif Saving Plan (TSP):</t>
    </r>
    <r>
      <rPr>
        <sz val="9"/>
        <rFont val="Times New Roman"/>
        <family val="1"/>
      </rPr>
      <t xml:space="preserve">  The cost of agency contributions to the Thrift Savings Plan will also rise as FERS participation increases.  The contribution rate is 4.3 percent and the increase of the TSP is $464,000.</t>
    </r>
  </si>
  <si>
    <r>
      <t>Health Insurance</t>
    </r>
    <r>
      <rPr>
        <sz val="9"/>
        <rFont val="Times New Roman"/>
        <family val="1"/>
      </rPr>
      <t>:  Effect January 2006, this component's contribution to Federal employees' health insurance premiums increase by 9.8 percent.  Applied against the 2007 estimate of $3,562,000, the additonal amount required is $348,000.</t>
    </r>
  </si>
  <si>
    <t xml:space="preserve">            Subtotal, Transfers</t>
  </si>
  <si>
    <t xml:space="preserve">          Subtotal, Increases</t>
  </si>
  <si>
    <t>Total Adjustments to Base</t>
  </si>
  <si>
    <t xml:space="preserve">     Total</t>
  </si>
  <si>
    <t>atb</t>
  </si>
  <si>
    <t>enhance</t>
  </si>
  <si>
    <t>FTE</t>
  </si>
  <si>
    <t>Total</t>
  </si>
  <si>
    <t>Detail of Permanent Positions by Category</t>
  </si>
  <si>
    <t>Category</t>
  </si>
  <si>
    <t>Authorized</t>
  </si>
  <si>
    <t>Reimbursable</t>
  </si>
  <si>
    <t>Program</t>
  </si>
  <si>
    <t>Transfers</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</si>
  <si>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</si>
  <si>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</si>
  <si>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</si>
  <si>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</si>
  <si>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</si>
  <si>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</si>
  <si>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</si>
  <si>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</si>
  <si>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</si>
  <si>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</si>
  <si>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</si>
  <si>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</si>
  <si>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</si>
  <si>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</si>
  <si>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</si>
  <si>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</si>
  <si>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</si>
  <si>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</si>
  <si>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</si>
  <si>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</si>
  <si>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</si>
  <si>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</si>
  <si>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</si>
  <si>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 xml:space="preserve">          Total requirements</t>
  </si>
  <si>
    <t xml:space="preserve">     Total obligations</t>
  </si>
  <si>
    <t xml:space="preserve">     Obligated balance, end of year</t>
  </si>
  <si>
    <t xml:space="preserve">     Recoveries of prior year obligations</t>
  </si>
  <si>
    <t xml:space="preserve">          Outlays</t>
  </si>
  <si>
    <t>11.3  Other than full-time permanent</t>
  </si>
  <si>
    <t xml:space="preserve">     Total, appropriated positions</t>
  </si>
  <si>
    <t>Office of Justice Programs</t>
  </si>
  <si>
    <t>Justice Assistance</t>
  </si>
  <si>
    <t>Change in Compensable Days</t>
  </si>
  <si>
    <t>Thrift Savings Plan</t>
  </si>
  <si>
    <t>Health Insurance Premiums</t>
  </si>
  <si>
    <t>Employee Compensation Fund</t>
  </si>
  <si>
    <t>Rental Payments to GSA</t>
  </si>
  <si>
    <t>DHS Security</t>
  </si>
  <si>
    <t>Purchases of goods &amp; services from Government accounts</t>
  </si>
  <si>
    <t>Other services</t>
  </si>
  <si>
    <t>Average GS Salary</t>
  </si>
  <si>
    <t>Average GS Grade</t>
  </si>
  <si>
    <t>Object Classes</t>
  </si>
  <si>
    <t>Other Object Classes:</t>
  </si>
  <si>
    <t>Relation of Obligation to Outlays:</t>
  </si>
  <si>
    <t>FY 2005 Appropriation Enacted……………………………………………………………………………………………………………………………………………………………………………………………………………………………………………………………………………………………………………………………………………………………………………………..</t>
  </si>
  <si>
    <t>Summary of Reimbursable Resources</t>
  </si>
  <si>
    <t>National Drug Intelligence Center..............................................................................................</t>
  </si>
  <si>
    <t>Decision Unit 1</t>
  </si>
  <si>
    <t>Decision Unit 2</t>
  </si>
  <si>
    <t>Decision Unit 3</t>
  </si>
  <si>
    <t>Decision Unit 4</t>
  </si>
  <si>
    <t>Summary of Requirements by Object Class</t>
  </si>
  <si>
    <t>Overtime</t>
  </si>
  <si>
    <t>Total Program Changes</t>
  </si>
  <si>
    <t>Subtotal Increases</t>
  </si>
  <si>
    <t>Attorneys (905)</t>
  </si>
  <si>
    <t>Paralegals / Other Law (900-998)</t>
  </si>
  <si>
    <t>GS-8, 40,612 - 52,794</t>
  </si>
  <si>
    <t>GS-15, $107,521 - 139,774</t>
  </si>
  <si>
    <t>GS-14, $91,407 - 118,828</t>
  </si>
  <si>
    <t>GS-13, $77,353 - 100,554</t>
  </si>
  <si>
    <t>GS-12, $65,048 - 84,559</t>
  </si>
  <si>
    <t>GS-11, $54,272 - 70,558</t>
  </si>
  <si>
    <t>GS-10, 49,397 - 64,213</t>
  </si>
  <si>
    <t>GS-9, $44,856 - 58,318</t>
  </si>
  <si>
    <t>GS-5, $29,604 - 38,487</t>
  </si>
  <si>
    <t>SES, $109,808 - $152,000</t>
  </si>
  <si>
    <t>Information &amp; Arts (1000-1099)</t>
  </si>
  <si>
    <t>Business &amp; Industry (1100-1199)</t>
  </si>
  <si>
    <t>Library (1400-1499)</t>
  </si>
  <si>
    <t>Equipment/Facilities Services (1600-1699)</t>
  </si>
  <si>
    <t>Supply Services (2000-2099)</t>
  </si>
  <si>
    <t>Miscellaneous Operations (010-099)</t>
  </si>
  <si>
    <t xml:space="preserve">Total </t>
  </si>
  <si>
    <t>Pr. Changes</t>
  </si>
  <si>
    <t>Information Technology Mgmt  (2210)</t>
  </si>
  <si>
    <t>A-11: Summary of Requirements by Grade</t>
  </si>
  <si>
    <t>[12]</t>
  </si>
  <si>
    <t>Executive Level IV, $125,700</t>
  </si>
  <si>
    <t/>
  </si>
  <si>
    <t>Carryover/</t>
  </si>
  <si>
    <t>2005 Enacted</t>
  </si>
  <si>
    <t>2006 President's</t>
  </si>
  <si>
    <t>2006-2007</t>
  </si>
  <si>
    <t>Strategic Goal and Strategic Objective</t>
  </si>
  <si>
    <t>1.1: Prevent, disrupt, and defeat terrorist operations before they occur</t>
  </si>
  <si>
    <t xml:space="preserve">    1.2:  Investigate and prosecute those who have committed, or intend ot commit, terrorist acts in the United States</t>
  </si>
  <si>
    <t>Program Increases</t>
  </si>
  <si>
    <t>2006 Appropriation Enacted</t>
  </si>
  <si>
    <t>Unobligated balance, rescinded</t>
  </si>
  <si>
    <t>25.3 Purchases of goods &amp; services from Government accounts</t>
  </si>
  <si>
    <t>25.7 Operation and maintenance of equipment</t>
  </si>
  <si>
    <t>Crosswalk of 2006 Availability</t>
  </si>
  <si>
    <t>GS-4, $26,460 - 34,402</t>
  </si>
  <si>
    <t>GS-6, $33,000 - 42,898</t>
  </si>
  <si>
    <t>GS-7, $36,671 - 47,669</t>
  </si>
  <si>
    <t>Office of National Drug Control Policy</t>
  </si>
  <si>
    <t>Department of Justice</t>
  </si>
  <si>
    <t>Department of Homeland Security</t>
  </si>
  <si>
    <t>[17]</t>
  </si>
  <si>
    <t>13.0  Benefits for Former Personnel</t>
  </si>
  <si>
    <t>23.1  GSA Rent</t>
  </si>
  <si>
    <t>23.2  Rental Payments to Others</t>
  </si>
  <si>
    <t>41.0  Grants</t>
  </si>
  <si>
    <t>42.0  Insurance Claims and Indemnities</t>
  </si>
  <si>
    <t>Research, Evaluation and Demonstration Programs</t>
  </si>
  <si>
    <t>Criminal Justice Statistical Programs</t>
  </si>
  <si>
    <t>Missing Children</t>
  </si>
  <si>
    <t>Regional Information Sharing System</t>
  </si>
  <si>
    <t>Victim Notification System</t>
  </si>
  <si>
    <t>Justice for All Grants</t>
  </si>
  <si>
    <t>Sex Offender Registry</t>
  </si>
  <si>
    <t>White Collar Crime Information Center</t>
  </si>
  <si>
    <t>Domestic Terrorism Tech. Develop. Program</t>
  </si>
  <si>
    <t>Crime Control Programs</t>
  </si>
  <si>
    <t>Management and Administration</t>
  </si>
  <si>
    <t>2006 Enacted w/Rescissions and Supps</t>
  </si>
  <si>
    <t>2006 Enacted w/Rescissions</t>
  </si>
  <si>
    <t>FY 2006 Enacted</t>
  </si>
  <si>
    <t>2006 Availability</t>
  </si>
  <si>
    <t>Justification for Base Adjustments</t>
  </si>
  <si>
    <t>2008 Request</t>
  </si>
  <si>
    <t>Decreases</t>
  </si>
  <si>
    <t>Location of Description</t>
  </si>
  <si>
    <t xml:space="preserve">Amount  </t>
  </si>
  <si>
    <t>Federal Health Insurance Premiums…………………………………………………………………………………………………………………………………………………………………………………………………………………………………………………………..</t>
  </si>
  <si>
    <t>(Dollars in Thousands)</t>
  </si>
  <si>
    <t xml:space="preserve">Adjustments to Base </t>
  </si>
  <si>
    <t>Research, Evaluation &amp; Demonstration Prog</t>
  </si>
  <si>
    <t>Justice for All Act</t>
  </si>
  <si>
    <t>CryberFraud &amp; Computer Forensic/NWCCC</t>
  </si>
  <si>
    <t>RISS</t>
  </si>
  <si>
    <t>Missing &amp; Exploited Children's Program</t>
  </si>
  <si>
    <t xml:space="preserve">     Subtotal Transfers</t>
  </si>
  <si>
    <t>Mathematics and Statistics (1500-1599)</t>
  </si>
  <si>
    <t>Physical sciences (1300-1399)</t>
  </si>
  <si>
    <t>Social Sciences, Economic and Kindred (100-199)</t>
  </si>
  <si>
    <t>Biological Sciences (400-499)</t>
  </si>
  <si>
    <t>Engineering and Architecture (800-899)</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</si>
  <si>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</si>
  <si>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</si>
  <si>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</si>
  <si>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</si>
  <si>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</si>
  <si>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</si>
  <si>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</si>
  <si>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</si>
  <si>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</si>
  <si>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</si>
  <si>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</si>
  <si>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</si>
  <si>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 xml:space="preserve">Program Offsets </t>
  </si>
  <si>
    <t>Budget</t>
  </si>
  <si>
    <t>Reimbursable FTE:</t>
  </si>
  <si>
    <t>w/Rescissions</t>
  </si>
  <si>
    <t>Total Program Increases</t>
  </si>
  <si>
    <t>Rescissions</t>
  </si>
  <si>
    <t>Supplementals</t>
  </si>
  <si>
    <t xml:space="preserve">     Subtotal Increases</t>
  </si>
  <si>
    <t>Collections by Source</t>
  </si>
  <si>
    <t>Budgetary Resources:</t>
  </si>
  <si>
    <t>Request</t>
  </si>
  <si>
    <t>Estimates by budget activity</t>
  </si>
  <si>
    <t>Pos.</t>
  </si>
  <si>
    <t xml:space="preserve"> </t>
  </si>
  <si>
    <t>Amount</t>
  </si>
  <si>
    <t>Perm.</t>
  </si>
  <si>
    <t>Total Change</t>
  </si>
  <si>
    <t>Recoveries</t>
  </si>
  <si>
    <t>Reprogrammings /</t>
  </si>
  <si>
    <t>Wartime Supplemental Non-personnel recurring costs……………………………………………………………………………………………………………………………………………………………</t>
  </si>
  <si>
    <t>Current Services</t>
  </si>
  <si>
    <t>Increases</t>
  </si>
  <si>
    <t>Personnel Management (200-299)</t>
  </si>
  <si>
    <t>Clerical and Office Services (300-399)</t>
  </si>
  <si>
    <t>Accounting and Budget (500-599)</t>
  </si>
  <si>
    <t>U.S. Field</t>
  </si>
  <si>
    <t>Foreign Field</t>
  </si>
  <si>
    <t>Offsets</t>
  </si>
  <si>
    <t>TOTAL</t>
  </si>
  <si>
    <t>Summary of Requirements by Grade</t>
  </si>
  <si>
    <t>2006 Supplementals</t>
  </si>
  <si>
    <t>FY 2008 Pres. Budget</t>
  </si>
  <si>
    <t>2006 Enacted (with Rescissions, direct only)</t>
  </si>
  <si>
    <t>Annualization of 2005 pay raise................................................................................................................................................................................................................................</t>
  </si>
  <si>
    <t>Increase in reimbursable FTE...................................................................................................................................................................................................................................</t>
  </si>
  <si>
    <t>GSA Rent.......................................................................................................................................................................................................................................................</t>
  </si>
  <si>
    <t>WCF Telecom &amp; Email rate increases.............................................................................................................................................................................................................................</t>
  </si>
  <si>
    <t>2008 Current Services</t>
  </si>
  <si>
    <t>2008 Total Request</t>
  </si>
  <si>
    <t>2007 - 2008 Total Change</t>
  </si>
  <si>
    <t xml:space="preserve">                Total ..........................................................</t>
  </si>
  <si>
    <t>Government-wide reduction (0.59%)…………………………………………………………………………………………………………………………………………………………………………………..</t>
  </si>
  <si>
    <t>Financial Analysis of Program Changes</t>
  </si>
  <si>
    <t>Inc. 1</t>
  </si>
  <si>
    <t>Inc. 2</t>
  </si>
  <si>
    <t>Offset</t>
  </si>
  <si>
    <t>Goal 3: Assist State, Local, and Tribal Efforts to Prevent or Reduce
                 Crime and Violence</t>
  </si>
  <si>
    <t>E………………………………………………………………………………………………………………………………………………………………………………………………………………………………………………………………</t>
  </si>
  <si>
    <t>F……………………………………………………………………………………………………………………………………………………………………………………………</t>
  </si>
  <si>
    <t>Agt./Atty.</t>
  </si>
  <si>
    <t>Resources by Department of Justice Strategic Goal/Objective</t>
  </si>
  <si>
    <t>Total Program Offsets</t>
  </si>
  <si>
    <t xml:space="preserve">1.2: </t>
  </si>
  <si>
    <t>1.1:</t>
  </si>
  <si>
    <t xml:space="preserve">3.1: </t>
  </si>
  <si>
    <t xml:space="preserve">4.1: </t>
  </si>
  <si>
    <t>Employee Performance………………………………………………………………………………………………………………………………………………………………………….</t>
  </si>
  <si>
    <t>Reduction applied to commerce Justice State appropriation (0.465%)…………………………………………………………………………………………………………………………………………………………………..</t>
  </si>
  <si>
    <t>Adjustments to Base</t>
  </si>
  <si>
    <t>Strategic Goal/Objective</t>
  </si>
  <si>
    <t>$000s</t>
  </si>
  <si>
    <t>Goal 1: Prevent Terrorism and Promote the Nation's Security</t>
  </si>
  <si>
    <t>Subtotal, Goal 1</t>
  </si>
  <si>
    <t>w/Rescissions and Supplementals</t>
  </si>
  <si>
    <t>Without Rescissions</t>
  </si>
  <si>
    <t>Program Changes:</t>
  </si>
  <si>
    <t>Goal 2: Enforce Federal Laws and Represent the Rights and
                 Interests of the American People</t>
  </si>
  <si>
    <t>2.2: Drugs</t>
  </si>
  <si>
    <t>2.3: White Collar Crime</t>
  </si>
  <si>
    <t>2.4: Civil Rights/Exploitation Crimes</t>
  </si>
  <si>
    <t>2.5: Federal Statutes</t>
  </si>
  <si>
    <t>2.6: Bankruptcy</t>
  </si>
  <si>
    <t>Subtotal, Goal 2</t>
  </si>
  <si>
    <t xml:space="preserve">C: Program Increases/Offsets By Appropriation </t>
  </si>
  <si>
    <t>FY 2008 Program Increases/Offsets By Appropriation</t>
  </si>
  <si>
    <t>Missing and Exploited Children</t>
  </si>
  <si>
    <t>32.0  Buildout</t>
  </si>
  <si>
    <t>by Appropriation</t>
  </si>
  <si>
    <t>Department of Health and Human Services</t>
  </si>
  <si>
    <t>Missing and Explioted Children</t>
  </si>
  <si>
    <t>and  includes $1.332 rescission of balances.</t>
  </si>
  <si>
    <t xml:space="preserve">Enacted Rescissions.  Funds rescinded as required by the Department of Justice Appropriations Act, 2006 (P.L. 109-108) and the Department of Defense Appropriations Act, 2006 (P.L. 109-148) </t>
  </si>
  <si>
    <t>2006 Actual</t>
  </si>
  <si>
    <t>2007 Estimate</t>
  </si>
  <si>
    <t>G: Crosswalk of 2007 Availability</t>
  </si>
  <si>
    <t>Crosswalk of 2007 Availability</t>
  </si>
  <si>
    <t>FY 2007 Estimate</t>
  </si>
  <si>
    <t>Young Witness Assistance Program</t>
  </si>
  <si>
    <t>Drug Endangered Children's Program</t>
  </si>
  <si>
    <r>
      <t>2008 pay raise</t>
    </r>
    <r>
      <rPr>
        <sz val="9"/>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$2,554,000, represents the pay amounts for 3/4 of the fiscal year plus appropriate benefits ($ 1,997,000 for pay and $557,000 for benefits).</t>
    </r>
  </si>
  <si>
    <r>
      <t>Changes in Compensable Days</t>
    </r>
    <r>
      <rPr>
        <sz val="9"/>
        <rFont val="Times New Roman"/>
        <family val="1"/>
      </rPr>
      <t>:  The increase costs of two more compensable day in FY 2008 compared to FY 2007 is calculated by diving the FY 2007 estimated personnel compensation $376,000 and applicable benefits $105,000 by 260 compensable days.  The cost increase of two compensable days is $481,000.</t>
    </r>
  </si>
  <si>
    <r>
      <t>General Services Administration (GSA) Rent</t>
    </r>
    <r>
      <rPr>
        <sz val="9"/>
        <rFont val="Times New Roman"/>
        <family val="1"/>
      </rPr>
      <t>.  GSA will continue to charge rental rates that approximate those charged to commercial tenants for equivalent space and related services.  The requested increase of $1,205,000 ia required to meet our commitment to GSA.</t>
    </r>
  </si>
  <si>
    <r>
      <t>DHS Security Charges.</t>
    </r>
    <r>
      <rPr>
        <sz val="9"/>
        <rFont val="Times New Roman"/>
        <family val="1"/>
      </rPr>
      <t xml:space="preserve">  The Department of Homeland Security (DHS) will continue to charge Basic Security and Building Specific Security.  The requested increase of $19,000 is required to meet our commitment to DHS, and cost estimates were developed by DHS.</t>
    </r>
  </si>
  <si>
    <r>
      <t>Employee Compensation Fund</t>
    </r>
    <r>
      <rPr>
        <sz val="9"/>
        <rFont val="Times New Roman"/>
        <family val="1"/>
      </rPr>
      <t>.  The $42,000 increase reflects payments to the Department of Labor for injury benefits paid on our befalf in the past year under the Federal Employee Compensation Act.  The estimate is based on the first quarter of prior year billing and current year estimates.</t>
    </r>
  </si>
  <si>
    <t>2006 Rescission of balances</t>
  </si>
  <si>
    <t>2007 Continuing Resolution Level (as reflected in the 2008 President's Budget, Information only)</t>
  </si>
  <si>
    <t>2007 President's Request (Information only)</t>
  </si>
  <si>
    <t xml:space="preserve">2008 pay raise (3.0%)     </t>
  </si>
  <si>
    <t>Department of Commerce</t>
  </si>
  <si>
    <t>Department of Defense</t>
  </si>
  <si>
    <t>Transfer from State and Local apprpriation for management and administration</t>
  </si>
  <si>
    <t>Transfer from PSOB appropriation for management and administration</t>
  </si>
  <si>
    <t>Transfer from Juvenile Justice appropriation for management and administration</t>
  </si>
  <si>
    <t>Technical Adjustments</t>
  </si>
  <si>
    <t>Adjustment from 2007 transfers to Justice Assistance for mangement and administration</t>
  </si>
  <si>
    <t>Subtotal Transfers</t>
  </si>
  <si>
    <t>Reesearch, Evaluation and Demonstration Program</t>
  </si>
  <si>
    <t>Adjustments to Base:</t>
  </si>
  <si>
    <t xml:space="preserve">     Subtotal Technical Adjustment</t>
  </si>
  <si>
    <t>Transfer from COPS for Justice for All Act/Victim Notification</t>
  </si>
  <si>
    <t>Subtotal Offsets</t>
  </si>
  <si>
    <t>Subtotal</t>
  </si>
  <si>
    <t>Transfer from State and Local Law Enforcement Assistance Appropriation for management and administration</t>
  </si>
  <si>
    <t>Transfer from Public Safety Officers' Benefits Appropriation for management and administration</t>
  </si>
  <si>
    <t>Transfer from Juvenile Justice Appropriation for management and administration</t>
  </si>
  <si>
    <t>L: Summary of Requirements by Object Class</t>
  </si>
  <si>
    <t>Object Class</t>
  </si>
  <si>
    <t>Research, Evaluation Demonstration Program</t>
  </si>
  <si>
    <t>Cyberfraud &amp; Computer Forensic</t>
  </si>
  <si>
    <t>Program Changes</t>
  </si>
  <si>
    <t>Justice Assistance Programs</t>
  </si>
  <si>
    <t>Drug Endagered Children's Program</t>
  </si>
  <si>
    <t>Cyberfraud &amp; Computer Forensic/NWCC</t>
  </si>
  <si>
    <t>K: Summary of Requirements by Grade</t>
  </si>
  <si>
    <t>Amounts include transfers.</t>
  </si>
  <si>
    <t>excluding $10,539,223.26 in reimbursements.</t>
  </si>
  <si>
    <t>Transfers between accounts</t>
  </si>
  <si>
    <t>Total 2006 Appropriation Enacted (with Rescissions, Supplementals and Transfers)</t>
  </si>
  <si>
    <t>Rescission of Balances</t>
  </si>
  <si>
    <t>2007 pay raise annualization (2.2%)</t>
  </si>
  <si>
    <t xml:space="preserve">     Obligated balance, start of year*</t>
  </si>
  <si>
    <t>2007 Estimate with Transfers</t>
  </si>
  <si>
    <r>
      <t xml:space="preserve">Carryover/Recoveries.  Funds were carried over to FY 2006 in amount of </t>
    </r>
    <r>
      <rPr>
        <u val="single"/>
        <sz val="12"/>
        <rFont val="TimesNewRomanPS"/>
        <family val="0"/>
      </rPr>
      <t xml:space="preserve">$14,257,503 in unobligated balances excluding $52,235,132 in reimbursements and includes $8,596,727 in recoveries </t>
    </r>
  </si>
  <si>
    <t>2007 Availability</t>
  </si>
  <si>
    <r>
      <t xml:space="preserve">Carryover/Recoveries.  Funds were carried over to FY 2006 in amount of </t>
    </r>
    <r>
      <rPr>
        <u val="single"/>
        <sz val="12"/>
        <rFont val="TimesNewRomanPS"/>
        <family val="0"/>
      </rPr>
      <t>$14,336,125 in unobligated balances excluding $26,044,279 in reimbursements and includes $5 million in estimated recoveries.</t>
    </r>
  </si>
  <si>
    <t>*FY 2006 Obligated balance, start of year doesn't agree with President's Budget due to reimbursements.</t>
  </si>
  <si>
    <r>
      <t>Annualization of 2007 pay raise</t>
    </r>
    <r>
      <rPr>
        <sz val="9"/>
        <rFont val="Times New Roman"/>
        <family val="1"/>
      </rPr>
      <t>.  This pay annualization represents first quarter amounts (October through December) of the 2007 pay increase of 2.2 percent.  The amount requested $853,000, represents the pay amounts for 1/4 of the fiscal year plus appropriate benefits ($665,000 for pay and $188,000 for benefits).</t>
    </r>
  </si>
  <si>
    <t>Note: ATBs must be recalculated following frinal FY 2007 action.</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</si>
</sst>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s>
  <fonts count="52">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u val="single"/>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u val="singleAccounting"/>
      <sz val="12"/>
      <name val="Times New Roman"/>
      <family val="1"/>
    </font>
    <font>
      <b/>
      <sz val="12"/>
      <name val="Times New Roman"/>
      <family val="1"/>
    </font>
    <font>
      <b/>
      <sz val="16"/>
      <name val="Times New Roman"/>
      <family val="1"/>
    </font>
    <font>
      <sz val="12"/>
      <color indexed="8"/>
      <name val="TMS"/>
      <family val="0"/>
    </font>
    <font>
      <sz val="10"/>
      <name val="TimesNewRomanPS"/>
      <family val="0"/>
    </font>
    <font>
      <sz val="10"/>
      <name val="Arial"/>
      <family val="0"/>
    </font>
    <font>
      <b/>
      <sz val="10"/>
      <name val="Times New Roman"/>
      <family val="1"/>
    </font>
    <font>
      <u val="single"/>
      <sz val="10"/>
      <name val="Times New Roman"/>
      <family val="1"/>
    </font>
    <font>
      <i/>
      <sz val="10"/>
      <name val="Times New Roman"/>
      <family val="1"/>
    </font>
    <font>
      <sz val="12"/>
      <color indexed="8"/>
      <name val="Times New Roman"/>
      <family val="1"/>
    </font>
    <font>
      <u val="single"/>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9"/>
      <name val="Times New Roman"/>
      <family val="1"/>
    </font>
    <font>
      <b/>
      <sz val="12"/>
      <name val="Arial"/>
      <family val="0"/>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sz val="14"/>
      <name val="Times New Roman"/>
      <family val="1"/>
    </font>
    <font>
      <sz val="8"/>
      <name val="Tahoma"/>
      <family val="0"/>
    </font>
    <font>
      <b/>
      <sz val="8"/>
      <name val="Tahoma"/>
      <family val="0"/>
    </font>
    <font>
      <b/>
      <sz val="8"/>
      <name val="Arial"/>
      <family val="2"/>
    </font>
  </fonts>
  <fills count="3">
    <fill>
      <patternFill/>
    </fill>
    <fill>
      <patternFill patternType="gray125"/>
    </fill>
    <fill>
      <patternFill patternType="solid">
        <fgColor indexed="9"/>
        <bgColor indexed="64"/>
      </patternFill>
    </fill>
  </fills>
  <borders count="141">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24"/>
      </top>
      <bottom>
        <color indexed="24"/>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style="medium"/>
      <bottom>
        <color indexed="24"/>
      </bottom>
    </border>
    <border>
      <left style="thin"/>
      <right style="thin"/>
      <top>
        <color indexed="24"/>
      </top>
      <bottom>
        <color indexed="24"/>
      </bottom>
    </border>
    <border>
      <left style="thin"/>
      <right>
        <color indexed="63"/>
      </right>
      <top>
        <color indexed="63"/>
      </top>
      <bottom style="medium"/>
    </border>
    <border>
      <left>
        <color indexed="63"/>
      </left>
      <right>
        <color indexed="63"/>
      </right>
      <top>
        <color indexed="63"/>
      </top>
      <bottom style="medium"/>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color indexed="63"/>
      </right>
      <top style="thin">
        <color indexed="8"/>
      </top>
      <bottom>
        <color indexed="63"/>
      </bottom>
    </border>
    <border>
      <left>
        <color indexed="63"/>
      </left>
      <right style="thin">
        <color indexed="8"/>
      </right>
      <top style="thin">
        <color indexed="8"/>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color indexed="8"/>
      </right>
      <top>
        <color indexed="63"/>
      </top>
      <bottom style="hair"/>
    </border>
    <border>
      <left>
        <color indexed="63"/>
      </left>
      <right style="thin"/>
      <top>
        <color indexed="63"/>
      </top>
      <bottom style="hair"/>
    </border>
    <border>
      <left style="thin"/>
      <right style="thin"/>
      <top>
        <color indexed="63"/>
      </top>
      <bottom style="hair"/>
    </border>
    <border>
      <left>
        <color indexed="24"/>
      </left>
      <right>
        <color indexed="63"/>
      </right>
      <top>
        <color indexed="24"/>
      </top>
      <bottom style="hair"/>
    </border>
    <border>
      <left style="thin"/>
      <right style="thin"/>
      <top>
        <color indexed="24"/>
      </top>
      <bottom style="hair"/>
    </border>
    <border>
      <left>
        <color indexed="63"/>
      </left>
      <right style="thin"/>
      <top>
        <color indexed="24"/>
      </top>
      <bottom style="hair"/>
    </border>
    <border>
      <left>
        <color indexed="24"/>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24"/>
      </left>
      <right>
        <color indexed="24"/>
      </right>
      <top>
        <color indexed="63"/>
      </top>
      <bottom style="hair"/>
    </border>
    <border>
      <left style="thin"/>
      <right style="thin"/>
      <top style="thin"/>
      <bottom>
        <color indexed="63"/>
      </bottom>
    </border>
    <border>
      <left style="thin"/>
      <right style="thin"/>
      <top>
        <color indexed="63"/>
      </top>
      <bottom style="medium"/>
    </border>
    <border>
      <left>
        <color indexed="24"/>
      </left>
      <right>
        <color indexed="24"/>
      </right>
      <top>
        <color indexed="24"/>
      </top>
      <bottom style="hair"/>
    </border>
    <border>
      <left style="thin"/>
      <right>
        <color indexed="63"/>
      </right>
      <top style="hair"/>
      <bottom style="hair"/>
    </border>
    <border>
      <left>
        <color indexed="24"/>
      </left>
      <right>
        <color indexed="63"/>
      </right>
      <top style="thin"/>
      <bottom style="thin"/>
    </border>
    <border>
      <left style="thin"/>
      <right style="thin"/>
      <top style="thin"/>
      <bottom style="thin"/>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color indexed="8"/>
      </left>
      <right>
        <color indexed="63"/>
      </right>
      <top>
        <color indexed="63"/>
      </top>
      <bottom style="medium"/>
    </border>
    <border>
      <left>
        <color indexed="63"/>
      </left>
      <right style="thin"/>
      <top>
        <color indexed="63"/>
      </top>
      <bottom style="hair">
        <color indexed="8"/>
      </botto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24"/>
      </left>
      <right>
        <color indexed="24"/>
      </right>
      <top style="hair"/>
      <bottom style="thin"/>
    </border>
    <border>
      <left>
        <color indexed="63"/>
      </left>
      <right style="thin"/>
      <top style="hair"/>
      <bottom style="thin"/>
    </border>
    <border>
      <left>
        <color indexed="63"/>
      </left>
      <right>
        <color indexed="63"/>
      </right>
      <top style="thin">
        <color indexed="8"/>
      </top>
      <bottom style="thin"/>
    </border>
    <border>
      <left>
        <color indexed="63"/>
      </left>
      <right style="thin">
        <color indexed="8"/>
      </right>
      <top style="thin">
        <color indexed="8"/>
      </top>
      <bottom>
        <color indexed="63"/>
      </bottom>
    </border>
    <border>
      <left style="thin"/>
      <right>
        <color indexed="63"/>
      </right>
      <top style="thin"/>
      <bottom style="medium"/>
    </border>
    <border>
      <left>
        <color indexed="63"/>
      </left>
      <right style="thin"/>
      <top style="medium"/>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medium"/>
    </border>
    <border>
      <left style="thin"/>
      <right style="thin">
        <color indexed="8"/>
      </right>
      <top>
        <color indexed="24"/>
      </top>
      <bottom>
        <color indexed="24"/>
      </bottom>
    </border>
    <border>
      <left style="thin"/>
      <right style="thin">
        <color indexed="8"/>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color indexed="24"/>
      </left>
      <right>
        <color indexed="24"/>
      </right>
      <top style="hair"/>
      <bottom style="hair"/>
    </border>
    <border>
      <left>
        <color indexed="63"/>
      </left>
      <right style="thin"/>
      <top style="hair"/>
      <bottom style="hair"/>
    </border>
    <border>
      <left>
        <color indexed="24"/>
      </left>
      <right style="thin"/>
      <top style="hair"/>
      <bottom style="thin"/>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right style="thin"/>
      <top>
        <color indexed="63"/>
      </top>
      <bottom style="thin">
        <color indexed="23"/>
      </bottom>
    </border>
    <border>
      <left>
        <color indexed="63"/>
      </left>
      <right style="thin"/>
      <top>
        <color indexed="63"/>
      </top>
      <bottom style="thin">
        <color indexed="2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24"/>
      </left>
      <right>
        <color indexed="24"/>
      </right>
      <top>
        <color indexed="63"/>
      </top>
      <bottom style="thin">
        <color indexed="8"/>
      </bottom>
    </border>
    <border>
      <left style="thin"/>
      <right style="thin"/>
      <top>
        <color indexed="63"/>
      </top>
      <bottom style="thin">
        <color indexed="8"/>
      </bottom>
    </border>
    <border>
      <left>
        <color indexed="63"/>
      </left>
      <right>
        <color indexed="63"/>
      </right>
      <top style="thin">
        <color indexed="23"/>
      </top>
      <bottom style="thin">
        <color indexed="23"/>
      </bottom>
    </border>
    <border>
      <left style="thin"/>
      <right style="thin"/>
      <top style="thin">
        <color indexed="23"/>
      </top>
      <bottom style="thin">
        <color indexed="23"/>
      </bottom>
    </border>
    <border>
      <left>
        <color indexed="63"/>
      </left>
      <right style="thin"/>
      <top style="thin">
        <color indexed="23"/>
      </top>
      <bottom style="thin">
        <color indexed="23"/>
      </bottom>
    </border>
    <border>
      <left style="thin">
        <color indexed="23"/>
      </left>
      <right style="thin">
        <color indexed="23"/>
      </right>
      <top style="thin">
        <color indexed="8"/>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bottom style="thin">
        <color indexed="23"/>
      </bottom>
    </border>
    <border>
      <left style="thin">
        <color indexed="23"/>
      </left>
      <right style="thin"/>
      <top style="thin">
        <color indexed="8"/>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color indexed="63"/>
      </left>
      <right>
        <color indexed="63"/>
      </right>
      <top style="thin"/>
      <bottom style="medium"/>
    </border>
    <border>
      <left style="thin">
        <color indexed="8"/>
      </left>
      <right style="thin">
        <color indexed="8"/>
      </right>
      <top style="thin">
        <color indexed="8"/>
      </top>
      <bottom>
        <color indexed="63"/>
      </bottom>
    </border>
    <border>
      <left style="thin"/>
      <right>
        <color indexed="63"/>
      </right>
      <top style="thin">
        <color indexed="8"/>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8"/>
      </top>
      <bottom style="thin">
        <color indexed="23"/>
      </bottom>
    </border>
    <border>
      <left>
        <color indexed="63"/>
      </left>
      <right style="thin">
        <color indexed="23"/>
      </right>
      <top style="thin">
        <color indexed="23"/>
      </top>
      <bottom style="thin">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color indexed="63"/>
      </right>
      <top style="medium"/>
      <bottom style="hair"/>
    </border>
    <border>
      <left style="thin">
        <color indexed="8"/>
      </left>
      <right>
        <color indexed="63"/>
      </right>
      <top>
        <color indexed="63"/>
      </top>
      <bottom style="hair"/>
    </border>
    <border>
      <left style="thin"/>
      <right>
        <color indexed="63"/>
      </right>
      <top>
        <color indexed="63"/>
      </top>
      <bottom style="hair">
        <color indexed="8"/>
      </bottom>
    </border>
    <border>
      <left>
        <color indexed="63"/>
      </left>
      <right style="thin"/>
      <top style="medium"/>
      <bottom style="hair"/>
    </border>
    <border>
      <left style="thin">
        <color indexed="8"/>
      </left>
      <right style="thin"/>
      <top>
        <color indexed="63"/>
      </top>
      <bottom style="thin"/>
    </border>
    <border>
      <left style="thin">
        <color indexed="8"/>
      </left>
      <right style="thin"/>
      <top>
        <color indexed="63"/>
      </top>
      <bottom style="hair">
        <color indexed="8"/>
      </bottom>
    </border>
    <border>
      <left style="thin">
        <color indexed="8"/>
      </left>
      <right style="thin"/>
      <top style="medium"/>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color indexed="63"/>
      </left>
      <right>
        <color indexed="63"/>
      </right>
      <top style="thin">
        <color indexed="23"/>
      </top>
      <bottom style="hair"/>
    </border>
    <border>
      <left style="thin"/>
      <right style="thin"/>
      <top style="thin">
        <color indexed="23"/>
      </top>
      <bottom style="hair"/>
    </border>
    <border>
      <left>
        <color indexed="63"/>
      </left>
      <right style="thin"/>
      <top style="thin">
        <color indexed="23"/>
      </top>
      <bottom style="hair"/>
    </border>
    <border>
      <left>
        <color indexed="63"/>
      </left>
      <right style="hair"/>
      <top style="hair"/>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style="hair"/>
      <bottom style="hair"/>
    </border>
    <border>
      <left style="thin">
        <color indexed="8"/>
      </left>
      <right>
        <color indexed="63"/>
      </right>
      <top style="thin">
        <color indexed="8"/>
      </top>
      <bottom style="thin"/>
    </border>
    <border>
      <left>
        <color indexed="63"/>
      </left>
      <right style="thin"/>
      <top style="thin">
        <color indexed="8"/>
      </top>
      <bottom style="thin"/>
    </border>
    <border>
      <left style="thin"/>
      <right>
        <color indexed="63"/>
      </right>
      <top style="thin">
        <color indexed="23"/>
      </top>
      <bottom style="hair"/>
    </border>
    <border>
      <left>
        <color indexed="63"/>
      </left>
      <right>
        <color indexed="63"/>
      </right>
      <top style="medium"/>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8" fillId="0" borderId="0">
      <alignment/>
      <protection/>
    </xf>
    <xf numFmtId="0" fontId="28" fillId="0" borderId="0">
      <alignment/>
      <protection/>
    </xf>
    <xf numFmtId="9" fontId="28" fillId="0" borderId="0" applyFont="0" applyFill="0" applyBorder="0" applyAlignment="0" applyProtection="0"/>
  </cellStyleXfs>
  <cellXfs count="857">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Alignment="1">
      <alignment horizontal="centerContinuous"/>
    </xf>
    <xf numFmtId="177" fontId="6" fillId="0" borderId="0" xfId="0" applyNumberFormat="1" applyFont="1" applyBorder="1" applyAlignment="1">
      <alignment/>
    </xf>
    <xf numFmtId="177" fontId="6" fillId="0" borderId="0" xfId="0" applyNumberFormat="1" applyFont="1" applyBorder="1" applyAlignment="1">
      <alignment/>
    </xf>
    <xf numFmtId="177" fontId="6" fillId="0" borderId="0" xfId="0" applyNumberFormat="1" applyFont="1" applyBorder="1" applyAlignment="1">
      <alignment horizontal="centerContinuous"/>
    </xf>
    <xf numFmtId="3" fontId="6" fillId="0" borderId="0" xfId="0" applyNumberFormat="1" applyFont="1" applyAlignment="1">
      <alignment/>
    </xf>
    <xf numFmtId="3" fontId="1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6" fillId="0" borderId="0" xfId="0" applyNumberFormat="1" applyFont="1" applyAlignment="1">
      <alignment/>
    </xf>
    <xf numFmtId="177" fontId="6" fillId="0" borderId="0" xfId="0" applyNumberFormat="1" applyFont="1" applyAlignment="1">
      <alignment/>
    </xf>
    <xf numFmtId="177" fontId="17" fillId="0" borderId="0" xfId="0" applyNumberFormat="1" applyFont="1" applyAlignment="1">
      <alignment horizontal="centerContinuous"/>
    </xf>
    <xf numFmtId="177" fontId="6" fillId="0" borderId="0" xfId="0" applyNumberFormat="1" applyFont="1" applyAlignment="1">
      <alignment horizontal="centerContinuous"/>
    </xf>
    <xf numFmtId="177" fontId="22" fillId="0" borderId="0" xfId="0" applyNumberFormat="1" applyFont="1" applyAlignment="1">
      <alignment horizontal="centerContinuous"/>
    </xf>
    <xf numFmtId="177" fontId="19" fillId="0" borderId="0" xfId="0" applyNumberFormat="1" applyFont="1" applyAlignment="1">
      <alignment horizontal="centerContinuous"/>
    </xf>
    <xf numFmtId="177" fontId="20"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11" fillId="0" borderId="0" xfId="0" applyNumberFormat="1" applyFont="1" applyAlignment="1">
      <alignment horizontal="centerContinuous"/>
    </xf>
    <xf numFmtId="177" fontId="5" fillId="0" borderId="0" xfId="0" applyNumberFormat="1" applyFont="1" applyAlignment="1">
      <alignment horizontal="centerContinuous"/>
    </xf>
    <xf numFmtId="177" fontId="5" fillId="0" borderId="0" xfId="0" applyNumberFormat="1" applyFont="1" applyBorder="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4"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horizontal="centerContinuous"/>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1" xfId="0" applyNumberFormat="1" applyFont="1" applyFill="1" applyBorder="1" applyAlignment="1">
      <alignment/>
    </xf>
    <xf numFmtId="177" fontId="13" fillId="2" borderId="0" xfId="0" applyNumberFormat="1" applyFont="1" applyFill="1" applyAlignment="1">
      <alignment horizontal="left"/>
    </xf>
    <xf numFmtId="177" fontId="13" fillId="2" borderId="0" xfId="0" applyNumberFormat="1" applyFont="1" applyFill="1" applyAlignment="1">
      <alignment horizontal="centerContinuous"/>
    </xf>
    <xf numFmtId="177" fontId="18" fillId="2" borderId="0" xfId="0" applyNumberFormat="1" applyFont="1" applyFill="1" applyAlignment="1">
      <alignment horizontal="centerContinuous"/>
    </xf>
    <xf numFmtId="177" fontId="18" fillId="2" borderId="0" xfId="0" applyNumberFormat="1" applyFont="1" applyFill="1" applyAlignment="1">
      <alignment/>
    </xf>
    <xf numFmtId="177" fontId="16" fillId="0" borderId="0" xfId="0" applyNumberFormat="1" applyFont="1" applyAlignment="1">
      <alignment horizontal="left"/>
    </xf>
    <xf numFmtId="177" fontId="6" fillId="0" borderId="0" xfId="0" applyNumberFormat="1" applyFont="1" applyBorder="1" applyAlignment="1">
      <alignment horizontal="centerContinuous"/>
    </xf>
    <xf numFmtId="177" fontId="15" fillId="2" borderId="0" xfId="0" applyNumberFormat="1" applyFont="1" applyFill="1" applyBorder="1" applyAlignment="1">
      <alignment/>
    </xf>
    <xf numFmtId="177" fontId="21" fillId="2" borderId="0" xfId="0" applyNumberFormat="1" applyFont="1" applyFill="1" applyAlignment="1">
      <alignment/>
    </xf>
    <xf numFmtId="177" fontId="13" fillId="2" borderId="2" xfId="0" applyNumberFormat="1" applyFont="1" applyFill="1" applyBorder="1" applyAlignment="1">
      <alignment horizontal="left"/>
    </xf>
    <xf numFmtId="177" fontId="6" fillId="0" borderId="0" xfId="0" applyNumberFormat="1" applyFont="1" applyAlignment="1">
      <alignment horizontal="right"/>
    </xf>
    <xf numFmtId="177" fontId="5" fillId="0" borderId="3" xfId="0" applyNumberFormat="1" applyFont="1" applyBorder="1" applyAlignment="1">
      <alignment/>
    </xf>
    <xf numFmtId="0" fontId="6" fillId="0" borderId="0" xfId="0" applyNumberFormat="1" applyFont="1" applyAlignment="1">
      <alignment/>
    </xf>
    <xf numFmtId="3" fontId="8" fillId="2" borderId="0" xfId="0" applyNumberFormat="1" applyFont="1" applyFill="1" applyAlignment="1">
      <alignment/>
    </xf>
    <xf numFmtId="3" fontId="8" fillId="2" borderId="0" xfId="0" applyNumberFormat="1" applyFont="1" applyFill="1" applyAlignment="1">
      <alignment horizontal="centerContinuous"/>
    </xf>
    <xf numFmtId="0" fontId="0" fillId="0" borderId="0" xfId="0" applyBorder="1" applyAlignment="1">
      <alignment/>
    </xf>
    <xf numFmtId="3" fontId="8" fillId="2" borderId="0" xfId="0" applyNumberFormat="1" applyFont="1" applyFill="1" applyBorder="1" applyAlignment="1">
      <alignment/>
    </xf>
    <xf numFmtId="0" fontId="0" fillId="0" borderId="0" xfId="0" applyBorder="1" applyAlignment="1">
      <alignment/>
    </xf>
    <xf numFmtId="3" fontId="25" fillId="0" borderId="0" xfId="0" applyNumberFormat="1" applyFont="1" applyAlignment="1">
      <alignment/>
    </xf>
    <xf numFmtId="177" fontId="6" fillId="0" borderId="0" xfId="0" applyNumberFormat="1" applyFont="1" applyAlignment="1">
      <alignment/>
    </xf>
    <xf numFmtId="177" fontId="26" fillId="2" borderId="0" xfId="0" applyNumberFormat="1" applyFont="1" applyFill="1" applyAlignment="1">
      <alignment/>
    </xf>
    <xf numFmtId="177" fontId="6" fillId="0" borderId="4" xfId="0" applyNumberFormat="1" applyFont="1" applyBorder="1" applyAlignment="1">
      <alignment/>
    </xf>
    <xf numFmtId="177" fontId="6" fillId="0" borderId="0" xfId="0" applyNumberFormat="1" applyFont="1" applyBorder="1" applyAlignment="1">
      <alignment/>
    </xf>
    <xf numFmtId="3" fontId="6" fillId="0" borderId="3" xfId="0" applyNumberFormat="1" applyFont="1" applyBorder="1" applyAlignment="1">
      <alignment horizontal="fill"/>
    </xf>
    <xf numFmtId="0" fontId="28" fillId="0" borderId="0" xfId="21">
      <alignment/>
      <protection/>
    </xf>
    <xf numFmtId="0" fontId="28" fillId="0" borderId="0" xfId="22" applyAlignment="1">
      <alignment horizontal="centerContinuous"/>
      <protection/>
    </xf>
    <xf numFmtId="0" fontId="28" fillId="0" borderId="0" xfId="22">
      <alignment/>
      <protection/>
    </xf>
    <xf numFmtId="0" fontId="1" fillId="0" borderId="0" xfId="22" applyFont="1">
      <alignment/>
      <protection/>
    </xf>
    <xf numFmtId="0" fontId="1" fillId="0" borderId="0" xfId="22" applyFont="1" applyAlignment="1">
      <alignment horizontal="left"/>
      <protection/>
    </xf>
    <xf numFmtId="0" fontId="24" fillId="0" borderId="0" xfId="22" applyFont="1">
      <alignment/>
      <protection/>
    </xf>
    <xf numFmtId="0" fontId="24" fillId="0" borderId="0" xfId="22" applyFont="1" applyAlignment="1">
      <alignment horizontal="centerContinuous"/>
      <protection/>
    </xf>
    <xf numFmtId="3" fontId="24" fillId="0" borderId="0" xfId="22" applyNumberFormat="1" applyFont="1" applyAlignment="1">
      <alignment horizontal="centerContinuous"/>
      <protection/>
    </xf>
    <xf numFmtId="0" fontId="16" fillId="0" borderId="0" xfId="22" applyFont="1" applyAlignment="1">
      <alignment horizontal="centerContinuous"/>
      <protection/>
    </xf>
    <xf numFmtId="0" fontId="16" fillId="0" borderId="0" xfId="22" applyFont="1">
      <alignment/>
      <protection/>
    </xf>
    <xf numFmtId="0" fontId="16" fillId="0" borderId="5" xfId="22" applyFont="1" applyBorder="1">
      <alignment/>
      <protection/>
    </xf>
    <xf numFmtId="0" fontId="16" fillId="0" borderId="2" xfId="22" applyFont="1" applyBorder="1">
      <alignment/>
      <protection/>
    </xf>
    <xf numFmtId="0" fontId="16" fillId="0" borderId="1" xfId="22" applyFont="1" applyBorder="1">
      <alignment/>
      <protection/>
    </xf>
    <xf numFmtId="0" fontId="29" fillId="0" borderId="5" xfId="22" applyFont="1" applyBorder="1">
      <alignment/>
      <protection/>
    </xf>
    <xf numFmtId="183" fontId="29" fillId="0" borderId="2" xfId="22" applyNumberFormat="1" applyFont="1" applyBorder="1">
      <alignment/>
      <protection/>
    </xf>
    <xf numFmtId="185" fontId="29" fillId="0" borderId="1" xfId="17" applyNumberFormat="1" applyFont="1" applyBorder="1" applyAlignment="1">
      <alignment/>
    </xf>
    <xf numFmtId="0" fontId="16" fillId="0" borderId="5" xfId="22" applyFont="1" applyBorder="1" applyAlignment="1">
      <alignment horizontal="left" indent="1"/>
      <protection/>
    </xf>
    <xf numFmtId="183" fontId="16" fillId="0" borderId="2" xfId="15" applyNumberFormat="1" applyFont="1" applyBorder="1" applyAlignment="1">
      <alignment/>
    </xf>
    <xf numFmtId="183" fontId="16" fillId="0" borderId="1" xfId="15" applyNumberFormat="1" applyFont="1" applyBorder="1" applyAlignment="1">
      <alignment/>
    </xf>
    <xf numFmtId="183" fontId="16" fillId="0" borderId="0" xfId="15" applyNumberFormat="1" applyFont="1" applyAlignment="1">
      <alignment/>
    </xf>
    <xf numFmtId="183" fontId="30" fillId="0" borderId="2" xfId="15" applyNumberFormat="1" applyFont="1" applyBorder="1" applyAlignment="1">
      <alignment/>
    </xf>
    <xf numFmtId="183" fontId="30" fillId="0" borderId="1" xfId="15" applyNumberFormat="1" applyFont="1" applyBorder="1" applyAlignment="1">
      <alignment/>
    </xf>
    <xf numFmtId="183" fontId="29" fillId="0" borderId="0" xfId="15" applyNumberFormat="1" applyFont="1" applyAlignment="1">
      <alignment/>
    </xf>
    <xf numFmtId="0" fontId="29" fillId="0" borderId="5" xfId="22" applyFont="1" applyBorder="1" applyAlignment="1">
      <alignment wrapText="1"/>
      <protection/>
    </xf>
    <xf numFmtId="0" fontId="29" fillId="0" borderId="6" xfId="22" applyFont="1" applyBorder="1">
      <alignment/>
      <protection/>
    </xf>
    <xf numFmtId="183" fontId="29" fillId="0" borderId="7" xfId="15" applyNumberFormat="1" applyFont="1" applyBorder="1" applyAlignment="1">
      <alignment/>
    </xf>
    <xf numFmtId="183" fontId="29" fillId="0" borderId="8" xfId="15" applyNumberFormat="1" applyFont="1" applyBorder="1" applyAlignment="1">
      <alignment/>
    </xf>
    <xf numFmtId="185" fontId="29" fillId="0" borderId="9" xfId="17" applyNumberFormat="1" applyFont="1" applyBorder="1" applyAlignment="1">
      <alignment horizontal="left"/>
    </xf>
    <xf numFmtId="0" fontId="29" fillId="0" borderId="0" xfId="22" applyFont="1" applyBorder="1" applyAlignment="1">
      <alignment horizontal="left"/>
      <protection/>
    </xf>
    <xf numFmtId="183" fontId="29" fillId="0" borderId="0" xfId="22" applyNumberFormat="1" applyFont="1" applyBorder="1" applyAlignment="1">
      <alignment horizontal="left"/>
      <protection/>
    </xf>
    <xf numFmtId="185" fontId="29" fillId="0" borderId="0" xfId="17" applyNumberFormat="1" applyFont="1" applyBorder="1" applyAlignment="1">
      <alignment horizontal="left"/>
    </xf>
    <xf numFmtId="177" fontId="27" fillId="0" borderId="0" xfId="0" applyNumberFormat="1" applyFont="1" applyAlignment="1">
      <alignment horizontal="centerContinuous"/>
    </xf>
    <xf numFmtId="177" fontId="16" fillId="0" borderId="0" xfId="0" applyNumberFormat="1" applyFont="1" applyAlignment="1">
      <alignment horizontal="centerContinuous"/>
    </xf>
    <xf numFmtId="177" fontId="6" fillId="0" borderId="10" xfId="0" applyNumberFormat="1" applyFont="1" applyBorder="1" applyAlignment="1">
      <alignment/>
    </xf>
    <xf numFmtId="177" fontId="6" fillId="0" borderId="11" xfId="0" applyNumberFormat="1" applyFont="1" applyBorder="1" applyAlignment="1">
      <alignment/>
    </xf>
    <xf numFmtId="177" fontId="37" fillId="2" borderId="12" xfId="0" applyNumberFormat="1" applyFont="1" applyFill="1" applyBorder="1" applyAlignment="1">
      <alignment horizontal="center"/>
    </xf>
    <xf numFmtId="177" fontId="37" fillId="2" borderId="13" xfId="0" applyNumberFormat="1" applyFont="1" applyFill="1" applyBorder="1" applyAlignment="1">
      <alignment/>
    </xf>
    <xf numFmtId="177" fontId="37" fillId="2" borderId="14" xfId="0" applyNumberFormat="1" applyFont="1" applyFill="1" applyBorder="1" applyAlignment="1">
      <alignment/>
    </xf>
    <xf numFmtId="177" fontId="37" fillId="2" borderId="15" xfId="0" applyNumberFormat="1" applyFont="1" applyFill="1" applyBorder="1" applyAlignment="1">
      <alignment/>
    </xf>
    <xf numFmtId="177" fontId="37" fillId="2" borderId="16" xfId="0" applyNumberFormat="1" applyFont="1" applyFill="1" applyBorder="1" applyAlignment="1">
      <alignment/>
    </xf>
    <xf numFmtId="177" fontId="36" fillId="2" borderId="17" xfId="0" applyNumberFormat="1" applyFont="1" applyFill="1" applyBorder="1" applyAlignment="1">
      <alignment/>
    </xf>
    <xf numFmtId="177" fontId="36" fillId="2" borderId="18" xfId="0" applyNumberFormat="1" applyFont="1" applyFill="1" applyBorder="1" applyAlignment="1">
      <alignment horizontal="centerContinuous"/>
    </xf>
    <xf numFmtId="177" fontId="36" fillId="2" borderId="2" xfId="0" applyNumberFormat="1" applyFont="1" applyFill="1" applyBorder="1" applyAlignment="1">
      <alignment/>
    </xf>
    <xf numFmtId="177" fontId="36" fillId="2" borderId="0" xfId="0" applyNumberFormat="1" applyFont="1" applyFill="1" applyAlignment="1">
      <alignment/>
    </xf>
    <xf numFmtId="177" fontId="36" fillId="2" borderId="19" xfId="0" applyNumberFormat="1" applyFont="1" applyFill="1" applyBorder="1" applyAlignment="1">
      <alignment horizontal="center"/>
    </xf>
    <xf numFmtId="177" fontId="36" fillId="2" borderId="20" xfId="0" applyNumberFormat="1" applyFont="1" applyFill="1" applyBorder="1" applyAlignment="1">
      <alignment horizontal="center"/>
    </xf>
    <xf numFmtId="177" fontId="36" fillId="2" borderId="0" xfId="0" applyNumberFormat="1" applyFont="1" applyFill="1" applyBorder="1" applyAlignment="1">
      <alignment horizontal="center"/>
    </xf>
    <xf numFmtId="177" fontId="36" fillId="2" borderId="21" xfId="0" applyNumberFormat="1" applyFont="1" applyFill="1" applyBorder="1" applyAlignment="1">
      <alignment horizontal="center"/>
    </xf>
    <xf numFmtId="177" fontId="36" fillId="2" borderId="22" xfId="0" applyNumberFormat="1" applyFont="1" applyFill="1" applyBorder="1" applyAlignment="1">
      <alignment horizontal="center"/>
    </xf>
    <xf numFmtId="177" fontId="36" fillId="2" borderId="2" xfId="0" applyNumberFormat="1" applyFont="1" applyFill="1" applyBorder="1" applyAlignment="1">
      <alignment horizontal="center"/>
    </xf>
    <xf numFmtId="177" fontId="36" fillId="2" borderId="23" xfId="0" applyNumberFormat="1" applyFont="1" applyFill="1" applyBorder="1" applyAlignment="1">
      <alignment horizontal="center"/>
    </xf>
    <xf numFmtId="177" fontId="36" fillId="2" borderId="24" xfId="0" applyNumberFormat="1" applyFont="1" applyFill="1" applyBorder="1" applyAlignment="1">
      <alignment horizontal="center"/>
    </xf>
    <xf numFmtId="177" fontId="36" fillId="2" borderId="3" xfId="0" applyNumberFormat="1" applyFont="1" applyFill="1" applyBorder="1" applyAlignment="1">
      <alignment horizontal="center"/>
    </xf>
    <xf numFmtId="177" fontId="36" fillId="2" borderId="1" xfId="0" applyNumberFormat="1" applyFont="1" applyFill="1" applyBorder="1" applyAlignment="1">
      <alignment horizontal="center"/>
    </xf>
    <xf numFmtId="177" fontId="36" fillId="2" borderId="5" xfId="0" applyNumberFormat="1" applyFont="1" applyFill="1" applyBorder="1" applyAlignment="1">
      <alignment horizontal="center"/>
    </xf>
    <xf numFmtId="0" fontId="0" fillId="0" borderId="0" xfId="0" applyBorder="1" applyAlignment="1">
      <alignment vertical="top" wrapText="1"/>
    </xf>
    <xf numFmtId="177" fontId="32" fillId="2" borderId="0" xfId="0" applyNumberFormat="1" applyFont="1" applyFill="1" applyAlignment="1">
      <alignment/>
    </xf>
    <xf numFmtId="177" fontId="32" fillId="2" borderId="1" xfId="0" applyNumberFormat="1" applyFont="1" applyFill="1" applyBorder="1" applyAlignment="1">
      <alignment/>
    </xf>
    <xf numFmtId="3" fontId="6" fillId="0" borderId="0" xfId="0" applyNumberFormat="1" applyFont="1" applyAlignment="1">
      <alignment/>
    </xf>
    <xf numFmtId="3" fontId="32" fillId="2" borderId="25" xfId="0" applyNumberFormat="1" applyFont="1" applyFill="1" applyAlignment="1">
      <alignment/>
    </xf>
    <xf numFmtId="3" fontId="32" fillId="2" borderId="26" xfId="0" applyNumberFormat="1" applyFont="1" applyFill="1" applyAlignment="1">
      <alignment/>
    </xf>
    <xf numFmtId="3" fontId="32" fillId="2" borderId="19" xfId="0" applyNumberFormat="1" applyFont="1" applyFill="1" applyAlignment="1">
      <alignment/>
    </xf>
    <xf numFmtId="3" fontId="32" fillId="2" borderId="0" xfId="0" applyNumberFormat="1" applyFont="1" applyFill="1" applyBorder="1" applyAlignment="1">
      <alignment/>
    </xf>
    <xf numFmtId="3" fontId="32" fillId="2" borderId="19" xfId="0" applyNumberFormat="1" applyFont="1" applyFill="1" applyAlignment="1">
      <alignment horizontal="left"/>
    </xf>
    <xf numFmtId="3" fontId="34" fillId="2" borderId="19" xfId="0" applyNumberFormat="1" applyFont="1" applyFill="1" applyAlignment="1">
      <alignment horizontal="centerContinuous"/>
    </xf>
    <xf numFmtId="3" fontId="34" fillId="2" borderId="0" xfId="0" applyNumberFormat="1" applyFont="1" applyFill="1" applyAlignment="1">
      <alignment horizontal="centerContinuous"/>
    </xf>
    <xf numFmtId="3" fontId="34" fillId="2" borderId="19" xfId="0" applyNumberFormat="1" applyFont="1" applyFill="1" applyAlignment="1">
      <alignment/>
    </xf>
    <xf numFmtId="177" fontId="32" fillId="2" borderId="20" xfId="0" applyNumberFormat="1" applyFont="1" applyFill="1" applyBorder="1" applyAlignment="1">
      <alignment/>
    </xf>
    <xf numFmtId="3" fontId="16" fillId="0" borderId="0" xfId="0" applyNumberFormat="1" applyFont="1" applyAlignment="1">
      <alignment horizontal="centerContinuous"/>
    </xf>
    <xf numFmtId="0" fontId="39"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0" xfId="0" applyNumberFormat="1" applyFont="1" applyFill="1" applyBorder="1" applyAlignment="1">
      <alignment/>
    </xf>
    <xf numFmtId="177" fontId="13" fillId="2" borderId="27" xfId="0" applyNumberFormat="1" applyFont="1" applyFill="1" applyBorder="1" applyAlignment="1">
      <alignment horizontal="left"/>
    </xf>
    <xf numFmtId="177" fontId="13" fillId="2" borderId="28" xfId="0" applyNumberFormat="1" applyFont="1" applyFill="1" applyBorder="1" applyAlignment="1">
      <alignment/>
    </xf>
    <xf numFmtId="177" fontId="13" fillId="2" borderId="29" xfId="0" applyNumberFormat="1" applyFont="1" applyFill="1" applyBorder="1" applyAlignment="1">
      <alignment/>
    </xf>
    <xf numFmtId="177" fontId="13" fillId="2" borderId="30" xfId="0" applyNumberFormat="1" applyFont="1" applyFill="1" applyBorder="1" applyAlignment="1">
      <alignment/>
    </xf>
    <xf numFmtId="177" fontId="13" fillId="2" borderId="31" xfId="0" applyNumberFormat="1" applyFont="1" applyFill="1" applyBorder="1" applyAlignment="1">
      <alignment/>
    </xf>
    <xf numFmtId="177" fontId="6" fillId="0" borderId="32" xfId="0" applyNumberFormat="1" applyFont="1" applyBorder="1" applyAlignment="1">
      <alignment/>
    </xf>
    <xf numFmtId="177" fontId="16" fillId="0" borderId="33" xfId="0" applyNumberFormat="1" applyFont="1" applyBorder="1" applyAlignment="1">
      <alignment/>
    </xf>
    <xf numFmtId="177" fontId="16" fillId="0" borderId="34" xfId="0" applyNumberFormat="1" applyFont="1" applyBorder="1" applyAlignment="1">
      <alignment/>
    </xf>
    <xf numFmtId="177" fontId="6" fillId="0" borderId="35" xfId="0" applyNumberFormat="1" applyFont="1" applyBorder="1" applyAlignment="1">
      <alignment/>
    </xf>
    <xf numFmtId="177" fontId="16" fillId="0" borderId="31" xfId="0" applyNumberFormat="1" applyFont="1" applyBorder="1" applyAlignment="1">
      <alignment/>
    </xf>
    <xf numFmtId="177" fontId="16" fillId="0" borderId="30" xfId="0" applyNumberFormat="1" applyFont="1" applyBorder="1" applyAlignment="1">
      <alignment/>
    </xf>
    <xf numFmtId="177" fontId="5" fillId="0" borderId="1" xfId="0" applyNumberFormat="1" applyFont="1" applyBorder="1" applyAlignment="1">
      <alignment/>
    </xf>
    <xf numFmtId="177" fontId="5" fillId="0" borderId="8" xfId="0" applyNumberFormat="1" applyFont="1" applyBorder="1" applyAlignment="1">
      <alignment/>
    </xf>
    <xf numFmtId="177" fontId="4" fillId="0" borderId="1" xfId="0" applyNumberFormat="1" applyFont="1" applyBorder="1" applyAlignment="1">
      <alignment/>
    </xf>
    <xf numFmtId="177" fontId="35" fillId="0" borderId="3" xfId="0" applyNumberFormat="1" applyFont="1" applyBorder="1" applyAlignment="1">
      <alignment horizontal="left"/>
    </xf>
    <xf numFmtId="177" fontId="35" fillId="0" borderId="3" xfId="0" applyNumberFormat="1" applyFont="1" applyBorder="1" applyAlignment="1">
      <alignment/>
    </xf>
    <xf numFmtId="5" fontId="35" fillId="0" borderId="3" xfId="0" applyNumberFormat="1" applyFont="1" applyBorder="1" applyAlignment="1">
      <alignment/>
    </xf>
    <xf numFmtId="5" fontId="35" fillId="0" borderId="8" xfId="0" applyNumberFormat="1" applyFont="1" applyBorder="1" applyAlignment="1">
      <alignment/>
    </xf>
    <xf numFmtId="177" fontId="5" fillId="0" borderId="2" xfId="0" applyNumberFormat="1" applyFont="1" applyBorder="1" applyAlignment="1">
      <alignment/>
    </xf>
    <xf numFmtId="177" fontId="4" fillId="0" borderId="2" xfId="0" applyNumberFormat="1" applyFont="1" applyBorder="1" applyAlignment="1">
      <alignment/>
    </xf>
    <xf numFmtId="177" fontId="6" fillId="0" borderId="7" xfId="0" applyNumberFormat="1" applyFont="1" applyBorder="1" applyAlignment="1">
      <alignment/>
    </xf>
    <xf numFmtId="177" fontId="5" fillId="0" borderId="36" xfId="0" applyNumberFormat="1" applyFont="1" applyBorder="1" applyAlignment="1">
      <alignment/>
    </xf>
    <xf numFmtId="177" fontId="5" fillId="0" borderId="37" xfId="0" applyNumberFormat="1" applyFont="1" applyBorder="1" applyAlignment="1">
      <alignment/>
    </xf>
    <xf numFmtId="177" fontId="35" fillId="0" borderId="37" xfId="0" applyNumberFormat="1" applyFont="1" applyBorder="1" applyAlignment="1">
      <alignment horizontal="centerContinuous"/>
    </xf>
    <xf numFmtId="177" fontId="35" fillId="0" borderId="38" xfId="0" applyNumberFormat="1" applyFont="1" applyBorder="1" applyAlignment="1">
      <alignment horizontal="centerContinuous"/>
    </xf>
    <xf numFmtId="177" fontId="5" fillId="0" borderId="13" xfId="0" applyNumberFormat="1" applyFont="1" applyBorder="1" applyAlignment="1">
      <alignment/>
    </xf>
    <xf numFmtId="177" fontId="35" fillId="0" borderId="13" xfId="0" applyNumberFormat="1" applyFont="1" applyBorder="1" applyAlignment="1">
      <alignment horizontal="right"/>
    </xf>
    <xf numFmtId="177" fontId="35" fillId="0" borderId="12" xfId="0" applyNumberFormat="1" applyFont="1" applyBorder="1" applyAlignment="1">
      <alignment/>
    </xf>
    <xf numFmtId="177" fontId="5" fillId="0" borderId="38" xfId="0" applyNumberFormat="1" applyFont="1" applyBorder="1" applyAlignment="1">
      <alignment/>
    </xf>
    <xf numFmtId="177" fontId="5" fillId="0" borderId="39" xfId="0" applyNumberFormat="1" applyFont="1" applyBorder="1" applyAlignment="1">
      <alignment/>
    </xf>
    <xf numFmtId="177" fontId="35" fillId="0" borderId="8" xfId="0" applyNumberFormat="1" applyFont="1" applyBorder="1" applyAlignment="1">
      <alignment/>
    </xf>
    <xf numFmtId="177" fontId="5" fillId="0" borderId="40" xfId="0" applyNumberFormat="1" applyFont="1" applyBorder="1" applyAlignment="1">
      <alignment/>
    </xf>
    <xf numFmtId="177" fontId="5" fillId="0" borderId="41" xfId="0" applyNumberFormat="1" applyFont="1" applyBorder="1" applyAlignment="1">
      <alignment/>
    </xf>
    <xf numFmtId="177" fontId="5" fillId="0" borderId="42" xfId="0" applyNumberFormat="1" applyFont="1" applyBorder="1" applyAlignment="1">
      <alignment/>
    </xf>
    <xf numFmtId="177" fontId="4" fillId="0" borderId="3" xfId="0" applyNumberFormat="1" applyFont="1" applyFill="1" applyBorder="1" applyAlignment="1">
      <alignment/>
    </xf>
    <xf numFmtId="177" fontId="5" fillId="0" borderId="3" xfId="0" applyNumberFormat="1" applyFont="1" applyFill="1" applyBorder="1" applyAlignment="1">
      <alignment/>
    </xf>
    <xf numFmtId="177" fontId="5" fillId="0" borderId="8" xfId="0" applyNumberFormat="1" applyFont="1" applyFill="1" applyBorder="1" applyAlignment="1">
      <alignment/>
    </xf>
    <xf numFmtId="177" fontId="5" fillId="0" borderId="7" xfId="0" applyNumberFormat="1" applyFont="1" applyFill="1" applyBorder="1" applyAlignment="1">
      <alignment/>
    </xf>
    <xf numFmtId="177" fontId="5" fillId="0" borderId="27" xfId="0" applyNumberFormat="1" applyFont="1" applyBorder="1" applyAlignment="1">
      <alignment/>
    </xf>
    <xf numFmtId="177" fontId="5" fillId="0" borderId="28" xfId="0" applyNumberFormat="1" applyFont="1" applyBorder="1" applyAlignment="1">
      <alignment/>
    </xf>
    <xf numFmtId="177" fontId="5" fillId="0" borderId="30" xfId="0" applyNumberFormat="1" applyFont="1" applyBorder="1" applyAlignment="1">
      <alignment/>
    </xf>
    <xf numFmtId="177" fontId="5" fillId="0" borderId="7" xfId="0" applyNumberFormat="1" applyFont="1" applyBorder="1" applyAlignment="1">
      <alignment horizontal="left"/>
    </xf>
    <xf numFmtId="177" fontId="5" fillId="0" borderId="36" xfId="0" applyNumberFormat="1" applyFont="1" applyBorder="1" applyAlignment="1">
      <alignment horizontal="left"/>
    </xf>
    <xf numFmtId="177" fontId="6" fillId="0" borderId="7" xfId="0" applyNumberFormat="1" applyFont="1" applyBorder="1" applyAlignment="1">
      <alignment/>
    </xf>
    <xf numFmtId="177" fontId="5" fillId="0" borderId="7" xfId="0" applyNumberFormat="1" applyFont="1" applyBorder="1" applyAlignment="1">
      <alignment/>
    </xf>
    <xf numFmtId="177" fontId="35" fillId="0" borderId="36" xfId="0" applyNumberFormat="1" applyFont="1" applyBorder="1" applyAlignment="1">
      <alignment horizontal="centerContinuous"/>
    </xf>
    <xf numFmtId="0" fontId="40" fillId="0" borderId="37" xfId="0" applyFont="1" applyBorder="1" applyAlignment="1">
      <alignment/>
    </xf>
    <xf numFmtId="0" fontId="40" fillId="0" borderId="36" xfId="0" applyFont="1" applyBorder="1" applyAlignment="1">
      <alignment/>
    </xf>
    <xf numFmtId="177" fontId="35" fillId="0" borderId="7" xfId="0" applyNumberFormat="1" applyFont="1" applyBorder="1" applyAlignment="1">
      <alignment/>
    </xf>
    <xf numFmtId="177" fontId="6" fillId="0" borderId="27" xfId="0" applyNumberFormat="1" applyFont="1" applyBorder="1" applyAlignment="1">
      <alignment/>
    </xf>
    <xf numFmtId="177" fontId="6" fillId="0" borderId="1" xfId="0" applyNumberFormat="1" applyFont="1" applyBorder="1" applyAlignment="1">
      <alignment/>
    </xf>
    <xf numFmtId="177" fontId="23" fillId="0" borderId="1" xfId="0" applyNumberFormat="1" applyFont="1" applyBorder="1" applyAlignment="1">
      <alignment/>
    </xf>
    <xf numFmtId="177" fontId="6" fillId="0" borderId="8" xfId="0" applyNumberFormat="1" applyFont="1" applyBorder="1" applyAlignment="1">
      <alignment/>
    </xf>
    <xf numFmtId="177" fontId="6" fillId="0" borderId="37" xfId="0" applyNumberFormat="1" applyFont="1" applyBorder="1" applyAlignment="1">
      <alignment/>
    </xf>
    <xf numFmtId="177" fontId="6" fillId="0" borderId="38" xfId="0" applyNumberFormat="1" applyFont="1" applyBorder="1" applyAlignment="1">
      <alignment/>
    </xf>
    <xf numFmtId="177" fontId="6" fillId="0" borderId="3" xfId="0" applyNumberFormat="1" applyFont="1" applyBorder="1" applyAlignment="1">
      <alignment horizontal="fill"/>
    </xf>
    <xf numFmtId="3" fontId="6" fillId="0" borderId="2" xfId="0" applyNumberFormat="1" applyFont="1" applyBorder="1" applyAlignment="1">
      <alignment/>
    </xf>
    <xf numFmtId="177" fontId="6" fillId="0" borderId="7" xfId="0" applyNumberFormat="1" applyFont="1" applyBorder="1" applyAlignment="1">
      <alignment/>
    </xf>
    <xf numFmtId="3" fontId="6" fillId="0" borderId="27" xfId="0" applyNumberFormat="1" applyFont="1" applyBorder="1" applyAlignment="1">
      <alignment/>
    </xf>
    <xf numFmtId="3" fontId="6" fillId="0" borderId="28" xfId="0" applyNumberFormat="1" applyFont="1" applyBorder="1" applyAlignment="1">
      <alignment/>
    </xf>
    <xf numFmtId="3" fontId="6" fillId="0" borderId="28" xfId="0" applyNumberFormat="1" applyFont="1" applyBorder="1" applyAlignment="1">
      <alignment horizontal="fill"/>
    </xf>
    <xf numFmtId="177" fontId="6" fillId="0" borderId="28" xfId="0" applyNumberFormat="1" applyFont="1" applyBorder="1" applyAlignment="1">
      <alignment horizontal="fill"/>
    </xf>
    <xf numFmtId="177" fontId="6" fillId="0" borderId="27" xfId="0" applyNumberFormat="1" applyFont="1" applyBorder="1" applyAlignment="1">
      <alignment/>
    </xf>
    <xf numFmtId="177" fontId="6" fillId="0" borderId="28" xfId="0" applyNumberFormat="1" applyFont="1" applyBorder="1" applyAlignment="1">
      <alignment/>
    </xf>
    <xf numFmtId="177" fontId="6" fillId="0" borderId="30" xfId="0" applyNumberFormat="1" applyFont="1" applyBorder="1" applyAlignment="1">
      <alignment/>
    </xf>
    <xf numFmtId="3" fontId="6" fillId="0" borderId="13" xfId="0" applyNumberFormat="1" applyFont="1" applyBorder="1" applyAlignment="1">
      <alignment/>
    </xf>
    <xf numFmtId="177" fontId="6" fillId="0" borderId="13" xfId="0" applyNumberFormat="1" applyFont="1" applyBorder="1" applyAlignment="1">
      <alignment/>
    </xf>
    <xf numFmtId="177" fontId="22" fillId="0" borderId="13" xfId="0" applyNumberFormat="1" applyFont="1" applyBorder="1" applyAlignment="1">
      <alignment/>
    </xf>
    <xf numFmtId="177" fontId="6" fillId="0" borderId="12" xfId="0" applyNumberFormat="1" applyFont="1" applyBorder="1" applyAlignment="1">
      <alignment/>
    </xf>
    <xf numFmtId="177" fontId="24" fillId="0" borderId="38" xfId="0" applyNumberFormat="1" applyFont="1" applyBorder="1" applyAlignment="1">
      <alignment/>
    </xf>
    <xf numFmtId="177" fontId="24" fillId="0" borderId="39" xfId="0" applyNumberFormat="1" applyFont="1" applyBorder="1" applyAlignment="1">
      <alignment horizontal="right"/>
    </xf>
    <xf numFmtId="0" fontId="0" fillId="0" borderId="43" xfId="0" applyBorder="1" applyAlignment="1">
      <alignment/>
    </xf>
    <xf numFmtId="3" fontId="6" fillId="0" borderId="28" xfId="0" applyNumberFormat="1" applyFont="1" applyFill="1" applyBorder="1" applyAlignment="1">
      <alignment/>
    </xf>
    <xf numFmtId="177" fontId="24" fillId="0" borderId="44" xfId="0" applyNumberFormat="1" applyFont="1" applyBorder="1" applyAlignment="1">
      <alignment horizontal="center"/>
    </xf>
    <xf numFmtId="177" fontId="24" fillId="0" borderId="45" xfId="0" applyNumberFormat="1" applyFont="1" applyBorder="1" applyAlignment="1">
      <alignment horizontal="center"/>
    </xf>
    <xf numFmtId="177" fontId="6" fillId="0" borderId="5" xfId="0" applyNumberFormat="1" applyFont="1" applyBorder="1" applyAlignment="1">
      <alignment/>
    </xf>
    <xf numFmtId="177" fontId="6" fillId="0" borderId="31" xfId="0" applyNumberFormat="1" applyFont="1" applyBorder="1" applyAlignment="1">
      <alignment/>
    </xf>
    <xf numFmtId="177" fontId="23" fillId="0" borderId="5" xfId="0" applyNumberFormat="1" applyFont="1" applyBorder="1" applyAlignment="1">
      <alignment/>
    </xf>
    <xf numFmtId="177" fontId="6" fillId="0" borderId="6" xfId="0" applyNumberFormat="1" applyFont="1" applyBorder="1" applyAlignment="1">
      <alignment/>
    </xf>
    <xf numFmtId="177" fontId="24" fillId="0" borderId="44" xfId="0" applyNumberFormat="1" applyFont="1" applyBorder="1" applyAlignment="1">
      <alignment/>
    </xf>
    <xf numFmtId="177" fontId="6" fillId="0" borderId="5" xfId="0" applyNumberFormat="1" applyFont="1" applyBorder="1" applyAlignment="1">
      <alignment horizontal="right"/>
    </xf>
    <xf numFmtId="3" fontId="41" fillId="0" borderId="0" xfId="0" applyNumberFormat="1" applyFont="1" applyAlignment="1">
      <alignment horizontal="centerContinuous"/>
    </xf>
    <xf numFmtId="3" fontId="42" fillId="0" borderId="0" xfId="0" applyNumberFormat="1" applyFont="1" applyAlignment="1">
      <alignment horizontal="centerContinuous"/>
    </xf>
    <xf numFmtId="0" fontId="6" fillId="0" borderId="46" xfId="0" applyFont="1" applyBorder="1" applyAlignment="1">
      <alignment/>
    </xf>
    <xf numFmtId="3" fontId="24" fillId="0" borderId="3" xfId="0" applyNumberFormat="1" applyFont="1" applyBorder="1" applyAlignment="1">
      <alignment horizontal="fill"/>
    </xf>
    <xf numFmtId="177" fontId="24" fillId="0" borderId="8" xfId="0" applyNumberFormat="1" applyFont="1" applyBorder="1" applyAlignment="1">
      <alignment/>
    </xf>
    <xf numFmtId="177" fontId="24" fillId="0" borderId="3" xfId="0" applyNumberFormat="1" applyFont="1" applyBorder="1" applyAlignment="1">
      <alignment horizontal="fill"/>
    </xf>
    <xf numFmtId="177" fontId="24" fillId="0" borderId="6" xfId="0" applyNumberFormat="1" applyFont="1" applyBorder="1" applyAlignment="1">
      <alignment/>
    </xf>
    <xf numFmtId="165" fontId="24" fillId="0" borderId="8" xfId="0" applyNumberFormat="1" applyFont="1" applyBorder="1" applyAlignment="1">
      <alignment/>
    </xf>
    <xf numFmtId="3" fontId="24" fillId="0" borderId="7" xfId="0" applyNumberFormat="1" applyFont="1" applyBorder="1" applyAlignment="1">
      <alignment/>
    </xf>
    <xf numFmtId="3" fontId="41" fillId="0" borderId="0" xfId="0" applyNumberFormat="1" applyFont="1" applyAlignment="1">
      <alignment/>
    </xf>
    <xf numFmtId="177" fontId="6" fillId="0" borderId="3" xfId="0" applyNumberFormat="1" applyFont="1" applyBorder="1" applyAlignment="1">
      <alignment/>
    </xf>
    <xf numFmtId="177" fontId="13" fillId="2" borderId="3" xfId="0" applyNumberFormat="1" applyFont="1" applyFill="1" applyBorder="1" applyAlignment="1">
      <alignment horizontal="left"/>
    </xf>
    <xf numFmtId="177" fontId="13" fillId="2" borderId="3" xfId="0" applyNumberFormat="1" applyFont="1" applyFill="1" applyBorder="1" applyAlignment="1">
      <alignment/>
    </xf>
    <xf numFmtId="177" fontId="13" fillId="2" borderId="8" xfId="0" applyNumberFormat="1" applyFont="1" applyFill="1" applyBorder="1" applyAlignment="1">
      <alignment/>
    </xf>
    <xf numFmtId="177" fontId="13" fillId="2" borderId="36" xfId="0" applyNumberFormat="1" applyFont="1" applyFill="1" applyBorder="1" applyAlignment="1">
      <alignment/>
    </xf>
    <xf numFmtId="177" fontId="13" fillId="2" borderId="37" xfId="0" applyNumberFormat="1" applyFont="1" applyFill="1" applyBorder="1" applyAlignment="1">
      <alignment/>
    </xf>
    <xf numFmtId="177" fontId="13" fillId="2" borderId="13" xfId="0" applyNumberFormat="1" applyFont="1" applyFill="1" applyBorder="1" applyAlignment="1">
      <alignment/>
    </xf>
    <xf numFmtId="177" fontId="13" fillId="2" borderId="2" xfId="0" applyNumberFormat="1" applyFont="1" applyFill="1" applyBorder="1" applyAlignment="1">
      <alignment/>
    </xf>
    <xf numFmtId="177" fontId="13" fillId="2" borderId="38" xfId="0" applyNumberFormat="1" applyFont="1" applyFill="1" applyBorder="1" applyAlignment="1">
      <alignment/>
    </xf>
    <xf numFmtId="177" fontId="13" fillId="2" borderId="39" xfId="0" applyNumberFormat="1" applyFont="1" applyFill="1" applyBorder="1" applyAlignment="1">
      <alignment/>
    </xf>
    <xf numFmtId="177" fontId="36" fillId="2" borderId="40" xfId="0" applyNumberFormat="1" applyFont="1" applyFill="1" applyBorder="1" applyAlignment="1">
      <alignment horizontal="centerContinuous"/>
    </xf>
    <xf numFmtId="177" fontId="36" fillId="2" borderId="41" xfId="0" applyNumberFormat="1" applyFont="1" applyFill="1" applyBorder="1" applyAlignment="1">
      <alignment horizontal="centerContinuous"/>
    </xf>
    <xf numFmtId="177" fontId="36" fillId="2" borderId="41" xfId="0" applyNumberFormat="1" applyFont="1" applyFill="1" applyBorder="1" applyAlignment="1">
      <alignment/>
    </xf>
    <xf numFmtId="177" fontId="36" fillId="2" borderId="42" xfId="0" applyNumberFormat="1" applyFont="1" applyFill="1" applyBorder="1" applyAlignment="1">
      <alignment horizontal="centerContinuous"/>
    </xf>
    <xf numFmtId="177" fontId="36" fillId="2" borderId="12" xfId="0" applyNumberFormat="1" applyFont="1" applyFill="1" applyBorder="1" applyAlignment="1">
      <alignment horizontal="right"/>
    </xf>
    <xf numFmtId="177" fontId="36" fillId="2" borderId="13" xfId="0" applyNumberFormat="1" applyFont="1" applyFill="1" applyBorder="1" applyAlignment="1">
      <alignment horizontal="right"/>
    </xf>
    <xf numFmtId="177" fontId="36" fillId="2" borderId="12" xfId="0" applyNumberFormat="1" applyFont="1" applyFill="1" applyBorder="1" applyAlignment="1">
      <alignment/>
    </xf>
    <xf numFmtId="177" fontId="36" fillId="2" borderId="13" xfId="0" applyNumberFormat="1" applyFont="1" applyFill="1" applyBorder="1" applyAlignment="1">
      <alignment/>
    </xf>
    <xf numFmtId="177" fontId="36" fillId="2" borderId="39" xfId="0" applyNumberFormat="1" applyFont="1" applyFill="1" applyBorder="1" applyAlignment="1">
      <alignment horizontal="right"/>
    </xf>
    <xf numFmtId="177" fontId="13" fillId="2" borderId="28" xfId="0" applyNumberFormat="1" applyFont="1" applyFill="1" applyBorder="1" applyAlignment="1">
      <alignment horizontal="left"/>
    </xf>
    <xf numFmtId="177" fontId="13" fillId="2" borderId="27" xfId="0" applyNumberFormat="1" applyFont="1" applyFill="1" applyBorder="1" applyAlignment="1">
      <alignment/>
    </xf>
    <xf numFmtId="177" fontId="15" fillId="2" borderId="27" xfId="0" applyNumberFormat="1" applyFont="1" applyFill="1" applyBorder="1" applyAlignment="1">
      <alignment/>
    </xf>
    <xf numFmtId="177" fontId="15" fillId="2" borderId="28" xfId="0" applyNumberFormat="1" applyFont="1" applyFill="1" applyBorder="1" applyAlignment="1">
      <alignment/>
    </xf>
    <xf numFmtId="177" fontId="13" fillId="2" borderId="27" xfId="0" applyNumberFormat="1" applyFont="1" applyFill="1" applyBorder="1" applyAlignment="1">
      <alignment horizontal="right"/>
    </xf>
    <xf numFmtId="177" fontId="13" fillId="2" borderId="28" xfId="0" applyNumberFormat="1" applyFont="1" applyFill="1" applyBorder="1" applyAlignment="1">
      <alignment horizontal="right"/>
    </xf>
    <xf numFmtId="182" fontId="13" fillId="2" borderId="28" xfId="0" applyNumberFormat="1" applyFont="1" applyFill="1" applyBorder="1" applyAlignment="1">
      <alignment/>
    </xf>
    <xf numFmtId="177" fontId="6" fillId="0" borderId="47" xfId="0" applyNumberFormat="1" applyFont="1" applyBorder="1" applyAlignment="1">
      <alignment/>
    </xf>
    <xf numFmtId="177" fontId="37" fillId="2" borderId="40" xfId="0" applyNumberFormat="1" applyFont="1" applyFill="1" applyBorder="1" applyAlignment="1">
      <alignment horizontal="center"/>
    </xf>
    <xf numFmtId="177" fontId="38" fillId="0" borderId="48" xfId="0" applyNumberFormat="1" applyFont="1" applyBorder="1" applyAlignment="1">
      <alignment/>
    </xf>
    <xf numFmtId="177" fontId="38" fillId="0" borderId="49" xfId="0" applyNumberFormat="1" applyFont="1" applyBorder="1" applyAlignment="1">
      <alignment/>
    </xf>
    <xf numFmtId="177" fontId="35" fillId="0" borderId="12" xfId="0" applyNumberFormat="1" applyFont="1" applyBorder="1" applyAlignment="1">
      <alignment horizontal="right"/>
    </xf>
    <xf numFmtId="177" fontId="35" fillId="0" borderId="39" xfId="0" applyNumberFormat="1" applyFont="1" applyBorder="1" applyAlignment="1">
      <alignment horizontal="right"/>
    </xf>
    <xf numFmtId="177" fontId="35" fillId="0" borderId="40" xfId="0" applyNumberFormat="1" applyFont="1" applyBorder="1" applyAlignment="1">
      <alignment horizontal="centerContinuous"/>
    </xf>
    <xf numFmtId="177" fontId="35" fillId="0" borderId="41" xfId="0" applyNumberFormat="1" applyFont="1" applyBorder="1" applyAlignment="1">
      <alignment horizontal="centerContinuous"/>
    </xf>
    <xf numFmtId="177" fontId="35" fillId="0" borderId="42" xfId="0" applyNumberFormat="1" applyFont="1" applyBorder="1" applyAlignment="1">
      <alignment horizontal="centerContinuous"/>
    </xf>
    <xf numFmtId="177" fontId="32" fillId="2" borderId="2" xfId="0" applyNumberFormat="1" applyFont="1" applyFill="1" applyBorder="1" applyAlignment="1">
      <alignment/>
    </xf>
    <xf numFmtId="177" fontId="32" fillId="2" borderId="7" xfId="0" applyNumberFormat="1" applyFont="1" applyFill="1" applyBorder="1" applyAlignment="1">
      <alignment/>
    </xf>
    <xf numFmtId="177" fontId="32" fillId="2" borderId="36" xfId="0" applyNumberFormat="1" applyFont="1" applyFill="1" applyBorder="1" applyAlignment="1">
      <alignment/>
    </xf>
    <xf numFmtId="177" fontId="34" fillId="2" borderId="12" xfId="0" applyNumberFormat="1" applyFont="1" applyFill="1" applyBorder="1" applyAlignment="1">
      <alignment/>
    </xf>
    <xf numFmtId="177" fontId="34" fillId="2" borderId="13" xfId="0" applyNumberFormat="1" applyFont="1" applyFill="1" applyBorder="1" applyAlignment="1">
      <alignment/>
    </xf>
    <xf numFmtId="177" fontId="34" fillId="2" borderId="13" xfId="0" applyNumberFormat="1" applyFont="1" applyFill="1" applyBorder="1" applyAlignment="1">
      <alignment horizontal="right"/>
    </xf>
    <xf numFmtId="177" fontId="34" fillId="2" borderId="3" xfId="0" applyNumberFormat="1" applyFont="1" applyFill="1" applyBorder="1" applyAlignment="1">
      <alignment horizontal="centerContinuous"/>
    </xf>
    <xf numFmtId="177" fontId="34" fillId="2" borderId="7" xfId="0" applyNumberFormat="1" applyFont="1" applyFill="1" applyBorder="1" applyAlignment="1">
      <alignment horizontal="centerContinuous"/>
    </xf>
    <xf numFmtId="177" fontId="34" fillId="2" borderId="12" xfId="0" applyNumberFormat="1" applyFont="1" applyFill="1" applyBorder="1" applyAlignment="1">
      <alignment horizontal="right"/>
    </xf>
    <xf numFmtId="177" fontId="34" fillId="2" borderId="8" xfId="0" applyNumberFormat="1" applyFont="1" applyFill="1" applyBorder="1" applyAlignment="1">
      <alignment horizontal="centerContinuous"/>
    </xf>
    <xf numFmtId="177" fontId="34" fillId="2" borderId="39" xfId="0" applyNumberFormat="1" applyFont="1" applyFill="1" applyBorder="1" applyAlignment="1">
      <alignment horizontal="right"/>
    </xf>
    <xf numFmtId="177" fontId="32" fillId="2" borderId="2" xfId="0" applyNumberFormat="1" applyFont="1" applyFill="1" applyBorder="1" applyAlignment="1">
      <alignment horizontal="left"/>
    </xf>
    <xf numFmtId="177" fontId="43" fillId="2" borderId="0" xfId="0" applyNumberFormat="1" applyFont="1" applyFill="1" applyAlignment="1">
      <alignment/>
    </xf>
    <xf numFmtId="177" fontId="44" fillId="2" borderId="0" xfId="0" applyNumberFormat="1" applyFont="1" applyFill="1" applyAlignment="1">
      <alignment horizontal="centerContinuous"/>
    </xf>
    <xf numFmtId="177" fontId="45" fillId="2" borderId="0" xfId="0" applyNumberFormat="1" applyFont="1" applyFill="1" applyAlignment="1">
      <alignment horizontal="centerContinuous"/>
    </xf>
    <xf numFmtId="177" fontId="44" fillId="2" borderId="0" xfId="0" applyNumberFormat="1" applyFont="1" applyFill="1" applyAlignment="1">
      <alignment/>
    </xf>
    <xf numFmtId="177" fontId="32" fillId="2" borderId="27" xfId="0" applyNumberFormat="1" applyFont="1" applyFill="1" applyBorder="1" applyAlignment="1">
      <alignment horizontal="left"/>
    </xf>
    <xf numFmtId="177" fontId="32" fillId="2" borderId="28" xfId="0" applyNumberFormat="1" applyFont="1" applyFill="1" applyBorder="1" applyAlignment="1">
      <alignment/>
    </xf>
    <xf numFmtId="177" fontId="32" fillId="2" borderId="27" xfId="0" applyNumberFormat="1" applyFont="1" applyFill="1" applyBorder="1" applyAlignment="1">
      <alignment/>
    </xf>
    <xf numFmtId="177" fontId="32" fillId="2" borderId="30" xfId="0" applyNumberFormat="1" applyFont="1" applyFill="1" applyBorder="1" applyAlignment="1">
      <alignment/>
    </xf>
    <xf numFmtId="177" fontId="32" fillId="2" borderId="41" xfId="0" applyNumberFormat="1" applyFont="1" applyFill="1" applyBorder="1" applyAlignment="1">
      <alignment/>
    </xf>
    <xf numFmtId="177" fontId="32" fillId="2" borderId="42" xfId="0" applyNumberFormat="1" applyFont="1" applyFill="1" applyBorder="1" applyAlignment="1">
      <alignment/>
    </xf>
    <xf numFmtId="177" fontId="32" fillId="2" borderId="27" xfId="0" applyNumberFormat="1" applyFont="1" applyFill="1" applyBorder="1" applyAlignment="1">
      <alignment horizontal="right"/>
    </xf>
    <xf numFmtId="177" fontId="32" fillId="2" borderId="50" xfId="0" applyNumberFormat="1" applyFont="1" applyFill="1" applyBorder="1" applyAlignment="1">
      <alignment/>
    </xf>
    <xf numFmtId="177" fontId="32" fillId="2" borderId="51" xfId="0" applyNumberFormat="1" applyFont="1" applyFill="1" applyBorder="1" applyAlignment="1">
      <alignment/>
    </xf>
    <xf numFmtId="177" fontId="32" fillId="2" borderId="52" xfId="0" applyNumberFormat="1" applyFont="1" applyFill="1" applyBorder="1" applyAlignment="1">
      <alignment/>
    </xf>
    <xf numFmtId="3" fontId="32" fillId="2" borderId="19" xfId="0" applyNumberFormat="1" applyFont="1" applyFill="1" applyBorder="1" applyAlignment="1">
      <alignment/>
    </xf>
    <xf numFmtId="3" fontId="34" fillId="2" borderId="53" xfId="0" applyNumberFormat="1" applyFont="1" applyFill="1" applyBorder="1" applyAlignment="1">
      <alignment horizontal="right"/>
    </xf>
    <xf numFmtId="3" fontId="34" fillId="2" borderId="54" xfId="0" applyNumberFormat="1" applyFont="1" applyFill="1" applyBorder="1" applyAlignment="1">
      <alignment horizontal="right"/>
    </xf>
    <xf numFmtId="3" fontId="34" fillId="2" borderId="55" xfId="0" applyNumberFormat="1" applyFont="1" applyFill="1" applyBorder="1" applyAlignment="1">
      <alignment/>
    </xf>
    <xf numFmtId="177" fontId="32" fillId="2" borderId="56" xfId="0" applyNumberFormat="1" applyFont="1" applyFill="1" applyBorder="1" applyAlignment="1">
      <alignment/>
    </xf>
    <xf numFmtId="177" fontId="6" fillId="0" borderId="40" xfId="0" applyNumberFormat="1" applyFont="1" applyBorder="1" applyAlignment="1">
      <alignment/>
    </xf>
    <xf numFmtId="0" fontId="16" fillId="0" borderId="6" xfId="22" applyFont="1" applyBorder="1" applyAlignment="1">
      <alignment horizontal="left" indent="1"/>
      <protection/>
    </xf>
    <xf numFmtId="183" fontId="16" fillId="0" borderId="7" xfId="15" applyNumberFormat="1" applyFont="1" applyBorder="1" applyAlignment="1">
      <alignment/>
    </xf>
    <xf numFmtId="183" fontId="16" fillId="0" borderId="8" xfId="15" applyNumberFormat="1" applyFont="1" applyBorder="1" applyAlignment="1">
      <alignment/>
    </xf>
    <xf numFmtId="183" fontId="29" fillId="0" borderId="5" xfId="15" applyNumberFormat="1" applyFont="1" applyBorder="1" applyAlignment="1">
      <alignment/>
    </xf>
    <xf numFmtId="183" fontId="16" fillId="0" borderId="5" xfId="15" applyNumberFormat="1" applyFont="1" applyBorder="1" applyAlignment="1">
      <alignment/>
    </xf>
    <xf numFmtId="183" fontId="29" fillId="0" borderId="57" xfId="22" applyNumberFormat="1" applyFont="1" applyBorder="1" applyAlignment="1">
      <alignment horizontal="left"/>
      <protection/>
    </xf>
    <xf numFmtId="0" fontId="29" fillId="0" borderId="58" xfId="22" applyFont="1" applyBorder="1" applyAlignment="1">
      <alignment horizontal="left"/>
      <protection/>
    </xf>
    <xf numFmtId="0" fontId="29" fillId="0" borderId="59" xfId="22" applyFont="1" applyBorder="1" applyAlignment="1">
      <alignment horizontal="left"/>
      <protection/>
    </xf>
    <xf numFmtId="0" fontId="28" fillId="0" borderId="0" xfId="21" applyBorder="1">
      <alignment/>
      <protection/>
    </xf>
    <xf numFmtId="3" fontId="6" fillId="0" borderId="0" xfId="0" applyNumberFormat="1" applyFont="1" applyFill="1" applyAlignment="1">
      <alignment/>
    </xf>
    <xf numFmtId="177" fontId="6" fillId="0" borderId="0" xfId="0" applyNumberFormat="1" applyFont="1" applyFill="1" applyAlignment="1">
      <alignment/>
    </xf>
    <xf numFmtId="177" fontId="4" fillId="0" borderId="13" xfId="0" applyNumberFormat="1" applyFont="1" applyBorder="1" applyAlignment="1">
      <alignment/>
    </xf>
    <xf numFmtId="177" fontId="35" fillId="0" borderId="13" xfId="0" applyNumberFormat="1" applyFont="1" applyBorder="1" applyAlignment="1">
      <alignment horizontal="center"/>
    </xf>
    <xf numFmtId="177" fontId="35" fillId="0" borderId="2" xfId="0" applyNumberFormat="1" applyFont="1" applyBorder="1" applyAlignment="1">
      <alignment horizontal="centerContinuous"/>
    </xf>
    <xf numFmtId="177" fontId="35" fillId="0" borderId="0" xfId="0" applyNumberFormat="1" applyFont="1" applyBorder="1" applyAlignment="1">
      <alignment horizontal="centerContinuous"/>
    </xf>
    <xf numFmtId="177" fontId="35" fillId="0" borderId="0" xfId="0" applyNumberFormat="1" applyFont="1" applyBorder="1" applyAlignment="1">
      <alignment/>
    </xf>
    <xf numFmtId="177" fontId="35" fillId="0" borderId="1" xfId="0" applyNumberFormat="1" applyFont="1" applyBorder="1" applyAlignment="1">
      <alignment horizontal="centerContinuous"/>
    </xf>
    <xf numFmtId="0" fontId="0" fillId="0" borderId="38" xfId="0" applyFill="1" applyBorder="1" applyAlignment="1">
      <alignment/>
    </xf>
    <xf numFmtId="177" fontId="6" fillId="0" borderId="60" xfId="0" applyNumberFormat="1" applyFont="1" applyBorder="1" applyAlignment="1">
      <alignment/>
    </xf>
    <xf numFmtId="177" fontId="13" fillId="2" borderId="61" xfId="0" applyNumberFormat="1" applyFont="1" applyFill="1" applyBorder="1" applyAlignment="1">
      <alignment horizontal="left"/>
    </xf>
    <xf numFmtId="177" fontId="13" fillId="2" borderId="61" xfId="0" applyNumberFormat="1" applyFont="1" applyFill="1" applyBorder="1" applyAlignment="1">
      <alignment/>
    </xf>
    <xf numFmtId="0" fontId="0" fillId="0" borderId="62" xfId="0" applyBorder="1" applyAlignment="1">
      <alignment/>
    </xf>
    <xf numFmtId="177" fontId="13" fillId="2" borderId="60" xfId="0" applyNumberFormat="1" applyFont="1" applyFill="1" applyBorder="1" applyAlignment="1">
      <alignment/>
    </xf>
    <xf numFmtId="177" fontId="13" fillId="2" borderId="63" xfId="0" applyNumberFormat="1" applyFont="1" applyFill="1" applyBorder="1" applyAlignment="1">
      <alignment/>
    </xf>
    <xf numFmtId="3" fontId="34" fillId="2" borderId="0" xfId="0" applyNumberFormat="1" applyFont="1" applyFill="1" applyAlignment="1">
      <alignment/>
    </xf>
    <xf numFmtId="177" fontId="36" fillId="2" borderId="28" xfId="0" applyNumberFormat="1" applyFont="1" applyFill="1" applyBorder="1" applyAlignment="1">
      <alignment horizontal="left"/>
    </xf>
    <xf numFmtId="177" fontId="36" fillId="2" borderId="27" xfId="0" applyNumberFormat="1" applyFont="1" applyFill="1" applyBorder="1" applyAlignment="1">
      <alignment/>
    </xf>
    <xf numFmtId="177" fontId="36" fillId="2" borderId="28" xfId="0" applyNumberFormat="1" applyFont="1" applyFill="1" applyBorder="1" applyAlignment="1">
      <alignment/>
    </xf>
    <xf numFmtId="177" fontId="34" fillId="2" borderId="40" xfId="0" applyNumberFormat="1" applyFont="1" applyFill="1" applyBorder="1" applyAlignment="1">
      <alignment horizontal="left"/>
    </xf>
    <xf numFmtId="177" fontId="34" fillId="2" borderId="40" xfId="0" applyNumberFormat="1" applyFont="1" applyFill="1" applyBorder="1" applyAlignment="1">
      <alignment/>
    </xf>
    <xf numFmtId="177" fontId="34" fillId="2" borderId="27" xfId="0" applyNumberFormat="1" applyFont="1" applyFill="1" applyBorder="1" applyAlignment="1">
      <alignment horizontal="left"/>
    </xf>
    <xf numFmtId="0" fontId="29" fillId="0" borderId="36" xfId="22" applyFont="1" applyFill="1" applyBorder="1" applyAlignment="1">
      <alignment horizontal="centerContinuous"/>
      <protection/>
    </xf>
    <xf numFmtId="0" fontId="29" fillId="0" borderId="38" xfId="22" applyFont="1" applyFill="1" applyBorder="1" applyAlignment="1">
      <alignment horizontal="centerContinuous"/>
      <protection/>
    </xf>
    <xf numFmtId="0" fontId="16" fillId="0" borderId="0" xfId="22" applyFont="1" applyFill="1">
      <alignment/>
      <protection/>
    </xf>
    <xf numFmtId="1" fontId="29" fillId="0" borderId="36" xfId="22" applyNumberFormat="1" applyFont="1" applyFill="1" applyBorder="1" applyAlignment="1">
      <alignment horizontal="centerContinuous"/>
      <protection/>
    </xf>
    <xf numFmtId="0" fontId="28" fillId="0" borderId="0" xfId="22" applyFill="1">
      <alignment/>
      <protection/>
    </xf>
    <xf numFmtId="0" fontId="29" fillId="0" borderId="7" xfId="22" applyFont="1" applyFill="1" applyBorder="1" applyAlignment="1">
      <alignment horizontal="centerContinuous"/>
      <protection/>
    </xf>
    <xf numFmtId="0" fontId="16" fillId="0" borderId="8" xfId="22" applyFont="1" applyFill="1" applyBorder="1" applyAlignment="1">
      <alignment horizontal="centerContinuous"/>
      <protection/>
    </xf>
    <xf numFmtId="0" fontId="29" fillId="0" borderId="8" xfId="22" applyFont="1" applyFill="1" applyBorder="1" applyAlignment="1">
      <alignment horizontal="centerContinuous"/>
      <protection/>
    </xf>
    <xf numFmtId="0" fontId="16" fillId="0" borderId="2" xfId="22" applyFont="1" applyFill="1" applyBorder="1" applyAlignment="1">
      <alignment horizontal="center"/>
      <protection/>
    </xf>
    <xf numFmtId="0" fontId="16" fillId="0" borderId="1" xfId="22" applyFont="1" applyFill="1" applyBorder="1" applyAlignment="1">
      <alignment horizontal="center"/>
      <protection/>
    </xf>
    <xf numFmtId="0" fontId="30" fillId="0" borderId="7" xfId="22" applyFont="1" applyFill="1" applyBorder="1" applyAlignment="1">
      <alignment horizontal="center"/>
      <protection/>
    </xf>
    <xf numFmtId="0" fontId="30" fillId="0" borderId="8" xfId="22" applyFont="1" applyFill="1" applyBorder="1" applyAlignment="1">
      <alignment horizontal="center"/>
      <protection/>
    </xf>
    <xf numFmtId="3" fontId="39" fillId="0" borderId="36" xfId="0" applyNumberFormat="1" applyFont="1" applyBorder="1" applyAlignment="1">
      <alignment/>
    </xf>
    <xf numFmtId="3" fontId="39" fillId="0" borderId="37" xfId="0" applyNumberFormat="1" applyFont="1" applyBorder="1" applyAlignment="1">
      <alignment/>
    </xf>
    <xf numFmtId="177" fontId="39" fillId="0" borderId="36" xfId="0" applyNumberFormat="1" applyFont="1" applyBorder="1" applyAlignment="1">
      <alignment horizontal="centerContinuous"/>
    </xf>
    <xf numFmtId="177" fontId="39" fillId="0" borderId="37" xfId="0" applyNumberFormat="1" applyFont="1" applyBorder="1" applyAlignment="1">
      <alignment horizontal="centerContinuous"/>
    </xf>
    <xf numFmtId="177" fontId="39" fillId="0" borderId="37" xfId="0" applyNumberFormat="1" applyFont="1" applyBorder="1" applyAlignment="1">
      <alignment/>
    </xf>
    <xf numFmtId="177" fontId="39" fillId="0" borderId="38" xfId="0" applyNumberFormat="1" applyFont="1" applyBorder="1" applyAlignment="1">
      <alignment horizontal="centerContinuous"/>
    </xf>
    <xf numFmtId="3" fontId="39" fillId="0" borderId="2" xfId="0" applyNumberFormat="1" applyFont="1" applyBorder="1" applyAlignment="1">
      <alignment/>
    </xf>
    <xf numFmtId="177" fontId="39" fillId="0" borderId="7" xfId="0" applyNumberFormat="1" applyFont="1" applyBorder="1" applyAlignment="1">
      <alignment horizontal="centerContinuous"/>
    </xf>
    <xf numFmtId="177" fontId="39" fillId="0" borderId="3" xfId="0" applyNumberFormat="1" applyFont="1" applyBorder="1" applyAlignment="1">
      <alignment horizontal="centerContinuous"/>
    </xf>
    <xf numFmtId="177" fontId="39" fillId="0" borderId="3" xfId="0" applyNumberFormat="1" applyFont="1" applyBorder="1" applyAlignment="1">
      <alignment/>
    </xf>
    <xf numFmtId="177" fontId="39" fillId="0" borderId="8" xfId="0" applyNumberFormat="1" applyFont="1" applyBorder="1" applyAlignment="1">
      <alignment horizontal="centerContinuous"/>
    </xf>
    <xf numFmtId="3" fontId="47" fillId="0" borderId="12" xfId="0" applyNumberFormat="1" applyFont="1" applyBorder="1" applyAlignment="1">
      <alignment/>
    </xf>
    <xf numFmtId="177" fontId="39" fillId="0" borderId="12" xfId="0" applyNumberFormat="1" applyFont="1" applyBorder="1" applyAlignment="1">
      <alignment horizontal="right"/>
    </xf>
    <xf numFmtId="177" fontId="39" fillId="0" borderId="13" xfId="0" applyNumberFormat="1" applyFont="1" applyBorder="1" applyAlignment="1">
      <alignment horizontal="center"/>
    </xf>
    <xf numFmtId="177" fontId="39" fillId="0" borderId="13" xfId="0" applyNumberFormat="1" applyFont="1" applyBorder="1" applyAlignment="1">
      <alignment/>
    </xf>
    <xf numFmtId="177" fontId="39" fillId="0" borderId="39" xfId="0" applyNumberFormat="1" applyFont="1" applyBorder="1" applyAlignment="1">
      <alignment horizontal="right"/>
    </xf>
    <xf numFmtId="3" fontId="39" fillId="0" borderId="27" xfId="0" applyNumberFormat="1" applyFont="1" applyBorder="1" applyAlignment="1">
      <alignment/>
    </xf>
    <xf numFmtId="177" fontId="39" fillId="0" borderId="27" xfId="0" applyNumberFormat="1" applyFont="1" applyBorder="1" applyAlignment="1">
      <alignment/>
    </xf>
    <xf numFmtId="177" fontId="39" fillId="0" borderId="28" xfId="0" applyNumberFormat="1" applyFont="1" applyBorder="1" applyAlignment="1">
      <alignment/>
    </xf>
    <xf numFmtId="165" fontId="39" fillId="0" borderId="30" xfId="0" applyNumberFormat="1" applyFont="1" applyBorder="1" applyAlignment="1">
      <alignment/>
    </xf>
    <xf numFmtId="177" fontId="39" fillId="0" borderId="30" xfId="0" applyNumberFormat="1" applyFont="1" applyBorder="1" applyAlignment="1">
      <alignment/>
    </xf>
    <xf numFmtId="3" fontId="39" fillId="0" borderId="7" xfId="0" applyNumberFormat="1" applyFont="1" applyFill="1" applyBorder="1" applyAlignment="1">
      <alignment/>
    </xf>
    <xf numFmtId="177" fontId="39" fillId="0" borderId="7" xfId="0" applyNumberFormat="1" applyFont="1" applyBorder="1" applyAlignment="1">
      <alignment/>
    </xf>
    <xf numFmtId="177" fontId="39" fillId="0" borderId="8" xfId="0" applyNumberFormat="1" applyFont="1" applyBorder="1" applyAlignment="1">
      <alignment/>
    </xf>
    <xf numFmtId="3" fontId="39" fillId="0" borderId="7" xfId="0" applyNumberFormat="1" applyFont="1" applyBorder="1" applyAlignment="1">
      <alignment/>
    </xf>
    <xf numFmtId="177" fontId="47" fillId="0" borderId="7" xfId="0" applyNumberFormat="1" applyFont="1" applyBorder="1" applyAlignment="1">
      <alignment/>
    </xf>
    <xf numFmtId="177" fontId="47" fillId="0" borderId="3" xfId="0" applyNumberFormat="1" applyFont="1" applyBorder="1" applyAlignment="1">
      <alignment/>
    </xf>
    <xf numFmtId="177" fontId="47" fillId="0" borderId="8" xfId="0" applyNumberFormat="1" applyFont="1" applyBorder="1" applyAlignment="1">
      <alignment/>
    </xf>
    <xf numFmtId="177" fontId="39" fillId="0" borderId="2" xfId="0" applyNumberFormat="1" applyFont="1" applyBorder="1" applyAlignment="1">
      <alignment/>
    </xf>
    <xf numFmtId="177" fontId="39" fillId="0" borderId="0" xfId="0" applyNumberFormat="1" applyFont="1" applyAlignment="1">
      <alignment/>
    </xf>
    <xf numFmtId="177" fontId="39" fillId="0" borderId="1" xfId="0" applyNumberFormat="1" applyFont="1" applyBorder="1" applyAlignment="1">
      <alignment/>
    </xf>
    <xf numFmtId="0" fontId="28" fillId="0" borderId="0" xfId="21" applyFont="1" applyBorder="1">
      <alignment/>
      <protection/>
    </xf>
    <xf numFmtId="0" fontId="0" fillId="0" borderId="0" xfId="0" applyBorder="1" applyAlignment="1">
      <alignment horizontal="center"/>
    </xf>
    <xf numFmtId="0" fontId="0" fillId="0" borderId="0" xfId="0" applyBorder="1" applyAlignment="1">
      <alignment horizontal="center"/>
    </xf>
    <xf numFmtId="0" fontId="39" fillId="0" borderId="0" xfId="0" applyFont="1" applyBorder="1" applyAlignment="1">
      <alignment horizontal="center"/>
    </xf>
    <xf numFmtId="0" fontId="39" fillId="0" borderId="0" xfId="0" applyFont="1" applyBorder="1" applyAlignment="1">
      <alignment horizontal="center"/>
    </xf>
    <xf numFmtId="0" fontId="39"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0" fontId="46" fillId="0" borderId="0" xfId="0" applyFont="1" applyBorder="1" applyAlignment="1">
      <alignment wrapText="1"/>
    </xf>
    <xf numFmtId="210" fontId="34" fillId="2" borderId="28" xfId="0" applyNumberFormat="1" applyFont="1" applyFill="1" applyBorder="1" applyAlignment="1">
      <alignment/>
    </xf>
    <xf numFmtId="3" fontId="34" fillId="2" borderId="26" xfId="0" applyNumberFormat="1" applyFont="1" applyFill="1" applyBorder="1" applyAlignment="1">
      <alignment horizontal="centerContinuous"/>
    </xf>
    <xf numFmtId="1" fontId="36" fillId="2" borderId="64" xfId="0" applyNumberFormat="1" applyFont="1" applyFill="1" applyBorder="1" applyAlignment="1">
      <alignment horizontal="centerContinuous" wrapText="1"/>
    </xf>
    <xf numFmtId="3" fontId="8" fillId="2" borderId="0" xfId="0" applyNumberFormat="1" applyFont="1" applyFill="1" applyBorder="1" applyAlignment="1">
      <alignment horizontal="centerContinuous"/>
    </xf>
    <xf numFmtId="0" fontId="0" fillId="0" borderId="0" xfId="0" applyBorder="1" applyAlignment="1">
      <alignment/>
    </xf>
    <xf numFmtId="3" fontId="34" fillId="2" borderId="25" xfId="0" applyNumberFormat="1" applyFont="1" applyFill="1" applyBorder="1" applyAlignment="1">
      <alignment horizontal="centerContinuous" wrapText="1"/>
    </xf>
    <xf numFmtId="3" fontId="34" fillId="2" borderId="65" xfId="0" applyNumberFormat="1" applyFont="1" applyFill="1" applyBorder="1" applyAlignment="1">
      <alignment horizontal="centerContinuous"/>
    </xf>
    <xf numFmtId="3" fontId="34" fillId="2" borderId="66" xfId="0" applyNumberFormat="1" applyFont="1" applyFill="1" applyBorder="1" applyAlignment="1">
      <alignment horizontal="right"/>
    </xf>
    <xf numFmtId="3" fontId="32" fillId="2" borderId="67" xfId="0" applyNumberFormat="1" applyFont="1" applyFill="1" applyBorder="1" applyAlignment="1">
      <alignment/>
    </xf>
    <xf numFmtId="3" fontId="32" fillId="2" borderId="65" xfId="0" applyNumberFormat="1" applyFont="1" applyFill="1" applyBorder="1" applyAlignment="1">
      <alignment/>
    </xf>
    <xf numFmtId="3" fontId="34" fillId="2" borderId="20" xfId="0" applyNumberFormat="1" applyFont="1" applyFill="1" applyBorder="1" applyAlignment="1">
      <alignment/>
    </xf>
    <xf numFmtId="177" fontId="32" fillId="0" borderId="27" xfId="0" applyNumberFormat="1" applyFont="1" applyFill="1" applyBorder="1" applyAlignment="1">
      <alignment horizontal="left"/>
    </xf>
    <xf numFmtId="177" fontId="36" fillId="2" borderId="65" xfId="0" applyNumberFormat="1" applyFont="1" applyFill="1" applyBorder="1" applyAlignment="1">
      <alignment/>
    </xf>
    <xf numFmtId="177" fontId="38" fillId="0" borderId="42" xfId="0" applyNumberFormat="1" applyFont="1" applyBorder="1" applyAlignment="1">
      <alignment/>
    </xf>
    <xf numFmtId="177" fontId="36" fillId="2" borderId="68" xfId="0" applyNumberFormat="1" applyFont="1" applyFill="1" applyBorder="1" applyAlignment="1">
      <alignment horizontal="center"/>
    </xf>
    <xf numFmtId="177" fontId="36" fillId="2" borderId="69" xfId="0" applyNumberFormat="1" applyFont="1" applyFill="1" applyBorder="1" applyAlignment="1">
      <alignment horizontal="center"/>
    </xf>
    <xf numFmtId="177" fontId="37" fillId="2" borderId="70" xfId="0" applyNumberFormat="1" applyFont="1" applyFill="1" applyBorder="1" applyAlignment="1">
      <alignment/>
    </xf>
    <xf numFmtId="177" fontId="6" fillId="0" borderId="71" xfId="0" applyNumberFormat="1" applyFont="1" applyBorder="1" applyAlignment="1">
      <alignment/>
    </xf>
    <xf numFmtId="177" fontId="38" fillId="0" borderId="72" xfId="0" applyNumberFormat="1" applyFont="1" applyBorder="1" applyAlignment="1">
      <alignment/>
    </xf>
    <xf numFmtId="177" fontId="32" fillId="2" borderId="73" xfId="0" applyNumberFormat="1" applyFont="1" applyFill="1" applyBorder="1" applyAlignment="1">
      <alignment/>
    </xf>
    <xf numFmtId="177" fontId="32" fillId="2" borderId="74" xfId="0" applyNumberFormat="1" applyFont="1" applyFill="1" applyBorder="1" applyAlignment="1">
      <alignment/>
    </xf>
    <xf numFmtId="177" fontId="34" fillId="2" borderId="73" xfId="0" applyNumberFormat="1" applyFont="1" applyFill="1" applyBorder="1" applyAlignment="1">
      <alignment horizontal="centerContinuous"/>
    </xf>
    <xf numFmtId="177" fontId="34" fillId="2" borderId="74" xfId="0" applyNumberFormat="1" applyFont="1" applyFill="1" applyBorder="1" applyAlignment="1">
      <alignment horizontal="centerContinuous"/>
    </xf>
    <xf numFmtId="177" fontId="34" fillId="2" borderId="73" xfId="0" applyNumberFormat="1" applyFont="1" applyFill="1" applyBorder="1" applyAlignment="1">
      <alignment horizontal="center"/>
    </xf>
    <xf numFmtId="177" fontId="34" fillId="2" borderId="74" xfId="0" applyNumberFormat="1" applyFont="1" applyFill="1" applyBorder="1" applyAlignment="1">
      <alignment horizontal="center"/>
    </xf>
    <xf numFmtId="177" fontId="34" fillId="2" borderId="67" xfId="0" applyNumberFormat="1" applyFont="1" applyFill="1" applyBorder="1" applyAlignment="1">
      <alignment horizontal="center"/>
    </xf>
    <xf numFmtId="177" fontId="34" fillId="2" borderId="75" xfId="0" applyNumberFormat="1" applyFont="1" applyFill="1" applyBorder="1" applyAlignment="1">
      <alignment horizontal="left"/>
    </xf>
    <xf numFmtId="177" fontId="32" fillId="2" borderId="76" xfId="0" applyNumberFormat="1" applyFont="1" applyFill="1" applyBorder="1" applyAlignment="1">
      <alignment/>
    </xf>
    <xf numFmtId="2" fontId="32" fillId="2" borderId="75" xfId="0" applyNumberFormat="1" applyFont="1" applyFill="1" applyBorder="1" applyAlignment="1">
      <alignment horizontal="right"/>
    </xf>
    <xf numFmtId="2" fontId="32" fillId="2" borderId="76" xfId="0" applyNumberFormat="1" applyFont="1" applyFill="1" applyBorder="1" applyAlignment="1">
      <alignment/>
    </xf>
    <xf numFmtId="2" fontId="32" fillId="2" borderId="75" xfId="0" applyNumberFormat="1" applyFont="1" applyFill="1" applyBorder="1" applyAlignment="1">
      <alignment/>
    </xf>
    <xf numFmtId="177" fontId="32" fillId="2" borderId="75" xfId="0" applyNumberFormat="1" applyFont="1" applyFill="1" applyBorder="1" applyAlignment="1">
      <alignment/>
    </xf>
    <xf numFmtId="177" fontId="32" fillId="2" borderId="77" xfId="0" applyNumberFormat="1" applyFont="1" applyFill="1" applyBorder="1" applyAlignment="1">
      <alignment/>
    </xf>
    <xf numFmtId="177" fontId="24" fillId="0" borderId="45" xfId="0" applyNumberFormat="1" applyFont="1" applyBorder="1" applyAlignment="1">
      <alignment horizontal="right"/>
    </xf>
    <xf numFmtId="3" fontId="24" fillId="0" borderId="0" xfId="0" applyNumberFormat="1" applyFont="1" applyAlignment="1">
      <alignment horizontal="centerContinuous"/>
    </xf>
    <xf numFmtId="177" fontId="24" fillId="0" borderId="0" xfId="0" applyNumberFormat="1" applyFont="1" applyAlignment="1">
      <alignment horizontal="centerContinuous"/>
    </xf>
    <xf numFmtId="177" fontId="24" fillId="0" borderId="36" xfId="0" applyNumberFormat="1" applyFont="1" applyBorder="1" applyAlignment="1">
      <alignment horizontal="center"/>
    </xf>
    <xf numFmtId="177" fontId="24" fillId="0" borderId="37" xfId="0" applyNumberFormat="1" applyFont="1" applyBorder="1" applyAlignment="1">
      <alignment horizontal="center"/>
    </xf>
    <xf numFmtId="177" fontId="24" fillId="0" borderId="38" xfId="0" applyNumberFormat="1" applyFont="1" applyBorder="1" applyAlignment="1">
      <alignment horizontal="center"/>
    </xf>
    <xf numFmtId="177" fontId="24" fillId="0" borderId="38" xfId="0" applyNumberFormat="1" applyFont="1" applyBorder="1" applyAlignment="1">
      <alignment horizontal="centerContinuous"/>
    </xf>
    <xf numFmtId="0" fontId="29" fillId="0" borderId="67" xfId="22" applyFont="1" applyFill="1" applyBorder="1" applyAlignment="1">
      <alignment horizontal="centerContinuous"/>
      <protection/>
    </xf>
    <xf numFmtId="1" fontId="29" fillId="0" borderId="73" xfId="22" applyNumberFormat="1" applyFont="1" applyFill="1" applyBorder="1" applyAlignment="1">
      <alignment horizontal="centerContinuous"/>
      <protection/>
    </xf>
    <xf numFmtId="0" fontId="29" fillId="0" borderId="0" xfId="22" applyFont="1">
      <alignment/>
      <protection/>
    </xf>
    <xf numFmtId="177" fontId="13" fillId="0" borderId="28" xfId="0" applyNumberFormat="1" applyFont="1" applyFill="1" applyBorder="1" applyAlignment="1">
      <alignment horizontal="left"/>
    </xf>
    <xf numFmtId="177" fontId="13" fillId="0" borderId="28" xfId="0" applyNumberFormat="1" applyFont="1" applyFill="1" applyBorder="1" applyAlignment="1">
      <alignment/>
    </xf>
    <xf numFmtId="0" fontId="0" fillId="0" borderId="43" xfId="0" applyFill="1" applyBorder="1" applyAlignment="1">
      <alignment/>
    </xf>
    <xf numFmtId="177" fontId="13" fillId="0" borderId="27" xfId="0" applyNumberFormat="1" applyFont="1" applyFill="1" applyBorder="1" applyAlignment="1">
      <alignment/>
    </xf>
    <xf numFmtId="177" fontId="13" fillId="0" borderId="30" xfId="0" applyNumberFormat="1" applyFont="1" applyFill="1" applyBorder="1" applyAlignment="1">
      <alignment/>
    </xf>
    <xf numFmtId="177" fontId="13" fillId="0" borderId="78" xfId="0" applyNumberFormat="1" applyFont="1" applyFill="1" applyBorder="1" applyAlignment="1">
      <alignment horizontal="left"/>
    </xf>
    <xf numFmtId="177" fontId="13" fillId="0" borderId="78" xfId="0" applyNumberFormat="1" applyFont="1" applyFill="1" applyBorder="1" applyAlignment="1">
      <alignment/>
    </xf>
    <xf numFmtId="0" fontId="0" fillId="0" borderId="79" xfId="0" applyFill="1" applyBorder="1" applyAlignment="1">
      <alignment/>
    </xf>
    <xf numFmtId="177" fontId="13" fillId="0" borderId="47" xfId="0" applyNumberFormat="1" applyFont="1" applyFill="1" applyBorder="1" applyAlignment="1">
      <alignment/>
    </xf>
    <xf numFmtId="177" fontId="13" fillId="0" borderId="47" xfId="0" applyNumberFormat="1" applyFont="1" applyFill="1" applyBorder="1" applyAlignment="1">
      <alignment horizontal="centerContinuous"/>
    </xf>
    <xf numFmtId="177" fontId="13" fillId="0" borderId="80" xfId="0" applyNumberFormat="1" applyFont="1" applyFill="1" applyBorder="1" applyAlignment="1">
      <alignment horizontal="centerContinuous"/>
    </xf>
    <xf numFmtId="177" fontId="13" fillId="0" borderId="27" xfId="0" applyNumberFormat="1" applyFont="1" applyFill="1" applyBorder="1" applyAlignment="1">
      <alignment horizontal="centerContinuous"/>
    </xf>
    <xf numFmtId="177" fontId="13" fillId="0" borderId="30" xfId="0" applyNumberFormat="1" applyFont="1" applyFill="1" applyBorder="1" applyAlignment="1">
      <alignment horizontal="centerContinuous"/>
    </xf>
    <xf numFmtId="177" fontId="14" fillId="0" borderId="27" xfId="0" applyNumberFormat="1" applyFont="1" applyFill="1" applyBorder="1" applyAlignment="1">
      <alignment horizontal="right"/>
    </xf>
    <xf numFmtId="177" fontId="14" fillId="0" borderId="30" xfId="0" applyNumberFormat="1" applyFont="1" applyFill="1" applyBorder="1" applyAlignment="1">
      <alignment horizontal="right"/>
    </xf>
    <xf numFmtId="177" fontId="13" fillId="0" borderId="3" xfId="0" applyNumberFormat="1" applyFont="1" applyFill="1" applyBorder="1" applyAlignment="1">
      <alignment horizontal="left"/>
    </xf>
    <xf numFmtId="177" fontId="13" fillId="0" borderId="3" xfId="0" applyNumberFormat="1" applyFont="1" applyFill="1" applyBorder="1" applyAlignment="1">
      <alignment/>
    </xf>
    <xf numFmtId="0" fontId="0" fillId="0" borderId="81" xfId="0" applyFill="1" applyBorder="1" applyAlignment="1">
      <alignment/>
    </xf>
    <xf numFmtId="177" fontId="13" fillId="0" borderId="7" xfId="0" applyNumberFormat="1" applyFont="1" applyFill="1" applyBorder="1" applyAlignment="1">
      <alignment/>
    </xf>
    <xf numFmtId="177" fontId="13" fillId="0" borderId="8" xfId="0" applyNumberFormat="1" applyFont="1" applyFill="1" applyBorder="1" applyAlignment="1">
      <alignment/>
    </xf>
    <xf numFmtId="0" fontId="16" fillId="0" borderId="6" xfId="22" applyFont="1" applyBorder="1" applyAlignment="1">
      <alignment wrapText="1"/>
      <protection/>
    </xf>
    <xf numFmtId="0" fontId="29" fillId="0" borderId="3" xfId="22" applyFont="1" applyFill="1" applyBorder="1" applyAlignment="1">
      <alignment horizontal="centerContinuous"/>
      <protection/>
    </xf>
    <xf numFmtId="0" fontId="16" fillId="0" borderId="0" xfId="22" applyFont="1" applyFill="1" applyBorder="1" applyAlignment="1">
      <alignment horizontal="center"/>
      <protection/>
    </xf>
    <xf numFmtId="0" fontId="30" fillId="0" borderId="3" xfId="22" applyFont="1" applyFill="1" applyBorder="1" applyAlignment="1">
      <alignment horizontal="center"/>
      <protection/>
    </xf>
    <xf numFmtId="0" fontId="16" fillId="0" borderId="0" xfId="22" applyFont="1" applyBorder="1">
      <alignment/>
      <protection/>
    </xf>
    <xf numFmtId="183" fontId="29" fillId="0" borderId="0" xfId="22" applyNumberFormat="1" applyFont="1" applyBorder="1">
      <alignment/>
      <protection/>
    </xf>
    <xf numFmtId="183" fontId="16" fillId="0" borderId="3" xfId="15" applyNumberFormat="1" applyFont="1" applyBorder="1" applyAlignment="1">
      <alignment/>
    </xf>
    <xf numFmtId="183" fontId="30" fillId="0" borderId="0" xfId="15" applyNumberFormat="1" applyFont="1" applyBorder="1" applyAlignment="1">
      <alignment/>
    </xf>
    <xf numFmtId="183" fontId="29" fillId="0" borderId="3" xfId="15" applyNumberFormat="1" applyFont="1" applyBorder="1" applyAlignment="1">
      <alignment/>
    </xf>
    <xf numFmtId="183" fontId="16" fillId="0" borderId="0" xfId="15" applyNumberFormat="1" applyFont="1" applyBorder="1" applyAlignment="1">
      <alignment/>
    </xf>
    <xf numFmtId="183" fontId="29" fillId="0" borderId="82" xfId="22" applyNumberFormat="1" applyFont="1" applyBorder="1" applyAlignment="1">
      <alignment horizontal="left"/>
      <protection/>
    </xf>
    <xf numFmtId="1" fontId="29" fillId="0" borderId="37" xfId="22" applyNumberFormat="1" applyFont="1" applyFill="1" applyBorder="1" applyAlignment="1">
      <alignment horizontal="centerContinuous"/>
      <protection/>
    </xf>
    <xf numFmtId="1" fontId="29" fillId="0" borderId="83" xfId="22" applyNumberFormat="1" applyFont="1" applyFill="1" applyBorder="1" applyAlignment="1">
      <alignment horizontal="centerContinuous"/>
      <protection/>
    </xf>
    <xf numFmtId="1" fontId="29" fillId="0" borderId="84" xfId="22" applyNumberFormat="1" applyFont="1" applyFill="1" applyBorder="1" applyAlignment="1">
      <alignment horizontal="centerContinuous"/>
      <protection/>
    </xf>
    <xf numFmtId="1" fontId="29" fillId="0" borderId="85" xfId="22" applyNumberFormat="1" applyFont="1" applyFill="1" applyBorder="1" applyAlignment="1">
      <alignment horizontal="centerContinuous"/>
      <protection/>
    </xf>
    <xf numFmtId="0" fontId="29" fillId="0" borderId="84" xfId="22" applyFont="1" applyFill="1" applyBorder="1" applyAlignment="1">
      <alignment horizontal="centerContinuous"/>
      <protection/>
    </xf>
    <xf numFmtId="0" fontId="16" fillId="0" borderId="36" xfId="22" applyFont="1" applyBorder="1">
      <alignment/>
      <protection/>
    </xf>
    <xf numFmtId="177" fontId="34" fillId="2" borderId="67" xfId="0" applyNumberFormat="1" applyFont="1" applyFill="1" applyBorder="1" applyAlignment="1">
      <alignment horizontal="centerContinuous"/>
    </xf>
    <xf numFmtId="0" fontId="6" fillId="0" borderId="0" xfId="0" applyFont="1" applyBorder="1" applyAlignment="1">
      <alignment/>
    </xf>
    <xf numFmtId="3" fontId="6" fillId="0" borderId="0" xfId="0" applyNumberFormat="1" applyFont="1" applyBorder="1" applyAlignment="1">
      <alignment horizontal="fill"/>
    </xf>
    <xf numFmtId="177" fontId="6" fillId="0" borderId="0" xfId="0" applyNumberFormat="1" applyFont="1" applyBorder="1" applyAlignment="1">
      <alignment horizontal="fill"/>
    </xf>
    <xf numFmtId="3" fontId="24" fillId="0" borderId="2" xfId="0" applyNumberFormat="1" applyFont="1" applyBorder="1" applyAlignment="1">
      <alignment/>
    </xf>
    <xf numFmtId="3" fontId="24" fillId="0" borderId="0" xfId="0" applyNumberFormat="1" applyFont="1" applyBorder="1" applyAlignment="1">
      <alignment/>
    </xf>
    <xf numFmtId="3" fontId="24" fillId="0" borderId="0" xfId="0" applyNumberFormat="1" applyFont="1" applyBorder="1" applyAlignment="1">
      <alignment horizontal="fill"/>
    </xf>
    <xf numFmtId="177" fontId="24" fillId="0" borderId="0" xfId="0" applyNumberFormat="1" applyFont="1" applyBorder="1" applyAlignment="1">
      <alignment horizontal="fill"/>
    </xf>
    <xf numFmtId="177" fontId="24" fillId="0" borderId="5" xfId="0" applyNumberFormat="1" applyFont="1" applyBorder="1" applyAlignment="1">
      <alignment/>
    </xf>
    <xf numFmtId="3" fontId="6" fillId="0" borderId="73" xfId="0" applyNumberFormat="1" applyFont="1" applyBorder="1" applyAlignment="1">
      <alignment/>
    </xf>
    <xf numFmtId="3" fontId="6" fillId="0" borderId="74" xfId="0" applyNumberFormat="1" applyFont="1" applyBorder="1" applyAlignment="1">
      <alignment/>
    </xf>
    <xf numFmtId="177" fontId="6" fillId="0" borderId="74" xfId="0" applyNumberFormat="1" applyFont="1" applyBorder="1" applyAlignment="1">
      <alignment/>
    </xf>
    <xf numFmtId="177" fontId="6" fillId="0" borderId="86" xfId="0" applyNumberFormat="1" applyFont="1" applyBorder="1" applyAlignment="1">
      <alignment/>
    </xf>
    <xf numFmtId="177" fontId="6" fillId="0" borderId="67" xfId="0" applyNumberFormat="1" applyFont="1" applyBorder="1" applyAlignment="1">
      <alignment/>
    </xf>
    <xf numFmtId="3" fontId="24" fillId="0" borderId="87" xfId="0" applyNumberFormat="1" applyFont="1" applyBorder="1" applyAlignment="1">
      <alignment/>
    </xf>
    <xf numFmtId="3" fontId="24" fillId="0" borderId="88" xfId="0" applyNumberFormat="1" applyFont="1" applyBorder="1" applyAlignment="1">
      <alignment/>
    </xf>
    <xf numFmtId="3" fontId="24" fillId="0" borderId="88" xfId="0" applyNumberFormat="1" applyFont="1" applyBorder="1" applyAlignment="1">
      <alignment horizontal="fill"/>
    </xf>
    <xf numFmtId="177" fontId="24" fillId="0" borderId="88" xfId="0" applyNumberFormat="1" applyFont="1" applyBorder="1" applyAlignment="1">
      <alignment horizontal="fill"/>
    </xf>
    <xf numFmtId="177" fontId="24" fillId="0" borderId="89" xfId="0" applyNumberFormat="1" applyFont="1" applyBorder="1" applyAlignment="1">
      <alignment/>
    </xf>
    <xf numFmtId="165" fontId="24" fillId="0" borderId="90" xfId="0" applyNumberFormat="1" applyFont="1" applyBorder="1" applyAlignment="1">
      <alignment/>
    </xf>
    <xf numFmtId="3" fontId="6" fillId="0" borderId="91" xfId="0" applyNumberFormat="1" applyFont="1" applyBorder="1" applyAlignment="1">
      <alignment/>
    </xf>
    <xf numFmtId="3" fontId="24" fillId="0" borderId="92" xfId="0" applyNumberFormat="1" applyFont="1" applyBorder="1" applyAlignment="1">
      <alignment/>
    </xf>
    <xf numFmtId="0" fontId="6" fillId="0" borderId="93" xfId="0" applyFont="1" applyBorder="1" applyAlignment="1">
      <alignment/>
    </xf>
    <xf numFmtId="3" fontId="6" fillId="0" borderId="92" xfId="0" applyNumberFormat="1" applyFont="1" applyBorder="1" applyAlignment="1">
      <alignment horizontal="fill"/>
    </xf>
    <xf numFmtId="177" fontId="6" fillId="0" borderId="92" xfId="0" applyNumberFormat="1" applyFont="1" applyBorder="1" applyAlignment="1">
      <alignment horizontal="fill"/>
    </xf>
    <xf numFmtId="177" fontId="6" fillId="0" borderId="94" xfId="0" applyNumberFormat="1" applyFont="1" applyBorder="1" applyAlignment="1">
      <alignment/>
    </xf>
    <xf numFmtId="177" fontId="24" fillId="0" borderId="90" xfId="0" applyNumberFormat="1" applyFont="1" applyBorder="1" applyAlignment="1">
      <alignment/>
    </xf>
    <xf numFmtId="3" fontId="24" fillId="0" borderId="95" xfId="0" applyNumberFormat="1" applyFont="1" applyBorder="1" applyAlignment="1">
      <alignment/>
    </xf>
    <xf numFmtId="3" fontId="24" fillId="0" borderId="95" xfId="0" applyNumberFormat="1" applyFont="1" applyBorder="1" applyAlignment="1">
      <alignment horizontal="fill"/>
    </xf>
    <xf numFmtId="177" fontId="24" fillId="0" borderId="95" xfId="0" applyNumberFormat="1" applyFont="1" applyBorder="1" applyAlignment="1">
      <alignment horizontal="fill"/>
    </xf>
    <xf numFmtId="177" fontId="24" fillId="0" borderId="96" xfId="0" applyNumberFormat="1" applyFont="1" applyBorder="1" applyAlignment="1">
      <alignment/>
    </xf>
    <xf numFmtId="177" fontId="24" fillId="0" borderId="97" xfId="0" applyNumberFormat="1" applyFont="1" applyBorder="1" applyAlignment="1">
      <alignment/>
    </xf>
    <xf numFmtId="177" fontId="24" fillId="0" borderId="1" xfId="0" applyNumberFormat="1" applyFont="1" applyBorder="1" applyAlignment="1">
      <alignment/>
    </xf>
    <xf numFmtId="177" fontId="6" fillId="0" borderId="0" xfId="0" applyNumberFormat="1" applyFont="1" applyBorder="1" applyAlignment="1">
      <alignment/>
    </xf>
    <xf numFmtId="0" fontId="47" fillId="0" borderId="73" xfId="22" applyFont="1" applyFill="1" applyBorder="1" applyAlignment="1">
      <alignment horizontal="centerContinuous"/>
      <protection/>
    </xf>
    <xf numFmtId="0" fontId="47" fillId="0" borderId="7" xfId="22" applyFont="1" applyFill="1" applyBorder="1" applyAlignment="1">
      <alignment horizontal="centerContinuous"/>
      <protection/>
    </xf>
    <xf numFmtId="1" fontId="29" fillId="0" borderId="0" xfId="22" applyNumberFormat="1" applyFont="1" applyFill="1" applyBorder="1" applyAlignment="1">
      <alignment horizontal="centerContinuous"/>
      <protection/>
    </xf>
    <xf numFmtId="0" fontId="29" fillId="0" borderId="0" xfId="22" applyFont="1" applyFill="1" applyBorder="1" applyAlignment="1">
      <alignment horizontal="centerContinuous"/>
      <protection/>
    </xf>
    <xf numFmtId="0" fontId="30" fillId="0" borderId="0" xfId="22" applyFont="1" applyFill="1" applyBorder="1" applyAlignment="1">
      <alignment horizontal="center"/>
      <protection/>
    </xf>
    <xf numFmtId="185" fontId="29" fillId="0" borderId="0" xfId="17" applyNumberFormat="1" applyFont="1" applyBorder="1" applyAlignment="1">
      <alignment/>
    </xf>
    <xf numFmtId="183" fontId="29" fillId="0" borderId="0" xfId="15" applyNumberFormat="1" applyFont="1" applyBorder="1" applyAlignment="1">
      <alignment/>
    </xf>
    <xf numFmtId="0" fontId="1" fillId="0" borderId="0" xfId="22" applyFont="1" applyBorder="1" applyAlignment="1">
      <alignment horizontal="left"/>
      <protection/>
    </xf>
    <xf numFmtId="0" fontId="28" fillId="0" borderId="0" xfId="22" applyBorder="1" applyAlignment="1">
      <alignment horizontal="centerContinuous"/>
      <protection/>
    </xf>
    <xf numFmtId="0" fontId="28" fillId="0" borderId="0" xfId="22" applyBorder="1">
      <alignment/>
      <protection/>
    </xf>
    <xf numFmtId="177" fontId="6" fillId="0" borderId="49" xfId="0" applyNumberFormat="1" applyFont="1" applyBorder="1" applyAlignment="1">
      <alignment/>
    </xf>
    <xf numFmtId="177" fontId="13" fillId="2" borderId="40" xfId="0" applyNumberFormat="1" applyFont="1" applyFill="1" applyBorder="1" applyAlignment="1">
      <alignment/>
    </xf>
    <xf numFmtId="177" fontId="13" fillId="2" borderId="42" xfId="0" applyNumberFormat="1" applyFont="1" applyFill="1" applyBorder="1" applyAlignment="1">
      <alignment/>
    </xf>
    <xf numFmtId="177" fontId="13" fillId="2" borderId="41" xfId="0" applyNumberFormat="1" applyFont="1" applyFill="1" applyBorder="1" applyAlignment="1">
      <alignment/>
    </xf>
    <xf numFmtId="183" fontId="29" fillId="0" borderId="2" xfId="15" applyNumberFormat="1" applyFont="1" applyBorder="1" applyAlignment="1">
      <alignment/>
    </xf>
    <xf numFmtId="3" fontId="22" fillId="0" borderId="13" xfId="0" applyNumberFormat="1" applyFont="1" applyBorder="1" applyAlignment="1">
      <alignment/>
    </xf>
    <xf numFmtId="177" fontId="13" fillId="2" borderId="98" xfId="0" applyNumberFormat="1" applyFont="1" applyFill="1" applyBorder="1" applyAlignment="1">
      <alignment/>
    </xf>
    <xf numFmtId="177" fontId="13" fillId="2" borderId="99" xfId="0" applyNumberFormat="1" applyFont="1" applyFill="1" applyBorder="1" applyAlignment="1">
      <alignment/>
    </xf>
    <xf numFmtId="177" fontId="13" fillId="2" borderId="100" xfId="0" applyNumberFormat="1" applyFont="1" applyFill="1" applyBorder="1" applyAlignment="1">
      <alignment/>
    </xf>
    <xf numFmtId="177" fontId="13" fillId="2" borderId="101" xfId="0" applyNumberFormat="1" applyFont="1" applyFill="1" applyBorder="1" applyAlignment="1">
      <alignment/>
    </xf>
    <xf numFmtId="177" fontId="13" fillId="2" borderId="102" xfId="0" applyNumberFormat="1" applyFont="1" applyFill="1" applyBorder="1" applyAlignment="1">
      <alignment/>
    </xf>
    <xf numFmtId="177" fontId="13" fillId="2" borderId="103" xfId="0" applyNumberFormat="1" applyFont="1" applyFill="1" applyBorder="1" applyAlignment="1">
      <alignment/>
    </xf>
    <xf numFmtId="177" fontId="13" fillId="2" borderId="104" xfId="0" applyNumberFormat="1" applyFont="1" applyFill="1" applyBorder="1" applyAlignment="1">
      <alignment/>
    </xf>
    <xf numFmtId="177" fontId="13" fillId="2" borderId="105" xfId="0" applyNumberFormat="1" applyFont="1" applyFill="1" applyBorder="1" applyAlignment="1">
      <alignment/>
    </xf>
    <xf numFmtId="177" fontId="32" fillId="2" borderId="0" xfId="0" applyNumberFormat="1" applyFont="1" applyFill="1" applyBorder="1" applyAlignment="1">
      <alignment/>
    </xf>
    <xf numFmtId="183" fontId="16" fillId="0" borderId="2" xfId="22" applyNumberFormat="1" applyFont="1" applyBorder="1">
      <alignment/>
      <protection/>
    </xf>
    <xf numFmtId="185" fontId="16" fillId="0" borderId="1" xfId="17" applyNumberFormat="1" applyFont="1" applyBorder="1" applyAlignment="1">
      <alignment/>
    </xf>
    <xf numFmtId="183" fontId="16" fillId="0" borderId="0" xfId="22" applyNumberFormat="1" applyFont="1" applyBorder="1">
      <alignment/>
      <protection/>
    </xf>
    <xf numFmtId="0" fontId="16" fillId="0" borderId="106" xfId="22" applyFont="1" applyBorder="1">
      <alignment/>
      <protection/>
    </xf>
    <xf numFmtId="0" fontId="6" fillId="0" borderId="0" xfId="22" applyFont="1">
      <alignment/>
      <protection/>
    </xf>
    <xf numFmtId="0" fontId="16" fillId="0" borderId="7" xfId="22" applyFont="1" applyFill="1" applyBorder="1" applyAlignment="1">
      <alignment horizontal="center" wrapText="1"/>
      <protection/>
    </xf>
    <xf numFmtId="0" fontId="16" fillId="0" borderId="8" xfId="22" applyFont="1" applyFill="1" applyBorder="1" applyAlignment="1">
      <alignment horizontal="center" wrapText="1"/>
      <protection/>
    </xf>
    <xf numFmtId="177" fontId="0" fillId="0" borderId="107" xfId="0" applyNumberFormat="1" applyBorder="1" applyAlignment="1">
      <alignment/>
    </xf>
    <xf numFmtId="177" fontId="13" fillId="2" borderId="108" xfId="0" applyNumberFormat="1" applyFont="1" applyFill="1" applyBorder="1" applyAlignment="1">
      <alignment/>
    </xf>
    <xf numFmtId="177" fontId="13" fillId="2" borderId="109" xfId="0" applyNumberFormat="1" applyFont="1" applyFill="1" applyBorder="1" applyAlignment="1">
      <alignment horizontal="left"/>
    </xf>
    <xf numFmtId="177" fontId="16" fillId="0" borderId="109" xfId="0" applyNumberFormat="1" applyFont="1" applyBorder="1" applyAlignment="1">
      <alignment/>
    </xf>
    <xf numFmtId="177" fontId="13" fillId="2" borderId="110" xfId="0" applyNumberFormat="1" applyFont="1" applyFill="1" applyBorder="1" applyAlignment="1">
      <alignment/>
    </xf>
    <xf numFmtId="177" fontId="13" fillId="2" borderId="111" xfId="0" applyNumberFormat="1" applyFont="1" applyFill="1" applyBorder="1" applyAlignment="1">
      <alignment/>
    </xf>
    <xf numFmtId="177" fontId="6" fillId="0" borderId="112" xfId="0" applyNumberFormat="1" applyFont="1" applyBorder="1" applyAlignment="1">
      <alignment/>
    </xf>
    <xf numFmtId="177" fontId="13" fillId="2" borderId="113" xfId="0" applyNumberFormat="1" applyFont="1" applyFill="1" applyBorder="1" applyAlignment="1">
      <alignment horizontal="left"/>
    </xf>
    <xf numFmtId="177" fontId="13" fillId="2" borderId="113" xfId="0" applyNumberFormat="1" applyFont="1" applyFill="1" applyBorder="1" applyAlignment="1">
      <alignment/>
    </xf>
    <xf numFmtId="177" fontId="13" fillId="2" borderId="114" xfId="0" applyNumberFormat="1" applyFont="1" applyFill="1" applyBorder="1" applyAlignment="1">
      <alignment/>
    </xf>
    <xf numFmtId="3" fontId="6" fillId="0" borderId="78" xfId="0" applyNumberFormat="1" applyFont="1" applyBorder="1" applyAlignment="1">
      <alignment/>
    </xf>
    <xf numFmtId="3" fontId="6" fillId="0" borderId="78" xfId="0" applyNumberFormat="1" applyFont="1" applyBorder="1" applyAlignment="1">
      <alignment horizontal="fill"/>
    </xf>
    <xf numFmtId="177" fontId="6" fillId="0" borderId="78" xfId="0" applyNumberFormat="1" applyFont="1" applyBorder="1" applyAlignment="1">
      <alignment horizontal="fill"/>
    </xf>
    <xf numFmtId="177" fontId="6" fillId="0" borderId="115" xfId="0" applyNumberFormat="1" applyFont="1" applyBorder="1" applyAlignment="1">
      <alignment/>
    </xf>
    <xf numFmtId="3" fontId="6" fillId="0" borderId="2" xfId="0" applyNumberFormat="1" applyFont="1" applyBorder="1" applyAlignment="1">
      <alignment/>
    </xf>
    <xf numFmtId="3" fontId="6" fillId="0" borderId="113" xfId="0" applyNumberFormat="1" applyFont="1" applyBorder="1" applyAlignment="1">
      <alignment horizontal="fill"/>
    </xf>
    <xf numFmtId="177" fontId="6" fillId="0" borderId="113" xfId="0" applyNumberFormat="1" applyFont="1" applyBorder="1" applyAlignment="1">
      <alignment horizontal="fill"/>
    </xf>
    <xf numFmtId="177" fontId="6" fillId="0" borderId="116" xfId="0" applyNumberFormat="1" applyFont="1" applyBorder="1" applyAlignment="1">
      <alignment/>
    </xf>
    <xf numFmtId="3" fontId="24" fillId="0" borderId="3" xfId="0" applyNumberFormat="1" applyFont="1" applyBorder="1" applyAlignment="1">
      <alignment/>
    </xf>
    <xf numFmtId="0" fontId="6" fillId="0" borderId="28" xfId="0" applyNumberFormat="1" applyFont="1" applyBorder="1" applyAlignment="1">
      <alignment/>
    </xf>
    <xf numFmtId="177" fontId="17" fillId="0" borderId="6" xfId="0" applyNumberFormat="1" applyFont="1" applyBorder="1" applyAlignment="1">
      <alignment/>
    </xf>
    <xf numFmtId="177" fontId="6" fillId="0" borderId="117" xfId="0" applyNumberFormat="1" applyFont="1" applyBorder="1" applyAlignment="1">
      <alignment/>
    </xf>
    <xf numFmtId="178" fontId="6" fillId="0" borderId="117" xfId="0" applyNumberFormat="1" applyFont="1" applyBorder="1" applyAlignment="1">
      <alignment/>
    </xf>
    <xf numFmtId="177" fontId="6" fillId="0" borderId="63" xfId="0" applyNumberFormat="1" applyFont="1" applyBorder="1" applyAlignment="1">
      <alignment/>
    </xf>
    <xf numFmtId="1" fontId="24" fillId="0" borderId="6" xfId="0" applyNumberFormat="1" applyFont="1" applyBorder="1" applyAlignment="1">
      <alignment/>
    </xf>
    <xf numFmtId="3" fontId="6" fillId="0" borderId="80" xfId="0" applyNumberFormat="1" applyFont="1" applyBorder="1" applyAlignment="1">
      <alignment/>
    </xf>
    <xf numFmtId="3" fontId="22" fillId="0" borderId="0" xfId="0" applyNumberFormat="1" applyFont="1" applyAlignment="1">
      <alignment horizontal="centerContinuous"/>
    </xf>
    <xf numFmtId="177" fontId="6" fillId="0" borderId="7" xfId="0" applyNumberFormat="1" applyFont="1" applyBorder="1" applyAlignment="1">
      <alignment horizontal="centerContinuous" vertical="top"/>
    </xf>
    <xf numFmtId="177" fontId="6" fillId="0" borderId="3" xfId="0" applyNumberFormat="1" applyFont="1" applyBorder="1" applyAlignment="1">
      <alignment horizontal="centerContinuous"/>
    </xf>
    <xf numFmtId="177" fontId="6" fillId="0" borderId="3" xfId="0" applyNumberFormat="1" applyFont="1" applyBorder="1" applyAlignment="1">
      <alignment/>
    </xf>
    <xf numFmtId="177" fontId="22" fillId="0" borderId="3" xfId="0" applyNumberFormat="1" applyFont="1" applyBorder="1" applyAlignment="1">
      <alignment horizontal="centerContinuous" wrapText="1"/>
    </xf>
    <xf numFmtId="177" fontId="6" fillId="0" borderId="3" xfId="0" applyNumberFormat="1" applyFont="1" applyBorder="1" applyAlignment="1">
      <alignment wrapText="1"/>
    </xf>
    <xf numFmtId="177" fontId="22" fillId="0" borderId="3" xfId="0" applyNumberFormat="1" applyFont="1" applyBorder="1" applyAlignment="1">
      <alignment horizontal="centerContinuous"/>
    </xf>
    <xf numFmtId="177" fontId="6" fillId="0" borderId="8" xfId="0" applyNumberFormat="1" applyFont="1" applyBorder="1" applyAlignment="1">
      <alignment horizontal="centerContinuous"/>
    </xf>
    <xf numFmtId="177" fontId="6" fillId="0" borderId="12" xfId="0" applyNumberFormat="1" applyFont="1" applyBorder="1" applyAlignment="1">
      <alignment horizontal="right"/>
    </xf>
    <xf numFmtId="177" fontId="6" fillId="0" borderId="13" xfId="0" applyNumberFormat="1" applyFont="1" applyBorder="1" applyAlignment="1">
      <alignment horizontal="center"/>
    </xf>
    <xf numFmtId="177" fontId="6" fillId="0" borderId="13" xfId="0" applyNumberFormat="1" applyFont="1" applyBorder="1" applyAlignment="1">
      <alignment horizontal="right"/>
    </xf>
    <xf numFmtId="177" fontId="6" fillId="0" borderId="39" xfId="0" applyNumberFormat="1" applyFont="1" applyBorder="1" applyAlignment="1">
      <alignment horizontal="right"/>
    </xf>
    <xf numFmtId="165" fontId="6" fillId="0" borderId="28" xfId="0" applyNumberFormat="1" applyFont="1" applyBorder="1" applyAlignment="1">
      <alignment/>
    </xf>
    <xf numFmtId="165" fontId="6" fillId="0" borderId="30" xfId="0" applyNumberFormat="1" applyFont="1" applyBorder="1" applyAlignment="1">
      <alignment/>
    </xf>
    <xf numFmtId="177" fontId="24" fillId="0" borderId="7" xfId="0" applyNumberFormat="1" applyFont="1" applyBorder="1" applyAlignment="1">
      <alignment/>
    </xf>
    <xf numFmtId="177" fontId="24" fillId="0" borderId="3" xfId="0" applyNumberFormat="1" applyFont="1" applyBorder="1" applyAlignment="1">
      <alignment/>
    </xf>
    <xf numFmtId="177" fontId="6" fillId="0" borderId="2" xfId="0" applyNumberFormat="1" applyFont="1" applyBorder="1" applyAlignment="1">
      <alignment/>
    </xf>
    <xf numFmtId="3" fontId="6" fillId="0" borderId="3" xfId="0" applyNumberFormat="1" applyFont="1" applyBorder="1" applyAlignment="1">
      <alignment/>
    </xf>
    <xf numFmtId="3" fontId="6" fillId="0" borderId="37" xfId="0" applyNumberFormat="1" applyFont="1" applyBorder="1" applyAlignment="1">
      <alignment/>
    </xf>
    <xf numFmtId="177" fontId="6" fillId="0" borderId="36" xfId="0" applyNumberFormat="1" applyFont="1" applyBorder="1" applyAlignment="1">
      <alignment horizontal="centerContinuous"/>
    </xf>
    <xf numFmtId="177" fontId="6" fillId="0" borderId="37" xfId="0" applyNumberFormat="1" applyFont="1" applyBorder="1" applyAlignment="1">
      <alignment horizontal="centerContinuous"/>
    </xf>
    <xf numFmtId="1" fontId="6" fillId="0" borderId="36" xfId="0" applyNumberFormat="1" applyFont="1" applyBorder="1" applyAlignment="1">
      <alignment horizontal="centerContinuous"/>
    </xf>
    <xf numFmtId="1" fontId="6" fillId="0" borderId="37" xfId="0" applyNumberFormat="1" applyFont="1" applyBorder="1" applyAlignment="1">
      <alignment horizontal="centerContinuous"/>
    </xf>
    <xf numFmtId="177" fontId="6" fillId="0" borderId="7" xfId="0" applyNumberFormat="1" applyFont="1" applyBorder="1" applyAlignment="1">
      <alignment horizontal="centerContinuous"/>
    </xf>
    <xf numFmtId="3" fontId="24" fillId="0" borderId="12" xfId="0" applyNumberFormat="1" applyFont="1" applyBorder="1" applyAlignment="1">
      <alignment/>
    </xf>
    <xf numFmtId="177" fontId="6" fillId="0" borderId="36" xfId="0" applyNumberFormat="1" applyFont="1" applyBorder="1" applyAlignment="1">
      <alignment wrapText="1"/>
    </xf>
    <xf numFmtId="0" fontId="0" fillId="0" borderId="37" xfId="0" applyFont="1" applyBorder="1" applyAlignment="1">
      <alignment wrapText="1"/>
    </xf>
    <xf numFmtId="0" fontId="0" fillId="0" borderId="38" xfId="0" applyFont="1" applyBorder="1" applyAlignment="1">
      <alignment wrapText="1"/>
    </xf>
    <xf numFmtId="1" fontId="6" fillId="0" borderId="38" xfId="0" applyNumberFormat="1" applyFont="1" applyBorder="1" applyAlignment="1">
      <alignment horizontal="centerContinuous"/>
    </xf>
    <xf numFmtId="177" fontId="6" fillId="0" borderId="7" xfId="0" applyNumberFormat="1" applyFont="1" applyBorder="1" applyAlignment="1">
      <alignment horizontal="centerContinuous" vertical="top" wrapText="1"/>
    </xf>
    <xf numFmtId="0" fontId="0" fillId="0" borderId="28" xfId="0" applyFont="1" applyBorder="1" applyAlignment="1">
      <alignment/>
    </xf>
    <xf numFmtId="0" fontId="0" fillId="0" borderId="30" xfId="0" applyFont="1" applyBorder="1" applyAlignment="1">
      <alignment/>
    </xf>
    <xf numFmtId="0" fontId="0" fillId="0" borderId="28" xfId="0" applyNumberFormat="1" applyFont="1" applyBorder="1" applyAlignment="1">
      <alignment/>
    </xf>
    <xf numFmtId="0" fontId="0" fillId="0" borderId="30" xfId="0" applyNumberFormat="1" applyFont="1" applyBorder="1" applyAlignment="1">
      <alignment/>
    </xf>
    <xf numFmtId="0" fontId="6" fillId="0" borderId="78" xfId="0" applyNumberFormat="1" applyFont="1" applyBorder="1" applyAlignment="1">
      <alignment/>
    </xf>
    <xf numFmtId="0" fontId="0" fillId="0" borderId="78" xfId="0" applyNumberFormat="1" applyFont="1" applyBorder="1" applyAlignment="1">
      <alignment/>
    </xf>
    <xf numFmtId="0" fontId="0" fillId="0" borderId="80" xfId="0" applyNumberFormat="1" applyFont="1" applyBorder="1" applyAlignment="1">
      <alignment/>
    </xf>
    <xf numFmtId="3" fontId="6" fillId="0" borderId="113" xfId="0" applyNumberFormat="1" applyFont="1" applyBorder="1" applyAlignment="1">
      <alignment/>
    </xf>
    <xf numFmtId="3" fontId="6" fillId="0" borderId="7" xfId="0" applyNumberFormat="1" applyFont="1" applyBorder="1" applyAlignment="1">
      <alignment/>
    </xf>
    <xf numFmtId="177" fontId="6" fillId="0" borderId="118" xfId="0" applyNumberFormat="1" applyFont="1" applyBorder="1" applyAlignment="1">
      <alignment/>
    </xf>
    <xf numFmtId="178" fontId="6" fillId="0" borderId="0" xfId="0" applyNumberFormat="1" applyFont="1" applyAlignment="1">
      <alignment/>
    </xf>
    <xf numFmtId="3" fontId="6" fillId="0" borderId="113" xfId="0" applyNumberFormat="1" applyFont="1" applyBorder="1" applyAlignment="1" quotePrefix="1">
      <alignment/>
    </xf>
    <xf numFmtId="3" fontId="6" fillId="0" borderId="30" xfId="0" applyNumberFormat="1" applyFont="1" applyBorder="1" applyAlignment="1">
      <alignment/>
    </xf>
    <xf numFmtId="2" fontId="34" fillId="2" borderId="76" xfId="0" applyNumberFormat="1" applyFont="1" applyFill="1" applyBorder="1" applyAlignment="1">
      <alignment/>
    </xf>
    <xf numFmtId="177" fontId="34" fillId="2" borderId="0" xfId="0" applyNumberFormat="1" applyFont="1" applyFill="1" applyBorder="1" applyAlignment="1">
      <alignment horizontal="center"/>
    </xf>
    <xf numFmtId="177" fontId="34" fillId="2" borderId="0" xfId="0" applyNumberFormat="1" applyFont="1" applyFill="1" applyBorder="1" applyAlignment="1">
      <alignment horizontal="right"/>
    </xf>
    <xf numFmtId="177" fontId="34" fillId="2" borderId="0" xfId="0" applyNumberFormat="1" applyFont="1" applyFill="1" applyBorder="1" applyAlignment="1" quotePrefix="1">
      <alignment horizontal="centerContinuous"/>
    </xf>
    <xf numFmtId="177" fontId="13" fillId="2" borderId="47" xfId="0" applyNumberFormat="1" applyFont="1" applyFill="1" applyBorder="1" applyAlignment="1">
      <alignment/>
    </xf>
    <xf numFmtId="177" fontId="36" fillId="2" borderId="30" xfId="0" applyNumberFormat="1" applyFont="1" applyFill="1" applyBorder="1" applyAlignment="1">
      <alignment/>
    </xf>
    <xf numFmtId="0" fontId="16" fillId="0" borderId="0" xfId="0" applyFont="1" applyBorder="1" applyAlignment="1">
      <alignment wrapText="1"/>
    </xf>
    <xf numFmtId="0" fontId="16" fillId="0" borderId="0" xfId="0" applyFont="1" applyBorder="1" applyAlignment="1">
      <alignment wrapText="1"/>
    </xf>
    <xf numFmtId="3" fontId="16" fillId="0" borderId="0" xfId="0" applyNumberFormat="1" applyFont="1" applyBorder="1" applyAlignment="1">
      <alignment wrapText="1"/>
    </xf>
    <xf numFmtId="0" fontId="16" fillId="0" borderId="0" xfId="0" applyFont="1" applyAlignment="1">
      <alignment/>
    </xf>
    <xf numFmtId="3" fontId="16" fillId="0" borderId="0" xfId="0" applyNumberFormat="1" applyFont="1" applyAlignment="1">
      <alignment/>
    </xf>
    <xf numFmtId="0" fontId="16" fillId="0" borderId="0" xfId="0" applyFont="1" applyBorder="1" applyAlignment="1">
      <alignment/>
    </xf>
    <xf numFmtId="0" fontId="16" fillId="0" borderId="0" xfId="0" applyFont="1" applyBorder="1" applyAlignment="1">
      <alignment wrapText="1"/>
    </xf>
    <xf numFmtId="0" fontId="28" fillId="0" borderId="0" xfId="0" applyFont="1" applyBorder="1" applyAlignment="1">
      <alignment wrapText="1"/>
    </xf>
    <xf numFmtId="5" fontId="16" fillId="0" borderId="0" xfId="0" applyNumberFormat="1" applyFont="1" applyBorder="1" applyAlignment="1">
      <alignment wrapText="1"/>
    </xf>
    <xf numFmtId="37" fontId="16" fillId="0" borderId="0" xfId="0" applyNumberFormat="1" applyFont="1" applyBorder="1" applyAlignment="1">
      <alignment wrapText="1"/>
    </xf>
    <xf numFmtId="37" fontId="30" fillId="0" borderId="0" xfId="0" applyNumberFormat="1" applyFont="1" applyAlignment="1">
      <alignment/>
    </xf>
    <xf numFmtId="37" fontId="16" fillId="0" borderId="0" xfId="0" applyNumberFormat="1" applyFont="1" applyAlignment="1">
      <alignment/>
    </xf>
    <xf numFmtId="0" fontId="46" fillId="0" borderId="0" xfId="0" applyFont="1" applyBorder="1" applyAlignment="1">
      <alignment/>
    </xf>
    <xf numFmtId="3" fontId="13" fillId="2" borderId="0" xfId="0" applyNumberFormat="1" applyFont="1" applyFill="1" applyAlignment="1">
      <alignment/>
    </xf>
    <xf numFmtId="3" fontId="17" fillId="0" borderId="0" xfId="0" applyNumberFormat="1" applyFont="1" applyAlignment="1">
      <alignment/>
    </xf>
    <xf numFmtId="3" fontId="34" fillId="2" borderId="55" xfId="0" applyNumberFormat="1" applyFont="1" applyFill="1" applyBorder="1" applyAlignment="1">
      <alignment horizontal="right"/>
    </xf>
    <xf numFmtId="3" fontId="34" fillId="2" borderId="13" xfId="0" applyNumberFormat="1" applyFont="1" applyFill="1" applyBorder="1" applyAlignment="1">
      <alignment horizontal="right"/>
    </xf>
    <xf numFmtId="3" fontId="34" fillId="2" borderId="12" xfId="0" applyNumberFormat="1" applyFont="1" applyFill="1" applyBorder="1" applyAlignment="1">
      <alignment horizontal="right"/>
    </xf>
    <xf numFmtId="3" fontId="34" fillId="2" borderId="41" xfId="0" applyNumberFormat="1" applyFont="1" applyFill="1" applyBorder="1" applyAlignment="1">
      <alignment horizontal="centerContinuous"/>
    </xf>
    <xf numFmtId="3" fontId="34" fillId="2" borderId="42" xfId="0" applyNumberFormat="1" applyFont="1" applyFill="1" applyBorder="1" applyAlignment="1">
      <alignment horizontal="centerContinuous"/>
    </xf>
    <xf numFmtId="3" fontId="34" fillId="2" borderId="64" xfId="0" applyNumberFormat="1" applyFont="1" applyFill="1" applyBorder="1" applyAlignment="1">
      <alignment horizontal="centerContinuous"/>
    </xf>
    <xf numFmtId="3" fontId="34" fillId="2" borderId="7" xfId="0" applyNumberFormat="1" applyFont="1" applyFill="1" applyBorder="1" applyAlignment="1">
      <alignment/>
    </xf>
    <xf numFmtId="0" fontId="6" fillId="0" borderId="0" xfId="0" applyNumberFormat="1" applyFont="1" applyBorder="1" applyAlignment="1">
      <alignment/>
    </xf>
    <xf numFmtId="1" fontId="29" fillId="0" borderId="7" xfId="15" applyNumberFormat="1" applyFont="1" applyBorder="1" applyAlignment="1">
      <alignment/>
    </xf>
    <xf numFmtId="3" fontId="32" fillId="2" borderId="28" xfId="0" applyNumberFormat="1" applyFont="1" applyFill="1" applyBorder="1" applyAlignment="1">
      <alignment/>
    </xf>
    <xf numFmtId="3" fontId="32" fillId="2" borderId="119" xfId="0" applyNumberFormat="1" applyFont="1" applyFill="1" applyBorder="1" applyAlignment="1">
      <alignment/>
    </xf>
    <xf numFmtId="1" fontId="13" fillId="2" borderId="27" xfId="0" applyNumberFormat="1" applyFont="1" applyFill="1" applyBorder="1" applyAlignment="1">
      <alignment/>
    </xf>
    <xf numFmtId="1" fontId="13" fillId="2" borderId="40" xfId="0" applyNumberFormat="1" applyFont="1" applyFill="1" applyBorder="1" applyAlignment="1">
      <alignment/>
    </xf>
    <xf numFmtId="3" fontId="6" fillId="0" borderId="31" xfId="0" applyNumberFormat="1" applyFont="1" applyBorder="1" applyAlignment="1">
      <alignment/>
    </xf>
    <xf numFmtId="1" fontId="6" fillId="0" borderId="28" xfId="0" applyNumberFormat="1" applyFont="1" applyBorder="1" applyAlignment="1">
      <alignment/>
    </xf>
    <xf numFmtId="1" fontId="24" fillId="0" borderId="3" xfId="0" applyNumberFormat="1" applyFont="1" applyBorder="1" applyAlignment="1">
      <alignment/>
    </xf>
    <xf numFmtId="0" fontId="17" fillId="0" borderId="0" xfId="21" applyFont="1" applyAlignment="1">
      <alignment horizontal="centerContinuous"/>
      <protection/>
    </xf>
    <xf numFmtId="3" fontId="48" fillId="0" borderId="0" xfId="21" applyNumberFormat="1" applyFont="1" applyAlignment="1">
      <alignment horizontal="centerContinuous"/>
      <protection/>
    </xf>
    <xf numFmtId="0" fontId="48" fillId="0" borderId="0" xfId="21" applyFont="1" applyAlignment="1">
      <alignment horizontal="centerContinuous"/>
      <protection/>
    </xf>
    <xf numFmtId="0" fontId="17" fillId="0" borderId="44" xfId="21" applyFont="1" applyBorder="1">
      <alignment/>
      <protection/>
    </xf>
    <xf numFmtId="0" fontId="17" fillId="0" borderId="44" xfId="21" applyFont="1" applyBorder="1" applyAlignment="1">
      <alignment horizontal="center"/>
      <protection/>
    </xf>
    <xf numFmtId="0" fontId="17" fillId="0" borderId="40" xfId="21" applyFont="1" applyBorder="1" applyAlignment="1">
      <alignment horizontal="centerContinuous"/>
      <protection/>
    </xf>
    <xf numFmtId="0" fontId="17" fillId="0" borderId="41" xfId="21" applyFont="1" applyBorder="1" applyAlignment="1">
      <alignment horizontal="centerContinuous"/>
      <protection/>
    </xf>
    <xf numFmtId="0" fontId="17" fillId="0" borderId="42" xfId="21" applyFont="1" applyBorder="1" applyAlignment="1">
      <alignment horizontal="centerContinuous"/>
      <protection/>
    </xf>
    <xf numFmtId="0" fontId="17" fillId="0" borderId="38" xfId="21" applyFont="1" applyBorder="1" applyAlignment="1">
      <alignment horizontal="center"/>
      <protection/>
    </xf>
    <xf numFmtId="0" fontId="17" fillId="0" borderId="5" xfId="21" applyFont="1" applyBorder="1">
      <alignment/>
      <protection/>
    </xf>
    <xf numFmtId="0" fontId="17" fillId="0" borderId="6" xfId="21" applyFont="1" applyBorder="1" applyAlignment="1">
      <alignment horizontal="center"/>
      <protection/>
    </xf>
    <xf numFmtId="0" fontId="17" fillId="0" borderId="3" xfId="21" applyFont="1" applyBorder="1" applyAlignment="1">
      <alignment horizontal="center"/>
      <protection/>
    </xf>
    <xf numFmtId="0" fontId="17" fillId="0" borderId="8" xfId="21" applyFont="1" applyBorder="1" applyAlignment="1">
      <alignment horizontal="center"/>
      <protection/>
    </xf>
    <xf numFmtId="0" fontId="48" fillId="0" borderId="5" xfId="21" applyFont="1" applyBorder="1">
      <alignment/>
      <protection/>
    </xf>
    <xf numFmtId="0" fontId="48" fillId="0" borderId="0" xfId="21" applyFont="1" applyBorder="1">
      <alignment/>
      <protection/>
    </xf>
    <xf numFmtId="0" fontId="48" fillId="0" borderId="1" xfId="21" applyFont="1" applyBorder="1">
      <alignment/>
      <protection/>
    </xf>
    <xf numFmtId="0" fontId="48" fillId="0" borderId="31" xfId="21" applyFont="1" applyBorder="1">
      <alignment/>
      <protection/>
    </xf>
    <xf numFmtId="0" fontId="48" fillId="0" borderId="6" xfId="21" applyFont="1" applyBorder="1">
      <alignment/>
      <protection/>
    </xf>
    <xf numFmtId="0" fontId="48" fillId="0" borderId="6" xfId="21" applyFont="1" applyBorder="1" applyAlignment="1">
      <alignment horizontal="center"/>
      <protection/>
    </xf>
    <xf numFmtId="177" fontId="48" fillId="0" borderId="7" xfId="0" applyNumberFormat="1" applyFont="1" applyBorder="1" applyAlignment="1">
      <alignment/>
    </xf>
    <xf numFmtId="177" fontId="48" fillId="0" borderId="3" xfId="0" applyNumberFormat="1" applyFont="1" applyBorder="1" applyAlignment="1">
      <alignment/>
    </xf>
    <xf numFmtId="0" fontId="17" fillId="0" borderId="2" xfId="21" applyFont="1" applyBorder="1" applyAlignment="1">
      <alignment horizontal="left"/>
      <protection/>
    </xf>
    <xf numFmtId="0" fontId="17" fillId="0" borderId="2" xfId="21" applyFont="1" applyBorder="1">
      <alignment/>
      <protection/>
    </xf>
    <xf numFmtId="0" fontId="17" fillId="0" borderId="0" xfId="21" applyFont="1" applyBorder="1">
      <alignment/>
      <protection/>
    </xf>
    <xf numFmtId="5" fontId="17" fillId="0" borderId="0" xfId="21" applyNumberFormat="1" applyFont="1" applyBorder="1">
      <alignment/>
      <protection/>
    </xf>
    <xf numFmtId="5" fontId="17" fillId="0" borderId="5" xfId="21" applyNumberFormat="1" applyFont="1" applyBorder="1">
      <alignment/>
      <protection/>
    </xf>
    <xf numFmtId="0" fontId="48" fillId="0" borderId="7" xfId="21" applyFont="1" applyBorder="1">
      <alignment/>
      <protection/>
    </xf>
    <xf numFmtId="0" fontId="48" fillId="0" borderId="3" xfId="21" applyFont="1" applyBorder="1">
      <alignment/>
      <protection/>
    </xf>
    <xf numFmtId="0" fontId="48" fillId="0" borderId="8" xfId="21" applyFont="1" applyBorder="1">
      <alignment/>
      <protection/>
    </xf>
    <xf numFmtId="0" fontId="48" fillId="0" borderId="0" xfId="21" applyFont="1">
      <alignment/>
      <protection/>
    </xf>
    <xf numFmtId="0" fontId="17" fillId="0" borderId="44" xfId="21" applyFont="1" applyBorder="1" applyAlignment="1">
      <alignment horizontal="left"/>
      <protection/>
    </xf>
    <xf numFmtId="0" fontId="17" fillId="0" borderId="0" xfId="21" applyFont="1" applyBorder="1" applyAlignment="1">
      <alignment horizontal="center"/>
      <protection/>
    </xf>
    <xf numFmtId="0" fontId="17" fillId="0" borderId="6" xfId="21" applyFont="1" applyBorder="1">
      <alignment/>
      <protection/>
    </xf>
    <xf numFmtId="0" fontId="48" fillId="0" borderId="41" xfId="21" applyFont="1" applyBorder="1">
      <alignment/>
      <protection/>
    </xf>
    <xf numFmtId="0" fontId="48" fillId="0" borderId="0" xfId="21" applyFont="1" applyAlignment="1">
      <alignment horizontal="left"/>
      <protection/>
    </xf>
    <xf numFmtId="177" fontId="32" fillId="2" borderId="120" xfId="0" applyNumberFormat="1" applyFont="1" applyFill="1" applyBorder="1" applyAlignment="1">
      <alignment/>
    </xf>
    <xf numFmtId="3" fontId="32" fillId="2" borderId="2" xfId="0" applyNumberFormat="1" applyFont="1" applyFill="1" applyBorder="1" applyAlignment="1">
      <alignment/>
    </xf>
    <xf numFmtId="3" fontId="32" fillId="2" borderId="17" xfId="0" applyNumberFormat="1" applyFont="1" applyFill="1" applyBorder="1" applyAlignment="1">
      <alignment/>
    </xf>
    <xf numFmtId="3" fontId="34" fillId="2" borderId="2" xfId="0" applyNumberFormat="1" applyFont="1" applyFill="1" applyBorder="1" applyAlignment="1">
      <alignment/>
    </xf>
    <xf numFmtId="3" fontId="34" fillId="2" borderId="40" xfId="0" applyNumberFormat="1" applyFont="1" applyFill="1" applyBorder="1" applyAlignment="1">
      <alignment horizontal="centerContinuous" wrapText="1"/>
    </xf>
    <xf numFmtId="3" fontId="32" fillId="2" borderId="118" xfId="0" applyNumberFormat="1" applyFont="1" applyFill="1" applyBorder="1" applyAlignment="1">
      <alignment/>
    </xf>
    <xf numFmtId="3" fontId="32" fillId="2" borderId="121" xfId="0" applyNumberFormat="1" applyFont="1" applyFill="1" applyBorder="1" applyAlignment="1">
      <alignment/>
    </xf>
    <xf numFmtId="0" fontId="29" fillId="0" borderId="44" xfId="22" applyFont="1" applyBorder="1">
      <alignment/>
      <protection/>
    </xf>
    <xf numFmtId="3" fontId="32" fillId="2" borderId="122" xfId="0" applyNumberFormat="1" applyFont="1" applyFill="1" applyBorder="1" applyAlignment="1">
      <alignment horizontal="left"/>
    </xf>
    <xf numFmtId="3" fontId="32" fillId="2" borderId="123" xfId="0" applyNumberFormat="1" applyFont="1" applyFill="1" applyBorder="1" applyAlignment="1">
      <alignment horizontal="left"/>
    </xf>
    <xf numFmtId="3" fontId="33" fillId="2" borderId="124" xfId="0" applyNumberFormat="1" applyFont="1" applyFill="1" applyBorder="1" applyAlignment="1">
      <alignment/>
    </xf>
    <xf numFmtId="177" fontId="16" fillId="0" borderId="109" xfId="0" applyNumberFormat="1" applyFont="1" applyFill="1" applyBorder="1" applyAlignment="1">
      <alignment/>
    </xf>
    <xf numFmtId="177" fontId="13" fillId="2" borderId="125" xfId="0" applyNumberFormat="1" applyFont="1" applyFill="1" applyBorder="1" applyAlignment="1">
      <alignment horizontal="left"/>
    </xf>
    <xf numFmtId="177" fontId="13" fillId="2" borderId="126" xfId="0" applyNumberFormat="1" applyFont="1" applyFill="1" applyBorder="1" applyAlignment="1">
      <alignment/>
    </xf>
    <xf numFmtId="3" fontId="34" fillId="2" borderId="0" xfId="0" applyNumberFormat="1" applyFont="1" applyFill="1" applyBorder="1" applyAlignment="1">
      <alignment/>
    </xf>
    <xf numFmtId="3" fontId="34" fillId="2" borderId="19" xfId="0" applyNumberFormat="1" applyFont="1" applyFill="1" applyBorder="1" applyAlignment="1">
      <alignment horizontal="left"/>
    </xf>
    <xf numFmtId="3" fontId="34" fillId="2" borderId="19" xfId="0" applyNumberFormat="1" applyFont="1" applyFill="1" applyBorder="1" applyAlignment="1">
      <alignment/>
    </xf>
    <xf numFmtId="3" fontId="8" fillId="2" borderId="37" xfId="0" applyNumberFormat="1" applyFont="1" applyFill="1" applyBorder="1" applyAlignment="1">
      <alignment/>
    </xf>
    <xf numFmtId="0" fontId="6" fillId="0" borderId="20" xfId="0" applyNumberFormat="1" applyFont="1" applyBorder="1" applyAlignment="1">
      <alignment/>
    </xf>
    <xf numFmtId="3" fontId="34" fillId="2" borderId="23" xfId="0" applyNumberFormat="1" applyFont="1" applyFill="1" applyBorder="1" applyAlignment="1">
      <alignment horizontal="left"/>
    </xf>
    <xf numFmtId="5" fontId="34" fillId="2" borderId="24" xfId="0" applyNumberFormat="1" applyFont="1" applyFill="1" applyBorder="1" applyAlignment="1">
      <alignment/>
    </xf>
    <xf numFmtId="3" fontId="34" fillId="2" borderId="3" xfId="0" applyNumberFormat="1" applyFont="1" applyFill="1" applyBorder="1" applyAlignment="1">
      <alignment/>
    </xf>
    <xf numFmtId="5" fontId="34" fillId="2" borderId="3" xfId="0" applyNumberFormat="1" applyFont="1" applyFill="1" applyBorder="1" applyAlignment="1">
      <alignment/>
    </xf>
    <xf numFmtId="3" fontId="34" fillId="2" borderId="23" xfId="0" applyNumberFormat="1" applyFont="1" applyFill="1" applyBorder="1" applyAlignment="1">
      <alignment/>
    </xf>
    <xf numFmtId="3" fontId="6" fillId="0" borderId="0" xfId="22" applyNumberFormat="1" applyFont="1" applyAlignment="1">
      <alignment horizontal="centerContinuous"/>
      <protection/>
    </xf>
    <xf numFmtId="0" fontId="28" fillId="0" borderId="0" xfId="22" applyFont="1" applyAlignment="1">
      <alignment horizontal="centerContinuous"/>
      <protection/>
    </xf>
    <xf numFmtId="0" fontId="28" fillId="0" borderId="0" xfId="22" applyFont="1">
      <alignment/>
      <protection/>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177" fontId="6" fillId="0" borderId="3" xfId="0" applyNumberFormat="1" applyFont="1" applyBorder="1" applyAlignment="1">
      <alignment/>
    </xf>
    <xf numFmtId="177" fontId="6" fillId="0" borderId="0" xfId="0" applyNumberFormat="1" applyFont="1" applyBorder="1" applyAlignment="1">
      <alignment/>
    </xf>
    <xf numFmtId="177" fontId="6" fillId="0" borderId="40" xfId="0" applyNumberFormat="1" applyFont="1" applyBorder="1" applyAlignment="1">
      <alignment/>
    </xf>
    <xf numFmtId="177" fontId="6" fillId="0" borderId="27" xfId="0" applyNumberFormat="1" applyFont="1" applyBorder="1" applyAlignment="1">
      <alignment/>
    </xf>
    <xf numFmtId="165" fontId="24" fillId="0" borderId="1" xfId="0" applyNumberFormat="1" applyFont="1" applyBorder="1" applyAlignment="1">
      <alignment/>
    </xf>
    <xf numFmtId="3" fontId="24" fillId="0" borderId="28" xfId="0" applyNumberFormat="1" applyFont="1" applyBorder="1" applyAlignment="1">
      <alignment/>
    </xf>
    <xf numFmtId="3" fontId="24" fillId="0" borderId="28" xfId="0" applyNumberFormat="1" applyFont="1" applyBorder="1" applyAlignment="1">
      <alignment horizontal="fill"/>
    </xf>
    <xf numFmtId="177" fontId="24" fillId="0" borderId="28" xfId="0" applyNumberFormat="1" applyFont="1" applyBorder="1" applyAlignment="1">
      <alignment horizontal="fill"/>
    </xf>
    <xf numFmtId="177" fontId="24" fillId="0" borderId="127" xfId="0" applyNumberFormat="1" applyFont="1" applyBorder="1" applyAlignment="1">
      <alignment horizontal="fill"/>
    </xf>
    <xf numFmtId="177" fontId="24" fillId="0" borderId="128" xfId="0" applyNumberFormat="1" applyFont="1" applyBorder="1" applyAlignment="1">
      <alignment/>
    </xf>
    <xf numFmtId="177" fontId="5" fillId="0" borderId="63" xfId="0" applyNumberFormat="1" applyFont="1" applyBorder="1" applyAlignment="1">
      <alignment/>
    </xf>
    <xf numFmtId="37" fontId="6" fillId="0" borderId="129" xfId="0" applyNumberFormat="1" applyFont="1" applyBorder="1" applyAlignment="1">
      <alignment/>
    </xf>
    <xf numFmtId="177" fontId="6" fillId="0" borderId="78" xfId="0" applyNumberFormat="1" applyFont="1" applyBorder="1" applyAlignment="1">
      <alignment/>
    </xf>
    <xf numFmtId="3" fontId="6" fillId="0" borderId="0" xfId="0" applyNumberFormat="1" applyFont="1" applyBorder="1" applyAlignment="1">
      <alignment/>
    </xf>
    <xf numFmtId="3" fontId="24" fillId="0" borderId="109" xfId="0" applyNumberFormat="1" applyFont="1" applyBorder="1" applyAlignment="1">
      <alignment/>
    </xf>
    <xf numFmtId="3" fontId="24" fillId="0" borderId="78" xfId="0" applyNumberFormat="1" applyFont="1" applyBorder="1" applyAlignment="1">
      <alignment/>
    </xf>
    <xf numFmtId="3" fontId="24" fillId="0" borderId="78" xfId="0" applyNumberFormat="1" applyFont="1" applyBorder="1" applyAlignment="1">
      <alignment horizontal="fill"/>
    </xf>
    <xf numFmtId="177" fontId="24" fillId="0" borderId="78" xfId="0" applyNumberFormat="1" applyFont="1" applyBorder="1" applyAlignment="1">
      <alignment horizontal="fill"/>
    </xf>
    <xf numFmtId="177" fontId="24" fillId="0" borderId="115" xfId="0" applyNumberFormat="1" applyFont="1" applyBorder="1" applyAlignment="1">
      <alignment/>
    </xf>
    <xf numFmtId="177" fontId="24" fillId="0" borderId="31" xfId="0" applyNumberFormat="1" applyFont="1" applyBorder="1" applyAlignment="1">
      <alignment/>
    </xf>
    <xf numFmtId="177" fontId="24" fillId="0" borderId="130" xfId="0" applyNumberFormat="1" applyFont="1" applyBorder="1" applyAlignment="1">
      <alignment horizontal="fill"/>
    </xf>
    <xf numFmtId="3" fontId="24" fillId="0" borderId="112" xfId="0" applyNumberFormat="1" applyFont="1" applyBorder="1" applyAlignment="1">
      <alignment/>
    </xf>
    <xf numFmtId="3" fontId="24" fillId="0" borderId="113" xfId="0" applyNumberFormat="1" applyFont="1" applyBorder="1" applyAlignment="1">
      <alignment horizontal="fill"/>
    </xf>
    <xf numFmtId="177" fontId="24" fillId="0" borderId="113" xfId="0" applyNumberFormat="1" applyFont="1" applyBorder="1" applyAlignment="1">
      <alignment horizontal="fill"/>
    </xf>
    <xf numFmtId="177" fontId="24" fillId="0" borderId="131" xfId="0" applyNumberFormat="1" applyFont="1" applyBorder="1" applyAlignment="1">
      <alignment horizontal="fill"/>
    </xf>
    <xf numFmtId="3" fontId="6" fillId="0" borderId="41" xfId="0" applyNumberFormat="1" applyFont="1" applyBorder="1" applyAlignment="1">
      <alignment/>
    </xf>
    <xf numFmtId="177" fontId="6" fillId="0" borderId="41" xfId="0" applyNumberFormat="1" applyFont="1" applyBorder="1" applyAlignment="1">
      <alignment horizontal="fill"/>
    </xf>
    <xf numFmtId="177" fontId="6" fillId="0" borderId="42" xfId="0" applyNumberFormat="1" applyFont="1" applyBorder="1" applyAlignment="1">
      <alignment/>
    </xf>
    <xf numFmtId="177" fontId="24" fillId="0" borderId="42" xfId="0" applyNumberFormat="1" applyFont="1" applyBorder="1" applyAlignment="1">
      <alignment/>
    </xf>
    <xf numFmtId="177" fontId="24" fillId="0" borderId="116" xfId="0" applyNumberFormat="1" applyFont="1" applyBorder="1" applyAlignment="1">
      <alignment/>
    </xf>
    <xf numFmtId="177" fontId="6" fillId="0" borderId="114" xfId="0" applyNumberFormat="1" applyFont="1" applyBorder="1" applyAlignment="1">
      <alignment/>
    </xf>
    <xf numFmtId="177" fontId="24" fillId="0" borderId="49" xfId="0" applyNumberFormat="1" applyFont="1" applyBorder="1" applyAlignment="1">
      <alignment/>
    </xf>
    <xf numFmtId="177" fontId="24" fillId="0" borderId="132" xfId="0" applyNumberFormat="1" applyFont="1" applyBorder="1" applyAlignment="1">
      <alignment horizontal="fill"/>
    </xf>
    <xf numFmtId="3" fontId="24" fillId="0" borderId="41" xfId="0" applyNumberFormat="1" applyFont="1" applyBorder="1" applyAlignment="1">
      <alignment/>
    </xf>
    <xf numFmtId="3" fontId="24" fillId="0" borderId="41" xfId="0" applyNumberFormat="1" applyFont="1" applyBorder="1" applyAlignment="1">
      <alignment horizontal="fill"/>
    </xf>
    <xf numFmtId="3" fontId="6" fillId="0" borderId="133" xfId="0" applyNumberFormat="1" applyFont="1" applyBorder="1" applyAlignment="1">
      <alignment/>
    </xf>
    <xf numFmtId="3" fontId="6" fillId="0" borderId="132" xfId="0" applyNumberFormat="1" applyFont="1" applyBorder="1" applyAlignment="1">
      <alignment horizontal="fill"/>
    </xf>
    <xf numFmtId="0" fontId="6" fillId="0" borderId="0" xfId="0" applyNumberFormat="1" applyFont="1" applyBorder="1" applyAlignment="1">
      <alignment/>
    </xf>
    <xf numFmtId="0" fontId="0" fillId="0" borderId="0" xfId="0" applyNumberFormat="1" applyFont="1" applyBorder="1" applyAlignment="1">
      <alignment/>
    </xf>
    <xf numFmtId="0" fontId="6" fillId="0" borderId="78" xfId="0" applyFont="1" applyBorder="1" applyAlignment="1">
      <alignment/>
    </xf>
    <xf numFmtId="177" fontId="6" fillId="0" borderId="31" xfId="0" applyNumberFormat="1" applyFont="1" applyBorder="1" applyAlignment="1">
      <alignment horizontal="right"/>
    </xf>
    <xf numFmtId="3" fontId="6" fillId="0" borderId="61" xfId="0" applyNumberFormat="1" applyFont="1" applyBorder="1" applyAlignment="1">
      <alignment horizontal="fill"/>
    </xf>
    <xf numFmtId="177" fontId="17" fillId="0" borderId="3" xfId="0" applyNumberFormat="1" applyFont="1" applyBorder="1" applyAlignment="1">
      <alignment/>
    </xf>
    <xf numFmtId="177" fontId="47" fillId="0" borderId="0" xfId="0" applyNumberFormat="1" applyFont="1" applyBorder="1" applyAlignment="1">
      <alignment/>
    </xf>
    <xf numFmtId="177" fontId="47" fillId="0" borderId="2" xfId="0" applyNumberFormat="1" applyFont="1" applyBorder="1" applyAlignment="1">
      <alignment/>
    </xf>
    <xf numFmtId="177" fontId="47" fillId="0" borderId="1" xfId="0" applyNumberFormat="1" applyFont="1" applyBorder="1" applyAlignment="1">
      <alignment/>
    </xf>
    <xf numFmtId="3" fontId="39" fillId="0" borderId="40" xfId="0" applyNumberFormat="1" applyFont="1" applyBorder="1" applyAlignment="1">
      <alignment/>
    </xf>
    <xf numFmtId="177" fontId="6" fillId="0" borderId="41" xfId="0" applyNumberFormat="1" applyFont="1" applyBorder="1" applyAlignment="1">
      <alignment/>
    </xf>
    <xf numFmtId="177" fontId="6" fillId="0" borderId="40" xfId="0" applyNumberFormat="1" applyFont="1" applyBorder="1" applyAlignment="1">
      <alignment/>
    </xf>
    <xf numFmtId="177" fontId="48" fillId="0" borderId="41" xfId="0" applyNumberFormat="1" applyFont="1" applyBorder="1" applyAlignment="1">
      <alignment/>
    </xf>
    <xf numFmtId="3" fontId="8" fillId="2" borderId="0" xfId="0" applyNumberFormat="1" applyFont="1" applyFill="1" applyBorder="1" applyAlignment="1">
      <alignment/>
    </xf>
    <xf numFmtId="3" fontId="34" fillId="2" borderId="0" xfId="0" applyNumberFormat="1" applyFont="1" applyFill="1" applyBorder="1" applyAlignment="1">
      <alignment horizontal="centerContinuous"/>
    </xf>
    <xf numFmtId="3" fontId="34" fillId="2" borderId="0" xfId="0" applyNumberFormat="1" applyFont="1" applyFill="1" applyBorder="1" applyAlignment="1">
      <alignment horizontal="right"/>
    </xf>
    <xf numFmtId="5" fontId="34" fillId="2" borderId="0" xfId="0" applyNumberFormat="1" applyFont="1" applyFill="1" applyBorder="1" applyAlignment="1">
      <alignment/>
    </xf>
    <xf numFmtId="3" fontId="34" fillId="2" borderId="2" xfId="0" applyNumberFormat="1" applyFont="1" applyFill="1" applyBorder="1" applyAlignment="1">
      <alignment horizontal="centerContinuous"/>
    </xf>
    <xf numFmtId="3" fontId="34" fillId="2" borderId="2" xfId="0" applyNumberFormat="1" applyFont="1" applyFill="1" applyBorder="1" applyAlignment="1" quotePrefix="1">
      <alignment horizontal="centerContinuous"/>
    </xf>
    <xf numFmtId="3" fontId="34" fillId="2" borderId="2" xfId="0" applyNumberFormat="1" applyFont="1" applyFill="1" applyBorder="1" applyAlignment="1">
      <alignment horizontal="righ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17" fillId="0" borderId="5" xfId="21" applyFont="1" applyBorder="1" applyAlignment="1">
      <alignment horizontal="center"/>
      <protection/>
    </xf>
    <xf numFmtId="0" fontId="48" fillId="0" borderId="44" xfId="21" applyFont="1" applyBorder="1" applyAlignment="1">
      <alignment horizontal="center"/>
      <protection/>
    </xf>
    <xf numFmtId="0" fontId="48" fillId="0" borderId="5" xfId="21" applyFont="1" applyBorder="1" applyAlignment="1">
      <alignment horizontal="center"/>
      <protection/>
    </xf>
    <xf numFmtId="177" fontId="48" fillId="0" borderId="36" xfId="0" applyNumberFormat="1" applyFont="1" applyBorder="1" applyAlignment="1">
      <alignment/>
    </xf>
    <xf numFmtId="177" fontId="48" fillId="0" borderId="37" xfId="0" applyNumberFormat="1" applyFont="1" applyBorder="1" applyAlignment="1">
      <alignment/>
    </xf>
    <xf numFmtId="0" fontId="48" fillId="0" borderId="2" xfId="21" applyFont="1" applyBorder="1" applyAlignment="1">
      <alignment horizontal="center"/>
      <protection/>
    </xf>
    <xf numFmtId="177" fontId="48" fillId="0" borderId="0" xfId="0" applyNumberFormat="1" applyFont="1" applyBorder="1" applyAlignment="1">
      <alignment/>
    </xf>
    <xf numFmtId="177" fontId="48" fillId="0" borderId="2" xfId="0" applyNumberFormat="1" applyFont="1" applyBorder="1" applyAlignment="1">
      <alignment/>
    </xf>
    <xf numFmtId="37" fontId="48" fillId="0" borderId="1" xfId="21" applyNumberFormat="1" applyFont="1" applyBorder="1" applyAlignment="1">
      <alignment horizontal="right"/>
      <protection/>
    </xf>
    <xf numFmtId="37" fontId="48" fillId="0" borderId="8" xfId="21" applyNumberFormat="1" applyFont="1" applyBorder="1" applyAlignment="1">
      <alignment horizontal="right"/>
      <protection/>
    </xf>
    <xf numFmtId="37" fontId="48" fillId="0" borderId="1" xfId="21" applyNumberFormat="1" applyFont="1" applyBorder="1" applyAlignment="1">
      <alignment/>
      <protection/>
    </xf>
    <xf numFmtId="37" fontId="48" fillId="0" borderId="6" xfId="21" applyNumberFormat="1" applyFont="1" applyBorder="1" applyAlignment="1">
      <alignment/>
      <protection/>
    </xf>
    <xf numFmtId="37" fontId="6" fillId="0" borderId="28" xfId="0" applyNumberFormat="1" applyFont="1" applyBorder="1" applyAlignment="1">
      <alignment/>
    </xf>
    <xf numFmtId="37" fontId="24" fillId="0" borderId="3" xfId="0" applyNumberFormat="1" applyFont="1" applyBorder="1" applyAlignment="1">
      <alignment/>
    </xf>
    <xf numFmtId="5" fontId="6" fillId="0" borderId="28" xfId="0" applyNumberFormat="1" applyFont="1" applyBorder="1" applyAlignment="1">
      <alignment/>
    </xf>
    <xf numFmtId="37" fontId="6" fillId="0" borderId="30" xfId="0" applyNumberFormat="1" applyFont="1" applyBorder="1" applyAlignment="1">
      <alignment/>
    </xf>
    <xf numFmtId="3" fontId="32" fillId="2" borderId="26" xfId="0" applyNumberFormat="1" applyFont="1" applyFill="1" applyBorder="1" applyAlignment="1">
      <alignment/>
    </xf>
    <xf numFmtId="3" fontId="32" fillId="2" borderId="134" xfId="0" applyNumberFormat="1" applyFont="1" applyFill="1" applyBorder="1" applyAlignment="1">
      <alignment/>
    </xf>
    <xf numFmtId="3" fontId="32" fillId="2" borderId="64" xfId="0" applyNumberFormat="1" applyFont="1" applyFill="1" applyBorder="1" applyAlignment="1">
      <alignment/>
    </xf>
    <xf numFmtId="165" fontId="48" fillId="0" borderId="8" xfId="0" applyNumberFormat="1" applyFont="1" applyBorder="1" applyAlignment="1">
      <alignment/>
    </xf>
    <xf numFmtId="165" fontId="29" fillId="0" borderId="8" xfId="15" applyNumberFormat="1" applyFont="1" applyBorder="1" applyAlignment="1">
      <alignment/>
    </xf>
    <xf numFmtId="5" fontId="29" fillId="0" borderId="8" xfId="15" applyNumberFormat="1" applyFont="1" applyBorder="1" applyAlignment="1">
      <alignment/>
    </xf>
    <xf numFmtId="165" fontId="29" fillId="0" borderId="7" xfId="15" applyNumberFormat="1" applyFont="1" applyBorder="1" applyAlignment="1">
      <alignment/>
    </xf>
    <xf numFmtId="165" fontId="5" fillId="0" borderId="28" xfId="0" applyNumberFormat="1" applyFont="1" applyBorder="1" applyAlignment="1">
      <alignment/>
    </xf>
    <xf numFmtId="5" fontId="5" fillId="0" borderId="28" xfId="0" applyNumberFormat="1" applyFont="1" applyBorder="1" applyAlignment="1">
      <alignment/>
    </xf>
    <xf numFmtId="165" fontId="5" fillId="0" borderId="30" xfId="0" applyNumberFormat="1" applyFont="1" applyBorder="1" applyAlignment="1">
      <alignment/>
    </xf>
    <xf numFmtId="165" fontId="13" fillId="2" borderId="28" xfId="0" applyNumberFormat="1" applyFont="1" applyFill="1" applyBorder="1" applyAlignment="1">
      <alignment/>
    </xf>
    <xf numFmtId="165" fontId="13" fillId="2" borderId="30" xfId="0" applyNumberFormat="1" applyFont="1" applyFill="1" applyBorder="1" applyAlignment="1">
      <alignment/>
    </xf>
    <xf numFmtId="0" fontId="48" fillId="0" borderId="44" xfId="21" applyFont="1" applyBorder="1">
      <alignment/>
      <protection/>
    </xf>
    <xf numFmtId="3" fontId="34" fillId="2" borderId="106" xfId="0" applyNumberFormat="1" applyFont="1" applyFill="1" applyBorder="1" applyAlignment="1">
      <alignment horizontal="right"/>
    </xf>
    <xf numFmtId="3" fontId="34" fillId="2" borderId="39" xfId="0" applyNumberFormat="1" applyFont="1" applyFill="1" applyBorder="1" applyAlignment="1">
      <alignment horizontal="right"/>
    </xf>
    <xf numFmtId="3" fontId="32" fillId="2" borderId="30" xfId="0" applyNumberFormat="1" applyFont="1" applyFill="1" applyBorder="1" applyAlignment="1">
      <alignment/>
    </xf>
    <xf numFmtId="3" fontId="32" fillId="2" borderId="21" xfId="0" applyNumberFormat="1" applyFont="1" applyFill="1" applyBorder="1" applyAlignment="1">
      <alignment/>
    </xf>
    <xf numFmtId="3" fontId="34" fillId="2" borderId="1" xfId="0" applyNumberFormat="1" applyFont="1" applyFill="1" applyBorder="1" applyAlignment="1">
      <alignment/>
    </xf>
    <xf numFmtId="5" fontId="34" fillId="2" borderId="8" xfId="0" applyNumberFormat="1" applyFont="1" applyFill="1" applyBorder="1" applyAlignment="1">
      <alignment/>
    </xf>
    <xf numFmtId="3" fontId="34" fillId="2" borderId="135" xfId="0" applyNumberFormat="1" applyFont="1" applyFill="1" applyBorder="1" applyAlignment="1">
      <alignment horizontal="centerContinuous"/>
    </xf>
    <xf numFmtId="177" fontId="24" fillId="0" borderId="42" xfId="0" applyNumberFormat="1" applyFont="1" applyBorder="1" applyAlignment="1">
      <alignment horizontal="centerContinuous"/>
    </xf>
    <xf numFmtId="177" fontId="6" fillId="0" borderId="80" xfId="0" applyNumberFormat="1" applyFont="1" applyBorder="1" applyAlignment="1">
      <alignment/>
    </xf>
    <xf numFmtId="3" fontId="24" fillId="0" borderId="127" xfId="0" applyNumberFormat="1" applyFont="1" applyBorder="1" applyAlignment="1">
      <alignment/>
    </xf>
    <xf numFmtId="3" fontId="6" fillId="0" borderId="136" xfId="0" applyNumberFormat="1" applyFont="1" applyBorder="1" applyAlignment="1">
      <alignment/>
    </xf>
    <xf numFmtId="3" fontId="6" fillId="0" borderId="47" xfId="0" applyNumberFormat="1" applyFont="1" applyBorder="1" applyAlignment="1">
      <alignment/>
    </xf>
    <xf numFmtId="3" fontId="6" fillId="0" borderId="112" xfId="0" applyNumberFormat="1" applyFont="1" applyBorder="1" applyAlignment="1">
      <alignment/>
    </xf>
    <xf numFmtId="3" fontId="24" fillId="0" borderId="47" xfId="0" applyNumberFormat="1" applyFont="1" applyBorder="1" applyAlignment="1">
      <alignment/>
    </xf>
    <xf numFmtId="3" fontId="6" fillId="0" borderId="0" xfId="22" applyNumberFormat="1" applyFont="1" applyAlignment="1">
      <alignment horizontal="center"/>
      <protection/>
    </xf>
    <xf numFmtId="0" fontId="0" fillId="0" borderId="0" xfId="0" applyFont="1" applyBorder="1" applyAlignment="1">
      <alignment horizontal="center"/>
    </xf>
    <xf numFmtId="0" fontId="0" fillId="0" borderId="0" xfId="0" applyFont="1" applyBorder="1" applyAlignment="1">
      <alignment horizontal="center"/>
    </xf>
    <xf numFmtId="0" fontId="31"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9" fillId="0" borderId="44" xfId="22" applyFont="1" applyFill="1" applyBorder="1" applyAlignment="1">
      <alignment/>
      <protection/>
    </xf>
    <xf numFmtId="0" fontId="16" fillId="0" borderId="6" xfId="22" applyFont="1" applyFill="1" applyBorder="1" applyAlignment="1">
      <alignment/>
      <protection/>
    </xf>
    <xf numFmtId="0" fontId="24" fillId="0" borderId="0" xfId="22" applyFont="1" applyAlignment="1">
      <alignment horizontal="center"/>
      <protection/>
    </xf>
    <xf numFmtId="0" fontId="0" fillId="0" borderId="0" xfId="0" applyBorder="1" applyAlignment="1">
      <alignment horizontal="center"/>
    </xf>
    <xf numFmtId="3" fontId="6" fillId="0" borderId="137" xfId="0" applyNumberFormat="1" applyFont="1" applyBorder="1" applyAlignment="1">
      <alignment/>
    </xf>
    <xf numFmtId="0" fontId="0" fillId="0" borderId="137" xfId="0" applyFont="1" applyBorder="1" applyAlignment="1">
      <alignment/>
    </xf>
    <xf numFmtId="0" fontId="0" fillId="0" borderId="121" xfId="0" applyFont="1" applyBorder="1" applyAlignment="1">
      <alignment/>
    </xf>
    <xf numFmtId="3" fontId="6" fillId="0" borderId="121" xfId="0" applyNumberFormat="1" applyFont="1" applyBorder="1" applyAlignment="1">
      <alignment/>
    </xf>
    <xf numFmtId="177" fontId="24" fillId="0" borderId="40" xfId="0" applyNumberFormat="1" applyFont="1" applyBorder="1" applyAlignment="1">
      <alignment horizontal="center"/>
    </xf>
    <xf numFmtId="177" fontId="24" fillId="0" borderId="41" xfId="0" applyNumberFormat="1" applyFont="1" applyBorder="1" applyAlignment="1">
      <alignment horizontal="center"/>
    </xf>
    <xf numFmtId="177" fontId="24" fillId="0" borderId="42" xfId="0" applyNumberFormat="1" applyFont="1" applyBorder="1" applyAlignment="1">
      <alignment horizontal="center"/>
    </xf>
    <xf numFmtId="3" fontId="24" fillId="0" borderId="60" xfId="0" applyNumberFormat="1" applyFont="1" applyBorder="1" applyAlignment="1">
      <alignment/>
    </xf>
    <xf numFmtId="0" fontId="0" fillId="0" borderId="61" xfId="0" applyBorder="1" applyAlignment="1">
      <alignment/>
    </xf>
    <xf numFmtId="3" fontId="6" fillId="0" borderId="40" xfId="0" applyNumberFormat="1" applyFont="1" applyBorder="1" applyAlignment="1">
      <alignment/>
    </xf>
    <xf numFmtId="0" fontId="0" fillId="0" borderId="41" xfId="0" applyBorder="1" applyAlignment="1">
      <alignment/>
    </xf>
    <xf numFmtId="3" fontId="6" fillId="0" borderId="61" xfId="0" applyNumberFormat="1" applyFont="1" applyBorder="1" applyAlignment="1">
      <alignment/>
    </xf>
    <xf numFmtId="3" fontId="6" fillId="0" borderId="63" xfId="0" applyNumberFormat="1" applyFont="1" applyBorder="1" applyAlignment="1">
      <alignment/>
    </xf>
    <xf numFmtId="3" fontId="6" fillId="0" borderId="78" xfId="0" applyNumberFormat="1" applyFont="1" applyBorder="1" applyAlignment="1">
      <alignment/>
    </xf>
    <xf numFmtId="3" fontId="6" fillId="0" borderId="80" xfId="0" applyNumberFormat="1" applyFont="1" applyBorder="1" applyAlignment="1">
      <alignment/>
    </xf>
    <xf numFmtId="0" fontId="29" fillId="0" borderId="7" xfId="22" applyFont="1" applyFill="1" applyBorder="1" applyAlignment="1">
      <alignment horizontal="center"/>
      <protection/>
    </xf>
    <xf numFmtId="0" fontId="29" fillId="0" borderId="8" xfId="22" applyFont="1" applyFill="1" applyBorder="1" applyAlignment="1">
      <alignment horizontal="center"/>
      <protection/>
    </xf>
    <xf numFmtId="0" fontId="46" fillId="0" borderId="0" xfId="0" applyFont="1" applyBorder="1" applyAlignment="1">
      <alignment horizontal="center"/>
    </xf>
    <xf numFmtId="0" fontId="0" fillId="0" borderId="0" xfId="0" applyBorder="1" applyAlignment="1">
      <alignment horizontal="center"/>
    </xf>
    <xf numFmtId="0" fontId="16" fillId="0" borderId="0" xfId="0" applyFont="1" applyBorder="1" applyAlignment="1">
      <alignment wrapText="1"/>
    </xf>
    <xf numFmtId="0" fontId="28" fillId="0" borderId="0" xfId="0" applyFont="1" applyBorder="1" applyAlignment="1">
      <alignment wrapText="1"/>
    </xf>
    <xf numFmtId="0" fontId="46" fillId="0" borderId="0" xfId="0" applyFont="1" applyBorder="1" applyAlignment="1">
      <alignment wrapText="1"/>
    </xf>
    <xf numFmtId="0" fontId="0" fillId="0" borderId="0" xfId="0" applyBorder="1" applyAlignment="1">
      <alignment wrapText="1"/>
    </xf>
    <xf numFmtId="0" fontId="39" fillId="0" borderId="0" xfId="0" applyFont="1" applyBorder="1" applyAlignment="1">
      <alignment wrapText="1"/>
    </xf>
    <xf numFmtId="0" fontId="39" fillId="0" borderId="0" xfId="0" applyFont="1" applyBorder="1" applyAlignment="1">
      <alignment wrapText="1"/>
    </xf>
    <xf numFmtId="0" fontId="0" fillId="0" borderId="0" xfId="0" applyBorder="1" applyAlignment="1">
      <alignment wrapText="1"/>
    </xf>
    <xf numFmtId="0" fontId="6" fillId="0" borderId="0" xfId="0" applyFont="1" applyBorder="1" applyAlignment="1">
      <alignment vertical="top" wrapText="1"/>
    </xf>
    <xf numFmtId="0" fontId="0" fillId="0" borderId="0" xfId="0" applyBorder="1" applyAlignment="1">
      <alignment vertical="top" wrapText="1"/>
    </xf>
    <xf numFmtId="1" fontId="36" fillId="2" borderId="138" xfId="0" applyNumberFormat="1" applyFont="1" applyFill="1" applyBorder="1" applyAlignment="1">
      <alignment horizontal="center"/>
    </xf>
    <xf numFmtId="1" fontId="36" fillId="2" borderId="139" xfId="0" applyNumberFormat="1" applyFont="1" applyFill="1" applyBorder="1" applyAlignment="1">
      <alignment horizontal="center"/>
    </xf>
    <xf numFmtId="1" fontId="36" fillId="2" borderId="140" xfId="0" applyNumberFormat="1" applyFont="1" applyFill="1" applyBorder="1" applyAlignment="1">
      <alignment horizontal="center"/>
    </xf>
    <xf numFmtId="3" fontId="34" fillId="2" borderId="40" xfId="0" applyNumberFormat="1" applyFont="1" applyFill="1" applyBorder="1" applyAlignment="1">
      <alignment horizontal="center"/>
    </xf>
    <xf numFmtId="3" fontId="34" fillId="2" borderId="41" xfId="0" applyNumberFormat="1" applyFont="1" applyFill="1" applyBorder="1" applyAlignment="1">
      <alignment horizontal="center"/>
    </xf>
    <xf numFmtId="3" fontId="34" fillId="2" borderId="42" xfId="0" applyNumberFormat="1" applyFont="1" applyFill="1" applyBorder="1" applyAlignment="1">
      <alignment horizontal="center"/>
    </xf>
    <xf numFmtId="177" fontId="34" fillId="2" borderId="73" xfId="0" applyNumberFormat="1" applyFont="1" applyFill="1" applyBorder="1" applyAlignment="1">
      <alignment horizontal="center"/>
    </xf>
    <xf numFmtId="0" fontId="0" fillId="0" borderId="74" xfId="0" applyBorder="1" applyAlignment="1">
      <alignment horizontal="center"/>
    </xf>
    <xf numFmtId="0" fontId="0" fillId="0" borderId="67" xfId="0" applyBorder="1" applyAlignment="1">
      <alignment horizontal="center"/>
    </xf>
    <xf numFmtId="177" fontId="34" fillId="2" borderId="7" xfId="0" applyNumberFormat="1" applyFont="1" applyFill="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177" fontId="36" fillId="2" borderId="40" xfId="0" applyNumberFormat="1" applyFont="1" applyFill="1" applyBorder="1" applyAlignment="1">
      <alignment horizontal="center" wrapText="1"/>
    </xf>
    <xf numFmtId="0" fontId="0" fillId="0" borderId="41" xfId="0" applyBorder="1" applyAlignment="1">
      <alignment horizontal="center"/>
    </xf>
    <xf numFmtId="0" fontId="0" fillId="0" borderId="42" xfId="0" applyBorder="1" applyAlignment="1">
      <alignment horizontal="center"/>
    </xf>
    <xf numFmtId="0" fontId="0" fillId="0" borderId="42" xfId="0" applyBorder="1" applyAlignment="1">
      <alignment horizontal="center" wrapText="1"/>
    </xf>
    <xf numFmtId="177" fontId="6" fillId="0" borderId="112" xfId="0" applyNumberFormat="1" applyFont="1" applyBorder="1" applyAlignment="1">
      <alignment horizontal="center"/>
    </xf>
    <xf numFmtId="177" fontId="6" fillId="0" borderId="113" xfId="0" applyNumberFormat="1" applyFont="1" applyBorder="1" applyAlignment="1">
      <alignment horizontal="center"/>
    </xf>
    <xf numFmtId="177" fontId="6" fillId="0" borderId="114" xfId="0" applyNumberFormat="1" applyFont="1" applyBorder="1" applyAlignment="1">
      <alignment horizontal="center"/>
    </xf>
    <xf numFmtId="177" fontId="13" fillId="2" borderId="28" xfId="0" applyNumberFormat="1" applyFont="1" applyFill="1" applyBorder="1" applyAlignment="1">
      <alignment horizontal="center"/>
    </xf>
    <xf numFmtId="177" fontId="13" fillId="2" borderId="30"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Improve by DU" xfId="21"/>
    <cellStyle name="Normal_Rsrcs_X_ DOJ Goal  Obj"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napostolides\Desktop\Rsrcs_X_%20DOJ%20Goal%20%20Ob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FC Split"/>
      <sheetName val="Unclass"/>
    </sheetNames>
    <sheetDataSet>
      <sheetData sheetId="0">
        <row r="7">
          <cell r="I7">
            <v>0</v>
          </cell>
          <cell r="J7">
            <v>0</v>
          </cell>
          <cell r="K7">
            <v>0</v>
          </cell>
          <cell r="L7">
            <v>0</v>
          </cell>
          <cell r="M7">
            <v>0</v>
          </cell>
          <cell r="N7">
            <v>0</v>
          </cell>
        </row>
        <row r="8">
          <cell r="I8">
            <v>0</v>
          </cell>
          <cell r="J8">
            <v>0</v>
          </cell>
          <cell r="K8">
            <v>0</v>
          </cell>
          <cell r="L8">
            <v>0</v>
          </cell>
          <cell r="M8">
            <v>0</v>
          </cell>
          <cell r="N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53"/>
  <sheetViews>
    <sheetView showGridLines="0" showOutlineSymbols="0" zoomScale="50" zoomScaleNormal="50" zoomScaleSheetLayoutView="50" workbookViewId="0" topLeftCell="I53">
      <selection activeCell="E10" sqref="E10"/>
    </sheetView>
  </sheetViews>
  <sheetFormatPr defaultColWidth="8.88671875" defaultRowHeight="15"/>
  <cols>
    <col min="1" max="2" width="2.5546875" style="8" customWidth="1"/>
    <col min="3" max="3" width="24.99609375" style="8" customWidth="1"/>
    <col min="4" max="4" width="6.6640625" style="8" customWidth="1"/>
    <col min="5" max="5" width="1.66796875" style="8" customWidth="1"/>
    <col min="6" max="6" width="1.99609375" style="8" customWidth="1"/>
    <col min="7" max="7" width="3.77734375" style="8" customWidth="1"/>
    <col min="8" max="8" width="6.88671875" style="15" customWidth="1"/>
    <col min="9" max="9" width="7.5546875" style="15" customWidth="1"/>
    <col min="10" max="10" width="16.88671875" style="15" customWidth="1"/>
    <col min="11" max="11" width="1.66796875" style="15" customWidth="1"/>
    <col min="12" max="12" width="7.6640625" style="15" customWidth="1"/>
    <col min="13" max="13" width="7.5546875" style="15" customWidth="1"/>
    <col min="14" max="14" width="15.5546875" style="15" customWidth="1"/>
    <col min="15" max="15" width="1.66796875" style="15" customWidth="1"/>
    <col min="16" max="16" width="6.3359375" style="15" customWidth="1"/>
    <col min="17" max="17" width="6.10546875" style="15" customWidth="1"/>
    <col min="18" max="18" width="14.99609375" style="15" customWidth="1"/>
    <col min="19" max="19" width="2.10546875" style="15" customWidth="1"/>
    <col min="20" max="20" width="10.5546875" style="15" customWidth="1"/>
    <col min="21" max="21" width="7.21484375" style="15" customWidth="1"/>
    <col min="22" max="22" width="13.10546875" style="15" customWidth="1"/>
    <col min="23" max="23" width="1.66796875" style="15" customWidth="1"/>
    <col min="24" max="24" width="6.77734375" style="15" customWidth="1"/>
    <col min="25" max="25" width="6.99609375" style="15" customWidth="1"/>
    <col min="26" max="26" width="10.5546875" style="15" customWidth="1"/>
    <col min="27" max="27" width="1.66796875" style="15" customWidth="1"/>
    <col min="28" max="28" width="6.10546875" style="15" customWidth="1"/>
    <col min="29" max="29" width="5.6640625" style="15" customWidth="1"/>
    <col min="30" max="30" width="12.3359375" style="15" customWidth="1"/>
    <col min="31" max="31" width="1.66796875" style="15" hidden="1" customWidth="1"/>
    <col min="32" max="32" width="9.5546875" style="15" customWidth="1"/>
    <col min="33" max="33" width="7.10546875" style="15" customWidth="1"/>
    <col min="34" max="34" width="13.88671875" style="15" customWidth="1"/>
    <col min="35" max="35" width="3.3359375" style="15" hidden="1" customWidth="1"/>
    <col min="36" max="36" width="0.23046875" style="15" hidden="1" customWidth="1"/>
    <col min="37" max="37" width="8.4453125" style="15" hidden="1" customWidth="1"/>
    <col min="38" max="38" width="7.99609375" style="15" hidden="1" customWidth="1"/>
    <col min="39" max="39" width="5.6640625" style="8" customWidth="1"/>
    <col min="40" max="40" width="10.77734375" style="8" customWidth="1"/>
    <col min="41" max="41" width="7.6640625" style="8" customWidth="1"/>
    <col min="42" max="16384" width="9.6640625" style="8" customWidth="1"/>
  </cols>
  <sheetData>
    <row r="1" ht="22.5">
      <c r="A1" s="226" t="s">
        <v>25</v>
      </c>
    </row>
    <row r="3" spans="1:39" ht="15.75">
      <c r="A3" s="9"/>
      <c r="B3" s="9"/>
      <c r="C3" s="9"/>
      <c r="D3" s="9"/>
      <c r="E3" s="9"/>
      <c r="F3" s="9"/>
      <c r="G3" s="9"/>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0"/>
    </row>
    <row r="4" spans="1:39" ht="22.5">
      <c r="A4" s="217" t="s">
        <v>199</v>
      </c>
      <c r="B4" s="11"/>
      <c r="C4" s="11"/>
      <c r="D4" s="11"/>
      <c r="E4" s="11"/>
      <c r="F4" s="11"/>
      <c r="G4" s="11"/>
      <c r="H4" s="17"/>
      <c r="I4" s="17"/>
      <c r="J4" s="17"/>
      <c r="K4" s="17"/>
      <c r="L4" s="17"/>
      <c r="M4" s="17"/>
      <c r="N4" s="17"/>
      <c r="O4" s="17"/>
      <c r="P4" s="17"/>
      <c r="Q4" s="18"/>
      <c r="R4" s="17"/>
      <c r="S4" s="17"/>
      <c r="T4" s="17"/>
      <c r="U4" s="17"/>
      <c r="V4" s="17"/>
      <c r="W4" s="17"/>
      <c r="X4" s="17"/>
      <c r="Y4" s="17"/>
      <c r="Z4" s="17"/>
      <c r="AA4" s="17"/>
      <c r="AB4" s="17"/>
      <c r="AC4" s="17"/>
      <c r="AD4" s="17"/>
      <c r="AE4" s="17"/>
      <c r="AF4" s="17"/>
      <c r="AG4" s="17"/>
      <c r="AH4" s="17"/>
      <c r="AI4" s="17"/>
      <c r="AJ4" s="17"/>
      <c r="AK4" s="17"/>
      <c r="AL4" s="17"/>
      <c r="AM4" s="10"/>
    </row>
    <row r="5" spans="1:39" ht="23.25">
      <c r="A5" s="218" t="s">
        <v>80</v>
      </c>
      <c r="B5" s="11"/>
      <c r="C5" s="11"/>
      <c r="D5" s="11"/>
      <c r="E5" s="11"/>
      <c r="F5" s="11"/>
      <c r="G5" s="11"/>
      <c r="H5" s="17"/>
      <c r="I5" s="17"/>
      <c r="J5" s="17"/>
      <c r="K5" s="17"/>
      <c r="L5" s="17"/>
      <c r="M5" s="17"/>
      <c r="N5" s="17"/>
      <c r="O5" s="17"/>
      <c r="P5" s="17"/>
      <c r="Q5" s="18"/>
      <c r="R5" s="17"/>
      <c r="S5" s="17"/>
      <c r="T5" s="17"/>
      <c r="U5" s="17"/>
      <c r="V5" s="17"/>
      <c r="W5" s="17"/>
      <c r="X5" s="17"/>
      <c r="Y5" s="17"/>
      <c r="Z5" s="17"/>
      <c r="AA5" s="17"/>
      <c r="AB5" s="17"/>
      <c r="AC5" s="17"/>
      <c r="AD5" s="17"/>
      <c r="AE5" s="17"/>
      <c r="AF5" s="17"/>
      <c r="AG5" s="17"/>
      <c r="AH5" s="17"/>
      <c r="AI5" s="17"/>
      <c r="AJ5" s="17"/>
      <c r="AK5" s="17"/>
      <c r="AL5" s="17"/>
      <c r="AM5" s="10"/>
    </row>
    <row r="6" spans="1:39" ht="23.25">
      <c r="A6" s="218" t="s">
        <v>81</v>
      </c>
      <c r="B6" s="11"/>
      <c r="C6" s="11"/>
      <c r="D6" s="11"/>
      <c r="E6" s="11"/>
      <c r="F6" s="11"/>
      <c r="G6" s="11"/>
      <c r="H6" s="17"/>
      <c r="I6" s="17"/>
      <c r="J6" s="17"/>
      <c r="K6" s="17"/>
      <c r="L6" s="17"/>
      <c r="M6" s="17"/>
      <c r="N6" s="17"/>
      <c r="O6" s="17"/>
      <c r="P6" s="17"/>
      <c r="Q6" s="18"/>
      <c r="R6" s="17"/>
      <c r="S6" s="17"/>
      <c r="T6" s="17"/>
      <c r="U6" s="17"/>
      <c r="V6" s="17"/>
      <c r="W6" s="17"/>
      <c r="X6" s="17"/>
      <c r="Y6" s="17"/>
      <c r="Z6" s="17"/>
      <c r="AA6" s="17"/>
      <c r="AB6" s="17"/>
      <c r="AC6" s="17"/>
      <c r="AD6" s="17"/>
      <c r="AE6" s="17"/>
      <c r="AF6" s="17"/>
      <c r="AG6" s="17"/>
      <c r="AH6" s="17"/>
      <c r="AI6" s="17"/>
      <c r="AJ6" s="17"/>
      <c r="AK6" s="17"/>
      <c r="AL6" s="17"/>
      <c r="AM6" s="10"/>
    </row>
    <row r="7" spans="1:39" ht="23.25">
      <c r="A7" s="218" t="s">
        <v>177</v>
      </c>
      <c r="B7" s="11"/>
      <c r="C7" s="11"/>
      <c r="D7" s="11"/>
      <c r="E7" s="11"/>
      <c r="F7" s="11"/>
      <c r="G7" s="11"/>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0"/>
    </row>
    <row r="8" spans="1:39" ht="23.25">
      <c r="A8" s="218"/>
      <c r="B8" s="11"/>
      <c r="C8" s="11"/>
      <c r="D8" s="11"/>
      <c r="E8" s="11"/>
      <c r="F8" s="11"/>
      <c r="G8" s="11"/>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0"/>
    </row>
    <row r="9" spans="1:39" ht="23.25">
      <c r="A9" s="218"/>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0"/>
    </row>
    <row r="10" spans="1:39" ht="23.25">
      <c r="A10" s="218"/>
      <c r="B10" s="11"/>
      <c r="C10" s="11"/>
      <c r="D10" s="11"/>
      <c r="E10" s="11"/>
      <c r="F10" s="11"/>
      <c r="G10" s="11"/>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0"/>
    </row>
    <row r="11" spans="1:39" ht="15.75">
      <c r="A11" s="131"/>
      <c r="B11" s="11"/>
      <c r="C11" s="11"/>
      <c r="D11" s="11"/>
      <c r="E11" s="11"/>
      <c r="F11" s="11"/>
      <c r="G11" s="11"/>
      <c r="H11" s="17"/>
      <c r="I11" s="17"/>
      <c r="J11" s="17"/>
      <c r="K11" s="17"/>
      <c r="L11" s="17"/>
      <c r="M11" s="17"/>
      <c r="N11" s="17"/>
      <c r="O11" s="17"/>
      <c r="P11" s="17"/>
      <c r="Q11" s="17"/>
      <c r="R11" s="17"/>
      <c r="S11" s="17"/>
      <c r="T11" s="17"/>
      <c r="U11" s="17"/>
      <c r="V11" s="17"/>
      <c r="W11" s="17"/>
      <c r="X11" s="17"/>
      <c r="Y11" s="17"/>
      <c r="Z11" s="17"/>
      <c r="AA11" s="17"/>
      <c r="AB11" s="17"/>
      <c r="AC11" s="17"/>
      <c r="AD11" s="17"/>
      <c r="AE11" s="17"/>
      <c r="AF11" s="812" t="s">
        <v>233</v>
      </c>
      <c r="AG11" s="813"/>
      <c r="AH11" s="814"/>
      <c r="AI11" s="791"/>
      <c r="AJ11" s="812" t="s">
        <v>200</v>
      </c>
      <c r="AK11" s="813"/>
      <c r="AL11" s="814"/>
      <c r="AM11" s="10"/>
    </row>
    <row r="12" spans="1:39" ht="15.75">
      <c r="A12" s="131"/>
      <c r="B12" s="11"/>
      <c r="C12" s="11"/>
      <c r="D12" s="11"/>
      <c r="E12" s="11"/>
      <c r="F12" s="11"/>
      <c r="G12" s="11"/>
      <c r="H12" s="17"/>
      <c r="I12" s="17"/>
      <c r="J12" s="17"/>
      <c r="K12" s="17"/>
      <c r="L12" s="17"/>
      <c r="M12" s="17"/>
      <c r="N12" s="17"/>
      <c r="O12" s="17"/>
      <c r="P12" s="17"/>
      <c r="Q12" s="17"/>
      <c r="R12" s="17"/>
      <c r="S12" s="17"/>
      <c r="T12" s="17"/>
      <c r="U12" s="17"/>
      <c r="V12" s="17"/>
      <c r="W12" s="17"/>
      <c r="X12" s="17"/>
      <c r="Y12" s="17"/>
      <c r="Z12" s="17"/>
      <c r="AA12" s="17"/>
      <c r="AB12" s="17"/>
      <c r="AC12" s="17"/>
      <c r="AD12" s="17"/>
      <c r="AE12" s="17"/>
      <c r="AF12" s="413"/>
      <c r="AG12" s="414"/>
      <c r="AH12" s="415"/>
      <c r="AI12" s="416"/>
      <c r="AJ12" s="413"/>
      <c r="AK12" s="414"/>
      <c r="AL12" s="415"/>
      <c r="AM12" s="10"/>
    </row>
    <row r="13" spans="1:39" ht="15.75">
      <c r="A13" s="13"/>
      <c r="B13" s="13"/>
      <c r="C13" s="13"/>
      <c r="D13" s="13"/>
      <c r="E13" s="13"/>
      <c r="F13" s="13"/>
      <c r="G13" s="13"/>
      <c r="H13" s="490"/>
      <c r="I13" s="490"/>
      <c r="J13" s="490"/>
      <c r="K13" s="490"/>
      <c r="L13" s="490"/>
      <c r="M13" s="490"/>
      <c r="N13" s="490"/>
      <c r="O13" s="490"/>
      <c r="P13" s="490"/>
      <c r="Q13" s="490"/>
      <c r="R13" s="490"/>
      <c r="S13" s="490"/>
      <c r="T13" s="490"/>
      <c r="U13" s="490"/>
      <c r="V13" s="490"/>
      <c r="W13" s="490"/>
      <c r="X13" s="490"/>
      <c r="Y13" s="490"/>
      <c r="Z13" s="490"/>
      <c r="AA13" s="490"/>
      <c r="AB13" s="490"/>
      <c r="AC13" s="490"/>
      <c r="AD13" s="186"/>
      <c r="AE13" s="189"/>
      <c r="AF13" s="209" t="s">
        <v>217</v>
      </c>
      <c r="AG13" s="215"/>
      <c r="AH13" s="215"/>
      <c r="AI13" s="190"/>
      <c r="AJ13" s="209" t="s">
        <v>217</v>
      </c>
      <c r="AK13" s="215"/>
      <c r="AL13" s="205"/>
      <c r="AM13" s="10"/>
    </row>
    <row r="14" spans="1:39" ht="16.5" thickBot="1">
      <c r="A14" s="506"/>
      <c r="B14" s="201"/>
      <c r="C14" s="201"/>
      <c r="D14" s="201"/>
      <c r="E14" s="201"/>
      <c r="F14" s="201"/>
      <c r="G14" s="201"/>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10" t="s">
        <v>214</v>
      </c>
      <c r="AG14" s="210" t="s">
        <v>42</v>
      </c>
      <c r="AH14" s="410" t="s">
        <v>216</v>
      </c>
      <c r="AI14" s="203"/>
      <c r="AJ14" s="210" t="s">
        <v>214</v>
      </c>
      <c r="AK14" s="210" t="s">
        <v>42</v>
      </c>
      <c r="AL14" s="206" t="s">
        <v>216</v>
      </c>
      <c r="AM14" s="10"/>
    </row>
    <row r="15" spans="1:39" ht="9" customHeight="1">
      <c r="A15" s="466"/>
      <c r="B15" s="467"/>
      <c r="C15" s="467"/>
      <c r="D15" s="467"/>
      <c r="E15" s="467"/>
      <c r="F15" s="467"/>
      <c r="G15" s="467"/>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9"/>
      <c r="AG15" s="469"/>
      <c r="AH15" s="470"/>
      <c r="AJ15" s="211"/>
      <c r="AK15" s="211"/>
      <c r="AL15" s="186"/>
      <c r="AM15" s="10"/>
    </row>
    <row r="16" spans="1:39" ht="15.75">
      <c r="A16" s="471" t="s">
        <v>234</v>
      </c>
      <c r="B16" s="472"/>
      <c r="C16" s="473"/>
      <c r="D16" s="473"/>
      <c r="E16" s="473"/>
      <c r="F16" s="473"/>
      <c r="G16" s="473"/>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5">
        <v>672</v>
      </c>
      <c r="AG16" s="475">
        <v>672</v>
      </c>
      <c r="AH16" s="476">
        <f>296386-66132</f>
        <v>230254</v>
      </c>
      <c r="AI16" s="222"/>
      <c r="AJ16" s="223"/>
      <c r="AK16" s="223"/>
      <c r="AL16" s="224">
        <v>0</v>
      </c>
      <c r="AM16" s="10"/>
    </row>
    <row r="17" spans="1:39" ht="15.75">
      <c r="A17" s="794" t="s">
        <v>296</v>
      </c>
      <c r="B17" s="793"/>
      <c r="C17" s="701"/>
      <c r="D17" s="701"/>
      <c r="E17" s="701"/>
      <c r="F17" s="701"/>
      <c r="G17" s="701"/>
      <c r="H17" s="702"/>
      <c r="I17" s="702"/>
      <c r="J17" s="702"/>
      <c r="K17" s="702"/>
      <c r="L17" s="702"/>
      <c r="M17" s="702"/>
      <c r="N17" s="702"/>
      <c r="O17" s="702"/>
      <c r="P17" s="702"/>
      <c r="Q17" s="702"/>
      <c r="R17" s="702"/>
      <c r="S17" s="703"/>
      <c r="T17" s="703"/>
      <c r="U17" s="703"/>
      <c r="V17" s="703"/>
      <c r="W17" s="703"/>
      <c r="X17" s="703"/>
      <c r="Y17" s="703"/>
      <c r="Z17" s="703"/>
      <c r="AA17" s="703"/>
      <c r="AB17" s="703"/>
      <c r="AC17" s="703"/>
      <c r="AD17" s="703"/>
      <c r="AE17" s="703"/>
      <c r="AF17" s="704">
        <v>0</v>
      </c>
      <c r="AG17" s="704">
        <v>0</v>
      </c>
      <c r="AH17" s="706">
        <v>-1332</v>
      </c>
      <c r="AI17" s="464"/>
      <c r="AJ17" s="465"/>
      <c r="AK17" s="465"/>
      <c r="AL17" s="699"/>
      <c r="AM17" s="10"/>
    </row>
    <row r="18" spans="1:39" ht="15.75">
      <c r="A18" s="194" t="s">
        <v>328</v>
      </c>
      <c r="B18" s="700"/>
      <c r="C18" s="701"/>
      <c r="D18" s="701"/>
      <c r="E18" s="701"/>
      <c r="F18" s="701"/>
      <c r="G18" s="701"/>
      <c r="H18" s="702"/>
      <c r="I18" s="702"/>
      <c r="J18" s="702"/>
      <c r="K18" s="702"/>
      <c r="L18" s="702"/>
      <c r="M18" s="702"/>
      <c r="N18" s="702"/>
      <c r="O18" s="702"/>
      <c r="P18" s="702"/>
      <c r="Q18" s="702"/>
      <c r="R18" s="702"/>
      <c r="S18" s="702"/>
      <c r="T18" s="702"/>
      <c r="U18" s="702"/>
      <c r="V18" s="702"/>
      <c r="W18" s="702"/>
      <c r="X18" s="702"/>
      <c r="Y18" s="702"/>
      <c r="Z18" s="702"/>
      <c r="AA18" s="702"/>
      <c r="AB18" s="702"/>
      <c r="AC18" s="702"/>
      <c r="AD18" s="702"/>
      <c r="AE18" s="702"/>
      <c r="AF18" s="714">
        <v>0</v>
      </c>
      <c r="AG18" s="714">
        <v>0</v>
      </c>
      <c r="AH18" s="770">
        <v>66132</v>
      </c>
      <c r="AI18" s="464"/>
      <c r="AJ18" s="465"/>
      <c r="AK18" s="465"/>
      <c r="AL18" s="699"/>
      <c r="AM18" s="10"/>
    </row>
    <row r="19" spans="1:39" ht="20.25" customHeight="1">
      <c r="A19" s="194" t="s">
        <v>232</v>
      </c>
      <c r="B19" s="195"/>
      <c r="C19" s="196"/>
      <c r="D19" s="196"/>
      <c r="E19" s="196"/>
      <c r="F19" s="196"/>
      <c r="G19" s="196"/>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212">
        <v>0</v>
      </c>
      <c r="AG19" s="212">
        <v>0</v>
      </c>
      <c r="AH19" s="200">
        <v>0</v>
      </c>
      <c r="AI19" s="197"/>
      <c r="AJ19" s="212"/>
      <c r="AK19" s="212"/>
      <c r="AL19" s="200"/>
      <c r="AM19" s="10"/>
    </row>
    <row r="20" spans="1:39" ht="15.75" hidden="1">
      <c r="A20" s="192" t="s">
        <v>95</v>
      </c>
      <c r="B20" s="13"/>
      <c r="C20" s="12"/>
      <c r="D20" s="12"/>
      <c r="E20" s="12"/>
      <c r="F20" s="12"/>
      <c r="G20" s="12"/>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1" t="e">
        <f>+#REF!+#REF!+#REF!+#REF!</f>
        <v>#REF!</v>
      </c>
      <c r="AG20" s="211" t="e">
        <f>+#REF!+#REF!+#REF!+#REF!</f>
        <v>#REF!</v>
      </c>
      <c r="AH20" s="186" t="e">
        <f>+#REF!+#REF!+#REF!+#REF!-2</f>
        <v>#REF!</v>
      </c>
      <c r="AI20" s="21" t="s">
        <v>215</v>
      </c>
      <c r="AJ20" s="211" t="e">
        <f>+#REF!+#REF!+#REF!+#REF!</f>
        <v>#REF!</v>
      </c>
      <c r="AK20" s="211" t="e">
        <f>+#REF!+#REF!+#REF!+#REF!</f>
        <v>#REF!</v>
      </c>
      <c r="AL20" s="186" t="e">
        <f>+#REF!+#REF!+#REF!+#REF!-2</f>
        <v>#REF!</v>
      </c>
      <c r="AM20" s="10"/>
    </row>
    <row r="21" spans="1:39" ht="15.75" hidden="1">
      <c r="A21" s="192"/>
      <c r="B21" s="13" t="s">
        <v>259</v>
      </c>
      <c r="C21" s="12"/>
      <c r="D21" s="12"/>
      <c r="E21" s="12"/>
      <c r="F21" s="12"/>
      <c r="G21" s="12"/>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1">
        <v>0</v>
      </c>
      <c r="AG21" s="211">
        <v>0</v>
      </c>
      <c r="AH21" s="186">
        <v>-496</v>
      </c>
      <c r="AI21" s="21"/>
      <c r="AJ21" s="211">
        <v>0</v>
      </c>
      <c r="AK21" s="211">
        <v>0</v>
      </c>
      <c r="AL21" s="186">
        <v>-496</v>
      </c>
      <c r="AM21" s="10"/>
    </row>
    <row r="22" spans="1:39" ht="18" hidden="1">
      <c r="A22" s="192"/>
      <c r="B22" s="13" t="s">
        <v>243</v>
      </c>
      <c r="C22" s="12"/>
      <c r="D22" s="12"/>
      <c r="E22" s="12"/>
      <c r="F22" s="12"/>
      <c r="G22" s="12"/>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3">
        <v>0</v>
      </c>
      <c r="AG22" s="213">
        <v>0</v>
      </c>
      <c r="AH22" s="187">
        <v>-627</v>
      </c>
      <c r="AI22" s="21"/>
      <c r="AJ22" s="213">
        <v>0</v>
      </c>
      <c r="AK22" s="213">
        <v>0</v>
      </c>
      <c r="AL22" s="187">
        <v>-627</v>
      </c>
      <c r="AM22" s="10"/>
    </row>
    <row r="23" spans="1:39" ht="18">
      <c r="A23" s="477"/>
      <c r="B23" s="478" t="s">
        <v>329</v>
      </c>
      <c r="C23" s="479"/>
      <c r="D23" s="480"/>
      <c r="E23" s="480"/>
      <c r="F23" s="480"/>
      <c r="G23" s="480"/>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2">
        <f>+AF19+AF16</f>
        <v>672</v>
      </c>
      <c r="AG23" s="482">
        <f>+AG19+AG16</f>
        <v>672</v>
      </c>
      <c r="AH23" s="482">
        <f>SUM(AH16:AH19)</f>
        <v>295054</v>
      </c>
      <c r="AI23" s="21"/>
      <c r="AJ23" s="213"/>
      <c r="AK23" s="213"/>
      <c r="AL23" s="187"/>
      <c r="AM23" s="10"/>
    </row>
    <row r="24" spans="1:39" ht="18">
      <c r="A24" s="192"/>
      <c r="B24" s="13"/>
      <c r="C24" s="458"/>
      <c r="D24" s="459"/>
      <c r="E24" s="459"/>
      <c r="F24" s="459"/>
      <c r="G24" s="459"/>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211"/>
      <c r="AG24" s="211"/>
      <c r="AH24" s="186"/>
      <c r="AI24" s="21"/>
      <c r="AJ24" s="213"/>
      <c r="AK24" s="213"/>
      <c r="AL24" s="187"/>
      <c r="AM24" s="10"/>
    </row>
    <row r="25" spans="1:39" ht="15.75">
      <c r="A25" s="471" t="s">
        <v>298</v>
      </c>
      <c r="B25" s="472"/>
      <c r="C25" s="473"/>
      <c r="D25" s="473"/>
      <c r="E25" s="473"/>
      <c r="F25" s="473"/>
      <c r="G25" s="473"/>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5">
        <v>672</v>
      </c>
      <c r="AG25" s="475">
        <v>672</v>
      </c>
      <c r="AH25" s="483">
        <v>1033952</v>
      </c>
      <c r="AI25" s="222" t="s">
        <v>215</v>
      </c>
      <c r="AJ25" s="223"/>
      <c r="AK25" s="223"/>
      <c r="AL25" s="221"/>
      <c r="AM25" s="10"/>
    </row>
    <row r="26" spans="1:39" ht="18.75" customHeight="1">
      <c r="A26" s="709" t="s">
        <v>297</v>
      </c>
      <c r="B26" s="484"/>
      <c r="C26" s="485"/>
      <c r="D26" s="485"/>
      <c r="E26" s="485"/>
      <c r="F26" s="485"/>
      <c r="G26" s="485"/>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7">
        <v>672</v>
      </c>
      <c r="AG26" s="487">
        <v>672</v>
      </c>
      <c r="AH26" s="488">
        <v>223575</v>
      </c>
      <c r="AI26" s="464"/>
      <c r="AJ26" s="465"/>
      <c r="AK26" s="465"/>
      <c r="AL26" s="489"/>
      <c r="AM26" s="10"/>
    </row>
    <row r="27" spans="1:39" ht="15.75">
      <c r="A27" s="461" t="s">
        <v>285</v>
      </c>
      <c r="B27" s="462"/>
      <c r="C27" s="462"/>
      <c r="D27" s="463"/>
      <c r="E27" s="463"/>
      <c r="F27" s="463"/>
      <c r="G27" s="463"/>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5">
        <v>672</v>
      </c>
      <c r="AG27" s="465">
        <v>672</v>
      </c>
      <c r="AH27" s="465">
        <v>197311</v>
      </c>
      <c r="AI27" s="464"/>
      <c r="AJ27" s="465"/>
      <c r="AK27" s="465"/>
      <c r="AL27" s="489"/>
      <c r="AM27" s="10"/>
    </row>
    <row r="28" spans="1:39" ht="15.75">
      <c r="A28" s="795" t="s">
        <v>302</v>
      </c>
      <c r="B28" s="710"/>
      <c r="C28" s="710"/>
      <c r="D28" s="711"/>
      <c r="E28" s="711"/>
      <c r="F28" s="711"/>
      <c r="G28" s="711"/>
      <c r="H28" s="712"/>
      <c r="I28" s="712"/>
      <c r="J28" s="712"/>
      <c r="K28" s="712"/>
      <c r="L28" s="712"/>
      <c r="M28" s="712"/>
      <c r="N28" s="712"/>
      <c r="O28" s="712"/>
      <c r="P28" s="712"/>
      <c r="Q28" s="712"/>
      <c r="R28" s="712"/>
      <c r="S28" s="712"/>
      <c r="T28" s="712"/>
      <c r="U28" s="712"/>
      <c r="V28" s="712"/>
      <c r="W28" s="712"/>
      <c r="X28" s="712"/>
      <c r="Y28" s="712"/>
      <c r="Z28" s="712"/>
      <c r="AA28" s="712"/>
      <c r="AB28" s="712"/>
      <c r="AC28" s="712"/>
      <c r="AD28" s="712"/>
      <c r="AE28" s="712"/>
      <c r="AF28" s="713">
        <v>0</v>
      </c>
      <c r="AG28" s="713">
        <v>0</v>
      </c>
      <c r="AH28" s="792">
        <v>74113</v>
      </c>
      <c r="AI28" s="464"/>
      <c r="AJ28" s="465"/>
      <c r="AK28" s="465"/>
      <c r="AL28" s="489"/>
      <c r="AM28" s="10"/>
    </row>
    <row r="29" spans="1:39" ht="15.75">
      <c r="A29" s="795" t="s">
        <v>304</v>
      </c>
      <c r="B29" s="700"/>
      <c r="C29" s="700"/>
      <c r="D29" s="701"/>
      <c r="E29" s="701"/>
      <c r="F29" s="701"/>
      <c r="G29" s="701"/>
      <c r="H29" s="702"/>
      <c r="I29" s="702"/>
      <c r="J29" s="702"/>
      <c r="K29" s="702"/>
      <c r="L29" s="702"/>
      <c r="M29" s="702"/>
      <c r="N29" s="702"/>
      <c r="O29" s="702"/>
      <c r="P29" s="702"/>
      <c r="Q29" s="702"/>
      <c r="R29" s="702"/>
      <c r="S29" s="702"/>
      <c r="T29" s="702"/>
      <c r="U29" s="702"/>
      <c r="V29" s="702"/>
      <c r="W29" s="702"/>
      <c r="X29" s="702"/>
      <c r="Y29" s="702"/>
      <c r="Z29" s="702"/>
      <c r="AA29" s="702"/>
      <c r="AB29" s="702"/>
      <c r="AC29" s="702"/>
      <c r="AD29" s="702"/>
      <c r="AE29" s="702"/>
      <c r="AF29" s="714">
        <v>0</v>
      </c>
      <c r="AG29" s="714">
        <v>0</v>
      </c>
      <c r="AH29" s="200">
        <v>20285</v>
      </c>
      <c r="AI29" s="464"/>
      <c r="AJ29" s="465"/>
      <c r="AK29" s="465"/>
      <c r="AL29" s="489"/>
      <c r="AM29" s="10"/>
    </row>
    <row r="30" spans="1:39" ht="15.75">
      <c r="A30" s="796" t="s">
        <v>303</v>
      </c>
      <c r="B30" s="716"/>
      <c r="C30" s="717"/>
      <c r="D30" s="717"/>
      <c r="E30" s="717"/>
      <c r="F30" s="717"/>
      <c r="G30" s="717"/>
      <c r="H30" s="719"/>
      <c r="I30" s="727"/>
      <c r="J30" s="718"/>
      <c r="K30" s="718"/>
      <c r="L30" s="718"/>
      <c r="M30" s="718"/>
      <c r="N30" s="718"/>
      <c r="O30" s="718"/>
      <c r="P30" s="718"/>
      <c r="Q30" s="718"/>
      <c r="R30" s="718"/>
      <c r="S30" s="718"/>
      <c r="T30" s="718"/>
      <c r="U30" s="718"/>
      <c r="V30" s="718"/>
      <c r="W30" s="718"/>
      <c r="X30" s="712"/>
      <c r="Y30" s="712"/>
      <c r="Z30" s="712"/>
      <c r="AA30" s="712"/>
      <c r="AB30" s="712"/>
      <c r="AC30" s="712"/>
      <c r="AD30" s="715"/>
      <c r="AE30" s="464"/>
      <c r="AF30" s="724">
        <v>0</v>
      </c>
      <c r="AG30" s="724">
        <v>0</v>
      </c>
      <c r="AH30" s="725">
        <v>3000</v>
      </c>
      <c r="AI30" s="464"/>
      <c r="AJ30" s="465"/>
      <c r="AK30" s="465"/>
      <c r="AL30" s="489"/>
      <c r="AM30" s="10"/>
    </row>
    <row r="31" spans="1:39" ht="15.75">
      <c r="A31" s="797"/>
      <c r="B31" s="710" t="s">
        <v>307</v>
      </c>
      <c r="C31" s="710"/>
      <c r="D31" s="711"/>
      <c r="E31" s="711"/>
      <c r="F31" s="711"/>
      <c r="G31" s="711"/>
      <c r="H31" s="712"/>
      <c r="I31" s="712"/>
      <c r="J31" s="712"/>
      <c r="K31" s="712"/>
      <c r="L31" s="712"/>
      <c r="M31" s="712"/>
      <c r="N31" s="712"/>
      <c r="O31" s="712"/>
      <c r="P31" s="712"/>
      <c r="Q31" s="712"/>
      <c r="R31" s="712"/>
      <c r="S31" s="712"/>
      <c r="T31" s="712"/>
      <c r="U31" s="712"/>
      <c r="V31" s="712"/>
      <c r="W31" s="712"/>
      <c r="X31" s="712"/>
      <c r="Y31" s="712"/>
      <c r="Z31" s="712"/>
      <c r="AA31" s="712"/>
      <c r="AB31" s="712"/>
      <c r="AC31" s="712"/>
      <c r="AD31" s="715"/>
      <c r="AE31" s="464"/>
      <c r="AF31" s="726">
        <v>0</v>
      </c>
      <c r="AG31" s="726">
        <v>0</v>
      </c>
      <c r="AH31" s="723">
        <f>SUM(AH28:AH30)</f>
        <v>97398</v>
      </c>
      <c r="AI31" s="464"/>
      <c r="AJ31" s="465"/>
      <c r="AK31" s="465"/>
      <c r="AL31" s="489"/>
      <c r="AM31" s="10"/>
    </row>
    <row r="32" spans="1:39" ht="23.25" customHeight="1">
      <c r="A32" s="225" t="s">
        <v>333</v>
      </c>
      <c r="B32" s="566"/>
      <c r="C32" s="736"/>
      <c r="D32" s="62"/>
      <c r="E32" s="62"/>
      <c r="F32" s="62"/>
      <c r="G32" s="62"/>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721"/>
      <c r="AF32" s="501">
        <v>672</v>
      </c>
      <c r="AG32" s="501">
        <v>672</v>
      </c>
      <c r="AH32" s="723">
        <f>AH31+AH27</f>
        <v>294709</v>
      </c>
      <c r="AI32" s="197"/>
      <c r="AJ32" s="212"/>
      <c r="AK32" s="212"/>
      <c r="AL32" s="200"/>
      <c r="AM32" s="10"/>
    </row>
    <row r="33" spans="1:39" ht="15.75">
      <c r="A33" s="194"/>
      <c r="B33" s="195"/>
      <c r="C33" s="196"/>
      <c r="D33" s="196"/>
      <c r="E33" s="459"/>
      <c r="F33" s="459"/>
      <c r="G33" s="459"/>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211"/>
      <c r="AG33" s="211"/>
      <c r="AH33" s="186"/>
      <c r="AI33" s="197"/>
      <c r="AJ33" s="212"/>
      <c r="AK33" s="212"/>
      <c r="AL33" s="200"/>
      <c r="AM33" s="10"/>
    </row>
    <row r="34" spans="1:39" ht="15.75">
      <c r="A34" s="194" t="s">
        <v>309</v>
      </c>
      <c r="B34" s="195"/>
      <c r="C34" s="196"/>
      <c r="D34" s="196"/>
      <c r="E34" s="534"/>
      <c r="F34" s="534"/>
      <c r="G34" s="534"/>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6"/>
      <c r="AG34" s="536"/>
      <c r="AH34" s="792"/>
      <c r="AI34" s="197"/>
      <c r="AJ34" s="212"/>
      <c r="AK34" s="212"/>
      <c r="AL34" s="200"/>
      <c r="AM34" s="10"/>
    </row>
    <row r="35" spans="1:39" ht="15.75">
      <c r="A35" s="194"/>
      <c r="B35" s="195"/>
      <c r="C35" s="196"/>
      <c r="D35" s="196"/>
      <c r="E35" s="459"/>
      <c r="F35" s="459"/>
      <c r="G35" s="459"/>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211"/>
      <c r="AG35" s="211"/>
      <c r="AH35" s="186"/>
      <c r="AI35" s="197"/>
      <c r="AJ35" s="212"/>
      <c r="AK35" s="212"/>
      <c r="AL35" s="200"/>
      <c r="AM35" s="10"/>
    </row>
    <row r="36" spans="1:39" ht="15.75">
      <c r="A36" s="194" t="s">
        <v>305</v>
      </c>
      <c r="B36" s="195"/>
      <c r="C36" s="196"/>
      <c r="D36" s="196"/>
      <c r="E36" s="534"/>
      <c r="F36" s="534"/>
      <c r="G36" s="534"/>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6"/>
      <c r="AG36" s="536"/>
      <c r="AH36" s="792"/>
      <c r="AI36" s="197"/>
      <c r="AJ36" s="212"/>
      <c r="AK36" s="212"/>
      <c r="AL36" s="200"/>
      <c r="AM36" s="537"/>
    </row>
    <row r="37" spans="1:39" ht="15.75">
      <c r="A37" s="194"/>
      <c r="B37" s="195"/>
      <c r="C37" s="542" t="s">
        <v>306</v>
      </c>
      <c r="D37" s="590"/>
      <c r="E37" s="586"/>
      <c r="F37" s="538"/>
      <c r="G37" s="538"/>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40">
        <v>0</v>
      </c>
      <c r="AG37" s="540">
        <v>0</v>
      </c>
      <c r="AH37" s="725">
        <v>-97398</v>
      </c>
      <c r="AI37" s="197"/>
      <c r="AJ37" s="212"/>
      <c r="AK37" s="212"/>
      <c r="AL37" s="200"/>
      <c r="AM37" s="537"/>
    </row>
    <row r="38" spans="1:39" ht="15.75">
      <c r="A38" s="194"/>
      <c r="B38" s="195"/>
      <c r="C38" s="195" t="s">
        <v>310</v>
      </c>
      <c r="D38" s="590"/>
      <c r="E38" s="586"/>
      <c r="F38" s="538"/>
      <c r="G38" s="538"/>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40"/>
      <c r="AG38" s="540"/>
      <c r="AH38" s="725"/>
      <c r="AI38" s="197"/>
      <c r="AJ38" s="212"/>
      <c r="AK38" s="212"/>
      <c r="AL38" s="200"/>
      <c r="AM38" s="537"/>
    </row>
    <row r="39" spans="1:39" ht="15.75">
      <c r="A39" s="194"/>
      <c r="B39" s="195"/>
      <c r="C39" s="542"/>
      <c r="D39" s="590"/>
      <c r="E39" s="586"/>
      <c r="F39" s="538"/>
      <c r="G39" s="538"/>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40">
        <v>0</v>
      </c>
      <c r="AG39" s="540">
        <v>0</v>
      </c>
      <c r="AH39" s="725">
        <v>75107</v>
      </c>
      <c r="AI39" s="197"/>
      <c r="AJ39" s="212"/>
      <c r="AK39" s="212"/>
      <c r="AL39" s="200"/>
      <c r="AM39" s="537"/>
    </row>
    <row r="40" spans="1:39" ht="15.75">
      <c r="A40" s="194"/>
      <c r="B40" s="533"/>
      <c r="C40" s="533" t="s">
        <v>302</v>
      </c>
      <c r="D40" s="710"/>
      <c r="E40" s="586"/>
      <c r="F40" s="538"/>
      <c r="G40" s="538"/>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40">
        <v>0</v>
      </c>
      <c r="AG40" s="540">
        <v>0</v>
      </c>
      <c r="AH40" s="725">
        <v>26032</v>
      </c>
      <c r="AI40" s="197"/>
      <c r="AJ40" s="212"/>
      <c r="AK40" s="212"/>
      <c r="AL40" s="200"/>
      <c r="AM40" s="537"/>
    </row>
    <row r="41" spans="1:39" ht="15.75">
      <c r="A41" s="194"/>
      <c r="B41" s="195"/>
      <c r="C41" s="533" t="s">
        <v>304</v>
      </c>
      <c r="D41" s="700"/>
      <c r="E41" s="586"/>
      <c r="F41" s="538"/>
      <c r="G41" s="538"/>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40">
        <v>0</v>
      </c>
      <c r="AG41" s="540">
        <v>0</v>
      </c>
      <c r="AH41" s="725">
        <v>3000</v>
      </c>
      <c r="AI41" s="197"/>
      <c r="AJ41" s="212"/>
      <c r="AK41" s="212"/>
      <c r="AL41" s="200"/>
      <c r="AM41" s="537"/>
    </row>
    <row r="42" spans="1:39" ht="15.75">
      <c r="A42" s="194"/>
      <c r="B42" s="195"/>
      <c r="C42" s="586" t="s">
        <v>303</v>
      </c>
      <c r="D42" s="716"/>
      <c r="E42" s="586"/>
      <c r="F42" s="538"/>
      <c r="G42" s="731"/>
      <c r="H42" s="539"/>
      <c r="I42" s="539"/>
      <c r="J42" s="539"/>
      <c r="K42" s="539"/>
      <c r="L42" s="539"/>
      <c r="M42" s="539"/>
      <c r="N42" s="539"/>
      <c r="O42" s="539"/>
      <c r="P42" s="539"/>
      <c r="Q42" s="539"/>
      <c r="R42" s="539"/>
      <c r="S42" s="539"/>
      <c r="T42" s="539"/>
      <c r="U42" s="535"/>
      <c r="V42" s="539"/>
      <c r="W42" s="539"/>
      <c r="X42" s="539"/>
      <c r="Y42" s="539"/>
      <c r="Z42" s="539"/>
      <c r="AA42" s="539"/>
      <c r="AB42" s="539"/>
      <c r="AC42" s="539"/>
      <c r="AD42" s="539"/>
      <c r="AE42" s="539"/>
      <c r="AF42" s="540"/>
      <c r="AG42" s="540"/>
      <c r="AH42" s="725"/>
      <c r="AI42" s="197"/>
      <c r="AJ42" s="212"/>
      <c r="AK42" s="212"/>
      <c r="AL42" s="200"/>
      <c r="AM42" s="537"/>
    </row>
    <row r="43" spans="1:39" ht="15.75">
      <c r="A43" s="194"/>
      <c r="B43" s="533"/>
      <c r="C43" s="533" t="s">
        <v>311</v>
      </c>
      <c r="D43" s="533"/>
      <c r="E43" s="534"/>
      <c r="F43" s="534"/>
      <c r="G43" s="534"/>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6">
        <v>0</v>
      </c>
      <c r="AG43" s="536">
        <v>0</v>
      </c>
      <c r="AH43" s="792">
        <v>1980</v>
      </c>
      <c r="AI43" s="197"/>
      <c r="AJ43" s="212"/>
      <c r="AK43" s="212"/>
      <c r="AL43" s="200"/>
      <c r="AM43" s="708"/>
    </row>
    <row r="44" spans="1:39" ht="15.75">
      <c r="A44" s="194"/>
      <c r="B44" s="195"/>
      <c r="C44" s="195" t="s">
        <v>184</v>
      </c>
      <c r="D44" s="196"/>
      <c r="E44" s="196"/>
      <c r="F44" s="196"/>
      <c r="G44" s="196"/>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212">
        <v>0</v>
      </c>
      <c r="AG44" s="212">
        <v>0</v>
      </c>
      <c r="AH44" s="200">
        <f>AH43+AH41+AH40+AH39</f>
        <v>106119</v>
      </c>
      <c r="AI44" s="197"/>
      <c r="AJ44" s="212"/>
      <c r="AK44" s="212"/>
      <c r="AL44" s="200"/>
      <c r="AM44" s="10"/>
    </row>
    <row r="45" spans="1:39" ht="15.75">
      <c r="A45" s="194"/>
      <c r="B45" s="195"/>
      <c r="C45" s="195"/>
      <c r="D45" s="196"/>
      <c r="E45" s="196"/>
      <c r="F45" s="196"/>
      <c r="G45" s="196"/>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212"/>
      <c r="AG45" s="212"/>
      <c r="AH45" s="200"/>
      <c r="AI45" s="197"/>
      <c r="AJ45" s="212"/>
      <c r="AK45" s="212"/>
      <c r="AL45" s="200"/>
      <c r="AM45" s="10"/>
    </row>
    <row r="46" spans="1:39" ht="15.75">
      <c r="A46" s="194"/>
      <c r="B46" s="195" t="s">
        <v>31</v>
      </c>
      <c r="C46" s="195"/>
      <c r="D46" s="196"/>
      <c r="E46" s="196"/>
      <c r="F46" s="196"/>
      <c r="G46" s="196"/>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212"/>
      <c r="AG46" s="212"/>
      <c r="AH46" s="200"/>
      <c r="AI46" s="197"/>
      <c r="AJ46" s="212"/>
      <c r="AK46" s="212"/>
      <c r="AL46" s="200"/>
      <c r="AM46" s="10"/>
    </row>
    <row r="47" spans="1:39" ht="15.75">
      <c r="A47" s="194"/>
      <c r="B47" s="195"/>
      <c r="C47" s="208" t="s">
        <v>299</v>
      </c>
      <c r="D47" s="196"/>
      <c r="E47" s="196"/>
      <c r="F47" s="196"/>
      <c r="G47" s="196"/>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212">
        <v>0</v>
      </c>
      <c r="AG47" s="212">
        <v>0</v>
      </c>
      <c r="AH47" s="200">
        <v>2554</v>
      </c>
      <c r="AI47" s="197"/>
      <c r="AJ47" s="212"/>
      <c r="AK47" s="212"/>
      <c r="AL47" s="200"/>
      <c r="AM47" s="10"/>
    </row>
    <row r="48" spans="1:39" ht="15.75" hidden="1">
      <c r="A48" s="192"/>
      <c r="B48" s="13"/>
      <c r="C48" s="8" t="s">
        <v>258</v>
      </c>
      <c r="D48" s="12"/>
      <c r="E48" s="12"/>
      <c r="F48" s="12"/>
      <c r="G48" s="12"/>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1"/>
      <c r="AG48" s="211"/>
      <c r="AH48" s="186"/>
      <c r="AI48" s="21"/>
      <c r="AJ48" s="211"/>
      <c r="AK48" s="211"/>
      <c r="AL48" s="186"/>
      <c r="AM48" s="10"/>
    </row>
    <row r="49" spans="1:39" ht="15.75" hidden="1">
      <c r="A49" s="192"/>
      <c r="B49" s="13"/>
      <c r="C49" s="8" t="s">
        <v>235</v>
      </c>
      <c r="D49" s="12"/>
      <c r="E49" s="12"/>
      <c r="F49" s="12"/>
      <c r="G49" s="12"/>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1"/>
      <c r="AG49" s="211"/>
      <c r="AH49" s="186"/>
      <c r="AI49" s="21"/>
      <c r="AJ49" s="211"/>
      <c r="AK49" s="211"/>
      <c r="AL49" s="186"/>
      <c r="AM49" s="10"/>
    </row>
    <row r="50" spans="1:39" ht="15.75">
      <c r="A50" s="194"/>
      <c r="B50" s="195"/>
      <c r="C50" s="195" t="s">
        <v>331</v>
      </c>
      <c r="D50" s="195"/>
      <c r="E50" s="196"/>
      <c r="F50" s="196"/>
      <c r="G50" s="196"/>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212">
        <v>0</v>
      </c>
      <c r="AG50" s="212">
        <v>0</v>
      </c>
      <c r="AH50" s="200">
        <v>853</v>
      </c>
      <c r="AI50" s="197"/>
      <c r="AJ50" s="212"/>
      <c r="AK50" s="212"/>
      <c r="AL50" s="200"/>
      <c r="AM50" s="10"/>
    </row>
    <row r="51" spans="1:39" ht="15.75">
      <c r="A51" s="194"/>
      <c r="B51" s="195"/>
      <c r="C51" s="195" t="s">
        <v>82</v>
      </c>
      <c r="D51" s="196"/>
      <c r="E51" s="196"/>
      <c r="F51" s="196"/>
      <c r="G51" s="196"/>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212">
        <v>0</v>
      </c>
      <c r="AG51" s="212">
        <v>0</v>
      </c>
      <c r="AH51" s="200">
        <v>481</v>
      </c>
      <c r="AI51" s="197"/>
      <c r="AJ51" s="212"/>
      <c r="AK51" s="212"/>
      <c r="AL51" s="200"/>
      <c r="AM51" s="10"/>
    </row>
    <row r="52" spans="1:39" ht="15.75">
      <c r="A52" s="194"/>
      <c r="B52" s="195"/>
      <c r="C52" s="195" t="s">
        <v>83</v>
      </c>
      <c r="D52" s="196"/>
      <c r="E52" s="196"/>
      <c r="F52" s="196"/>
      <c r="G52" s="196"/>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212">
        <v>0</v>
      </c>
      <c r="AG52" s="212">
        <v>0</v>
      </c>
      <c r="AH52" s="200">
        <v>464</v>
      </c>
      <c r="AI52" s="197"/>
      <c r="AJ52" s="212"/>
      <c r="AK52" s="212"/>
      <c r="AL52" s="200"/>
      <c r="AM52" s="10"/>
    </row>
    <row r="53" spans="1:39" ht="15.75">
      <c r="A53" s="194"/>
      <c r="B53" s="195"/>
      <c r="C53" s="195" t="s">
        <v>84</v>
      </c>
      <c r="D53" s="196"/>
      <c r="E53" s="196"/>
      <c r="F53" s="196"/>
      <c r="G53" s="196"/>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212">
        <v>0</v>
      </c>
      <c r="AG53" s="212">
        <v>0</v>
      </c>
      <c r="AH53" s="200">
        <v>348</v>
      </c>
      <c r="AI53" s="197"/>
      <c r="AJ53" s="212"/>
      <c r="AK53" s="212"/>
      <c r="AL53" s="200"/>
      <c r="AM53" s="10"/>
    </row>
    <row r="54" spans="1:39" ht="15.75">
      <c r="A54" s="194"/>
      <c r="B54" s="195"/>
      <c r="C54" s="195" t="s">
        <v>85</v>
      </c>
      <c r="D54" s="196"/>
      <c r="E54" s="196"/>
      <c r="F54" s="196"/>
      <c r="G54" s="196"/>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212">
        <v>0</v>
      </c>
      <c r="AG54" s="212">
        <v>0</v>
      </c>
      <c r="AH54" s="200">
        <v>42</v>
      </c>
      <c r="AI54" s="197"/>
      <c r="AJ54" s="212"/>
      <c r="AK54" s="212"/>
      <c r="AL54" s="200"/>
      <c r="AM54" s="10"/>
    </row>
    <row r="55" spans="1:39" ht="15.75">
      <c r="A55" s="194"/>
      <c r="B55" s="195"/>
      <c r="C55" s="195" t="s">
        <v>86</v>
      </c>
      <c r="D55" s="196"/>
      <c r="E55" s="196"/>
      <c r="F55" s="196"/>
      <c r="G55" s="196"/>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212">
        <v>0</v>
      </c>
      <c r="AG55" s="212">
        <v>0</v>
      </c>
      <c r="AH55" s="200">
        <v>1205</v>
      </c>
      <c r="AI55" s="197"/>
      <c r="AJ55" s="212"/>
      <c r="AK55" s="212"/>
      <c r="AL55" s="200"/>
      <c r="AM55" s="10"/>
    </row>
    <row r="56" spans="1:39" ht="15.75">
      <c r="A56" s="194"/>
      <c r="B56" s="195"/>
      <c r="C56" s="195" t="s">
        <v>87</v>
      </c>
      <c r="D56" s="196"/>
      <c r="E56" s="196"/>
      <c r="F56" s="196"/>
      <c r="G56" s="196"/>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212">
        <v>0</v>
      </c>
      <c r="AG56" s="212">
        <v>0</v>
      </c>
      <c r="AH56" s="200">
        <v>19</v>
      </c>
      <c r="AI56" s="197"/>
      <c r="AJ56" s="212"/>
      <c r="AK56" s="212"/>
      <c r="AL56" s="200"/>
      <c r="AM56" s="10"/>
    </row>
    <row r="57" spans="1:39" ht="15.75" hidden="1">
      <c r="A57" s="192"/>
      <c r="B57" s="13"/>
      <c r="C57" s="8" t="s">
        <v>221</v>
      </c>
      <c r="D57" s="12"/>
      <c r="E57" s="12"/>
      <c r="F57" s="12"/>
      <c r="G57" s="12"/>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1"/>
      <c r="AG57" s="211"/>
      <c r="AH57" s="540"/>
      <c r="AI57" s="21"/>
      <c r="AJ57" s="211"/>
      <c r="AK57" s="211"/>
      <c r="AL57" s="186"/>
      <c r="AM57" s="10"/>
    </row>
    <row r="58" spans="1:39" ht="15.75" hidden="1">
      <c r="A58" s="192"/>
      <c r="B58" s="13"/>
      <c r="C58" s="8" t="s">
        <v>236</v>
      </c>
      <c r="D58" s="12"/>
      <c r="E58" s="12"/>
      <c r="F58" s="12"/>
      <c r="G58" s="12"/>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1"/>
      <c r="AG58" s="216"/>
      <c r="AH58" s="211"/>
      <c r="AI58" s="21"/>
      <c r="AJ58" s="211"/>
      <c r="AK58" s="216"/>
      <c r="AL58" s="186"/>
      <c r="AM58" s="10"/>
    </row>
    <row r="59" spans="1:39" ht="15.75" hidden="1">
      <c r="A59" s="192"/>
      <c r="B59" s="13"/>
      <c r="C59" s="8" t="s">
        <v>176</v>
      </c>
      <c r="D59" s="12"/>
      <c r="E59" s="12"/>
      <c r="F59" s="12"/>
      <c r="G59" s="12"/>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1"/>
      <c r="AG59" s="211"/>
      <c r="AH59" s="211"/>
      <c r="AI59" s="21"/>
      <c r="AJ59" s="211"/>
      <c r="AK59" s="211"/>
      <c r="AL59" s="186"/>
      <c r="AM59" s="10"/>
    </row>
    <row r="60" spans="1:39" ht="15.75" hidden="1">
      <c r="A60" s="192"/>
      <c r="B60" s="13"/>
      <c r="C60" s="8" t="s">
        <v>237</v>
      </c>
      <c r="D60" s="12"/>
      <c r="E60" s="12"/>
      <c r="F60" s="12"/>
      <c r="G60" s="12"/>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1"/>
      <c r="AG60" s="211"/>
      <c r="AH60" s="211"/>
      <c r="AI60" s="21"/>
      <c r="AJ60" s="211"/>
      <c r="AK60" s="211"/>
      <c r="AL60" s="186"/>
      <c r="AM60" s="10"/>
    </row>
    <row r="61" spans="1:39" ht="15.75" hidden="1">
      <c r="A61" s="192"/>
      <c r="B61" s="13"/>
      <c r="C61" s="8" t="s">
        <v>238</v>
      </c>
      <c r="D61" s="12"/>
      <c r="E61" s="12"/>
      <c r="F61" s="12"/>
      <c r="G61" s="12"/>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4"/>
      <c r="AG61" s="214"/>
      <c r="AH61" s="214"/>
      <c r="AI61" s="21"/>
      <c r="AJ61" s="214"/>
      <c r="AK61" s="214"/>
      <c r="AL61" s="188"/>
      <c r="AM61" s="10"/>
    </row>
    <row r="62" spans="1:39" ht="0.75" customHeight="1">
      <c r="A62" s="194"/>
      <c r="B62" s="195"/>
      <c r="C62" s="195"/>
      <c r="D62" s="196"/>
      <c r="E62" s="196"/>
      <c r="F62" s="196"/>
      <c r="G62" s="196"/>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212"/>
      <c r="AG62" s="212"/>
      <c r="AH62" s="212"/>
      <c r="AI62" s="197"/>
      <c r="AJ62" s="212"/>
      <c r="AK62" s="212"/>
      <c r="AL62" s="200"/>
      <c r="AM62" s="10"/>
    </row>
    <row r="63" spans="1:39" ht="15.75">
      <c r="A63" s="194"/>
      <c r="B63" s="195"/>
      <c r="C63" s="195" t="s">
        <v>209</v>
      </c>
      <c r="D63" s="196"/>
      <c r="E63" s="196"/>
      <c r="F63" s="196"/>
      <c r="G63" s="196"/>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212">
        <f>SUM(AF47:AF62)</f>
        <v>0</v>
      </c>
      <c r="AG63" s="212">
        <f>SUM(AG47:AG62)</f>
        <v>0</v>
      </c>
      <c r="AH63" s="212">
        <f>SUM(AH47:AH62)</f>
        <v>5966</v>
      </c>
      <c r="AI63" s="197"/>
      <c r="AJ63" s="212">
        <f>SUM(AJ47:AJ61)</f>
        <v>0</v>
      </c>
      <c r="AK63" s="212">
        <f>SUM(AK47:AK61)</f>
        <v>0</v>
      </c>
      <c r="AL63" s="200">
        <f>SUM(AL47:AL61)</f>
        <v>0</v>
      </c>
      <c r="AM63" s="10"/>
    </row>
    <row r="64" spans="1:39" ht="15.75">
      <c r="A64" s="194"/>
      <c r="B64" s="195"/>
      <c r="C64" s="195"/>
      <c r="D64" s="196"/>
      <c r="E64" s="196"/>
      <c r="F64" s="196"/>
      <c r="G64" s="196"/>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212"/>
      <c r="AG64" s="212"/>
      <c r="AH64" s="212"/>
      <c r="AI64" s="197"/>
      <c r="AJ64" s="212"/>
      <c r="AK64" s="212"/>
      <c r="AL64" s="200"/>
      <c r="AM64" s="10"/>
    </row>
    <row r="65" spans="1:39" ht="15.75">
      <c r="A65" s="194"/>
      <c r="B65" s="219" t="s">
        <v>30</v>
      </c>
      <c r="C65" s="195"/>
      <c r="D65" s="196"/>
      <c r="E65" s="196"/>
      <c r="F65" s="196"/>
      <c r="G65" s="196"/>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212">
        <v>0</v>
      </c>
      <c r="AG65" s="212">
        <v>0</v>
      </c>
      <c r="AH65" s="212">
        <f>+AH63+AH44</f>
        <v>112085</v>
      </c>
      <c r="AI65" s="197"/>
      <c r="AJ65" s="212" t="e">
        <f>#REF!+AJ63+#REF!</f>
        <v>#REF!</v>
      </c>
      <c r="AK65" s="212" t="e">
        <f>#REF!+AK63+#REF!</f>
        <v>#REF!</v>
      </c>
      <c r="AL65" s="200" t="e">
        <f>#REF!+AL63+#REF!</f>
        <v>#REF!</v>
      </c>
      <c r="AM65" s="10"/>
    </row>
    <row r="66" spans="1:39" ht="15.75">
      <c r="A66" s="194"/>
      <c r="B66" s="219"/>
      <c r="C66" s="195"/>
      <c r="D66" s="196"/>
      <c r="E66" s="196"/>
      <c r="F66" s="196"/>
      <c r="G66" s="196"/>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212"/>
      <c r="AG66" s="212"/>
      <c r="AH66" s="212"/>
      <c r="AI66" s="197"/>
      <c r="AJ66" s="212"/>
      <c r="AK66" s="212"/>
      <c r="AL66" s="200"/>
      <c r="AM66" s="10"/>
    </row>
    <row r="67" spans="1:39" ht="15.75">
      <c r="A67" s="730"/>
      <c r="B67" s="734"/>
      <c r="C67" s="534"/>
      <c r="D67" s="534"/>
      <c r="E67" s="534"/>
      <c r="F67" s="534"/>
      <c r="G67" s="534"/>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6"/>
      <c r="AG67" s="536"/>
      <c r="AH67" s="536"/>
      <c r="AI67" s="460"/>
      <c r="AJ67" s="211"/>
      <c r="AK67" s="211"/>
      <c r="AL67" s="186"/>
      <c r="AM67" s="10"/>
    </row>
    <row r="68" spans="1:39" ht="15.75">
      <c r="A68" s="225" t="s">
        <v>239</v>
      </c>
      <c r="B68" s="541"/>
      <c r="C68" s="220"/>
      <c r="D68" s="220"/>
      <c r="E68" s="220"/>
      <c r="F68" s="220"/>
      <c r="G68" s="220"/>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3">
        <v>672</v>
      </c>
      <c r="AG68" s="223">
        <v>672</v>
      </c>
      <c r="AH68" s="223">
        <f>AH65+AH27</f>
        <v>309396</v>
      </c>
      <c r="AI68" s="222"/>
      <c r="AJ68" s="223" t="e">
        <f>AJ65+AJ25</f>
        <v>#REF!</v>
      </c>
      <c r="AK68" s="223" t="e">
        <f>AK65+AK25</f>
        <v>#REF!</v>
      </c>
      <c r="AL68" s="221" t="e">
        <f>AL65+AL25</f>
        <v>#REF!</v>
      </c>
      <c r="AM68" s="10"/>
    </row>
    <row r="69" spans="1:39" ht="15.75">
      <c r="A69" s="194"/>
      <c r="B69" s="196"/>
      <c r="C69" s="196"/>
      <c r="D69" s="196"/>
      <c r="E69" s="196"/>
      <c r="F69" s="196"/>
      <c r="G69" s="196"/>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212"/>
      <c r="AG69" s="212"/>
      <c r="AH69" s="212"/>
      <c r="AI69" s="197"/>
      <c r="AJ69" s="212"/>
      <c r="AK69" s="212"/>
      <c r="AL69" s="200"/>
      <c r="AM69" s="10"/>
    </row>
    <row r="70" spans="1:39" ht="15.75">
      <c r="A70" s="194"/>
      <c r="B70" s="195"/>
      <c r="C70" s="196"/>
      <c r="D70" s="196"/>
      <c r="E70" s="196"/>
      <c r="F70" s="196"/>
      <c r="G70" s="196"/>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212"/>
      <c r="AG70" s="212"/>
      <c r="AH70" s="735"/>
      <c r="AI70" s="197"/>
      <c r="AJ70" s="212"/>
      <c r="AK70" s="212"/>
      <c r="AL70" s="200"/>
      <c r="AM70" s="10"/>
    </row>
    <row r="71" spans="1:39" ht="15.75">
      <c r="A71" s="194" t="s">
        <v>267</v>
      </c>
      <c r="B71" s="195"/>
      <c r="C71" s="196"/>
      <c r="D71" s="196"/>
      <c r="E71" s="196"/>
      <c r="F71" s="196"/>
      <c r="G71" s="196"/>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212"/>
      <c r="AG71" s="212"/>
      <c r="AH71" s="735"/>
      <c r="AI71" s="197"/>
      <c r="AJ71" s="212"/>
      <c r="AK71" s="212"/>
      <c r="AL71" s="200"/>
      <c r="AM71" s="10"/>
    </row>
    <row r="72" spans="1:39" ht="15.75">
      <c r="A72" s="194"/>
      <c r="B72" s="195" t="s">
        <v>31</v>
      </c>
      <c r="C72" s="195"/>
      <c r="D72" s="196"/>
      <c r="E72" s="196"/>
      <c r="F72" s="196"/>
      <c r="G72" s="196"/>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212"/>
      <c r="AG72" s="212"/>
      <c r="AH72" s="212"/>
      <c r="AI72" s="197"/>
      <c r="AJ72" s="212"/>
      <c r="AK72" s="212"/>
      <c r="AL72" s="200"/>
      <c r="AM72" s="10"/>
    </row>
    <row r="73" spans="1:39" ht="15.75">
      <c r="A73" s="194"/>
      <c r="B73" s="195"/>
      <c r="C73" s="195" t="s">
        <v>157</v>
      </c>
      <c r="D73" s="196"/>
      <c r="E73" s="196"/>
      <c r="F73" s="196"/>
      <c r="G73" s="196"/>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212">
        <v>0</v>
      </c>
      <c r="AG73" s="212">
        <v>0</v>
      </c>
      <c r="AH73" s="200">
        <v>18753</v>
      </c>
      <c r="AI73" s="197"/>
      <c r="AJ73" s="212"/>
      <c r="AK73" s="212"/>
      <c r="AL73" s="200"/>
      <c r="AM73" s="10"/>
    </row>
    <row r="74" spans="1:39" ht="15.75">
      <c r="A74" s="194"/>
      <c r="B74" s="195"/>
      <c r="C74" s="195"/>
      <c r="D74" s="195"/>
      <c r="E74" s="195"/>
      <c r="F74" s="195"/>
      <c r="G74" s="195"/>
      <c r="H74" s="199"/>
      <c r="I74" s="199"/>
      <c r="J74" s="199"/>
      <c r="K74" s="199"/>
      <c r="L74" s="197"/>
      <c r="M74" s="197"/>
      <c r="N74" s="197"/>
      <c r="O74" s="197"/>
      <c r="P74" s="197"/>
      <c r="Q74" s="197"/>
      <c r="R74" s="197"/>
      <c r="S74" s="197"/>
      <c r="T74" s="197"/>
      <c r="U74" s="197"/>
      <c r="V74" s="197"/>
      <c r="W74" s="197"/>
      <c r="X74" s="197"/>
      <c r="Y74" s="197"/>
      <c r="Z74" s="197"/>
      <c r="AA74" s="197"/>
      <c r="AB74" s="197"/>
      <c r="AC74" s="197"/>
      <c r="AD74" s="197"/>
      <c r="AE74" s="197"/>
      <c r="AF74" s="212"/>
      <c r="AG74" s="212"/>
      <c r="AH74" s="200"/>
      <c r="AI74" s="197" t="s">
        <v>215</v>
      </c>
      <c r="AJ74" s="212" t="s">
        <v>215</v>
      </c>
      <c r="AK74" s="212"/>
      <c r="AL74" s="200"/>
      <c r="AM74" s="10"/>
    </row>
    <row r="75" spans="1:39" ht="15.75">
      <c r="A75" s="194"/>
      <c r="B75" s="195" t="s">
        <v>229</v>
      </c>
      <c r="C75" s="195"/>
      <c r="D75" s="195"/>
      <c r="E75" s="195"/>
      <c r="F75" s="195"/>
      <c r="G75" s="195"/>
      <c r="H75" s="199"/>
      <c r="I75" s="199"/>
      <c r="J75" s="199"/>
      <c r="K75" s="199"/>
      <c r="L75" s="197"/>
      <c r="M75" s="197"/>
      <c r="N75" s="197"/>
      <c r="O75" s="197"/>
      <c r="P75" s="197"/>
      <c r="Q75" s="197"/>
      <c r="R75" s="197"/>
      <c r="S75" s="197"/>
      <c r="T75" s="197"/>
      <c r="U75" s="197"/>
      <c r="V75" s="197"/>
      <c r="W75" s="197"/>
      <c r="X75" s="197"/>
      <c r="Y75" s="197"/>
      <c r="Z75" s="197"/>
      <c r="AA75" s="197"/>
      <c r="AB75" s="197"/>
      <c r="AC75" s="197"/>
      <c r="AD75" s="197"/>
      <c r="AE75" s="197"/>
      <c r="AF75" s="212"/>
      <c r="AG75" s="212"/>
      <c r="AH75" s="200"/>
      <c r="AI75" s="197"/>
      <c r="AJ75" s="212"/>
      <c r="AK75" s="212"/>
      <c r="AL75" s="200"/>
      <c r="AM75" s="10"/>
    </row>
    <row r="76" spans="1:39" ht="15.75">
      <c r="A76" s="194"/>
      <c r="B76" s="195"/>
      <c r="C76" s="195" t="s">
        <v>308</v>
      </c>
      <c r="D76" s="195"/>
      <c r="E76" s="195"/>
      <c r="F76" s="195"/>
      <c r="G76" s="195"/>
      <c r="H76" s="199"/>
      <c r="I76" s="199"/>
      <c r="J76" s="199"/>
      <c r="K76" s="199"/>
      <c r="L76" s="197"/>
      <c r="M76" s="197"/>
      <c r="N76" s="197"/>
      <c r="O76" s="197"/>
      <c r="P76" s="197"/>
      <c r="Q76" s="197"/>
      <c r="R76" s="197"/>
      <c r="S76" s="197"/>
      <c r="T76" s="197"/>
      <c r="U76" s="197"/>
      <c r="V76" s="197"/>
      <c r="W76" s="197"/>
      <c r="X76" s="197"/>
      <c r="Y76" s="197"/>
      <c r="Z76" s="197"/>
      <c r="AA76" s="197"/>
      <c r="AB76" s="197"/>
      <c r="AC76" s="197"/>
      <c r="AD76" s="197"/>
      <c r="AE76" s="197"/>
      <c r="AF76" s="212">
        <v>0</v>
      </c>
      <c r="AG76" s="212">
        <v>0</v>
      </c>
      <c r="AH76" s="200">
        <v>-932</v>
      </c>
      <c r="AI76" s="197"/>
      <c r="AJ76" s="212"/>
      <c r="AK76" s="212"/>
      <c r="AL76" s="200"/>
      <c r="AM76" s="10"/>
    </row>
    <row r="77" spans="1:39" ht="15.75">
      <c r="A77" s="730"/>
      <c r="B77" s="533"/>
      <c r="C77" s="533" t="s">
        <v>160</v>
      </c>
      <c r="D77" s="533"/>
      <c r="E77" s="195"/>
      <c r="F77" s="195"/>
      <c r="G77" s="195"/>
      <c r="H77" s="199"/>
      <c r="I77" s="199"/>
      <c r="J77" s="199"/>
      <c r="K77" s="199"/>
      <c r="L77" s="197"/>
      <c r="M77" s="197"/>
      <c r="N77" s="197"/>
      <c r="O77" s="197"/>
      <c r="P77" s="197"/>
      <c r="Q77" s="197"/>
      <c r="R77" s="197"/>
      <c r="S77" s="197"/>
      <c r="T77" s="197"/>
      <c r="U77" s="197"/>
      <c r="V77" s="197"/>
      <c r="W77" s="197"/>
      <c r="X77" s="197"/>
      <c r="Y77" s="197"/>
      <c r="Z77" s="197"/>
      <c r="AA77" s="197"/>
      <c r="AB77" s="197"/>
      <c r="AC77" s="197"/>
      <c r="AD77" s="197"/>
      <c r="AE77" s="197"/>
      <c r="AF77" s="212"/>
      <c r="AG77" s="626"/>
      <c r="AH77" s="200">
        <v>-5624</v>
      </c>
      <c r="AI77" s="197"/>
      <c r="AJ77" s="212"/>
      <c r="AK77" s="212"/>
      <c r="AL77" s="200"/>
      <c r="AM77" s="10"/>
    </row>
    <row r="78" spans="1:39" ht="15.75" hidden="1">
      <c r="A78" s="194"/>
      <c r="B78" s="13"/>
      <c r="C78" s="8" t="s">
        <v>249</v>
      </c>
      <c r="D78" s="195"/>
      <c r="E78" s="195"/>
      <c r="F78" s="195"/>
      <c r="G78" s="195"/>
      <c r="H78" s="199"/>
      <c r="I78" s="199"/>
      <c r="J78" s="199"/>
      <c r="K78" s="199"/>
      <c r="L78" s="197"/>
      <c r="M78" s="197"/>
      <c r="N78" s="197"/>
      <c r="O78" s="197"/>
      <c r="P78" s="197"/>
      <c r="Q78" s="197"/>
      <c r="R78" s="197"/>
      <c r="S78" s="197"/>
      <c r="T78" s="197"/>
      <c r="U78" s="197"/>
      <c r="V78" s="197"/>
      <c r="W78" s="197"/>
      <c r="X78" s="197"/>
      <c r="Y78" s="197"/>
      <c r="Z78" s="197"/>
      <c r="AA78" s="197"/>
      <c r="AB78" s="197"/>
      <c r="AC78" s="197"/>
      <c r="AD78" s="197"/>
      <c r="AE78" s="197"/>
      <c r="AF78" s="212"/>
      <c r="AG78" s="212"/>
      <c r="AH78" s="200"/>
      <c r="AI78" s="197"/>
      <c r="AJ78" s="212"/>
      <c r="AK78" s="212"/>
      <c r="AL78" s="200"/>
      <c r="AM78" s="10"/>
    </row>
    <row r="79" spans="1:39" ht="16.5" customHeight="1" hidden="1">
      <c r="A79" s="192"/>
      <c r="B79" s="13"/>
      <c r="C79" s="8" t="s">
        <v>250</v>
      </c>
      <c r="L79" s="21"/>
      <c r="M79" s="21"/>
      <c r="N79" s="21"/>
      <c r="O79" s="21"/>
      <c r="P79" s="21"/>
      <c r="Q79" s="21"/>
      <c r="R79" s="21"/>
      <c r="S79" s="21"/>
      <c r="T79" s="21"/>
      <c r="U79" s="21"/>
      <c r="V79" s="21"/>
      <c r="W79" s="21"/>
      <c r="X79" s="21"/>
      <c r="Y79" s="21"/>
      <c r="Z79" s="21"/>
      <c r="AA79" s="21"/>
      <c r="AB79" s="21"/>
      <c r="AC79" s="21"/>
      <c r="AD79" s="21"/>
      <c r="AE79" s="21"/>
      <c r="AF79" s="211"/>
      <c r="AG79" s="211"/>
      <c r="AH79" s="186"/>
      <c r="AI79" s="21"/>
      <c r="AJ79" s="211"/>
      <c r="AK79" s="211"/>
      <c r="AL79" s="186"/>
      <c r="AM79" s="10"/>
    </row>
    <row r="80" spans="1:39" ht="15.75" hidden="1">
      <c r="A80" s="192"/>
      <c r="B80" s="195"/>
      <c r="C80" s="195" t="s">
        <v>105</v>
      </c>
      <c r="L80" s="21"/>
      <c r="M80" s="21"/>
      <c r="N80" s="21"/>
      <c r="O80" s="21"/>
      <c r="P80" s="21"/>
      <c r="Q80" s="21"/>
      <c r="R80" s="21"/>
      <c r="S80" s="21"/>
      <c r="T80" s="21"/>
      <c r="U80" s="21"/>
      <c r="V80" s="21"/>
      <c r="W80" s="21"/>
      <c r="X80" s="21"/>
      <c r="Y80" s="21"/>
      <c r="Z80" s="21"/>
      <c r="AA80" s="21"/>
      <c r="AB80" s="21"/>
      <c r="AC80" s="21"/>
      <c r="AD80" s="21"/>
      <c r="AE80" s="21"/>
      <c r="AF80" s="211"/>
      <c r="AG80" s="211"/>
      <c r="AH80" s="186"/>
      <c r="AI80" s="21"/>
      <c r="AJ80" s="211"/>
      <c r="AK80" s="211"/>
      <c r="AL80" s="186"/>
      <c r="AM80" s="10"/>
    </row>
    <row r="81" spans="1:39" ht="15.75" hidden="1">
      <c r="A81" s="192"/>
      <c r="B81" s="13"/>
      <c r="C81" s="8" t="s">
        <v>250</v>
      </c>
      <c r="L81" s="21"/>
      <c r="M81" s="21"/>
      <c r="N81" s="21"/>
      <c r="O81" s="21"/>
      <c r="P81" s="21"/>
      <c r="Q81" s="21"/>
      <c r="R81" s="21"/>
      <c r="S81" s="21"/>
      <c r="T81" s="21"/>
      <c r="U81" s="21"/>
      <c r="V81" s="21"/>
      <c r="W81" s="21"/>
      <c r="X81" s="21"/>
      <c r="Y81" s="21"/>
      <c r="Z81" s="21"/>
      <c r="AA81" s="21"/>
      <c r="AB81" s="21"/>
      <c r="AC81" s="21"/>
      <c r="AD81" s="21"/>
      <c r="AE81" s="21"/>
      <c r="AF81" s="214"/>
      <c r="AG81" s="214"/>
      <c r="AH81" s="188"/>
      <c r="AI81" s="21"/>
      <c r="AJ81" s="214"/>
      <c r="AK81" s="214"/>
      <c r="AL81" s="188"/>
      <c r="AM81" s="10"/>
    </row>
    <row r="82" spans="1:39" ht="15.75">
      <c r="A82" s="192"/>
      <c r="B82" s="13"/>
      <c r="C82" s="8" t="s">
        <v>180</v>
      </c>
      <c r="L82" s="21"/>
      <c r="M82" s="21"/>
      <c r="N82" s="21"/>
      <c r="O82" s="21"/>
      <c r="P82" s="21"/>
      <c r="Q82" s="21"/>
      <c r="R82" s="21"/>
      <c r="S82" s="21"/>
      <c r="T82" s="21"/>
      <c r="U82" s="21"/>
      <c r="V82" s="21"/>
      <c r="W82" s="21"/>
      <c r="X82" s="21"/>
      <c r="Y82" s="21"/>
      <c r="Z82" s="21"/>
      <c r="AA82" s="21"/>
      <c r="AB82" s="21"/>
      <c r="AC82" s="21"/>
      <c r="AD82" s="21"/>
      <c r="AE82" s="21"/>
      <c r="AF82" s="211"/>
      <c r="AG82" s="211"/>
      <c r="AH82" s="186">
        <v>-6989</v>
      </c>
      <c r="AI82" s="21"/>
      <c r="AJ82" s="211"/>
      <c r="AK82" s="211"/>
      <c r="AL82" s="186"/>
      <c r="AM82" s="10"/>
    </row>
    <row r="83" spans="1:39" ht="15.75">
      <c r="A83" s="730"/>
      <c r="B83" s="533"/>
      <c r="C83" s="583" t="s">
        <v>181</v>
      </c>
      <c r="D83" s="584"/>
      <c r="E83" s="533"/>
      <c r="F83" s="533"/>
      <c r="G83" s="533"/>
      <c r="H83" s="707"/>
      <c r="I83" s="707"/>
      <c r="J83" s="707"/>
      <c r="K83" s="707"/>
      <c r="L83" s="535"/>
      <c r="M83" s="535"/>
      <c r="N83" s="535"/>
      <c r="O83" s="535"/>
      <c r="P83" s="535"/>
      <c r="Q83" s="535"/>
      <c r="R83" s="535"/>
      <c r="S83" s="535"/>
      <c r="T83" s="535"/>
      <c r="U83" s="535"/>
      <c r="V83" s="535"/>
      <c r="W83" s="535"/>
      <c r="X83" s="535"/>
      <c r="Y83" s="535"/>
      <c r="Z83" s="535"/>
      <c r="AA83" s="535"/>
      <c r="AB83" s="535"/>
      <c r="AC83" s="535"/>
      <c r="AD83" s="535"/>
      <c r="AE83" s="535"/>
      <c r="AF83" s="536"/>
      <c r="AG83" s="536"/>
      <c r="AH83" s="792">
        <v>-3749</v>
      </c>
      <c r="AI83" s="21"/>
      <c r="AJ83" s="211"/>
      <c r="AK83" s="211"/>
      <c r="AL83" s="186"/>
      <c r="AM83" s="10"/>
    </row>
    <row r="84" spans="1:39" ht="15.75">
      <c r="A84" s="192"/>
      <c r="B84" s="13"/>
      <c r="C84" s="732" t="s">
        <v>182</v>
      </c>
      <c r="D84" s="733"/>
      <c r="L84" s="21"/>
      <c r="M84" s="21"/>
      <c r="N84" s="21"/>
      <c r="O84" s="21"/>
      <c r="P84" s="21"/>
      <c r="Q84" s="21"/>
      <c r="R84" s="21"/>
      <c r="S84" s="21"/>
      <c r="T84" s="21"/>
      <c r="U84" s="21"/>
      <c r="V84" s="21"/>
      <c r="W84" s="21"/>
      <c r="X84" s="21"/>
      <c r="Y84" s="21"/>
      <c r="Z84" s="21"/>
      <c r="AA84" s="21"/>
      <c r="AB84" s="21"/>
      <c r="AC84" s="21"/>
      <c r="AD84" s="21"/>
      <c r="AE84" s="21"/>
      <c r="AF84" s="211"/>
      <c r="AG84" s="211"/>
      <c r="AH84" s="186">
        <f>-1399-32</f>
        <v>-1431</v>
      </c>
      <c r="AI84" s="21"/>
      <c r="AJ84" s="211"/>
      <c r="AK84" s="211"/>
      <c r="AL84" s="186"/>
      <c r="AM84" s="10"/>
    </row>
    <row r="85" spans="1:39" ht="15.75">
      <c r="A85" s="730"/>
      <c r="B85" s="533"/>
      <c r="C85" s="583" t="s">
        <v>183</v>
      </c>
      <c r="D85" s="533"/>
      <c r="E85" s="533"/>
      <c r="F85" s="533"/>
      <c r="G85" s="533"/>
      <c r="H85" s="707"/>
      <c r="I85" s="707"/>
      <c r="J85" s="707"/>
      <c r="K85" s="707"/>
      <c r="L85" s="535"/>
      <c r="M85" s="535"/>
      <c r="N85" s="535"/>
      <c r="O85" s="535"/>
      <c r="P85" s="535"/>
      <c r="Q85" s="535"/>
      <c r="R85" s="535"/>
      <c r="S85" s="535"/>
      <c r="T85" s="535"/>
      <c r="U85" s="535"/>
      <c r="V85" s="535"/>
      <c r="W85" s="535"/>
      <c r="X85" s="535"/>
      <c r="Y85" s="535"/>
      <c r="Z85" s="535"/>
      <c r="AA85" s="535"/>
      <c r="AB85" s="535"/>
      <c r="AC85" s="535"/>
      <c r="AD85" s="535"/>
      <c r="AE85" s="535"/>
      <c r="AF85" s="536"/>
      <c r="AG85" s="536"/>
      <c r="AH85" s="792">
        <v>-51090</v>
      </c>
      <c r="AI85" s="21"/>
      <c r="AJ85" s="211"/>
      <c r="AK85" s="211"/>
      <c r="AL85" s="186"/>
      <c r="AM85" s="10"/>
    </row>
    <row r="86" spans="1:39" ht="15.75">
      <c r="A86" s="192"/>
      <c r="B86" s="13"/>
      <c r="C86" s="8" t="s">
        <v>290</v>
      </c>
      <c r="L86" s="21"/>
      <c r="M86" s="21"/>
      <c r="N86" s="21"/>
      <c r="O86" s="21"/>
      <c r="P86" s="21"/>
      <c r="Q86" s="21"/>
      <c r="R86" s="21"/>
      <c r="S86" s="21"/>
      <c r="T86" s="21"/>
      <c r="U86" s="21"/>
      <c r="V86" s="21"/>
      <c r="W86" s="21"/>
      <c r="X86" s="21"/>
      <c r="Y86" s="21"/>
      <c r="Z86" s="21"/>
      <c r="AA86" s="21"/>
      <c r="AB86" s="21"/>
      <c r="AC86" s="21"/>
      <c r="AD86" s="21"/>
      <c r="AE86" s="21"/>
      <c r="AF86" s="211"/>
      <c r="AG86" s="211"/>
      <c r="AH86" s="186">
        <v>-2344</v>
      </c>
      <c r="AI86" s="21"/>
      <c r="AJ86" s="211"/>
      <c r="AK86" s="211"/>
      <c r="AL86" s="186"/>
      <c r="AM86" s="10"/>
    </row>
    <row r="87" spans="1:39" ht="15.75">
      <c r="A87" s="730"/>
      <c r="B87" s="533"/>
      <c r="C87" s="533" t="s">
        <v>289</v>
      </c>
      <c r="D87" s="533"/>
      <c r="E87" s="533"/>
      <c r="F87" s="533"/>
      <c r="G87" s="533"/>
      <c r="H87" s="707"/>
      <c r="I87" s="707"/>
      <c r="J87" s="707"/>
      <c r="K87" s="707"/>
      <c r="L87" s="535"/>
      <c r="M87" s="535"/>
      <c r="N87" s="535"/>
      <c r="O87" s="535"/>
      <c r="P87" s="535"/>
      <c r="Q87" s="535"/>
      <c r="R87" s="535"/>
      <c r="S87" s="535"/>
      <c r="T87" s="535"/>
      <c r="U87" s="535"/>
      <c r="V87" s="535"/>
      <c r="W87" s="535"/>
      <c r="X87" s="535"/>
      <c r="Y87" s="535"/>
      <c r="Z87" s="535"/>
      <c r="AA87" s="535"/>
      <c r="AB87" s="535"/>
      <c r="AC87" s="535"/>
      <c r="AD87" s="535"/>
      <c r="AE87" s="535"/>
      <c r="AF87" s="536"/>
      <c r="AG87" s="536"/>
      <c r="AH87" s="792">
        <v>-1406</v>
      </c>
      <c r="AI87" s="21"/>
      <c r="AJ87" s="211"/>
      <c r="AK87" s="211"/>
      <c r="AL87" s="186"/>
      <c r="AM87" s="10"/>
    </row>
    <row r="88" spans="1:39" ht="15.75">
      <c r="A88" s="194"/>
      <c r="B88" s="195"/>
      <c r="C88" s="195" t="s">
        <v>312</v>
      </c>
      <c r="D88" s="195"/>
      <c r="E88" s="195"/>
      <c r="F88" s="195"/>
      <c r="G88" s="195"/>
      <c r="H88" s="199"/>
      <c r="I88" s="199"/>
      <c r="J88" s="199"/>
      <c r="K88" s="199"/>
      <c r="L88" s="197"/>
      <c r="M88" s="197"/>
      <c r="N88" s="197"/>
      <c r="O88" s="197"/>
      <c r="P88" s="197"/>
      <c r="Q88" s="197"/>
      <c r="R88" s="197"/>
      <c r="S88" s="197"/>
      <c r="T88" s="197"/>
      <c r="U88" s="197"/>
      <c r="V88" s="197"/>
      <c r="W88" s="197"/>
      <c r="X88" s="197"/>
      <c r="Y88" s="197"/>
      <c r="Z88" s="197"/>
      <c r="AA88" s="197"/>
      <c r="AB88" s="197"/>
      <c r="AC88" s="197"/>
      <c r="AD88" s="197"/>
      <c r="AE88" s="197"/>
      <c r="AF88" s="212">
        <f>SUM(AF75:AF81)</f>
        <v>0</v>
      </c>
      <c r="AG88" s="199">
        <v>0</v>
      </c>
      <c r="AH88" s="536">
        <f>SUM(AH76:AH87)</f>
        <v>-73565</v>
      </c>
      <c r="AI88" s="197"/>
      <c r="AJ88" s="212">
        <f>SUM(AJ75:AJ81)</f>
        <v>0</v>
      </c>
      <c r="AK88" s="212">
        <f>SUM(AK75:AK81)</f>
        <v>0</v>
      </c>
      <c r="AL88" s="200">
        <f>SUM(AL75:AL81)</f>
        <v>0</v>
      </c>
      <c r="AM88" s="10"/>
    </row>
    <row r="89" spans="1:39" ht="15.75">
      <c r="A89" s="194"/>
      <c r="B89" s="195"/>
      <c r="C89" s="195"/>
      <c r="D89" s="195"/>
      <c r="E89" s="195"/>
      <c r="F89" s="195"/>
      <c r="G89" s="195"/>
      <c r="H89" s="199"/>
      <c r="I89" s="199"/>
      <c r="J89" s="199"/>
      <c r="K89" s="199"/>
      <c r="L89" s="197"/>
      <c r="M89" s="197"/>
      <c r="N89" s="197"/>
      <c r="O89" s="197"/>
      <c r="P89" s="197"/>
      <c r="Q89" s="197"/>
      <c r="R89" s="197"/>
      <c r="S89" s="197"/>
      <c r="T89" s="197"/>
      <c r="U89" s="197"/>
      <c r="V89" s="197"/>
      <c r="W89" s="197"/>
      <c r="X89" s="197"/>
      <c r="Y89" s="197"/>
      <c r="Z89" s="197"/>
      <c r="AA89" s="197"/>
      <c r="AB89" s="197"/>
      <c r="AC89" s="197"/>
      <c r="AD89" s="197"/>
      <c r="AE89" s="197"/>
      <c r="AF89" s="544"/>
      <c r="AG89" s="545"/>
      <c r="AH89" s="546"/>
      <c r="AI89" s="197"/>
      <c r="AJ89" s="212"/>
      <c r="AK89" s="212"/>
      <c r="AL89" s="200"/>
      <c r="AM89" s="10"/>
    </row>
    <row r="90" spans="1:39" ht="15.75">
      <c r="A90" s="194"/>
      <c r="B90" s="195" t="s">
        <v>104</v>
      </c>
      <c r="C90" s="195"/>
      <c r="D90" s="195"/>
      <c r="E90" s="195"/>
      <c r="F90" s="195"/>
      <c r="G90" s="195"/>
      <c r="H90" s="199"/>
      <c r="I90" s="199"/>
      <c r="J90" s="199"/>
      <c r="K90" s="199"/>
      <c r="L90" s="197"/>
      <c r="M90" s="197"/>
      <c r="N90" s="197"/>
      <c r="O90" s="197"/>
      <c r="P90" s="197"/>
      <c r="Q90" s="197"/>
      <c r="R90" s="197"/>
      <c r="S90" s="197"/>
      <c r="T90" s="197"/>
      <c r="U90" s="197"/>
      <c r="V90" s="197"/>
      <c r="W90" s="197"/>
      <c r="X90" s="197"/>
      <c r="Y90" s="197"/>
      <c r="Z90" s="197"/>
      <c r="AA90" s="197"/>
      <c r="AB90" s="197"/>
      <c r="AC90" s="197"/>
      <c r="AD90" s="197"/>
      <c r="AE90" s="197"/>
      <c r="AF90" s="211">
        <f>SUM(AF88)</f>
        <v>0</v>
      </c>
      <c r="AG90" s="199">
        <v>0</v>
      </c>
      <c r="AH90" s="211">
        <f>SUM(AH88)+AH72+AH73</f>
        <v>-54812</v>
      </c>
      <c r="AI90" s="197"/>
      <c r="AJ90" s="212" t="e">
        <f>SUM(#REF!+#REF!)</f>
        <v>#REF!</v>
      </c>
      <c r="AK90" s="212" t="e">
        <f>SUM(#REF!+#REF!)</f>
        <v>#REF!</v>
      </c>
      <c r="AL90" s="212" t="e">
        <f>SUM(#REF!+#REF!)</f>
        <v>#REF!</v>
      </c>
      <c r="AM90" s="10"/>
    </row>
    <row r="91" spans="1:39" ht="15.75">
      <c r="A91" s="815"/>
      <c r="B91" s="816"/>
      <c r="C91" s="816"/>
      <c r="D91" s="220"/>
      <c r="E91" s="220"/>
      <c r="F91" s="220"/>
      <c r="G91" s="220"/>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501"/>
      <c r="AG91" s="501"/>
      <c r="AH91" s="501"/>
      <c r="AI91" s="222"/>
      <c r="AJ91" s="223" t="e">
        <f>AJ88+AJ68+AJ90</f>
        <v>#REF!</v>
      </c>
      <c r="AK91" s="223" t="e">
        <f>AK88+AK68+AK90</f>
        <v>#REF!</v>
      </c>
      <c r="AL91" s="223" t="e">
        <f>AL88+AL68+AL90</f>
        <v>#REF!</v>
      </c>
      <c r="AM91" s="10"/>
    </row>
    <row r="92" spans="1:39" ht="18.75">
      <c r="A92" s="815" t="s">
        <v>240</v>
      </c>
      <c r="B92" s="816"/>
      <c r="C92" s="816"/>
      <c r="D92" s="220"/>
      <c r="E92" s="220"/>
      <c r="F92" s="220"/>
      <c r="G92" s="220"/>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547">
        <f>SUM(AF90+AF68)</f>
        <v>672</v>
      </c>
      <c r="AG92" s="547">
        <f>SUM(AG90+AG68)</f>
        <v>672</v>
      </c>
      <c r="AH92" s="543">
        <f>AH68+AH90+AH74</f>
        <v>254584</v>
      </c>
      <c r="AI92" s="222"/>
      <c r="AJ92" s="223"/>
      <c r="AK92" s="223"/>
      <c r="AL92" s="221"/>
      <c r="AM92" s="10"/>
    </row>
    <row r="93" spans="1:39" ht="15.75">
      <c r="A93" s="817" t="s">
        <v>241</v>
      </c>
      <c r="B93" s="818"/>
      <c r="C93" s="818"/>
      <c r="D93" s="62"/>
      <c r="E93" s="62"/>
      <c r="F93" s="62"/>
      <c r="G93" s="62"/>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214">
        <f>AF92-AF25</f>
        <v>0</v>
      </c>
      <c r="AG93" s="214">
        <f>AG92-AG25</f>
        <v>0</v>
      </c>
      <c r="AH93" s="188">
        <f>AH92-AH32</f>
        <v>-40125</v>
      </c>
      <c r="AI93" s="191"/>
      <c r="AJ93" s="214" t="e">
        <f>AJ91-AJ25</f>
        <v>#REF!</v>
      </c>
      <c r="AK93" s="214" t="e">
        <f>AK91-AK25</f>
        <v>#REF!</v>
      </c>
      <c r="AL93" s="188" t="e">
        <f>AL91-AL25</f>
        <v>#REF!</v>
      </c>
      <c r="AM93" s="10"/>
    </row>
    <row r="94" ht="15.75">
      <c r="AM94" s="10"/>
    </row>
    <row r="95" ht="15.75">
      <c r="AM95" s="10"/>
    </row>
    <row r="96" ht="15.75">
      <c r="AM96" s="10"/>
    </row>
    <row r="97" spans="1:39" ht="22.5">
      <c r="A97" s="217" t="s">
        <v>199</v>
      </c>
      <c r="B97" s="11"/>
      <c r="C97" s="11"/>
      <c r="D97" s="11"/>
      <c r="E97" s="11"/>
      <c r="F97" s="11"/>
      <c r="G97" s="11"/>
      <c r="H97" s="17"/>
      <c r="I97" s="17"/>
      <c r="J97" s="17"/>
      <c r="K97" s="17"/>
      <c r="L97" s="17"/>
      <c r="M97" s="17"/>
      <c r="N97" s="17"/>
      <c r="O97" s="17"/>
      <c r="P97" s="17"/>
      <c r="Q97" s="18"/>
      <c r="R97" s="17"/>
      <c r="S97" s="17"/>
      <c r="T97" s="17"/>
      <c r="U97" s="17"/>
      <c r="V97" s="17"/>
      <c r="W97" s="17"/>
      <c r="X97" s="17"/>
      <c r="Y97" s="17"/>
      <c r="Z97" s="17"/>
      <c r="AA97" s="17"/>
      <c r="AB97" s="17"/>
      <c r="AC97" s="17"/>
      <c r="AD97" s="17"/>
      <c r="AE97" s="17"/>
      <c r="AF97" s="17"/>
      <c r="AG97" s="17"/>
      <c r="AH97" s="17"/>
      <c r="AI97" s="17"/>
      <c r="AJ97" s="17"/>
      <c r="AK97" s="17"/>
      <c r="AL97" s="17"/>
      <c r="AM97" s="10"/>
    </row>
    <row r="98" spans="1:39" ht="23.25">
      <c r="A98" s="218" t="s">
        <v>80</v>
      </c>
      <c r="B98" s="11"/>
      <c r="C98" s="11"/>
      <c r="D98" s="11"/>
      <c r="E98" s="11"/>
      <c r="F98" s="11"/>
      <c r="G98" s="11"/>
      <c r="H98" s="17"/>
      <c r="I98" s="17"/>
      <c r="J98" s="17"/>
      <c r="K98" s="17"/>
      <c r="L98" s="17"/>
      <c r="M98" s="17"/>
      <c r="N98" s="17"/>
      <c r="O98" s="17"/>
      <c r="P98" s="17"/>
      <c r="Q98" s="18"/>
      <c r="R98" s="17"/>
      <c r="S98" s="17"/>
      <c r="T98" s="17"/>
      <c r="U98" s="17"/>
      <c r="V98" s="17"/>
      <c r="W98" s="17"/>
      <c r="X98" s="17"/>
      <c r="Y98" s="17"/>
      <c r="Z98" s="17"/>
      <c r="AA98" s="17"/>
      <c r="AB98" s="17"/>
      <c r="AC98" s="17"/>
      <c r="AD98" s="17"/>
      <c r="AE98" s="17"/>
      <c r="AF98" s="17"/>
      <c r="AG98" s="17"/>
      <c r="AH98" s="17"/>
      <c r="AI98" s="17"/>
      <c r="AJ98" s="17"/>
      <c r="AK98" s="17"/>
      <c r="AL98" s="17"/>
      <c r="AM98" s="10"/>
    </row>
    <row r="99" spans="1:39" ht="23.25">
      <c r="A99" s="218" t="s">
        <v>81</v>
      </c>
      <c r="B99" s="11"/>
      <c r="C99" s="11"/>
      <c r="D99" s="11"/>
      <c r="E99" s="11"/>
      <c r="F99" s="11"/>
      <c r="G99" s="11"/>
      <c r="H99" s="17"/>
      <c r="I99" s="17"/>
      <c r="J99" s="17"/>
      <c r="K99" s="17"/>
      <c r="L99" s="17"/>
      <c r="M99" s="17"/>
      <c r="N99" s="17"/>
      <c r="O99" s="17"/>
      <c r="P99" s="17"/>
      <c r="Q99" s="18"/>
      <c r="R99" s="17"/>
      <c r="S99" s="17"/>
      <c r="T99" s="17"/>
      <c r="U99" s="17"/>
      <c r="V99" s="17"/>
      <c r="W99" s="17"/>
      <c r="X99" s="17"/>
      <c r="Y99" s="17"/>
      <c r="Z99" s="17"/>
      <c r="AA99" s="17"/>
      <c r="AB99" s="17"/>
      <c r="AC99" s="17"/>
      <c r="AD99" s="17"/>
      <c r="AE99" s="17"/>
      <c r="AF99" s="17"/>
      <c r="AG99" s="17"/>
      <c r="AH99" s="17"/>
      <c r="AI99" s="17"/>
      <c r="AJ99" s="17"/>
      <c r="AK99" s="17"/>
      <c r="AL99" s="17"/>
      <c r="AM99" s="10"/>
    </row>
    <row r="100" spans="1:39" ht="23.25">
      <c r="A100" s="218" t="s">
        <v>177</v>
      </c>
      <c r="B100" s="11"/>
      <c r="C100" s="11"/>
      <c r="D100" s="11"/>
      <c r="E100" s="11"/>
      <c r="F100" s="11"/>
      <c r="G100" s="11"/>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0"/>
    </row>
    <row r="101" ht="15.75">
      <c r="AM101" s="10"/>
    </row>
    <row r="102" ht="15.75">
      <c r="AM102" s="10"/>
    </row>
    <row r="103" ht="15.75">
      <c r="AM103" s="10"/>
    </row>
    <row r="104" ht="18" customHeight="1">
      <c r="AM104" s="10"/>
    </row>
    <row r="105" spans="1:39" ht="18" customHeight="1">
      <c r="A105" s="411"/>
      <c r="B105" s="411"/>
      <c r="C105" s="411"/>
      <c r="D105" s="411"/>
      <c r="E105" s="411"/>
      <c r="F105" s="411"/>
      <c r="G105" s="411"/>
      <c r="H105" s="412"/>
      <c r="I105" s="412"/>
      <c r="J105" s="412"/>
      <c r="K105" s="412"/>
      <c r="L105" s="412"/>
      <c r="M105" s="412"/>
      <c r="N105" s="412"/>
      <c r="O105" s="412"/>
      <c r="P105" s="412"/>
      <c r="Q105" s="412"/>
      <c r="R105" s="412"/>
      <c r="S105" s="412"/>
      <c r="T105" s="412"/>
      <c r="U105" s="412"/>
      <c r="V105" s="412"/>
      <c r="W105" s="412"/>
      <c r="X105" s="412"/>
      <c r="Y105" s="412"/>
      <c r="Z105" s="412"/>
      <c r="AA105" s="412"/>
      <c r="AB105" s="412"/>
      <c r="AC105" s="412"/>
      <c r="AD105" s="412"/>
      <c r="AE105" s="412"/>
      <c r="AF105" s="412"/>
      <c r="AG105" s="412"/>
      <c r="AH105" s="412"/>
      <c r="AI105" s="412"/>
      <c r="AJ105" s="412"/>
      <c r="AK105" s="412"/>
      <c r="AL105" s="412"/>
      <c r="AM105" s="10"/>
    </row>
    <row r="106" spans="1:38" ht="18" customHeight="1">
      <c r="A106" s="337"/>
      <c r="B106" s="338"/>
      <c r="C106" s="338"/>
      <c r="D106" s="338"/>
      <c r="E106" s="338"/>
      <c r="F106" s="338"/>
      <c r="G106" s="338"/>
      <c r="H106" s="568" t="s">
        <v>139</v>
      </c>
      <c r="I106" s="569"/>
      <c r="J106" s="569"/>
      <c r="K106" s="189"/>
      <c r="L106" s="574"/>
      <c r="M106" s="575"/>
      <c r="N106" s="575"/>
      <c r="O106" s="576"/>
      <c r="P106" s="570">
        <v>2008</v>
      </c>
      <c r="Q106" s="571"/>
      <c r="R106" s="571"/>
      <c r="S106" s="189"/>
      <c r="T106" s="570">
        <v>2008</v>
      </c>
      <c r="U106" s="571"/>
      <c r="V106" s="571"/>
      <c r="W106" s="189"/>
      <c r="X106" s="570">
        <v>2008</v>
      </c>
      <c r="Y106" s="571"/>
      <c r="Z106" s="571"/>
      <c r="AA106" s="189"/>
      <c r="AB106" s="570">
        <v>2008</v>
      </c>
      <c r="AC106" s="571"/>
      <c r="AD106" s="571"/>
      <c r="AE106" s="189"/>
      <c r="AF106" s="570">
        <v>2008</v>
      </c>
      <c r="AG106" s="571"/>
      <c r="AH106" s="577"/>
      <c r="AI106" s="341"/>
      <c r="AJ106" s="339" t="s">
        <v>134</v>
      </c>
      <c r="AK106" s="340"/>
      <c r="AL106" s="342"/>
    </row>
    <row r="107" spans="1:38" ht="28.5" customHeight="1">
      <c r="A107" s="343"/>
      <c r="B107" s="549"/>
      <c r="C107" s="11"/>
      <c r="D107" s="11"/>
      <c r="F107" s="549"/>
      <c r="H107" s="550" t="s">
        <v>265</v>
      </c>
      <c r="I107" s="551"/>
      <c r="J107" s="551"/>
      <c r="K107" s="552"/>
      <c r="L107" s="550" t="s">
        <v>285</v>
      </c>
      <c r="M107" s="551"/>
      <c r="N107" s="551"/>
      <c r="O107" s="552"/>
      <c r="P107" s="578" t="s">
        <v>178</v>
      </c>
      <c r="Q107" s="553"/>
      <c r="R107" s="553"/>
      <c r="S107" s="554"/>
      <c r="T107" s="550" t="s">
        <v>222</v>
      </c>
      <c r="U107" s="551"/>
      <c r="V107" s="551"/>
      <c r="W107" s="552"/>
      <c r="X107" s="550" t="s">
        <v>223</v>
      </c>
      <c r="Y107" s="555"/>
      <c r="Z107" s="555"/>
      <c r="AA107" s="552"/>
      <c r="AB107" s="550" t="s">
        <v>229</v>
      </c>
      <c r="AC107" s="555"/>
      <c r="AD107" s="555"/>
      <c r="AE107" s="552"/>
      <c r="AF107" s="550" t="s">
        <v>212</v>
      </c>
      <c r="AG107" s="551"/>
      <c r="AH107" s="556"/>
      <c r="AI107" s="346"/>
      <c r="AJ107" s="344" t="s">
        <v>218</v>
      </c>
      <c r="AK107" s="345"/>
      <c r="AL107" s="347"/>
    </row>
    <row r="108" spans="1:38" ht="18" customHeight="1" thickBot="1">
      <c r="A108" s="573" t="s">
        <v>213</v>
      </c>
      <c r="B108" s="201"/>
      <c r="C108" s="201"/>
      <c r="D108" s="201"/>
      <c r="E108" s="201"/>
      <c r="F108" s="201"/>
      <c r="G108" s="201"/>
      <c r="H108" s="557" t="s">
        <v>214</v>
      </c>
      <c r="I108" s="558" t="s">
        <v>42</v>
      </c>
      <c r="J108" s="559" t="s">
        <v>216</v>
      </c>
      <c r="K108" s="202"/>
      <c r="L108" s="557" t="s">
        <v>214</v>
      </c>
      <c r="M108" s="558" t="s">
        <v>42</v>
      </c>
      <c r="N108" s="559" t="s">
        <v>216</v>
      </c>
      <c r="O108" s="202"/>
      <c r="P108" s="557" t="s">
        <v>214</v>
      </c>
      <c r="Q108" s="558" t="s">
        <v>42</v>
      </c>
      <c r="R108" s="559" t="s">
        <v>216</v>
      </c>
      <c r="S108" s="202"/>
      <c r="T108" s="557" t="s">
        <v>214</v>
      </c>
      <c r="U108" s="558" t="s">
        <v>42</v>
      </c>
      <c r="V108" s="559" t="s">
        <v>216</v>
      </c>
      <c r="W108" s="202"/>
      <c r="X108" s="557" t="s">
        <v>214</v>
      </c>
      <c r="Y108" s="558" t="s">
        <v>42</v>
      </c>
      <c r="Z108" s="559" t="s">
        <v>216</v>
      </c>
      <c r="AA108" s="202"/>
      <c r="AB108" s="557" t="s">
        <v>214</v>
      </c>
      <c r="AC108" s="558" t="s">
        <v>42</v>
      </c>
      <c r="AD108" s="559" t="s">
        <v>216</v>
      </c>
      <c r="AE108" s="202"/>
      <c r="AF108" s="557" t="s">
        <v>214</v>
      </c>
      <c r="AG108" s="558" t="s">
        <v>42</v>
      </c>
      <c r="AH108" s="560" t="s">
        <v>216</v>
      </c>
      <c r="AI108" s="351"/>
      <c r="AJ108" s="349" t="s">
        <v>214</v>
      </c>
      <c r="AK108" s="350" t="s">
        <v>42</v>
      </c>
      <c r="AL108" s="352" t="s">
        <v>216</v>
      </c>
    </row>
    <row r="109" spans="1:38" ht="18" customHeight="1">
      <c r="A109" s="194"/>
      <c r="B109" s="808" t="s">
        <v>179</v>
      </c>
      <c r="C109" s="809"/>
      <c r="D109" s="809"/>
      <c r="E109" s="809"/>
      <c r="F109" s="809"/>
      <c r="G109" s="810"/>
      <c r="H109" s="198">
        <v>0</v>
      </c>
      <c r="I109" s="199">
        <v>0</v>
      </c>
      <c r="J109" s="561">
        <v>54298</v>
      </c>
      <c r="K109" s="199"/>
      <c r="L109" s="198">
        <v>0</v>
      </c>
      <c r="M109" s="199">
        <v>0</v>
      </c>
      <c r="N109" s="561">
        <v>48510</v>
      </c>
      <c r="O109" s="199"/>
      <c r="P109" s="198">
        <v>0</v>
      </c>
      <c r="Q109" s="199">
        <v>0</v>
      </c>
      <c r="R109" s="769">
        <v>-2578</v>
      </c>
      <c r="S109" s="199"/>
      <c r="T109" s="588">
        <f aca="true" t="shared" si="0" ref="T109:U117">P109+L109</f>
        <v>0</v>
      </c>
      <c r="U109" s="199">
        <f t="shared" si="0"/>
        <v>0</v>
      </c>
      <c r="V109" s="561">
        <f>SUM(N109:R109)</f>
        <v>45932</v>
      </c>
      <c r="W109" s="199"/>
      <c r="X109" s="198">
        <v>0</v>
      </c>
      <c r="Y109" s="199">
        <v>0</v>
      </c>
      <c r="Z109" s="561"/>
      <c r="AA109" s="199"/>
      <c r="AB109" s="198">
        <v>0</v>
      </c>
      <c r="AC109" s="199">
        <v>0</v>
      </c>
      <c r="AD109" s="769">
        <v>-932</v>
      </c>
      <c r="AE109" s="199"/>
      <c r="AF109" s="198">
        <f>X109+T109</f>
        <v>0</v>
      </c>
      <c r="AG109" s="199">
        <f>Y109+U109</f>
        <v>0</v>
      </c>
      <c r="AH109" s="562">
        <v>45000</v>
      </c>
      <c r="AI109" s="355"/>
      <c r="AJ109" s="354">
        <f>AF109-L109</f>
        <v>0</v>
      </c>
      <c r="AK109" s="355">
        <f>AG109-M109</f>
        <v>0</v>
      </c>
      <c r="AL109" s="356">
        <f>AH109-N109</f>
        <v>-3510</v>
      </c>
    </row>
    <row r="110" spans="1:40" ht="18" customHeight="1">
      <c r="A110" s="194"/>
      <c r="B110" s="195" t="s">
        <v>157</v>
      </c>
      <c r="C110" s="579"/>
      <c r="D110" s="579"/>
      <c r="E110" s="579"/>
      <c r="F110" s="579"/>
      <c r="G110" s="580"/>
      <c r="H110" s="198">
        <v>0</v>
      </c>
      <c r="I110" s="199">
        <v>0</v>
      </c>
      <c r="J110" s="195">
        <v>34553</v>
      </c>
      <c r="K110" s="199"/>
      <c r="L110" s="198">
        <v>0</v>
      </c>
      <c r="M110" s="199">
        <v>0</v>
      </c>
      <c r="N110" s="199">
        <v>27720</v>
      </c>
      <c r="O110" s="199"/>
      <c r="P110" s="198">
        <v>0</v>
      </c>
      <c r="Q110" s="199">
        <v>0</v>
      </c>
      <c r="R110" s="767">
        <v>-1473</v>
      </c>
      <c r="S110" s="199"/>
      <c r="T110" s="198">
        <f t="shared" si="0"/>
        <v>0</v>
      </c>
      <c r="U110" s="199">
        <f t="shared" si="0"/>
        <v>0</v>
      </c>
      <c r="V110" s="199">
        <f aca="true" t="shared" si="1" ref="V110:V118">SUM(N110:R110)</f>
        <v>26247</v>
      </c>
      <c r="W110" s="199"/>
      <c r="X110" s="198">
        <v>0</v>
      </c>
      <c r="Y110" s="199">
        <v>0</v>
      </c>
      <c r="Z110" s="561">
        <v>18753</v>
      </c>
      <c r="AA110" s="199"/>
      <c r="AB110" s="198">
        <v>0</v>
      </c>
      <c r="AC110" s="199">
        <v>0</v>
      </c>
      <c r="AD110" s="199">
        <v>0</v>
      </c>
      <c r="AE110" s="199"/>
      <c r="AF110" s="198">
        <v>0</v>
      </c>
      <c r="AG110" s="199">
        <v>0</v>
      </c>
      <c r="AH110" s="591">
        <v>45000</v>
      </c>
      <c r="AI110" s="355"/>
      <c r="AJ110" s="354"/>
      <c r="AK110" s="355"/>
      <c r="AL110" s="356"/>
      <c r="AM110" s="192"/>
      <c r="AN110" s="13"/>
    </row>
    <row r="111" spans="1:40" ht="18" customHeight="1">
      <c r="A111" s="194"/>
      <c r="B111" s="195" t="s">
        <v>160</v>
      </c>
      <c r="C111" s="579"/>
      <c r="D111" s="579"/>
      <c r="E111" s="579"/>
      <c r="F111" s="579"/>
      <c r="G111" s="580"/>
      <c r="H111" s="198">
        <v>0</v>
      </c>
      <c r="I111" s="199">
        <v>0</v>
      </c>
      <c r="J111" s="195">
        <v>8885</v>
      </c>
      <c r="K111" s="199"/>
      <c r="L111" s="198">
        <v>0</v>
      </c>
      <c r="M111" s="199">
        <v>0</v>
      </c>
      <c r="N111" s="199">
        <v>5940</v>
      </c>
      <c r="O111" s="199"/>
      <c r="P111" s="198">
        <v>0</v>
      </c>
      <c r="Q111" s="199">
        <v>0</v>
      </c>
      <c r="R111" s="767">
        <v>-316</v>
      </c>
      <c r="S111" s="199"/>
      <c r="T111" s="198">
        <f t="shared" si="0"/>
        <v>0</v>
      </c>
      <c r="U111" s="199">
        <f t="shared" si="0"/>
        <v>0</v>
      </c>
      <c r="V111" s="199">
        <f t="shared" si="1"/>
        <v>5624</v>
      </c>
      <c r="W111" s="199"/>
      <c r="X111" s="198">
        <v>0</v>
      </c>
      <c r="Y111" s="199">
        <v>0</v>
      </c>
      <c r="Z111" s="199">
        <v>0</v>
      </c>
      <c r="AA111" s="199"/>
      <c r="AB111" s="198">
        <v>0</v>
      </c>
      <c r="AC111" s="199">
        <v>0</v>
      </c>
      <c r="AD111" s="199">
        <v>-5624</v>
      </c>
      <c r="AE111" s="199"/>
      <c r="AF111" s="198">
        <v>0</v>
      </c>
      <c r="AG111" s="199">
        <v>0</v>
      </c>
      <c r="AH111" s="200">
        <v>0</v>
      </c>
      <c r="AI111" s="355"/>
      <c r="AJ111" s="354"/>
      <c r="AK111" s="355"/>
      <c r="AL111" s="356"/>
      <c r="AM111" s="192"/>
      <c r="AN111" s="13"/>
    </row>
    <row r="112" spans="1:40" ht="18" customHeight="1">
      <c r="A112" s="194"/>
      <c r="B112" s="195" t="s">
        <v>180</v>
      </c>
      <c r="C112" s="579"/>
      <c r="D112" s="579"/>
      <c r="E112" s="579"/>
      <c r="F112" s="579"/>
      <c r="G112" s="580"/>
      <c r="H112" s="198">
        <v>0</v>
      </c>
      <c r="I112" s="199">
        <v>0</v>
      </c>
      <c r="J112" s="195">
        <v>1975</v>
      </c>
      <c r="K112" s="199"/>
      <c r="L112" s="198">
        <v>0</v>
      </c>
      <c r="M112" s="199">
        <v>0</v>
      </c>
      <c r="N112" s="199">
        <v>5425</v>
      </c>
      <c r="O112" s="199"/>
      <c r="P112" s="198">
        <v>0</v>
      </c>
      <c r="Q112" s="199">
        <v>0</v>
      </c>
      <c r="R112" s="767">
        <v>1564</v>
      </c>
      <c r="S112" s="199"/>
      <c r="T112" s="198">
        <f t="shared" si="0"/>
        <v>0</v>
      </c>
      <c r="U112" s="199">
        <f t="shared" si="0"/>
        <v>0</v>
      </c>
      <c r="V112" s="199">
        <f t="shared" si="1"/>
        <v>6989</v>
      </c>
      <c r="W112" s="199"/>
      <c r="X112" s="198">
        <v>0</v>
      </c>
      <c r="Y112" s="199">
        <v>0</v>
      </c>
      <c r="Z112" s="199">
        <v>0</v>
      </c>
      <c r="AA112" s="199"/>
      <c r="AB112" s="198">
        <v>0</v>
      </c>
      <c r="AC112" s="199">
        <v>0</v>
      </c>
      <c r="AD112" s="199">
        <v>-6989</v>
      </c>
      <c r="AE112" s="199"/>
      <c r="AF112" s="198">
        <v>0</v>
      </c>
      <c r="AG112" s="199">
        <v>0</v>
      </c>
      <c r="AH112" s="200">
        <v>0</v>
      </c>
      <c r="AI112" s="355"/>
      <c r="AJ112" s="354"/>
      <c r="AK112" s="355"/>
      <c r="AL112" s="356"/>
      <c r="AM112" s="192"/>
      <c r="AN112" s="13"/>
    </row>
    <row r="113" spans="1:40" ht="18" customHeight="1">
      <c r="A113" s="194"/>
      <c r="B113" s="542" t="s">
        <v>181</v>
      </c>
      <c r="C113" s="581"/>
      <c r="D113" s="581"/>
      <c r="E113" s="581"/>
      <c r="F113" s="581"/>
      <c r="G113" s="582"/>
      <c r="H113" s="198">
        <v>0</v>
      </c>
      <c r="I113" s="199">
        <v>0</v>
      </c>
      <c r="J113" s="195">
        <v>8885</v>
      </c>
      <c r="K113" s="199"/>
      <c r="L113" s="198">
        <v>0</v>
      </c>
      <c r="M113" s="199">
        <v>0</v>
      </c>
      <c r="N113" s="199">
        <v>3960</v>
      </c>
      <c r="O113" s="199"/>
      <c r="P113" s="198">
        <v>0</v>
      </c>
      <c r="Q113" s="199">
        <v>0</v>
      </c>
      <c r="R113" s="767">
        <v>-211</v>
      </c>
      <c r="S113" s="199"/>
      <c r="T113" s="198">
        <f t="shared" si="0"/>
        <v>0</v>
      </c>
      <c r="U113" s="199">
        <f t="shared" si="0"/>
        <v>0</v>
      </c>
      <c r="V113" s="199">
        <f t="shared" si="1"/>
        <v>3749</v>
      </c>
      <c r="W113" s="199"/>
      <c r="X113" s="198">
        <v>0</v>
      </c>
      <c r="Y113" s="199">
        <v>0</v>
      </c>
      <c r="Z113" s="199">
        <v>0</v>
      </c>
      <c r="AA113" s="199"/>
      <c r="AB113" s="198">
        <v>0</v>
      </c>
      <c r="AC113" s="199">
        <v>0</v>
      </c>
      <c r="AD113" s="199">
        <v>-3749</v>
      </c>
      <c r="AE113" s="199"/>
      <c r="AF113" s="198">
        <v>0</v>
      </c>
      <c r="AG113" s="199">
        <v>0</v>
      </c>
      <c r="AH113" s="200">
        <v>0</v>
      </c>
      <c r="AI113" s="355"/>
      <c r="AJ113" s="354"/>
      <c r="AK113" s="355"/>
      <c r="AL113" s="356"/>
      <c r="AM113" s="192"/>
      <c r="AN113" s="13"/>
    </row>
    <row r="114" spans="1:40" ht="18" customHeight="1">
      <c r="A114" s="194"/>
      <c r="B114" s="583" t="s">
        <v>182</v>
      </c>
      <c r="C114" s="584"/>
      <c r="D114" s="584"/>
      <c r="E114" s="584"/>
      <c r="F114" s="584"/>
      <c r="G114" s="585"/>
      <c r="H114" s="198">
        <v>0</v>
      </c>
      <c r="I114" s="199">
        <v>0</v>
      </c>
      <c r="J114" s="195">
        <v>39719</v>
      </c>
      <c r="K114" s="199"/>
      <c r="L114" s="198">
        <v>0</v>
      </c>
      <c r="M114" s="199">
        <v>0</v>
      </c>
      <c r="N114" s="199">
        <v>40239</v>
      </c>
      <c r="O114" s="199"/>
      <c r="P114" s="198">
        <v>0</v>
      </c>
      <c r="Q114" s="199">
        <v>0</v>
      </c>
      <c r="R114" s="767">
        <f>-2139</f>
        <v>-2139</v>
      </c>
      <c r="S114" s="199"/>
      <c r="T114" s="198">
        <f t="shared" si="0"/>
        <v>0</v>
      </c>
      <c r="U114" s="199">
        <f t="shared" si="0"/>
        <v>0</v>
      </c>
      <c r="V114" s="199">
        <f t="shared" si="1"/>
        <v>38100</v>
      </c>
      <c r="W114" s="199"/>
      <c r="X114" s="198">
        <v>0</v>
      </c>
      <c r="Y114" s="199">
        <v>0</v>
      </c>
      <c r="Z114" s="199">
        <v>0</v>
      </c>
      <c r="AA114" s="199"/>
      <c r="AB114" s="198">
        <v>0</v>
      </c>
      <c r="AC114" s="199">
        <v>0</v>
      </c>
      <c r="AD114" s="199">
        <f>-1399-32</f>
        <v>-1431</v>
      </c>
      <c r="AE114" s="199"/>
      <c r="AF114" s="198">
        <v>0</v>
      </c>
      <c r="AG114" s="199">
        <v>0</v>
      </c>
      <c r="AH114" s="591">
        <v>36669</v>
      </c>
      <c r="AI114" s="355"/>
      <c r="AJ114" s="354">
        <f>AF114-L114</f>
        <v>0</v>
      </c>
      <c r="AK114" s="355">
        <f>AG114-M114</f>
        <v>0</v>
      </c>
      <c r="AL114" s="357">
        <f>AH114-N114</f>
        <v>-3570</v>
      </c>
      <c r="AM114" s="192"/>
      <c r="AN114" s="13"/>
    </row>
    <row r="115" spans="1:40" ht="18" customHeight="1">
      <c r="A115" s="194"/>
      <c r="B115" s="583" t="s">
        <v>183</v>
      </c>
      <c r="C115" s="584"/>
      <c r="D115" s="584"/>
      <c r="E115" s="584"/>
      <c r="F115" s="584"/>
      <c r="G115" s="585"/>
      <c r="H115" s="198">
        <v>0</v>
      </c>
      <c r="I115" s="199">
        <v>0</v>
      </c>
      <c r="J115" s="195">
        <v>47387</v>
      </c>
      <c r="K115" s="199"/>
      <c r="L115" s="198">
        <v>0</v>
      </c>
      <c r="M115" s="199">
        <v>0</v>
      </c>
      <c r="N115" s="199">
        <v>53958</v>
      </c>
      <c r="O115" s="199"/>
      <c r="P115" s="198">
        <v>0</v>
      </c>
      <c r="Q115" s="199">
        <v>0</v>
      </c>
      <c r="R115" s="767">
        <v>-2868</v>
      </c>
      <c r="S115" s="199"/>
      <c r="T115" s="198">
        <f t="shared" si="0"/>
        <v>0</v>
      </c>
      <c r="U115" s="199">
        <f t="shared" si="0"/>
        <v>0</v>
      </c>
      <c r="V115" s="199">
        <f t="shared" si="1"/>
        <v>51090</v>
      </c>
      <c r="W115" s="199"/>
      <c r="X115" s="198">
        <v>0</v>
      </c>
      <c r="Y115" s="199">
        <v>0</v>
      </c>
      <c r="Z115" s="199">
        <v>0</v>
      </c>
      <c r="AA115" s="199"/>
      <c r="AB115" s="198">
        <v>0</v>
      </c>
      <c r="AC115" s="199">
        <v>0</v>
      </c>
      <c r="AD115" s="199">
        <v>-51090</v>
      </c>
      <c r="AE115" s="199"/>
      <c r="AF115" s="198">
        <v>0</v>
      </c>
      <c r="AG115" s="199">
        <v>0</v>
      </c>
      <c r="AH115" s="200">
        <v>0</v>
      </c>
      <c r="AI115" s="355"/>
      <c r="AJ115" s="354"/>
      <c r="AK115" s="355"/>
      <c r="AL115" s="357"/>
      <c r="AM115" s="192"/>
      <c r="AN115" s="13"/>
    </row>
    <row r="116" spans="1:40" ht="18" customHeight="1">
      <c r="A116" s="194"/>
      <c r="B116" s="8" t="s">
        <v>290</v>
      </c>
      <c r="C116" s="584"/>
      <c r="D116" s="584"/>
      <c r="E116" s="584"/>
      <c r="F116" s="584"/>
      <c r="G116" s="585"/>
      <c r="H116" s="198">
        <v>0</v>
      </c>
      <c r="I116" s="199">
        <v>0</v>
      </c>
      <c r="J116" s="199">
        <v>0</v>
      </c>
      <c r="K116" s="199"/>
      <c r="L116" s="198">
        <v>0</v>
      </c>
      <c r="M116" s="199">
        <v>0</v>
      </c>
      <c r="N116" s="199">
        <v>2475</v>
      </c>
      <c r="O116" s="199"/>
      <c r="P116" s="198">
        <v>0</v>
      </c>
      <c r="Q116" s="199">
        <v>0</v>
      </c>
      <c r="R116" s="767">
        <v>-131</v>
      </c>
      <c r="S116" s="199"/>
      <c r="T116" s="198">
        <f t="shared" si="0"/>
        <v>0</v>
      </c>
      <c r="U116" s="199">
        <f t="shared" si="0"/>
        <v>0</v>
      </c>
      <c r="V116" s="199">
        <f t="shared" si="1"/>
        <v>2344</v>
      </c>
      <c r="W116" s="199"/>
      <c r="X116" s="198">
        <v>0</v>
      </c>
      <c r="Y116" s="199">
        <v>0</v>
      </c>
      <c r="Z116" s="199">
        <v>0</v>
      </c>
      <c r="AA116" s="199"/>
      <c r="AB116" s="198">
        <v>0</v>
      </c>
      <c r="AC116" s="199">
        <v>0</v>
      </c>
      <c r="AD116" s="199">
        <v>-2344</v>
      </c>
      <c r="AE116" s="199"/>
      <c r="AF116" s="198">
        <v>0</v>
      </c>
      <c r="AG116" s="199">
        <v>0</v>
      </c>
      <c r="AH116" s="200">
        <v>0</v>
      </c>
      <c r="AI116" s="355"/>
      <c r="AJ116" s="354"/>
      <c r="AK116" s="355"/>
      <c r="AL116" s="357"/>
      <c r="AM116" s="192"/>
      <c r="AN116" s="13"/>
    </row>
    <row r="117" spans="1:40" ht="18" customHeight="1">
      <c r="A117" s="194"/>
      <c r="B117" s="821" t="s">
        <v>289</v>
      </c>
      <c r="C117" s="821"/>
      <c r="D117" s="821"/>
      <c r="E117" s="821"/>
      <c r="F117" s="821"/>
      <c r="G117" s="822"/>
      <c r="H117" s="198">
        <v>0</v>
      </c>
      <c r="I117" s="199">
        <v>0</v>
      </c>
      <c r="J117" s="199">
        <v>0</v>
      </c>
      <c r="K117" s="199"/>
      <c r="L117" s="198">
        <v>0</v>
      </c>
      <c r="M117" s="199">
        <v>0</v>
      </c>
      <c r="N117" s="199">
        <v>1485</v>
      </c>
      <c r="O117" s="199"/>
      <c r="P117" s="198">
        <v>0</v>
      </c>
      <c r="Q117" s="199">
        <v>0</v>
      </c>
      <c r="R117" s="767">
        <v>-79</v>
      </c>
      <c r="S117" s="199"/>
      <c r="T117" s="198">
        <f t="shared" si="0"/>
        <v>0</v>
      </c>
      <c r="U117" s="199">
        <f t="shared" si="0"/>
        <v>0</v>
      </c>
      <c r="V117" s="199">
        <f t="shared" si="1"/>
        <v>1406</v>
      </c>
      <c r="W117" s="199"/>
      <c r="X117" s="198">
        <v>0</v>
      </c>
      <c r="Y117" s="199">
        <v>0</v>
      </c>
      <c r="Z117" s="199">
        <v>0</v>
      </c>
      <c r="AA117" s="199"/>
      <c r="AB117" s="198">
        <v>0</v>
      </c>
      <c r="AC117" s="199">
        <v>0</v>
      </c>
      <c r="AD117" s="199">
        <v>-1406</v>
      </c>
      <c r="AE117" s="199"/>
      <c r="AF117" s="198">
        <v>0</v>
      </c>
      <c r="AG117" s="199">
        <v>0</v>
      </c>
      <c r="AH117" s="200">
        <v>0</v>
      </c>
      <c r="AI117" s="355"/>
      <c r="AJ117" s="354"/>
      <c r="AK117" s="355"/>
      <c r="AL117" s="357"/>
      <c r="AM117" s="192"/>
      <c r="AN117" s="13"/>
    </row>
    <row r="118" spans="1:40" ht="18" customHeight="1">
      <c r="A118" s="194"/>
      <c r="B118" s="533" t="s">
        <v>166</v>
      </c>
      <c r="C118" s="533"/>
      <c r="D118" s="533"/>
      <c r="E118" s="533"/>
      <c r="F118" s="533"/>
      <c r="G118" s="548"/>
      <c r="H118" s="198">
        <v>672</v>
      </c>
      <c r="I118" s="199">
        <v>655</v>
      </c>
      <c r="J118" s="195">
        <v>100684</v>
      </c>
      <c r="K118" s="199"/>
      <c r="L118" s="198">
        <v>672</v>
      </c>
      <c r="M118" s="199">
        <v>655</v>
      </c>
      <c r="N118" s="199">
        <v>104997</v>
      </c>
      <c r="O118" s="199"/>
      <c r="P118" s="198">
        <v>0</v>
      </c>
      <c r="Q118" s="199">
        <v>0</v>
      </c>
      <c r="R118" s="767">
        <v>22918</v>
      </c>
      <c r="S118" s="199"/>
      <c r="T118" s="198">
        <v>655</v>
      </c>
      <c r="U118" s="199">
        <v>655</v>
      </c>
      <c r="V118" s="199">
        <f t="shared" si="1"/>
        <v>127915</v>
      </c>
      <c r="W118" s="199"/>
      <c r="X118" s="198">
        <v>0</v>
      </c>
      <c r="Y118" s="199">
        <v>0</v>
      </c>
      <c r="Z118" s="199">
        <v>0</v>
      </c>
      <c r="AA118" s="199"/>
      <c r="AB118" s="198">
        <v>0</v>
      </c>
      <c r="AC118" s="199">
        <v>0</v>
      </c>
      <c r="AD118" s="199">
        <v>0</v>
      </c>
      <c r="AE118" s="199"/>
      <c r="AF118" s="198">
        <v>672</v>
      </c>
      <c r="AG118" s="627">
        <v>655</v>
      </c>
      <c r="AH118" s="591">
        <v>127915</v>
      </c>
      <c r="AI118" s="355"/>
      <c r="AJ118" s="354"/>
      <c r="AK118" s="355"/>
      <c r="AL118" s="357"/>
      <c r="AM118" s="192"/>
      <c r="AN118" s="13"/>
    </row>
    <row r="119" spans="1:40" ht="18" customHeight="1">
      <c r="A119" s="361"/>
      <c r="B119" s="541"/>
      <c r="C119" s="541" t="s">
        <v>313</v>
      </c>
      <c r="D119" s="220"/>
      <c r="E119" s="220"/>
      <c r="F119" s="220"/>
      <c r="G119" s="541"/>
      <c r="H119" s="563">
        <f>SUM(H109:H118)</f>
        <v>672</v>
      </c>
      <c r="I119" s="564">
        <f>SUM(I109:I118)</f>
        <v>655</v>
      </c>
      <c r="J119" s="564">
        <f>SUM(J109:J118)</f>
        <v>296386</v>
      </c>
      <c r="K119" s="564"/>
      <c r="L119" s="563">
        <f>SUM(L109:L118)</f>
        <v>672</v>
      </c>
      <c r="M119" s="564">
        <f>SUM(M109:M118)</f>
        <v>655</v>
      </c>
      <c r="N119" s="564">
        <f>SUM(N109:N118)</f>
        <v>294709</v>
      </c>
      <c r="O119" s="564"/>
      <c r="P119" s="563">
        <f>SUM(P109:P118)</f>
        <v>0</v>
      </c>
      <c r="Q119" s="564">
        <f>SUM(Q109:Q118)</f>
        <v>0</v>
      </c>
      <c r="R119" s="768">
        <f>SUM(R109:R118)</f>
        <v>14687</v>
      </c>
      <c r="S119" s="564"/>
      <c r="T119" s="563">
        <f>SUM(T109:T118)</f>
        <v>655</v>
      </c>
      <c r="U119" s="564">
        <f>SUM(U109:U118)</f>
        <v>655</v>
      </c>
      <c r="V119" s="737">
        <f>SUM(V109:V118)</f>
        <v>309396</v>
      </c>
      <c r="W119" s="564"/>
      <c r="X119" s="563">
        <f>SUM(X109:X118)</f>
        <v>0</v>
      </c>
      <c r="Y119" s="564">
        <f>SUM(Y109:Y118)</f>
        <v>0</v>
      </c>
      <c r="Z119" s="564">
        <f>SUM(Z109:Z118)</f>
        <v>18753</v>
      </c>
      <c r="AA119" s="564"/>
      <c r="AB119" s="563">
        <f>SUM(AB109:AB118)</f>
        <v>0</v>
      </c>
      <c r="AC119" s="564">
        <f>SUM(AC109:AC118)</f>
        <v>0</v>
      </c>
      <c r="AD119" s="564">
        <f>SUM(AD109:AD118)</f>
        <v>-73565</v>
      </c>
      <c r="AE119" s="564"/>
      <c r="AF119" s="563">
        <f>SUM(AF109:AF118)</f>
        <v>672</v>
      </c>
      <c r="AG119" s="628">
        <f>SUM(AG109:AG118)</f>
        <v>655</v>
      </c>
      <c r="AH119" s="221">
        <f>SUM(AH109:AH118)</f>
        <v>254584</v>
      </c>
      <c r="AI119" s="363"/>
      <c r="AJ119" s="362">
        <f>SUM(AJ109:AJ118)</f>
        <v>0</v>
      </c>
      <c r="AK119" s="363">
        <f>SUM(AK109:AK118)</f>
        <v>0</v>
      </c>
      <c r="AL119" s="364">
        <f>SUM(AL109:AL118)</f>
        <v>-7080</v>
      </c>
      <c r="AM119" s="192"/>
      <c r="AN119" s="13"/>
    </row>
    <row r="120" spans="1:39" ht="18" customHeight="1">
      <c r="A120" s="741"/>
      <c r="B120" s="720" t="s">
        <v>330</v>
      </c>
      <c r="C120" s="728"/>
      <c r="D120" s="729"/>
      <c r="E120" s="729"/>
      <c r="F120" s="729"/>
      <c r="G120" s="728"/>
      <c r="H120" s="743">
        <v>0</v>
      </c>
      <c r="I120" s="742">
        <v>0</v>
      </c>
      <c r="J120" s="742">
        <v>-1332</v>
      </c>
      <c r="K120" s="742"/>
      <c r="L120" s="743">
        <v>0</v>
      </c>
      <c r="M120" s="742">
        <v>0</v>
      </c>
      <c r="N120" s="742">
        <v>0</v>
      </c>
      <c r="O120" s="742"/>
      <c r="P120" s="743">
        <v>0</v>
      </c>
      <c r="Q120" s="742">
        <v>0</v>
      </c>
      <c r="R120" s="742">
        <v>0</v>
      </c>
      <c r="S120" s="742">
        <v>0</v>
      </c>
      <c r="T120" s="743">
        <v>0</v>
      </c>
      <c r="U120" s="742">
        <v>0</v>
      </c>
      <c r="V120" s="744">
        <v>0</v>
      </c>
      <c r="W120" s="742">
        <v>0</v>
      </c>
      <c r="X120" s="743">
        <v>0</v>
      </c>
      <c r="Y120" s="742">
        <v>0</v>
      </c>
      <c r="Z120" s="742">
        <v>0</v>
      </c>
      <c r="AA120" s="742">
        <v>0</v>
      </c>
      <c r="AB120" s="743">
        <v>0</v>
      </c>
      <c r="AC120" s="742">
        <v>0</v>
      </c>
      <c r="AD120" s="742">
        <v>0</v>
      </c>
      <c r="AE120" s="742"/>
      <c r="AF120" s="743">
        <v>0</v>
      </c>
      <c r="AG120" s="742">
        <v>0</v>
      </c>
      <c r="AH120" s="722">
        <v>0</v>
      </c>
      <c r="AI120" s="738"/>
      <c r="AJ120" s="739"/>
      <c r="AK120" s="738"/>
      <c r="AL120" s="740"/>
      <c r="AM120" s="13"/>
    </row>
    <row r="121" spans="1:39" ht="18" customHeight="1">
      <c r="A121" s="361"/>
      <c r="B121" s="541"/>
      <c r="C121" s="541" t="s">
        <v>43</v>
      </c>
      <c r="D121" s="220"/>
      <c r="E121" s="220"/>
      <c r="F121" s="220"/>
      <c r="G121" s="541"/>
      <c r="H121" s="563">
        <v>672</v>
      </c>
      <c r="I121" s="564">
        <v>655</v>
      </c>
      <c r="J121" s="564">
        <f>SUM(J119:J120)</f>
        <v>295054</v>
      </c>
      <c r="K121" s="564"/>
      <c r="L121" s="563">
        <v>0</v>
      </c>
      <c r="M121" s="564">
        <v>0</v>
      </c>
      <c r="N121" s="564">
        <f>SUM(N119)</f>
        <v>294709</v>
      </c>
      <c r="O121" s="564"/>
      <c r="P121" s="563">
        <v>0</v>
      </c>
      <c r="Q121" s="564">
        <v>0</v>
      </c>
      <c r="R121" s="768">
        <f>SUM(R119)</f>
        <v>14687</v>
      </c>
      <c r="S121" s="564"/>
      <c r="T121" s="563">
        <v>655</v>
      </c>
      <c r="U121" s="564">
        <v>655</v>
      </c>
      <c r="V121" s="737">
        <f>SUM(V119)</f>
        <v>309396</v>
      </c>
      <c r="W121" s="564"/>
      <c r="X121" s="563">
        <v>0</v>
      </c>
      <c r="Y121" s="564">
        <v>0</v>
      </c>
      <c r="Z121" s="564">
        <f>SUM(Z119)</f>
        <v>18753</v>
      </c>
      <c r="AA121" s="564"/>
      <c r="AB121" s="563">
        <v>0</v>
      </c>
      <c r="AC121" s="564">
        <v>0</v>
      </c>
      <c r="AD121" s="564">
        <f>SUM(AD119)</f>
        <v>-73565</v>
      </c>
      <c r="AE121" s="564"/>
      <c r="AF121" s="563">
        <v>672</v>
      </c>
      <c r="AG121" s="628">
        <v>655</v>
      </c>
      <c r="AH121" s="221">
        <f>SUM(AH119)</f>
        <v>254584</v>
      </c>
      <c r="AI121" s="738"/>
      <c r="AJ121" s="739"/>
      <c r="AK121" s="738"/>
      <c r="AL121" s="740"/>
      <c r="AM121" s="13"/>
    </row>
    <row r="122" spans="1:38" ht="18" customHeight="1">
      <c r="A122" s="343"/>
      <c r="H122" s="565"/>
      <c r="L122" s="565"/>
      <c r="P122" s="565"/>
      <c r="T122" s="565"/>
      <c r="X122" s="565"/>
      <c r="Y122" s="589"/>
      <c r="AB122" s="565"/>
      <c r="AF122" s="565"/>
      <c r="AG122" s="490"/>
      <c r="AH122" s="186"/>
      <c r="AI122" s="366"/>
      <c r="AJ122" s="365"/>
      <c r="AK122" s="366"/>
      <c r="AL122" s="367"/>
    </row>
    <row r="123" spans="1:38" ht="18" customHeight="1">
      <c r="A123" s="587" t="s">
        <v>191</v>
      </c>
      <c r="B123" s="566"/>
      <c r="C123" s="62"/>
      <c r="D123" s="62"/>
      <c r="E123" s="62"/>
      <c r="F123" s="62"/>
      <c r="G123" s="566"/>
      <c r="H123" s="193"/>
      <c r="I123" s="552">
        <v>17</v>
      </c>
      <c r="J123" s="552"/>
      <c r="K123" s="552"/>
      <c r="L123" s="193"/>
      <c r="M123" s="552">
        <v>17</v>
      </c>
      <c r="N123" s="552"/>
      <c r="O123" s="552"/>
      <c r="P123" s="193"/>
      <c r="Q123" s="552">
        <v>0</v>
      </c>
      <c r="R123" s="552"/>
      <c r="S123" s="552"/>
      <c r="T123" s="193"/>
      <c r="U123" s="552">
        <v>17</v>
      </c>
      <c r="V123" s="552"/>
      <c r="W123" s="552"/>
      <c r="X123" s="193"/>
      <c r="Y123" s="552">
        <v>0</v>
      </c>
      <c r="Z123" s="552"/>
      <c r="AA123" s="552"/>
      <c r="AB123" s="193"/>
      <c r="AC123" s="552">
        <v>0</v>
      </c>
      <c r="AD123" s="552"/>
      <c r="AE123" s="552"/>
      <c r="AF123" s="193"/>
      <c r="AG123" s="552">
        <v>17</v>
      </c>
      <c r="AH123" s="188"/>
      <c r="AI123" s="552"/>
      <c r="AJ123" s="193"/>
      <c r="AK123" s="552">
        <f>AG123-M123</f>
        <v>0</v>
      </c>
      <c r="AL123" s="188"/>
    </row>
    <row r="124" spans="1:38" ht="18" customHeight="1">
      <c r="A124" s="353"/>
      <c r="B124" s="195" t="s">
        <v>194</v>
      </c>
      <c r="C124" s="195"/>
      <c r="D124" s="196"/>
      <c r="E124" s="196"/>
      <c r="F124" s="196"/>
      <c r="G124" s="195"/>
      <c r="H124" s="198"/>
      <c r="I124" s="199">
        <f>+I119+I123</f>
        <v>672</v>
      </c>
      <c r="J124" s="199"/>
      <c r="K124" s="199"/>
      <c r="L124" s="198"/>
      <c r="M124" s="199">
        <f>+M119+M123</f>
        <v>672</v>
      </c>
      <c r="N124" s="199"/>
      <c r="O124" s="199"/>
      <c r="P124" s="198"/>
      <c r="Q124" s="199">
        <f>+Q119+Q123</f>
        <v>0</v>
      </c>
      <c r="R124" s="199"/>
      <c r="S124" s="199"/>
      <c r="T124" s="198"/>
      <c r="U124" s="199">
        <v>672</v>
      </c>
      <c r="V124" s="199"/>
      <c r="W124" s="199"/>
      <c r="X124" s="198"/>
      <c r="Y124" s="199">
        <f>+Y119+Y123</f>
        <v>0</v>
      </c>
      <c r="Z124" s="199"/>
      <c r="AA124" s="199"/>
      <c r="AB124" s="198"/>
      <c r="AC124" s="199">
        <f>+AC119+AC123</f>
        <v>0</v>
      </c>
      <c r="AD124" s="199"/>
      <c r="AE124" s="199"/>
      <c r="AF124" s="198"/>
      <c r="AG124" s="627">
        <f>+AG119+AG123</f>
        <v>672</v>
      </c>
      <c r="AH124" s="200"/>
      <c r="AI124" s="355"/>
      <c r="AJ124" s="354"/>
      <c r="AK124" s="355">
        <f>+AK119+AK123</f>
        <v>0</v>
      </c>
      <c r="AL124" s="357"/>
    </row>
    <row r="125" spans="1:38" ht="18" customHeight="1">
      <c r="A125" s="343"/>
      <c r="H125" s="565"/>
      <c r="L125" s="565"/>
      <c r="P125" s="565"/>
      <c r="T125" s="565"/>
      <c r="X125" s="565"/>
      <c r="AB125" s="565"/>
      <c r="AF125" s="565"/>
      <c r="AG125" s="490"/>
      <c r="AH125" s="186"/>
      <c r="AI125" s="366"/>
      <c r="AJ125" s="365"/>
      <c r="AK125" s="366"/>
      <c r="AL125" s="367"/>
    </row>
    <row r="126" spans="1:38" ht="18" customHeight="1">
      <c r="A126" s="353"/>
      <c r="B126" s="195" t="s">
        <v>192</v>
      </c>
      <c r="C126" s="195"/>
      <c r="D126" s="195"/>
      <c r="E126" s="195"/>
      <c r="F126" s="195"/>
      <c r="G126" s="195"/>
      <c r="H126" s="198"/>
      <c r="I126" s="199"/>
      <c r="J126" s="199"/>
      <c r="K126" s="199"/>
      <c r="L126" s="198"/>
      <c r="M126" s="199"/>
      <c r="N126" s="199"/>
      <c r="O126" s="199"/>
      <c r="P126" s="198"/>
      <c r="Q126" s="199"/>
      <c r="R126" s="199"/>
      <c r="S126" s="199"/>
      <c r="T126" s="198"/>
      <c r="U126" s="199"/>
      <c r="V126" s="199"/>
      <c r="W126" s="199"/>
      <c r="X126" s="198"/>
      <c r="Y126" s="199"/>
      <c r="Z126" s="199"/>
      <c r="AA126" s="199"/>
      <c r="AB126" s="198"/>
      <c r="AC126" s="199"/>
      <c r="AD126" s="199"/>
      <c r="AE126" s="199"/>
      <c r="AF126" s="198"/>
      <c r="AG126" s="199"/>
      <c r="AH126" s="200"/>
      <c r="AI126" s="355"/>
      <c r="AJ126" s="354"/>
      <c r="AK126" s="355"/>
      <c r="AL126" s="357"/>
    </row>
    <row r="127" spans="1:38" ht="18" customHeight="1">
      <c r="A127" s="353"/>
      <c r="B127" s="196"/>
      <c r="C127" s="195" t="s">
        <v>54</v>
      </c>
      <c r="D127" s="196"/>
      <c r="E127" s="196"/>
      <c r="F127" s="196"/>
      <c r="G127" s="195"/>
      <c r="H127" s="198"/>
      <c r="I127" s="199">
        <v>0</v>
      </c>
      <c r="J127" s="199"/>
      <c r="K127" s="199"/>
      <c r="L127" s="198"/>
      <c r="M127" s="199">
        <v>0</v>
      </c>
      <c r="N127" s="199"/>
      <c r="O127" s="199"/>
      <c r="P127" s="198"/>
      <c r="Q127" s="199">
        <v>0</v>
      </c>
      <c r="R127" s="199"/>
      <c r="S127" s="199"/>
      <c r="T127" s="198"/>
      <c r="U127" s="199">
        <v>0</v>
      </c>
      <c r="V127" s="199"/>
      <c r="W127" s="199"/>
      <c r="X127" s="198"/>
      <c r="Y127" s="199">
        <v>0</v>
      </c>
      <c r="Z127" s="199"/>
      <c r="AA127" s="199"/>
      <c r="AB127" s="198"/>
      <c r="AC127" s="199">
        <v>0</v>
      </c>
      <c r="AD127" s="199"/>
      <c r="AE127" s="199"/>
      <c r="AF127" s="198"/>
      <c r="AG127" s="199">
        <v>0</v>
      </c>
      <c r="AH127" s="200"/>
      <c r="AI127" s="355"/>
      <c r="AJ127" s="354"/>
      <c r="AK127" s="355">
        <f>AG127-M127</f>
        <v>0</v>
      </c>
      <c r="AL127" s="357"/>
    </row>
    <row r="128" spans="1:38" ht="18" customHeight="1">
      <c r="A128" s="361"/>
      <c r="B128" s="62"/>
      <c r="C128" s="566" t="s">
        <v>103</v>
      </c>
      <c r="D128" s="62"/>
      <c r="E128" s="62"/>
      <c r="F128" s="62"/>
      <c r="G128" s="566"/>
      <c r="H128" s="193"/>
      <c r="I128" s="552">
        <v>0</v>
      </c>
      <c r="J128" s="552"/>
      <c r="K128" s="552"/>
      <c r="L128" s="193"/>
      <c r="M128" s="552">
        <v>0</v>
      </c>
      <c r="N128" s="552"/>
      <c r="O128" s="552"/>
      <c r="P128" s="193"/>
      <c r="Q128" s="552">
        <v>0</v>
      </c>
      <c r="R128" s="552"/>
      <c r="S128" s="552"/>
      <c r="T128" s="193"/>
      <c r="U128" s="552">
        <v>0</v>
      </c>
      <c r="V128" s="552"/>
      <c r="W128" s="552"/>
      <c r="X128" s="193"/>
      <c r="Y128" s="552">
        <v>0</v>
      </c>
      <c r="Z128" s="552"/>
      <c r="AA128" s="552"/>
      <c r="AB128" s="193"/>
      <c r="AC128" s="552">
        <v>0</v>
      </c>
      <c r="AD128" s="552"/>
      <c r="AE128" s="552"/>
      <c r="AF128" s="193"/>
      <c r="AG128" s="552">
        <v>0</v>
      </c>
      <c r="AH128" s="188"/>
      <c r="AI128" s="346"/>
      <c r="AJ128" s="359"/>
      <c r="AK128" s="346">
        <f>AG128-M128</f>
        <v>0</v>
      </c>
      <c r="AL128" s="360"/>
    </row>
    <row r="129" spans="1:38" ht="18" customHeight="1">
      <c r="A129" s="361"/>
      <c r="B129" s="566" t="s">
        <v>193</v>
      </c>
      <c r="C129" s="62"/>
      <c r="D129" s="62"/>
      <c r="E129" s="62"/>
      <c r="F129" s="62"/>
      <c r="G129" s="566"/>
      <c r="H129" s="193"/>
      <c r="I129" s="552">
        <f>I128+I127+I124</f>
        <v>672</v>
      </c>
      <c r="J129" s="552"/>
      <c r="K129" s="552"/>
      <c r="L129" s="193"/>
      <c r="M129" s="552">
        <f>M128+M127+M124</f>
        <v>672</v>
      </c>
      <c r="N129" s="552"/>
      <c r="O129" s="552"/>
      <c r="P129" s="193"/>
      <c r="Q129" s="552">
        <f>Q128+Q127+Q124</f>
        <v>0</v>
      </c>
      <c r="R129" s="552"/>
      <c r="S129" s="552"/>
      <c r="T129" s="193"/>
      <c r="U129" s="552">
        <f>U128+U127+U124</f>
        <v>672</v>
      </c>
      <c r="V129" s="552"/>
      <c r="W129" s="552"/>
      <c r="X129" s="193"/>
      <c r="Y129" s="552">
        <f>Y128+Y127+Y124</f>
        <v>0</v>
      </c>
      <c r="Z129" s="552"/>
      <c r="AA129" s="552"/>
      <c r="AB129" s="193"/>
      <c r="AC129" s="552">
        <f>AC128+AC127+AC124</f>
        <v>0</v>
      </c>
      <c r="AD129" s="552"/>
      <c r="AE129" s="552"/>
      <c r="AF129" s="193"/>
      <c r="AG129" s="552">
        <v>672</v>
      </c>
      <c r="AH129" s="188"/>
      <c r="AI129" s="346"/>
      <c r="AJ129" s="359"/>
      <c r="AK129" s="346">
        <f>AK128+AK127+AK124</f>
        <v>0</v>
      </c>
      <c r="AL129" s="360"/>
    </row>
    <row r="130" ht="15.75">
      <c r="AM130" s="10"/>
    </row>
    <row r="131" ht="18" customHeight="1">
      <c r="AM131" s="10"/>
    </row>
    <row r="132" spans="1:39" ht="18" customHeight="1" hidden="1">
      <c r="A132" s="411" t="s">
        <v>201</v>
      </c>
      <c r="B132" s="411"/>
      <c r="C132" s="411"/>
      <c r="D132" s="411"/>
      <c r="E132" s="411"/>
      <c r="F132" s="411"/>
      <c r="G132" s="411"/>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10"/>
    </row>
    <row r="133" spans="1:38" ht="18" customHeight="1" hidden="1">
      <c r="A133" s="337"/>
      <c r="B133" s="567"/>
      <c r="C133" s="567"/>
      <c r="D133" s="567"/>
      <c r="E133" s="567"/>
      <c r="F133" s="567"/>
      <c r="G133" s="567"/>
      <c r="H133" s="568" t="s">
        <v>132</v>
      </c>
      <c r="I133" s="569"/>
      <c r="J133" s="569"/>
      <c r="K133" s="189"/>
      <c r="L133" s="568" t="s">
        <v>133</v>
      </c>
      <c r="M133" s="569"/>
      <c r="N133" s="569"/>
      <c r="O133" s="189"/>
      <c r="P133" s="570">
        <v>2007</v>
      </c>
      <c r="Q133" s="571"/>
      <c r="R133" s="571"/>
      <c r="S133" s="189"/>
      <c r="T133" s="570">
        <v>2007</v>
      </c>
      <c r="U133" s="571"/>
      <c r="V133" s="571"/>
      <c r="W133" s="189"/>
      <c r="X133" s="570">
        <v>2007</v>
      </c>
      <c r="Y133" s="571"/>
      <c r="Z133" s="571"/>
      <c r="AA133" s="189"/>
      <c r="AB133" s="570">
        <v>2007</v>
      </c>
      <c r="AC133" s="571"/>
      <c r="AD133" s="571"/>
      <c r="AE133" s="189"/>
      <c r="AF133" s="570">
        <v>2007</v>
      </c>
      <c r="AG133" s="571"/>
      <c r="AH133" s="571"/>
      <c r="AI133" s="341"/>
      <c r="AJ133" s="339" t="s">
        <v>134</v>
      </c>
      <c r="AK133" s="340"/>
      <c r="AL133" s="342"/>
    </row>
    <row r="134" spans="1:38" ht="18" customHeight="1" hidden="1">
      <c r="A134" s="343"/>
      <c r="B134" s="549"/>
      <c r="C134" s="11"/>
      <c r="D134" s="11"/>
      <c r="F134" s="549"/>
      <c r="H134" s="572" t="s">
        <v>205</v>
      </c>
      <c r="I134" s="551"/>
      <c r="J134" s="551"/>
      <c r="K134" s="552"/>
      <c r="L134" s="572" t="s">
        <v>203</v>
      </c>
      <c r="M134" s="551"/>
      <c r="N134" s="551"/>
      <c r="O134" s="552"/>
      <c r="P134" s="572" t="s">
        <v>260</v>
      </c>
      <c r="Q134" s="555"/>
      <c r="R134" s="555"/>
      <c r="S134" s="552"/>
      <c r="T134" s="572" t="s">
        <v>222</v>
      </c>
      <c r="U134" s="551"/>
      <c r="V134" s="551"/>
      <c r="W134" s="552"/>
      <c r="X134" s="572" t="s">
        <v>223</v>
      </c>
      <c r="Y134" s="555"/>
      <c r="Z134" s="555"/>
      <c r="AA134" s="552"/>
      <c r="AB134" s="572" t="s">
        <v>229</v>
      </c>
      <c r="AC134" s="555"/>
      <c r="AD134" s="555"/>
      <c r="AE134" s="552"/>
      <c r="AF134" s="572" t="s">
        <v>212</v>
      </c>
      <c r="AG134" s="551"/>
      <c r="AH134" s="551"/>
      <c r="AI134" s="346"/>
      <c r="AJ134" s="344" t="s">
        <v>218</v>
      </c>
      <c r="AK134" s="345"/>
      <c r="AL134" s="347"/>
    </row>
    <row r="135" spans="1:38" ht="18" customHeight="1" hidden="1" thickBot="1">
      <c r="A135" s="348" t="s">
        <v>213</v>
      </c>
      <c r="B135" s="201"/>
      <c r="C135" s="201"/>
      <c r="D135" s="201"/>
      <c r="E135" s="201"/>
      <c r="F135" s="201"/>
      <c r="G135" s="201"/>
      <c r="H135" s="557" t="s">
        <v>214</v>
      </c>
      <c r="I135" s="558" t="s">
        <v>42</v>
      </c>
      <c r="J135" s="559" t="s">
        <v>216</v>
      </c>
      <c r="K135" s="202"/>
      <c r="L135" s="557" t="s">
        <v>214</v>
      </c>
      <c r="M135" s="558" t="s">
        <v>42</v>
      </c>
      <c r="N135" s="559" t="s">
        <v>216</v>
      </c>
      <c r="O135" s="202"/>
      <c r="P135" s="557" t="s">
        <v>214</v>
      </c>
      <c r="Q135" s="558" t="s">
        <v>42</v>
      </c>
      <c r="R135" s="559" t="s">
        <v>216</v>
      </c>
      <c r="S135" s="202"/>
      <c r="T135" s="557" t="s">
        <v>214</v>
      </c>
      <c r="U135" s="558" t="s">
        <v>42</v>
      </c>
      <c r="V135" s="559" t="s">
        <v>216</v>
      </c>
      <c r="W135" s="202"/>
      <c r="X135" s="557" t="s">
        <v>214</v>
      </c>
      <c r="Y135" s="558" t="s">
        <v>42</v>
      </c>
      <c r="Z135" s="559" t="s">
        <v>216</v>
      </c>
      <c r="AA135" s="202"/>
      <c r="AB135" s="557" t="s">
        <v>214</v>
      </c>
      <c r="AC135" s="558" t="s">
        <v>42</v>
      </c>
      <c r="AD135" s="559" t="s">
        <v>216</v>
      </c>
      <c r="AE135" s="202"/>
      <c r="AF135" s="557" t="s">
        <v>214</v>
      </c>
      <c r="AG135" s="558" t="s">
        <v>42</v>
      </c>
      <c r="AH135" s="559" t="s">
        <v>216</v>
      </c>
      <c r="AI135" s="351"/>
      <c r="AJ135" s="349" t="s">
        <v>214</v>
      </c>
      <c r="AK135" s="350" t="s">
        <v>42</v>
      </c>
      <c r="AL135" s="352" t="s">
        <v>216</v>
      </c>
    </row>
    <row r="136" spans="1:38" ht="18" customHeight="1" hidden="1">
      <c r="A136" s="353"/>
      <c r="B136" s="808" t="s">
        <v>98</v>
      </c>
      <c r="C136" s="808"/>
      <c r="D136" s="808"/>
      <c r="E136" s="808"/>
      <c r="F136" s="808"/>
      <c r="G136" s="811"/>
      <c r="H136" s="198"/>
      <c r="I136" s="199"/>
      <c r="J136" s="561">
        <v>0</v>
      </c>
      <c r="K136" s="199"/>
      <c r="L136" s="198"/>
      <c r="M136" s="199"/>
      <c r="N136" s="561">
        <v>0</v>
      </c>
      <c r="O136" s="199"/>
      <c r="P136" s="198"/>
      <c r="Q136" s="199"/>
      <c r="R136" s="561">
        <v>0</v>
      </c>
      <c r="S136" s="199"/>
      <c r="T136" s="198">
        <f aca="true" t="shared" si="2" ref="T136:V139">P136+L136</f>
        <v>0</v>
      </c>
      <c r="U136" s="199">
        <f t="shared" si="2"/>
        <v>0</v>
      </c>
      <c r="V136" s="199">
        <f t="shared" si="2"/>
        <v>0</v>
      </c>
      <c r="W136" s="199"/>
      <c r="X136" s="198">
        <v>0</v>
      </c>
      <c r="Y136" s="199">
        <v>0</v>
      </c>
      <c r="Z136" s="561">
        <v>0</v>
      </c>
      <c r="AA136" s="199"/>
      <c r="AB136" s="198">
        <v>0</v>
      </c>
      <c r="AC136" s="199">
        <v>0</v>
      </c>
      <c r="AD136" s="561">
        <v>0</v>
      </c>
      <c r="AE136" s="199"/>
      <c r="AF136" s="198">
        <f aca="true" t="shared" si="3" ref="AF136:AH139">X136+T136</f>
        <v>0</v>
      </c>
      <c r="AG136" s="199">
        <f t="shared" si="3"/>
        <v>0</v>
      </c>
      <c r="AH136" s="561">
        <f t="shared" si="3"/>
        <v>0</v>
      </c>
      <c r="AI136" s="355"/>
      <c r="AJ136" s="354">
        <f aca="true" t="shared" si="4" ref="AJ136:AL139">AF136-L136</f>
        <v>0</v>
      </c>
      <c r="AK136" s="355">
        <f t="shared" si="4"/>
        <v>0</v>
      </c>
      <c r="AL136" s="356">
        <f t="shared" si="4"/>
        <v>0</v>
      </c>
    </row>
    <row r="137" spans="1:38" ht="18" customHeight="1" hidden="1">
      <c r="A137" s="353"/>
      <c r="B137" s="821" t="s">
        <v>99</v>
      </c>
      <c r="C137" s="821"/>
      <c r="D137" s="821"/>
      <c r="E137" s="821"/>
      <c r="F137" s="821"/>
      <c r="G137" s="822"/>
      <c r="H137" s="198"/>
      <c r="I137" s="199"/>
      <c r="J137" s="199"/>
      <c r="K137" s="199"/>
      <c r="L137" s="198"/>
      <c r="M137" s="199"/>
      <c r="N137" s="199"/>
      <c r="O137" s="199"/>
      <c r="P137" s="198"/>
      <c r="Q137" s="199"/>
      <c r="R137" s="199"/>
      <c r="S137" s="199"/>
      <c r="T137" s="198">
        <f t="shared" si="2"/>
        <v>0</v>
      </c>
      <c r="U137" s="199">
        <f t="shared" si="2"/>
        <v>0</v>
      </c>
      <c r="V137" s="199">
        <f t="shared" si="2"/>
        <v>0</v>
      </c>
      <c r="W137" s="199"/>
      <c r="X137" s="198"/>
      <c r="Y137" s="199"/>
      <c r="Z137" s="199"/>
      <c r="AA137" s="199"/>
      <c r="AB137" s="198"/>
      <c r="AC137" s="199"/>
      <c r="AD137" s="199"/>
      <c r="AE137" s="199"/>
      <c r="AF137" s="198">
        <f t="shared" si="3"/>
        <v>0</v>
      </c>
      <c r="AG137" s="199">
        <f t="shared" si="3"/>
        <v>0</v>
      </c>
      <c r="AH137" s="199">
        <f t="shared" si="3"/>
        <v>0</v>
      </c>
      <c r="AI137" s="355"/>
      <c r="AJ137" s="354">
        <f t="shared" si="4"/>
        <v>0</v>
      </c>
      <c r="AK137" s="355">
        <f t="shared" si="4"/>
        <v>0</v>
      </c>
      <c r="AL137" s="357">
        <f t="shared" si="4"/>
        <v>0</v>
      </c>
    </row>
    <row r="138" spans="1:38" ht="18" customHeight="1" hidden="1">
      <c r="A138" s="353"/>
      <c r="B138" s="821" t="s">
        <v>100</v>
      </c>
      <c r="C138" s="821"/>
      <c r="D138" s="821"/>
      <c r="E138" s="821"/>
      <c r="F138" s="821"/>
      <c r="G138" s="822"/>
      <c r="H138" s="198"/>
      <c r="I138" s="199"/>
      <c r="J138" s="199"/>
      <c r="K138" s="199"/>
      <c r="L138" s="198"/>
      <c r="M138" s="199"/>
      <c r="N138" s="199"/>
      <c r="O138" s="199"/>
      <c r="P138" s="198"/>
      <c r="Q138" s="199"/>
      <c r="R138" s="199"/>
      <c r="S138" s="199"/>
      <c r="T138" s="198">
        <f t="shared" si="2"/>
        <v>0</v>
      </c>
      <c r="U138" s="199">
        <f t="shared" si="2"/>
        <v>0</v>
      </c>
      <c r="V138" s="199">
        <f t="shared" si="2"/>
        <v>0</v>
      </c>
      <c r="W138" s="199"/>
      <c r="X138" s="198"/>
      <c r="Y138" s="199"/>
      <c r="Z138" s="199"/>
      <c r="AA138" s="199"/>
      <c r="AB138" s="198"/>
      <c r="AC138" s="199"/>
      <c r="AD138" s="199"/>
      <c r="AE138" s="199"/>
      <c r="AF138" s="198">
        <f t="shared" si="3"/>
        <v>0</v>
      </c>
      <c r="AG138" s="199">
        <f t="shared" si="3"/>
        <v>0</v>
      </c>
      <c r="AH138" s="199">
        <f t="shared" si="3"/>
        <v>0</v>
      </c>
      <c r="AI138" s="355"/>
      <c r="AJ138" s="354">
        <f t="shared" si="4"/>
        <v>0</v>
      </c>
      <c r="AK138" s="355">
        <f t="shared" si="4"/>
        <v>0</v>
      </c>
      <c r="AL138" s="357">
        <f t="shared" si="4"/>
        <v>0</v>
      </c>
    </row>
    <row r="139" spans="1:38" ht="18" customHeight="1" hidden="1">
      <c r="A139" s="358"/>
      <c r="B139" s="819" t="s">
        <v>101</v>
      </c>
      <c r="C139" s="819"/>
      <c r="D139" s="819"/>
      <c r="E139" s="819"/>
      <c r="F139" s="819"/>
      <c r="G139" s="820"/>
      <c r="H139" s="193"/>
      <c r="I139" s="552"/>
      <c r="J139" s="552"/>
      <c r="K139" s="552"/>
      <c r="L139" s="193"/>
      <c r="M139" s="552"/>
      <c r="N139" s="552"/>
      <c r="O139" s="552"/>
      <c r="P139" s="193"/>
      <c r="Q139" s="552"/>
      <c r="R139" s="552"/>
      <c r="S139" s="552"/>
      <c r="T139" s="193">
        <f t="shared" si="2"/>
        <v>0</v>
      </c>
      <c r="U139" s="552">
        <f t="shared" si="2"/>
        <v>0</v>
      </c>
      <c r="V139" s="552">
        <f t="shared" si="2"/>
        <v>0</v>
      </c>
      <c r="W139" s="552"/>
      <c r="X139" s="193"/>
      <c r="Y139" s="552"/>
      <c r="Z139" s="552"/>
      <c r="AA139" s="552"/>
      <c r="AB139" s="193"/>
      <c r="AC139" s="552"/>
      <c r="AD139" s="552"/>
      <c r="AE139" s="552"/>
      <c r="AF139" s="193">
        <f t="shared" si="3"/>
        <v>0</v>
      </c>
      <c r="AG139" s="552">
        <f t="shared" si="3"/>
        <v>0</v>
      </c>
      <c r="AH139" s="552">
        <f t="shared" si="3"/>
        <v>0</v>
      </c>
      <c r="AI139" s="346"/>
      <c r="AJ139" s="359">
        <f t="shared" si="4"/>
        <v>0</v>
      </c>
      <c r="AK139" s="346">
        <f t="shared" si="4"/>
        <v>0</v>
      </c>
      <c r="AL139" s="360">
        <f t="shared" si="4"/>
        <v>0</v>
      </c>
    </row>
    <row r="140" spans="1:39" ht="18" customHeight="1" hidden="1">
      <c r="A140" s="361"/>
      <c r="B140" s="541"/>
      <c r="C140" s="541" t="s">
        <v>43</v>
      </c>
      <c r="D140" s="220"/>
      <c r="E140" s="220"/>
      <c r="F140" s="220"/>
      <c r="G140" s="541"/>
      <c r="H140" s="563">
        <f>SUM(H136:H139)</f>
        <v>0</v>
      </c>
      <c r="I140" s="564">
        <f>SUM(I136:I139)</f>
        <v>0</v>
      </c>
      <c r="J140" s="564">
        <f>SUM(J136:J139)</f>
        <v>0</v>
      </c>
      <c r="K140" s="564"/>
      <c r="L140" s="563">
        <f>SUM(L136:L139)</f>
        <v>0</v>
      </c>
      <c r="M140" s="564">
        <f>SUM(M136:M139)</f>
        <v>0</v>
      </c>
      <c r="N140" s="564">
        <f>SUM(N136:N139)</f>
        <v>0</v>
      </c>
      <c r="O140" s="564"/>
      <c r="P140" s="563">
        <f>SUM(P136:P139)</f>
        <v>0</v>
      </c>
      <c r="Q140" s="564">
        <f>SUM(Q136:Q139)</f>
        <v>0</v>
      </c>
      <c r="R140" s="564">
        <f>SUM(R136:R139)</f>
        <v>0</v>
      </c>
      <c r="S140" s="564"/>
      <c r="T140" s="563">
        <f>SUM(T136:T139)</f>
        <v>0</v>
      </c>
      <c r="U140" s="564">
        <f>SUM(U136:U139)</f>
        <v>0</v>
      </c>
      <c r="V140" s="564">
        <f>SUM(V136:V139)</f>
        <v>0</v>
      </c>
      <c r="W140" s="564"/>
      <c r="X140" s="563">
        <f>SUM(X136:X139)</f>
        <v>0</v>
      </c>
      <c r="Y140" s="564">
        <f>SUM(Y136:Y139)</f>
        <v>0</v>
      </c>
      <c r="Z140" s="564">
        <f>SUM(Z136:Z139)</f>
        <v>0</v>
      </c>
      <c r="AA140" s="564"/>
      <c r="AB140" s="563">
        <f>SUM(AB136:AB139)</f>
        <v>0</v>
      </c>
      <c r="AC140" s="564">
        <f>SUM(AC136:AC139)</f>
        <v>0</v>
      </c>
      <c r="AD140" s="564">
        <f>SUM(AD136:AD139)</f>
        <v>0</v>
      </c>
      <c r="AE140" s="564"/>
      <c r="AF140" s="563">
        <f>SUM(AF136:AF139)</f>
        <v>0</v>
      </c>
      <c r="AG140" s="564">
        <f>SUM(AG136:AG139)</f>
        <v>0</v>
      </c>
      <c r="AH140" s="564">
        <f>SUM(AH136:AH139)</f>
        <v>0</v>
      </c>
      <c r="AI140" s="363"/>
      <c r="AJ140" s="362">
        <f>SUM(AJ136:AJ139)</f>
        <v>0</v>
      </c>
      <c r="AK140" s="363">
        <f>SUM(AK136:AK139)</f>
        <v>0</v>
      </c>
      <c r="AL140" s="364">
        <f>SUM(AL136:AL139)</f>
        <v>0</v>
      </c>
      <c r="AM140" s="13"/>
    </row>
    <row r="141" spans="1:38" ht="18" customHeight="1" hidden="1">
      <c r="A141" s="343"/>
      <c r="H141" s="565"/>
      <c r="L141" s="565"/>
      <c r="P141" s="565"/>
      <c r="T141" s="565"/>
      <c r="X141" s="565"/>
      <c r="AB141" s="565"/>
      <c r="AF141" s="565"/>
      <c r="AI141" s="366"/>
      <c r="AJ141" s="365"/>
      <c r="AK141" s="366"/>
      <c r="AL141" s="367"/>
    </row>
    <row r="142" spans="1:38" ht="18" customHeight="1" hidden="1">
      <c r="A142" s="361" t="s">
        <v>191</v>
      </c>
      <c r="B142" s="566"/>
      <c r="C142" s="62"/>
      <c r="D142" s="62"/>
      <c r="E142" s="62"/>
      <c r="F142" s="62"/>
      <c r="G142" s="566"/>
      <c r="H142" s="193"/>
      <c r="I142" s="552"/>
      <c r="J142" s="552"/>
      <c r="K142" s="552"/>
      <c r="L142" s="193"/>
      <c r="M142" s="552"/>
      <c r="N142" s="552"/>
      <c r="O142" s="552"/>
      <c r="P142" s="193"/>
      <c r="Q142" s="552"/>
      <c r="R142" s="552"/>
      <c r="S142" s="552"/>
      <c r="T142" s="193"/>
      <c r="U142" s="552">
        <f>+M142+Q142</f>
        <v>0</v>
      </c>
      <c r="V142" s="552"/>
      <c r="W142" s="552"/>
      <c r="X142" s="193"/>
      <c r="Y142" s="552"/>
      <c r="Z142" s="552"/>
      <c r="AA142" s="552"/>
      <c r="AB142" s="193"/>
      <c r="AC142" s="552"/>
      <c r="AD142" s="552"/>
      <c r="AE142" s="552"/>
      <c r="AF142" s="193"/>
      <c r="AG142" s="552">
        <f>Y142+U142</f>
        <v>0</v>
      </c>
      <c r="AH142" s="552"/>
      <c r="AI142" s="346"/>
      <c r="AJ142" s="359"/>
      <c r="AK142" s="346">
        <f>AG142-M142</f>
        <v>0</v>
      </c>
      <c r="AL142" s="360"/>
    </row>
    <row r="143" spans="1:38" ht="18" customHeight="1" hidden="1">
      <c r="A143" s="353"/>
      <c r="B143" s="195" t="s">
        <v>194</v>
      </c>
      <c r="C143" s="196"/>
      <c r="D143" s="196"/>
      <c r="E143" s="196"/>
      <c r="F143" s="196"/>
      <c r="G143" s="195"/>
      <c r="H143" s="198"/>
      <c r="I143" s="199">
        <f>+I140+I142</f>
        <v>0</v>
      </c>
      <c r="J143" s="199"/>
      <c r="K143" s="199"/>
      <c r="L143" s="198"/>
      <c r="M143" s="199">
        <f>+M140+M142</f>
        <v>0</v>
      </c>
      <c r="N143" s="199"/>
      <c r="O143" s="199"/>
      <c r="P143" s="198"/>
      <c r="Q143" s="199">
        <f>+Q140+Q142</f>
        <v>0</v>
      </c>
      <c r="R143" s="199"/>
      <c r="S143" s="199"/>
      <c r="T143" s="198"/>
      <c r="U143" s="199">
        <f>+U140+U142</f>
        <v>0</v>
      </c>
      <c r="V143" s="199"/>
      <c r="W143" s="199"/>
      <c r="X143" s="198"/>
      <c r="Y143" s="199">
        <f>+Y140+Y142</f>
        <v>0</v>
      </c>
      <c r="Z143" s="199"/>
      <c r="AA143" s="199"/>
      <c r="AB143" s="198"/>
      <c r="AC143" s="199">
        <f>+AC140+AC142</f>
        <v>0</v>
      </c>
      <c r="AD143" s="199"/>
      <c r="AE143" s="199"/>
      <c r="AF143" s="198"/>
      <c r="AG143" s="199">
        <f>+AG140+AG142</f>
        <v>0</v>
      </c>
      <c r="AH143" s="199"/>
      <c r="AI143" s="355"/>
      <c r="AJ143" s="354"/>
      <c r="AK143" s="355">
        <f>+AK140+AK142</f>
        <v>0</v>
      </c>
      <c r="AL143" s="357"/>
    </row>
    <row r="144" spans="1:38" ht="18" customHeight="1" hidden="1">
      <c r="A144" s="343"/>
      <c r="H144" s="565"/>
      <c r="L144" s="565"/>
      <c r="P144" s="565"/>
      <c r="T144" s="565"/>
      <c r="X144" s="565"/>
      <c r="AB144" s="565"/>
      <c r="AF144" s="565"/>
      <c r="AI144" s="366"/>
      <c r="AJ144" s="365"/>
      <c r="AK144" s="366"/>
      <c r="AL144" s="367"/>
    </row>
    <row r="145" spans="1:38" ht="18" customHeight="1" hidden="1">
      <c r="A145" s="353"/>
      <c r="B145" s="195" t="s">
        <v>192</v>
      </c>
      <c r="C145" s="195"/>
      <c r="D145" s="195"/>
      <c r="E145" s="195"/>
      <c r="F145" s="195"/>
      <c r="G145" s="195"/>
      <c r="H145" s="198"/>
      <c r="I145" s="199"/>
      <c r="J145" s="199"/>
      <c r="K145" s="199"/>
      <c r="L145" s="198"/>
      <c r="M145" s="199"/>
      <c r="N145" s="199"/>
      <c r="O145" s="199"/>
      <c r="P145" s="198"/>
      <c r="Q145" s="199"/>
      <c r="R145" s="199"/>
      <c r="S145" s="199"/>
      <c r="T145" s="198"/>
      <c r="U145" s="199"/>
      <c r="V145" s="199"/>
      <c r="W145" s="199"/>
      <c r="X145" s="198"/>
      <c r="Y145" s="199"/>
      <c r="Z145" s="199"/>
      <c r="AA145" s="199"/>
      <c r="AB145" s="198"/>
      <c r="AC145" s="199"/>
      <c r="AD145" s="199"/>
      <c r="AE145" s="199"/>
      <c r="AF145" s="198"/>
      <c r="AG145" s="199"/>
      <c r="AH145" s="199"/>
      <c r="AI145" s="355"/>
      <c r="AJ145" s="354"/>
      <c r="AK145" s="355"/>
      <c r="AL145" s="357"/>
    </row>
    <row r="146" spans="1:38" ht="18" customHeight="1" hidden="1">
      <c r="A146" s="353"/>
      <c r="B146" s="196"/>
      <c r="C146" s="195" t="s">
        <v>54</v>
      </c>
      <c r="D146" s="196"/>
      <c r="E146" s="196"/>
      <c r="F146" s="196"/>
      <c r="G146" s="195"/>
      <c r="H146" s="198"/>
      <c r="I146" s="199"/>
      <c r="J146" s="199"/>
      <c r="K146" s="199"/>
      <c r="L146" s="198"/>
      <c r="M146" s="199"/>
      <c r="N146" s="199"/>
      <c r="O146" s="199"/>
      <c r="P146" s="198"/>
      <c r="Q146" s="199">
        <v>0</v>
      </c>
      <c r="R146" s="199"/>
      <c r="S146" s="199"/>
      <c r="T146" s="198"/>
      <c r="U146" s="199"/>
      <c r="V146" s="199"/>
      <c r="W146" s="199"/>
      <c r="X146" s="198"/>
      <c r="Y146" s="199">
        <v>0</v>
      </c>
      <c r="Z146" s="199"/>
      <c r="AA146" s="199"/>
      <c r="AB146" s="198"/>
      <c r="AC146" s="199">
        <v>0</v>
      </c>
      <c r="AD146" s="199"/>
      <c r="AE146" s="199"/>
      <c r="AF146" s="198"/>
      <c r="AG146" s="199"/>
      <c r="AH146" s="199"/>
      <c r="AI146" s="355"/>
      <c r="AJ146" s="354"/>
      <c r="AK146" s="355">
        <f>AG146-M146</f>
        <v>0</v>
      </c>
      <c r="AL146" s="357"/>
    </row>
    <row r="147" spans="1:38" ht="18" customHeight="1" hidden="1">
      <c r="A147" s="361"/>
      <c r="B147" s="62"/>
      <c r="C147" s="566" t="s">
        <v>103</v>
      </c>
      <c r="D147" s="62"/>
      <c r="E147" s="62"/>
      <c r="F147" s="62"/>
      <c r="G147" s="566"/>
      <c r="H147" s="193"/>
      <c r="I147" s="552"/>
      <c r="J147" s="552"/>
      <c r="K147" s="552"/>
      <c r="L147" s="193"/>
      <c r="M147" s="552"/>
      <c r="N147" s="552"/>
      <c r="O147" s="552"/>
      <c r="P147" s="193"/>
      <c r="Q147" s="552">
        <v>0</v>
      </c>
      <c r="R147" s="552"/>
      <c r="S147" s="552"/>
      <c r="T147" s="193"/>
      <c r="U147" s="552"/>
      <c r="V147" s="552"/>
      <c r="W147" s="552"/>
      <c r="X147" s="193"/>
      <c r="Y147" s="552">
        <v>0</v>
      </c>
      <c r="Z147" s="552"/>
      <c r="AA147" s="552"/>
      <c r="AB147" s="193"/>
      <c r="AC147" s="552">
        <v>0</v>
      </c>
      <c r="AD147" s="552"/>
      <c r="AE147" s="552"/>
      <c r="AF147" s="193"/>
      <c r="AG147" s="552"/>
      <c r="AH147" s="552"/>
      <c r="AI147" s="346"/>
      <c r="AJ147" s="359"/>
      <c r="AK147" s="346">
        <f>AG147-M147</f>
        <v>0</v>
      </c>
      <c r="AL147" s="360"/>
    </row>
    <row r="148" spans="1:38" ht="18" customHeight="1" hidden="1">
      <c r="A148" s="361"/>
      <c r="B148" s="566" t="s">
        <v>193</v>
      </c>
      <c r="C148" s="62"/>
      <c r="D148" s="62"/>
      <c r="E148" s="62"/>
      <c r="F148" s="62"/>
      <c r="G148" s="566"/>
      <c r="H148" s="193"/>
      <c r="I148" s="552">
        <f>I147+I146+I143</f>
        <v>0</v>
      </c>
      <c r="J148" s="552"/>
      <c r="K148" s="552"/>
      <c r="L148" s="193"/>
      <c r="M148" s="552">
        <f>M147+M146+M143</f>
        <v>0</v>
      </c>
      <c r="N148" s="552"/>
      <c r="O148" s="552"/>
      <c r="P148" s="193"/>
      <c r="Q148" s="552">
        <f>Q147+Q146+Q143</f>
        <v>0</v>
      </c>
      <c r="R148" s="552"/>
      <c r="S148" s="552"/>
      <c r="T148" s="193"/>
      <c r="U148" s="552">
        <f>U147+U146+U143</f>
        <v>0</v>
      </c>
      <c r="V148" s="552"/>
      <c r="W148" s="552"/>
      <c r="X148" s="193"/>
      <c r="Y148" s="552">
        <f>Y147+Y146+Y143</f>
        <v>0</v>
      </c>
      <c r="Z148" s="552"/>
      <c r="AA148" s="552"/>
      <c r="AB148" s="193"/>
      <c r="AC148" s="552">
        <f>AC147+AC146+AC143</f>
        <v>0</v>
      </c>
      <c r="AD148" s="552"/>
      <c r="AE148" s="552"/>
      <c r="AF148" s="193"/>
      <c r="AG148" s="552">
        <f>AG147+AG146+AG143</f>
        <v>0</v>
      </c>
      <c r="AH148" s="552"/>
      <c r="AI148" s="346"/>
      <c r="AJ148" s="359"/>
      <c r="AK148" s="346">
        <f>AK147+AK146+AK143</f>
        <v>0</v>
      </c>
      <c r="AL148" s="360"/>
    </row>
    <row r="149" spans="3:6" ht="18" customHeight="1">
      <c r="C149" s="12"/>
      <c r="D149" s="12"/>
      <c r="E149" s="12"/>
      <c r="F149" s="12"/>
    </row>
    <row r="153" spans="33:39" ht="15.75">
      <c r="AG153" s="304"/>
      <c r="AH153" s="304"/>
      <c r="AI153" s="304"/>
      <c r="AJ153" s="304"/>
      <c r="AK153" s="304"/>
      <c r="AL153" s="304"/>
      <c r="AM153" s="303"/>
    </row>
  </sheetData>
  <mergeCells count="11">
    <mergeCell ref="B139:G139"/>
    <mergeCell ref="B117:G117"/>
    <mergeCell ref="B138:G138"/>
    <mergeCell ref="B137:G137"/>
    <mergeCell ref="B109:G109"/>
    <mergeCell ref="B136:G136"/>
    <mergeCell ref="AJ11:AL11"/>
    <mergeCell ref="AF11:AH11"/>
    <mergeCell ref="A91:C91"/>
    <mergeCell ref="A93:C93"/>
    <mergeCell ref="A92:C92"/>
  </mergeCells>
  <printOptions horizontalCentered="1"/>
  <pageMargins left="0.5" right="0.4" top="0.5" bottom="0.25" header="0" footer="0.25"/>
  <pageSetup firstPageNumber="8" useFirstPageNumber="1" fitToHeight="0" horizontalDpi="300" verticalDpi="300" orientation="landscape" scale="41" r:id="rId1"/>
  <headerFooter alignWithMargins="0">
    <oddFooter>&amp;C&amp;"Times New Roman,Regular"Exhibit B - Summary of Requirements</oddFooter>
  </headerFooter>
  <rowBreaks count="1" manualBreakCount="1">
    <brk id="95" max="37" man="1"/>
  </rowBreaks>
</worksheet>
</file>

<file path=xl/worksheets/sheet10.xml><?xml version="1.0" encoding="utf-8"?>
<worksheet xmlns="http://schemas.openxmlformats.org/spreadsheetml/2006/main" xmlns:r="http://schemas.openxmlformats.org/officeDocument/2006/relationships">
  <dimension ref="A1:S36"/>
  <sheetViews>
    <sheetView showGridLines="0" showOutlineSymbols="0" zoomScale="70" zoomScaleNormal="70" workbookViewId="0" topLeftCell="B1">
      <pane xSplit="2" ySplit="11" topLeftCell="D12" activePane="bottomRight" state="frozen"/>
      <selection pane="topLeft" activeCell="B1" sqref="B1"/>
      <selection pane="topRight" activeCell="D1" sqref="D1"/>
      <selection pane="bottomLeft" activeCell="B12" sqref="B12"/>
      <selection pane="bottomRight" activeCell="B4" sqref="B4"/>
    </sheetView>
  </sheetViews>
  <sheetFormatPr defaultColWidth="8.88671875" defaultRowHeight="15"/>
  <cols>
    <col min="1" max="1" width="3.88671875" style="15" hidden="1" customWidth="1"/>
    <col min="2" max="2" width="56.99609375" style="15" customWidth="1"/>
    <col min="3" max="3" width="1.66796875" style="15" customWidth="1"/>
    <col min="4" max="4" width="8.3359375" style="15" customWidth="1"/>
    <col min="5" max="5" width="9.77734375" style="15" customWidth="1"/>
    <col min="6" max="6" width="3.77734375" style="15" customWidth="1"/>
    <col min="7" max="7" width="8.77734375" style="15" customWidth="1"/>
    <col min="8" max="8" width="9.77734375" style="15" customWidth="1"/>
    <col min="9" max="9" width="4.99609375" style="15" customWidth="1"/>
    <col min="10" max="10" width="9.21484375" style="15" customWidth="1"/>
    <col min="11" max="11" width="9.77734375" style="15" customWidth="1"/>
    <col min="12" max="12" width="3.77734375" style="15" customWidth="1"/>
    <col min="13" max="13" width="7.77734375" style="15" customWidth="1"/>
    <col min="14" max="15" width="9.77734375" style="15" customWidth="1"/>
    <col min="16" max="16" width="17.4453125" style="15" customWidth="1"/>
    <col min="17" max="16384" width="9.6640625" style="15" customWidth="1"/>
  </cols>
  <sheetData>
    <row r="1" spans="1:15" ht="20.25">
      <c r="A1" s="57" t="s">
        <v>127</v>
      </c>
      <c r="B1" s="277" t="s">
        <v>325</v>
      </c>
      <c r="C1" s="37"/>
      <c r="D1" s="37"/>
      <c r="E1" s="37"/>
      <c r="F1" s="37"/>
      <c r="G1" s="37"/>
      <c r="H1" s="37"/>
      <c r="I1" s="37"/>
      <c r="J1" s="37"/>
      <c r="K1" s="37"/>
      <c r="L1" s="37"/>
      <c r="M1" s="37"/>
      <c r="N1" s="37"/>
      <c r="O1" s="37"/>
    </row>
    <row r="2" spans="1:15" ht="20.25">
      <c r="A2" s="57"/>
      <c r="B2" s="274"/>
      <c r="C2" s="37"/>
      <c r="D2" s="37"/>
      <c r="E2" s="37"/>
      <c r="F2" s="37"/>
      <c r="G2" s="37"/>
      <c r="H2" s="37"/>
      <c r="I2" s="37"/>
      <c r="J2" s="37"/>
      <c r="K2" s="37"/>
      <c r="L2" s="37"/>
      <c r="M2" s="37"/>
      <c r="N2" s="37"/>
      <c r="O2" s="37"/>
    </row>
    <row r="3" spans="1:15" ht="20.25">
      <c r="A3" s="57"/>
      <c r="B3" s="37"/>
      <c r="C3" s="37"/>
      <c r="D3" s="37"/>
      <c r="E3" s="37"/>
      <c r="F3" s="37"/>
      <c r="G3" s="37"/>
      <c r="H3" s="37"/>
      <c r="I3" s="37"/>
      <c r="J3" s="37"/>
      <c r="K3" s="37"/>
      <c r="L3" s="37"/>
      <c r="M3" s="37"/>
      <c r="N3" s="37"/>
      <c r="O3" s="37"/>
    </row>
    <row r="4" spans="1:15" ht="20.25">
      <c r="A4" s="57"/>
      <c r="B4" s="275" t="s">
        <v>231</v>
      </c>
      <c r="C4" s="41"/>
      <c r="D4" s="41"/>
      <c r="E4" s="41"/>
      <c r="F4" s="41"/>
      <c r="G4" s="41"/>
      <c r="H4" s="41"/>
      <c r="I4" s="41"/>
      <c r="J4" s="41"/>
      <c r="K4" s="41"/>
      <c r="L4" s="41"/>
      <c r="M4" s="41"/>
      <c r="N4" s="41"/>
      <c r="O4" s="41"/>
    </row>
    <row r="5" spans="1:15" ht="18.75">
      <c r="A5" s="16" t="s">
        <v>231</v>
      </c>
      <c r="B5" s="276" t="str">
        <f>+'(B) JA Sum of Req '!A5</f>
        <v>Office of Justice Programs</v>
      </c>
      <c r="C5" s="41"/>
      <c r="D5" s="41"/>
      <c r="E5" s="41"/>
      <c r="F5" s="42"/>
      <c r="G5" s="41"/>
      <c r="H5" s="41"/>
      <c r="I5" s="41"/>
      <c r="J5" s="41"/>
      <c r="K5" s="41"/>
      <c r="L5" s="41"/>
      <c r="M5" s="41"/>
      <c r="N5" s="41"/>
      <c r="O5" s="41"/>
    </row>
    <row r="6" spans="1:15" ht="18.75">
      <c r="A6" s="19" t="e">
        <f>+#REF!</f>
        <v>#REF!</v>
      </c>
      <c r="B6" s="276" t="str">
        <f>+'(B) JA Sum of Req '!A6</f>
        <v>Justice Assistance</v>
      </c>
      <c r="C6" s="41"/>
      <c r="D6" s="41"/>
      <c r="E6" s="41"/>
      <c r="F6" s="42"/>
      <c r="G6" s="41"/>
      <c r="H6" s="41"/>
      <c r="I6" s="41"/>
      <c r="J6" s="41"/>
      <c r="K6" s="41"/>
      <c r="L6" s="41"/>
      <c r="M6" s="41"/>
      <c r="N6" s="41"/>
      <c r="O6" s="41"/>
    </row>
    <row r="7" spans="1:15" ht="15.75">
      <c r="A7" s="20"/>
      <c r="B7" s="41"/>
      <c r="C7" s="41"/>
      <c r="D7" s="41"/>
      <c r="E7" s="41"/>
      <c r="F7" s="42"/>
      <c r="G7" s="41"/>
      <c r="H7" s="41"/>
      <c r="I7" s="41"/>
      <c r="J7" s="41"/>
      <c r="K7" s="41"/>
      <c r="L7" s="41"/>
      <c r="M7" s="41"/>
      <c r="N7" s="41"/>
      <c r="O7" s="41"/>
    </row>
    <row r="8" spans="1:15" ht="16.5" thickBot="1">
      <c r="A8" s="37"/>
      <c r="B8" s="37" t="s">
        <v>215</v>
      </c>
      <c r="C8" s="37"/>
      <c r="D8" s="37"/>
      <c r="E8" s="37"/>
      <c r="F8" s="37"/>
      <c r="G8" s="37"/>
      <c r="H8" s="37"/>
      <c r="I8" s="37"/>
      <c r="J8" s="37"/>
      <c r="K8" s="37"/>
      <c r="L8" s="37"/>
      <c r="M8" s="37"/>
      <c r="N8" s="37"/>
      <c r="O8" s="37"/>
    </row>
    <row r="9" spans="1:15" ht="15.75">
      <c r="A9" s="264"/>
      <c r="B9" s="396"/>
      <c r="C9" s="397"/>
      <c r="D9" s="842" t="s">
        <v>26</v>
      </c>
      <c r="E9" s="843"/>
      <c r="F9" s="844"/>
      <c r="G9" s="398"/>
      <c r="H9" s="399"/>
      <c r="I9" s="457"/>
      <c r="J9" s="400"/>
      <c r="K9" s="401"/>
      <c r="L9" s="401"/>
      <c r="M9" s="400"/>
      <c r="N9" s="402"/>
      <c r="O9" s="593"/>
    </row>
    <row r="10" spans="1:15" ht="15.75">
      <c r="A10" s="262"/>
      <c r="B10" s="262"/>
      <c r="C10" s="119"/>
      <c r="D10" s="845" t="s">
        <v>205</v>
      </c>
      <c r="E10" s="846"/>
      <c r="F10" s="847"/>
      <c r="G10" s="845" t="s">
        <v>285</v>
      </c>
      <c r="H10" s="846"/>
      <c r="I10" s="847"/>
      <c r="J10" s="269" t="s">
        <v>172</v>
      </c>
      <c r="K10" s="268"/>
      <c r="L10" s="268"/>
      <c r="M10" s="269" t="s">
        <v>32</v>
      </c>
      <c r="N10" s="271"/>
      <c r="O10" s="595" t="s">
        <v>130</v>
      </c>
    </row>
    <row r="11" spans="1:15" ht="16.5" thickBot="1">
      <c r="A11" s="265"/>
      <c r="B11" s="265" t="s">
        <v>50</v>
      </c>
      <c r="C11" s="266"/>
      <c r="D11" s="270" t="s">
        <v>214</v>
      </c>
      <c r="E11" s="267" t="s">
        <v>216</v>
      </c>
      <c r="F11" s="266"/>
      <c r="G11" s="270" t="s">
        <v>214</v>
      </c>
      <c r="H11" s="267" t="s">
        <v>216</v>
      </c>
      <c r="I11" s="266"/>
      <c r="J11" s="270" t="s">
        <v>214</v>
      </c>
      <c r="K11" s="267" t="s">
        <v>216</v>
      </c>
      <c r="L11" s="266"/>
      <c r="M11" s="270" t="s">
        <v>214</v>
      </c>
      <c r="N11" s="272" t="s">
        <v>216</v>
      </c>
      <c r="O11" s="594"/>
    </row>
    <row r="12" spans="1:15" ht="15.75" hidden="1">
      <c r="A12" s="262"/>
      <c r="B12" s="262"/>
      <c r="C12" s="119"/>
      <c r="D12" s="262"/>
      <c r="E12" s="119"/>
      <c r="F12" s="119"/>
      <c r="G12" s="262"/>
      <c r="H12" s="119"/>
      <c r="I12" s="119"/>
      <c r="J12" s="262"/>
      <c r="K12" s="119"/>
      <c r="L12" s="119"/>
      <c r="M12" s="262"/>
      <c r="N12" s="120"/>
      <c r="O12" s="515"/>
    </row>
    <row r="13" spans="1:15" ht="15.75" hidden="1">
      <c r="A13" s="262"/>
      <c r="B13" s="273" t="s">
        <v>51</v>
      </c>
      <c r="C13" s="119" t="s">
        <v>215</v>
      </c>
      <c r="D13" s="262"/>
      <c r="E13" s="119"/>
      <c r="F13" s="119"/>
      <c r="G13" s="262"/>
      <c r="H13" s="119"/>
      <c r="I13" s="119"/>
      <c r="J13" s="262"/>
      <c r="K13" s="119"/>
      <c r="L13" s="119"/>
      <c r="M13" s="262">
        <f aca="true" t="shared" si="0" ref="M13:M29">J13-G13</f>
        <v>0</v>
      </c>
      <c r="N13" s="120"/>
      <c r="O13" s="515"/>
    </row>
    <row r="14" spans="1:15" ht="15.75" hidden="1">
      <c r="A14" s="262"/>
      <c r="B14" s="273" t="s">
        <v>52</v>
      </c>
      <c r="C14" s="119" t="s">
        <v>215</v>
      </c>
      <c r="D14" s="262"/>
      <c r="E14" s="119"/>
      <c r="F14" s="119"/>
      <c r="G14" s="262"/>
      <c r="H14" s="119"/>
      <c r="I14" s="119"/>
      <c r="J14" s="262"/>
      <c r="K14" s="119"/>
      <c r="L14" s="119"/>
      <c r="M14" s="262">
        <f t="shared" si="0"/>
        <v>0</v>
      </c>
      <c r="N14" s="120"/>
      <c r="O14" s="515"/>
    </row>
    <row r="15" spans="1:15" ht="15.75" hidden="1">
      <c r="A15" s="262"/>
      <c r="B15" s="273" t="s">
        <v>53</v>
      </c>
      <c r="C15" s="119" t="s">
        <v>215</v>
      </c>
      <c r="D15" s="262"/>
      <c r="E15" s="119"/>
      <c r="F15" s="119"/>
      <c r="G15" s="262"/>
      <c r="H15" s="119"/>
      <c r="I15" s="119"/>
      <c r="J15" s="262"/>
      <c r="K15" s="119"/>
      <c r="L15" s="119"/>
      <c r="M15" s="262">
        <f t="shared" si="0"/>
        <v>0</v>
      </c>
      <c r="N15" s="120"/>
      <c r="O15" s="515"/>
    </row>
    <row r="16" spans="1:15" ht="15.75">
      <c r="A16" s="262"/>
      <c r="B16" s="278" t="s">
        <v>129</v>
      </c>
      <c r="C16" s="279" t="s">
        <v>215</v>
      </c>
      <c r="D16" s="280">
        <v>6</v>
      </c>
      <c r="E16" s="279"/>
      <c r="F16" s="279"/>
      <c r="G16" s="280">
        <v>6</v>
      </c>
      <c r="H16" s="279"/>
      <c r="I16" s="279"/>
      <c r="J16" s="280">
        <v>6</v>
      </c>
      <c r="K16" s="279"/>
      <c r="L16" s="279"/>
      <c r="M16" s="280">
        <f t="shared" si="0"/>
        <v>0</v>
      </c>
      <c r="N16" s="281"/>
      <c r="O16" s="515"/>
    </row>
    <row r="17" spans="1:15" ht="15.75">
      <c r="A17" s="262"/>
      <c r="B17" s="388" t="s">
        <v>117</v>
      </c>
      <c r="C17" s="279" t="s">
        <v>215</v>
      </c>
      <c r="D17" s="280">
        <v>16</v>
      </c>
      <c r="E17" s="279"/>
      <c r="F17" s="279"/>
      <c r="G17" s="280">
        <v>16</v>
      </c>
      <c r="H17" s="279"/>
      <c r="I17" s="279"/>
      <c r="J17" s="280">
        <v>16</v>
      </c>
      <c r="K17" s="279"/>
      <c r="L17" s="279"/>
      <c r="M17" s="280">
        <f t="shared" si="0"/>
        <v>0</v>
      </c>
      <c r="N17" s="281"/>
      <c r="O17" s="515"/>
    </row>
    <row r="18" spans="1:19" ht="15.75">
      <c r="A18" s="262"/>
      <c r="B18" s="278" t="s">
        <v>109</v>
      </c>
      <c r="C18" s="279" t="s">
        <v>215</v>
      </c>
      <c r="D18" s="280">
        <v>74</v>
      </c>
      <c r="E18" s="279"/>
      <c r="F18" s="279"/>
      <c r="G18" s="280">
        <v>74</v>
      </c>
      <c r="H18" s="279"/>
      <c r="I18" s="279"/>
      <c r="J18" s="280">
        <v>74</v>
      </c>
      <c r="K18" s="279"/>
      <c r="L18" s="279"/>
      <c r="M18" s="280">
        <f t="shared" si="0"/>
        <v>0</v>
      </c>
      <c r="N18" s="281"/>
      <c r="O18" s="515"/>
      <c r="P18" s="15">
        <f>107521*74</f>
        <v>7956554</v>
      </c>
      <c r="Q18" s="280">
        <v>76</v>
      </c>
      <c r="R18" s="15">
        <v>15</v>
      </c>
      <c r="S18" s="15">
        <f>Q18*R18</f>
        <v>1140</v>
      </c>
    </row>
    <row r="19" spans="1:19" ht="15.75">
      <c r="A19" s="262"/>
      <c r="B19" s="278" t="s">
        <v>110</v>
      </c>
      <c r="C19" s="279" t="s">
        <v>215</v>
      </c>
      <c r="D19" s="280">
        <v>125</v>
      </c>
      <c r="E19" s="279"/>
      <c r="F19" s="279"/>
      <c r="G19" s="280">
        <v>125</v>
      </c>
      <c r="H19" s="279"/>
      <c r="I19" s="279"/>
      <c r="J19" s="280">
        <v>125</v>
      </c>
      <c r="K19" s="279"/>
      <c r="L19" s="279"/>
      <c r="M19" s="280">
        <f t="shared" si="0"/>
        <v>0</v>
      </c>
      <c r="N19" s="281"/>
      <c r="O19" s="515"/>
      <c r="P19" s="15">
        <f>91407*125</f>
        <v>11425875</v>
      </c>
      <c r="Q19" s="280">
        <v>128</v>
      </c>
      <c r="R19" s="15">
        <v>14</v>
      </c>
      <c r="S19" s="15">
        <f aca="true" t="shared" si="1" ref="S19:S29">Q19*R19</f>
        <v>1792</v>
      </c>
    </row>
    <row r="20" spans="1:19" ht="15.75">
      <c r="A20" s="262"/>
      <c r="B20" s="278" t="s">
        <v>111</v>
      </c>
      <c r="C20" s="279" t="s">
        <v>215</v>
      </c>
      <c r="D20" s="280">
        <v>216</v>
      </c>
      <c r="E20" s="279"/>
      <c r="F20" s="279"/>
      <c r="G20" s="280">
        <v>216</v>
      </c>
      <c r="H20" s="279"/>
      <c r="I20" s="279"/>
      <c r="J20" s="280">
        <v>216</v>
      </c>
      <c r="K20" s="279"/>
      <c r="L20" s="279"/>
      <c r="M20" s="280">
        <f t="shared" si="0"/>
        <v>0</v>
      </c>
      <c r="N20" s="281"/>
      <c r="O20" s="515"/>
      <c r="P20" s="15">
        <f>77353*216</f>
        <v>16708248</v>
      </c>
      <c r="Q20" s="280">
        <v>220</v>
      </c>
      <c r="R20" s="15">
        <v>13</v>
      </c>
      <c r="S20" s="15">
        <f t="shared" si="1"/>
        <v>2860</v>
      </c>
    </row>
    <row r="21" spans="1:19" ht="15.75">
      <c r="A21" s="262"/>
      <c r="B21" s="278" t="s">
        <v>112</v>
      </c>
      <c r="C21" s="279" t="s">
        <v>215</v>
      </c>
      <c r="D21" s="280">
        <v>60</v>
      </c>
      <c r="E21" s="279"/>
      <c r="F21" s="279"/>
      <c r="G21" s="280">
        <v>60</v>
      </c>
      <c r="H21" s="279"/>
      <c r="I21" s="279"/>
      <c r="J21" s="280">
        <v>60</v>
      </c>
      <c r="K21" s="279"/>
      <c r="L21" s="279"/>
      <c r="M21" s="280">
        <f t="shared" si="0"/>
        <v>0</v>
      </c>
      <c r="N21" s="281"/>
      <c r="O21" s="515"/>
      <c r="P21" s="15">
        <f>60*65048</f>
        <v>3902880</v>
      </c>
      <c r="Q21" s="280">
        <v>60</v>
      </c>
      <c r="R21" s="15">
        <v>12</v>
      </c>
      <c r="S21" s="15">
        <f t="shared" si="1"/>
        <v>720</v>
      </c>
    </row>
    <row r="22" spans="1:19" ht="15.75">
      <c r="A22" s="262"/>
      <c r="B22" s="278" t="s">
        <v>113</v>
      </c>
      <c r="C22" s="279" t="s">
        <v>215</v>
      </c>
      <c r="D22" s="280">
        <v>62</v>
      </c>
      <c r="E22" s="279"/>
      <c r="F22" s="279"/>
      <c r="G22" s="280">
        <v>62</v>
      </c>
      <c r="H22" s="279"/>
      <c r="I22" s="279"/>
      <c r="J22" s="280">
        <v>62</v>
      </c>
      <c r="K22" s="279"/>
      <c r="L22" s="279"/>
      <c r="M22" s="280">
        <f t="shared" si="0"/>
        <v>0</v>
      </c>
      <c r="N22" s="281"/>
      <c r="O22" s="515"/>
      <c r="P22" s="15">
        <f>62*54272</f>
        <v>3364864</v>
      </c>
      <c r="Q22" s="280">
        <v>64</v>
      </c>
      <c r="R22" s="15">
        <v>11</v>
      </c>
      <c r="S22" s="15">
        <f t="shared" si="1"/>
        <v>704</v>
      </c>
    </row>
    <row r="23" spans="1:19" ht="15.75">
      <c r="A23" s="262"/>
      <c r="B23" s="278" t="s">
        <v>114</v>
      </c>
      <c r="C23" s="279" t="s">
        <v>215</v>
      </c>
      <c r="D23" s="280">
        <v>2</v>
      </c>
      <c r="E23" s="279"/>
      <c r="F23" s="279"/>
      <c r="G23" s="280">
        <v>2</v>
      </c>
      <c r="H23" s="279"/>
      <c r="I23" s="279"/>
      <c r="J23" s="280">
        <v>2</v>
      </c>
      <c r="K23" s="279"/>
      <c r="L23" s="279"/>
      <c r="M23" s="280">
        <f t="shared" si="0"/>
        <v>0</v>
      </c>
      <c r="N23" s="281"/>
      <c r="O23" s="515"/>
      <c r="P23" s="15">
        <f>2*49397</f>
        <v>98794</v>
      </c>
      <c r="Q23" s="280">
        <v>2</v>
      </c>
      <c r="R23" s="15">
        <v>10</v>
      </c>
      <c r="S23" s="15">
        <f t="shared" si="1"/>
        <v>20</v>
      </c>
    </row>
    <row r="24" spans="1:19" ht="15.75">
      <c r="A24" s="262"/>
      <c r="B24" s="278" t="s">
        <v>115</v>
      </c>
      <c r="C24" s="279" t="s">
        <v>215</v>
      </c>
      <c r="D24" s="280">
        <v>28</v>
      </c>
      <c r="E24" s="279"/>
      <c r="F24" s="279"/>
      <c r="G24" s="280">
        <v>28</v>
      </c>
      <c r="H24" s="279"/>
      <c r="I24" s="279"/>
      <c r="J24" s="280">
        <v>28</v>
      </c>
      <c r="K24" s="279"/>
      <c r="L24" s="279"/>
      <c r="M24" s="280">
        <f t="shared" si="0"/>
        <v>0</v>
      </c>
      <c r="N24" s="281"/>
      <c r="O24" s="515"/>
      <c r="P24" s="15">
        <f>28*44856</f>
        <v>1255968</v>
      </c>
      <c r="Q24" s="280">
        <v>28</v>
      </c>
      <c r="R24" s="15">
        <v>9</v>
      </c>
      <c r="S24" s="15">
        <f t="shared" si="1"/>
        <v>252</v>
      </c>
    </row>
    <row r="25" spans="1:19" ht="15.75">
      <c r="A25" s="262"/>
      <c r="B25" s="278" t="s">
        <v>108</v>
      </c>
      <c r="C25" s="279" t="s">
        <v>215</v>
      </c>
      <c r="D25" s="280">
        <v>9</v>
      </c>
      <c r="E25" s="279"/>
      <c r="F25" s="279"/>
      <c r="G25" s="280">
        <v>9</v>
      </c>
      <c r="H25" s="279"/>
      <c r="I25" s="279"/>
      <c r="J25" s="280">
        <v>9</v>
      </c>
      <c r="K25" s="279"/>
      <c r="L25" s="279"/>
      <c r="M25" s="280">
        <f t="shared" si="0"/>
        <v>0</v>
      </c>
      <c r="N25" s="281"/>
      <c r="O25" s="515"/>
      <c r="P25" s="15">
        <f>40612*9</f>
        <v>365508</v>
      </c>
      <c r="Q25" s="280">
        <v>9</v>
      </c>
      <c r="R25" s="15">
        <v>8</v>
      </c>
      <c r="S25" s="15">
        <f t="shared" si="1"/>
        <v>72</v>
      </c>
    </row>
    <row r="26" spans="1:19" ht="15.75">
      <c r="A26" s="262"/>
      <c r="B26" s="278" t="s">
        <v>146</v>
      </c>
      <c r="C26" s="279" t="s">
        <v>215</v>
      </c>
      <c r="D26" s="280">
        <v>26</v>
      </c>
      <c r="E26" s="279"/>
      <c r="F26" s="279"/>
      <c r="G26" s="280">
        <v>26</v>
      </c>
      <c r="H26" s="279"/>
      <c r="I26" s="279"/>
      <c r="J26" s="280">
        <v>26</v>
      </c>
      <c r="K26" s="279"/>
      <c r="L26" s="279"/>
      <c r="M26" s="280">
        <f t="shared" si="0"/>
        <v>0</v>
      </c>
      <c r="N26" s="281"/>
      <c r="O26" s="515"/>
      <c r="P26" s="15">
        <f>36671*26</f>
        <v>953446</v>
      </c>
      <c r="Q26" s="280">
        <v>28</v>
      </c>
      <c r="R26" s="15">
        <v>7</v>
      </c>
      <c r="S26" s="15">
        <f t="shared" si="1"/>
        <v>196</v>
      </c>
    </row>
    <row r="27" spans="1:19" ht="15.75">
      <c r="A27" s="262"/>
      <c r="B27" s="278" t="s">
        <v>145</v>
      </c>
      <c r="C27" s="279" t="s">
        <v>215</v>
      </c>
      <c r="D27" s="280">
        <v>13</v>
      </c>
      <c r="E27" s="279"/>
      <c r="F27" s="279"/>
      <c r="G27" s="280">
        <v>13</v>
      </c>
      <c r="H27" s="279"/>
      <c r="I27" s="279"/>
      <c r="J27" s="280">
        <v>13</v>
      </c>
      <c r="K27" s="279"/>
      <c r="L27" s="279"/>
      <c r="M27" s="280">
        <f t="shared" si="0"/>
        <v>0</v>
      </c>
      <c r="N27" s="281"/>
      <c r="O27" s="515"/>
      <c r="P27" s="15">
        <f>33000*13</f>
        <v>429000</v>
      </c>
      <c r="Q27" s="280">
        <v>13</v>
      </c>
      <c r="R27" s="15">
        <v>6</v>
      </c>
      <c r="S27" s="15">
        <f t="shared" si="1"/>
        <v>78</v>
      </c>
    </row>
    <row r="28" spans="1:19" ht="15.75">
      <c r="A28" s="262"/>
      <c r="B28" s="278" t="s">
        <v>116</v>
      </c>
      <c r="C28" s="279" t="s">
        <v>215</v>
      </c>
      <c r="D28" s="280">
        <v>10</v>
      </c>
      <c r="E28" s="279"/>
      <c r="F28" s="279"/>
      <c r="G28" s="280">
        <v>10</v>
      </c>
      <c r="H28" s="279"/>
      <c r="I28" s="279"/>
      <c r="J28" s="280">
        <v>10</v>
      </c>
      <c r="K28" s="279"/>
      <c r="L28" s="279"/>
      <c r="M28" s="280">
        <f t="shared" si="0"/>
        <v>0</v>
      </c>
      <c r="N28" s="281"/>
      <c r="O28" s="515"/>
      <c r="P28" s="15">
        <f>10*29604</f>
        <v>296040</v>
      </c>
      <c r="Q28" s="280">
        <v>10</v>
      </c>
      <c r="R28" s="15">
        <v>5</v>
      </c>
      <c r="S28" s="15">
        <f t="shared" si="1"/>
        <v>50</v>
      </c>
    </row>
    <row r="29" spans="1:19" ht="15.75">
      <c r="A29" s="262"/>
      <c r="B29" s="278" t="s">
        <v>144</v>
      </c>
      <c r="C29" s="279" t="s">
        <v>215</v>
      </c>
      <c r="D29" s="280">
        <v>8</v>
      </c>
      <c r="E29" s="279"/>
      <c r="F29" s="279"/>
      <c r="G29" s="280">
        <v>8</v>
      </c>
      <c r="H29" s="279"/>
      <c r="I29" s="279"/>
      <c r="J29" s="280">
        <v>8</v>
      </c>
      <c r="K29" s="279"/>
      <c r="L29" s="279"/>
      <c r="M29" s="280">
        <f t="shared" si="0"/>
        <v>0</v>
      </c>
      <c r="N29" s="281"/>
      <c r="O29" s="515"/>
      <c r="P29" s="15">
        <f>26460*8</f>
        <v>211680</v>
      </c>
      <c r="Q29" s="280">
        <v>8</v>
      </c>
      <c r="R29" s="15">
        <v>4</v>
      </c>
      <c r="S29" s="15">
        <f t="shared" si="1"/>
        <v>32</v>
      </c>
    </row>
    <row r="30" spans="1:15" ht="15.75">
      <c r="A30" s="262"/>
      <c r="B30" s="322" t="s">
        <v>79</v>
      </c>
      <c r="C30" s="282" t="s">
        <v>215</v>
      </c>
      <c r="D30" s="323">
        <f>SUM(D16:D29)</f>
        <v>655</v>
      </c>
      <c r="E30" s="282"/>
      <c r="F30" s="282"/>
      <c r="G30" s="323">
        <f>SUM(G16:G29)</f>
        <v>655</v>
      </c>
      <c r="H30" s="282"/>
      <c r="I30" s="282"/>
      <c r="J30" s="323">
        <f>SUM(J16:J29)</f>
        <v>655</v>
      </c>
      <c r="K30" s="282"/>
      <c r="L30" s="282"/>
      <c r="M30" s="323">
        <f>SUM(M17:M29)</f>
        <v>0</v>
      </c>
      <c r="N30" s="283"/>
      <c r="O30" s="515"/>
    </row>
    <row r="31" spans="1:15" ht="15.75">
      <c r="A31" s="262"/>
      <c r="B31" s="273"/>
      <c r="C31" s="119"/>
      <c r="D31" s="262"/>
      <c r="E31" s="119"/>
      <c r="F31" s="119"/>
      <c r="G31" s="262"/>
      <c r="H31" s="119"/>
      <c r="I31" s="119"/>
      <c r="J31" s="262"/>
      <c r="K31" s="119"/>
      <c r="L31" s="119"/>
      <c r="M31" s="262"/>
      <c r="N31" s="120"/>
      <c r="O31" s="515"/>
    </row>
    <row r="32" spans="1:15" ht="15.75">
      <c r="A32" s="262"/>
      <c r="B32" s="324" t="s">
        <v>18</v>
      </c>
      <c r="C32" s="279"/>
      <c r="D32" s="280"/>
      <c r="E32" s="377">
        <v>154068</v>
      </c>
      <c r="F32" s="279"/>
      <c r="G32" s="280"/>
      <c r="H32" s="377">
        <f>E32*1.031</f>
        <v>158844.10799999998</v>
      </c>
      <c r="I32" s="279"/>
      <c r="J32" s="198"/>
      <c r="K32" s="377">
        <f>H32*1.022</f>
        <v>162338.67837599997</v>
      </c>
      <c r="L32" s="279"/>
      <c r="M32" s="280"/>
      <c r="N32" s="281"/>
      <c r="O32" s="515"/>
    </row>
    <row r="33" spans="1:15" ht="15.75">
      <c r="A33" s="262"/>
      <c r="B33" s="324" t="s">
        <v>90</v>
      </c>
      <c r="C33" s="279"/>
      <c r="D33" s="284"/>
      <c r="E33" s="377">
        <v>74200</v>
      </c>
      <c r="F33" s="279"/>
      <c r="G33" s="280"/>
      <c r="H33" s="377">
        <f>E33*1.031</f>
        <v>76500.2</v>
      </c>
      <c r="I33" s="279"/>
      <c r="J33" s="198"/>
      <c r="K33" s="377">
        <f>H33*1.022</f>
        <v>78183.2044</v>
      </c>
      <c r="L33" s="279"/>
      <c r="M33" s="280"/>
      <c r="N33" s="281"/>
      <c r="O33" s="515"/>
    </row>
    <row r="34" spans="1:15" ht="16.5" thickBot="1">
      <c r="A34" s="263"/>
      <c r="B34" s="403" t="s">
        <v>91</v>
      </c>
      <c r="C34" s="404"/>
      <c r="D34" s="405"/>
      <c r="E34" s="592">
        <v>12.25</v>
      </c>
      <c r="F34" s="406"/>
      <c r="G34" s="407"/>
      <c r="H34" s="592">
        <v>12.25</v>
      </c>
      <c r="I34" s="406"/>
      <c r="J34" s="407"/>
      <c r="K34" s="592">
        <v>12.25</v>
      </c>
      <c r="L34" s="404"/>
      <c r="M34" s="408"/>
      <c r="N34" s="409"/>
      <c r="O34" s="515"/>
    </row>
    <row r="35" spans="1:15" ht="15.75">
      <c r="A35" s="37"/>
      <c r="B35" s="40"/>
      <c r="C35" s="37"/>
      <c r="D35" s="37"/>
      <c r="E35" s="37"/>
      <c r="F35" s="37"/>
      <c r="G35" s="37"/>
      <c r="H35" s="37"/>
      <c r="I35" s="37"/>
      <c r="J35" s="43"/>
      <c r="K35" s="43"/>
      <c r="L35" s="37"/>
      <c r="M35" s="37"/>
      <c r="N35" s="37"/>
      <c r="O35" s="37"/>
    </row>
    <row r="36" spans="2:15" ht="15.75">
      <c r="B36" s="37"/>
      <c r="C36" s="37"/>
      <c r="D36" s="37"/>
      <c r="E36" s="37"/>
      <c r="F36" s="37"/>
      <c r="G36" s="37"/>
      <c r="H36" s="37"/>
      <c r="I36" s="37"/>
      <c r="J36" s="37"/>
      <c r="K36" s="37"/>
      <c r="L36" s="37"/>
      <c r="M36" s="37"/>
      <c r="N36" s="37"/>
      <c r="O36" s="37"/>
    </row>
  </sheetData>
  <mergeCells count="3">
    <mergeCell ref="D9:F9"/>
    <mergeCell ref="D10:F10"/>
    <mergeCell ref="G10:I10"/>
  </mergeCells>
  <printOptions horizontalCentered="1"/>
  <pageMargins left="0.5" right="0.5" top="0.5" bottom="0.27" header="0" footer="0.27"/>
  <pageSetup horizontalDpi="300" verticalDpi="300" orientation="landscape" scale="67" r:id="rId1"/>
  <headerFooter alignWithMargins="0">
    <oddFooter>&amp;C&amp;"Times New Roman,Regular"Exhibit K - Summary of Requirements by Grade</oddFooter>
  </headerFooter>
</worksheet>
</file>

<file path=xl/worksheets/sheet11.xml><?xml version="1.0" encoding="utf-8"?>
<worksheet xmlns="http://schemas.openxmlformats.org/spreadsheetml/2006/main" xmlns:r="http://schemas.openxmlformats.org/officeDocument/2006/relationships">
  <dimension ref="A1:R89"/>
  <sheetViews>
    <sheetView tabSelected="1" zoomScale="75" zoomScaleNormal="75" workbookViewId="0" topLeftCell="A1">
      <pane xSplit="4" ySplit="9" topLeftCell="E67" activePane="bottomRight" state="frozen"/>
      <selection pane="topLeft" activeCell="A1" sqref="A1"/>
      <selection pane="topRight" activeCell="E1" sqref="E1"/>
      <selection pane="bottomLeft" activeCell="A10" sqref="A10"/>
      <selection pane="bottomRight" activeCell="F44" sqref="F44"/>
    </sheetView>
  </sheetViews>
  <sheetFormatPr defaultColWidth="8.88671875" defaultRowHeight="15"/>
  <cols>
    <col min="1" max="1" width="1.88671875" style="3" customWidth="1"/>
    <col min="2" max="2" width="27.10546875" style="3" customWidth="1"/>
    <col min="3" max="3" width="12.5546875" style="3" customWidth="1"/>
    <col min="4" max="4" width="16.6640625" style="3" customWidth="1"/>
    <col min="5" max="6" width="8.88671875" style="3" customWidth="1"/>
    <col min="7" max="7" width="2.3359375" style="3" customWidth="1"/>
    <col min="8" max="8" width="8.88671875" style="3" customWidth="1"/>
    <col min="9" max="9" width="9.3359375" style="3" bestFit="1" customWidth="1"/>
    <col min="10" max="10" width="1.88671875" style="3" customWidth="1"/>
    <col min="11" max="12" width="8.88671875" style="3" customWidth="1"/>
    <col min="13" max="13" width="2.3359375" style="3" customWidth="1"/>
    <col min="14" max="15" width="8.88671875" style="3" customWidth="1"/>
    <col min="16" max="18" width="0" style="3" hidden="1" customWidth="1"/>
    <col min="19" max="16384" width="8.88671875" style="3" customWidth="1"/>
  </cols>
  <sheetData>
    <row r="1" ht="18.75" customHeight="1">
      <c r="A1" s="57" t="s">
        <v>317</v>
      </c>
    </row>
    <row r="2" ht="12" customHeight="1">
      <c r="A2" s="57"/>
    </row>
    <row r="3" spans="2:15" ht="18.75">
      <c r="B3" s="16" t="s">
        <v>102</v>
      </c>
      <c r="C3" s="4"/>
      <c r="D3" s="4"/>
      <c r="E3" s="4"/>
      <c r="F3" s="4"/>
      <c r="G3" s="4"/>
      <c r="H3" s="4"/>
      <c r="I3" s="4"/>
      <c r="J3" s="4"/>
      <c r="K3" s="4"/>
      <c r="L3" s="4"/>
      <c r="M3" s="4"/>
      <c r="N3" s="4"/>
      <c r="O3" s="4"/>
    </row>
    <row r="4" spans="2:15" ht="16.5">
      <c r="B4" s="19" t="str">
        <f>+'(B) JA Sum of Req '!A5</f>
        <v>Office of Justice Programs</v>
      </c>
      <c r="C4" s="4"/>
      <c r="D4" s="4"/>
      <c r="E4" s="4"/>
      <c r="F4" s="4"/>
      <c r="G4" s="4"/>
      <c r="H4" s="4"/>
      <c r="I4" s="4"/>
      <c r="J4" s="4"/>
      <c r="K4" s="4"/>
      <c r="L4" s="4"/>
      <c r="M4" s="4"/>
      <c r="N4" s="4"/>
      <c r="O4" s="4"/>
    </row>
    <row r="5" spans="2:15" ht="16.5">
      <c r="B5" s="19" t="str">
        <f>+'(B) JA Sum of Req '!A6</f>
        <v>Justice Assistance</v>
      </c>
      <c r="C5" s="4"/>
      <c r="D5" s="4"/>
      <c r="E5" s="4"/>
      <c r="F5" s="4"/>
      <c r="G5" s="4"/>
      <c r="H5" s="4"/>
      <c r="I5" s="4"/>
      <c r="J5" s="4"/>
      <c r="K5" s="4"/>
      <c r="L5" s="4"/>
      <c r="M5" s="4"/>
      <c r="N5" s="45"/>
      <c r="O5" s="45"/>
    </row>
    <row r="6" spans="2:15" ht="15.75">
      <c r="B6" s="95" t="s">
        <v>177</v>
      </c>
      <c r="C6" s="4"/>
      <c r="D6" s="4"/>
      <c r="E6" s="4"/>
      <c r="F6" s="4"/>
      <c r="G6" s="4"/>
      <c r="H6" s="4"/>
      <c r="I6" s="4"/>
      <c r="J6" s="4"/>
      <c r="K6" s="4"/>
      <c r="L6" s="4"/>
      <c r="M6" s="4"/>
      <c r="N6" s="7"/>
      <c r="O6" s="7"/>
    </row>
    <row r="7" spans="2:15" ht="6.75" customHeight="1">
      <c r="B7" s="95"/>
      <c r="C7" s="4"/>
      <c r="D7" s="4"/>
      <c r="E7" s="4"/>
      <c r="F7" s="4"/>
      <c r="G7" s="4"/>
      <c r="H7" s="4"/>
      <c r="I7" s="4"/>
      <c r="J7" s="4"/>
      <c r="K7" s="4"/>
      <c r="L7" s="4"/>
      <c r="M7" s="4"/>
      <c r="N7" s="7"/>
      <c r="O7" s="7"/>
    </row>
    <row r="8" spans="1:16" ht="24.75" customHeight="1">
      <c r="A8" s="231"/>
      <c r="B8" s="232"/>
      <c r="C8" s="232"/>
      <c r="D8" s="235"/>
      <c r="E8" s="848" t="s">
        <v>168</v>
      </c>
      <c r="F8" s="851"/>
      <c r="G8" s="848" t="s">
        <v>285</v>
      </c>
      <c r="H8" s="849"/>
      <c r="I8" s="849"/>
      <c r="J8" s="850"/>
      <c r="K8" s="237" t="s">
        <v>172</v>
      </c>
      <c r="L8" s="238"/>
      <c r="M8" s="239"/>
      <c r="N8" s="237" t="s">
        <v>32</v>
      </c>
      <c r="O8" s="240"/>
      <c r="P8" s="15"/>
    </row>
    <row r="9" spans="1:16" ht="16.5" customHeight="1" thickBot="1">
      <c r="A9" s="204"/>
      <c r="B9" s="233" t="s">
        <v>92</v>
      </c>
      <c r="C9" s="233"/>
      <c r="D9" s="236"/>
      <c r="E9" s="241" t="s">
        <v>42</v>
      </c>
      <c r="F9" s="242" t="s">
        <v>216</v>
      </c>
      <c r="G9" s="243"/>
      <c r="H9" s="242" t="s">
        <v>42</v>
      </c>
      <c r="I9" s="242" t="s">
        <v>216</v>
      </c>
      <c r="J9" s="244"/>
      <c r="K9" s="241" t="s">
        <v>42</v>
      </c>
      <c r="L9" s="242" t="s">
        <v>216</v>
      </c>
      <c r="M9" s="244"/>
      <c r="N9" s="241" t="s">
        <v>42</v>
      </c>
      <c r="O9" s="245" t="s">
        <v>216</v>
      </c>
      <c r="P9" s="15"/>
    </row>
    <row r="10" spans="1:16" ht="15.75">
      <c r="A10" s="198"/>
      <c r="B10" s="246" t="s">
        <v>15</v>
      </c>
      <c r="C10" s="137"/>
      <c r="D10" s="139" t="s">
        <v>215</v>
      </c>
      <c r="E10" s="247">
        <v>560</v>
      </c>
      <c r="F10" s="781">
        <v>39462</v>
      </c>
      <c r="G10" s="247"/>
      <c r="H10" s="137">
        <v>640</v>
      </c>
      <c r="I10" s="781">
        <v>60225</v>
      </c>
      <c r="J10" s="137"/>
      <c r="K10" s="624">
        <v>640</v>
      </c>
      <c r="L10" s="781">
        <f>60225+1412+1178+477-55</f>
        <v>63237</v>
      </c>
      <c r="M10" s="137"/>
      <c r="N10" s="624">
        <v>15</v>
      </c>
      <c r="O10" s="782">
        <f aca="true" t="shared" si="0" ref="O10:O15">L10-I10</f>
        <v>3012</v>
      </c>
      <c r="P10" s="15"/>
    </row>
    <row r="11" spans="1:17" ht="15.75">
      <c r="A11" s="198"/>
      <c r="B11" s="246" t="s">
        <v>78</v>
      </c>
      <c r="C11" s="137"/>
      <c r="D11" s="139" t="s">
        <v>215</v>
      </c>
      <c r="E11" s="247">
        <v>32</v>
      </c>
      <c r="F11" s="137">
        <v>3336</v>
      </c>
      <c r="G11" s="247"/>
      <c r="H11" s="137">
        <v>15</v>
      </c>
      <c r="I11" s="137">
        <v>1604</v>
      </c>
      <c r="J11" s="137"/>
      <c r="K11" s="247">
        <v>15</v>
      </c>
      <c r="L11" s="137">
        <f>+I11*1.034</f>
        <v>1658.536</v>
      </c>
      <c r="M11" s="137"/>
      <c r="N11" s="596">
        <v>0</v>
      </c>
      <c r="O11" s="139">
        <f t="shared" si="0"/>
        <v>54.53600000000006</v>
      </c>
      <c r="P11" s="49" t="s">
        <v>40</v>
      </c>
      <c r="Q11" s="3" t="s">
        <v>41</v>
      </c>
    </row>
    <row r="12" spans="1:16" ht="15.75">
      <c r="A12" s="198"/>
      <c r="B12" s="246" t="s">
        <v>55</v>
      </c>
      <c r="C12" s="137"/>
      <c r="D12" s="139" t="s">
        <v>215</v>
      </c>
      <c r="E12" s="247">
        <v>0</v>
      </c>
      <c r="F12" s="137">
        <v>0</v>
      </c>
      <c r="G12" s="247"/>
      <c r="H12" s="137">
        <v>0</v>
      </c>
      <c r="I12" s="137">
        <v>0</v>
      </c>
      <c r="J12" s="137"/>
      <c r="K12" s="247">
        <v>0</v>
      </c>
      <c r="L12" s="137">
        <v>0</v>
      </c>
      <c r="M12" s="137"/>
      <c r="N12" s="247">
        <v>0</v>
      </c>
      <c r="O12" s="139">
        <f t="shared" si="0"/>
        <v>0</v>
      </c>
      <c r="P12" s="15">
        <v>93</v>
      </c>
    </row>
    <row r="13" spans="1:16" ht="15.75">
      <c r="A13" s="198"/>
      <c r="B13" s="246" t="s">
        <v>57</v>
      </c>
      <c r="C13" s="137"/>
      <c r="D13" s="139"/>
      <c r="E13" s="247">
        <v>0</v>
      </c>
      <c r="F13" s="137">
        <v>291</v>
      </c>
      <c r="G13" s="247"/>
      <c r="H13" s="137">
        <v>0</v>
      </c>
      <c r="I13" s="137">
        <v>200</v>
      </c>
      <c r="J13" s="249"/>
      <c r="K13" s="248">
        <v>0</v>
      </c>
      <c r="L13" s="137">
        <v>200</v>
      </c>
      <c r="M13" s="137"/>
      <c r="N13" s="247">
        <v>0</v>
      </c>
      <c r="O13" s="139">
        <f t="shared" si="0"/>
        <v>0</v>
      </c>
      <c r="P13" s="15"/>
    </row>
    <row r="14" spans="1:16" ht="15.75">
      <c r="A14" s="198"/>
      <c r="B14" s="246" t="s">
        <v>56</v>
      </c>
      <c r="C14" s="137"/>
      <c r="D14" s="139" t="s">
        <v>215</v>
      </c>
      <c r="E14" s="247">
        <v>0</v>
      </c>
      <c r="F14" s="137">
        <v>889</v>
      </c>
      <c r="G14" s="247"/>
      <c r="H14" s="137">
        <v>0</v>
      </c>
      <c r="I14" s="137">
        <v>500</v>
      </c>
      <c r="J14" s="249"/>
      <c r="K14" s="248">
        <v>0</v>
      </c>
      <c r="L14" s="137">
        <v>850</v>
      </c>
      <c r="M14" s="137"/>
      <c r="N14" s="247">
        <v>0</v>
      </c>
      <c r="O14" s="139">
        <f t="shared" si="0"/>
        <v>350</v>
      </c>
      <c r="P14" s="15"/>
    </row>
    <row r="15" spans="1:16" ht="15.75">
      <c r="A15" s="193"/>
      <c r="B15" s="228" t="s">
        <v>58</v>
      </c>
      <c r="C15" s="229"/>
      <c r="D15" s="230" t="s">
        <v>215</v>
      </c>
      <c r="E15" s="234">
        <v>0</v>
      </c>
      <c r="F15" s="38">
        <v>0</v>
      </c>
      <c r="G15" s="234"/>
      <c r="H15" s="38">
        <v>0</v>
      </c>
      <c r="I15" s="38">
        <v>0</v>
      </c>
      <c r="J15" s="38"/>
      <c r="K15" s="234">
        <v>0</v>
      </c>
      <c r="L15" s="38">
        <v>0</v>
      </c>
      <c r="M15" s="38"/>
      <c r="N15" s="234">
        <v>0</v>
      </c>
      <c r="O15" s="39">
        <f t="shared" si="0"/>
        <v>0</v>
      </c>
      <c r="P15" s="15"/>
    </row>
    <row r="16" spans="1:18" ht="15.75">
      <c r="A16" s="198"/>
      <c r="B16" s="246" t="s">
        <v>16</v>
      </c>
      <c r="C16" s="137"/>
      <c r="D16" s="137" t="s">
        <v>215</v>
      </c>
      <c r="E16" s="502">
        <f>SUM(E10:E15)</f>
        <v>592</v>
      </c>
      <c r="F16" s="503">
        <f>SUM(F10:F15)</f>
        <v>43978</v>
      </c>
      <c r="G16" s="502"/>
      <c r="H16" s="504">
        <f>SUM(H10:H15)</f>
        <v>655</v>
      </c>
      <c r="I16" s="504">
        <f>SUM(I10:I15)</f>
        <v>62529</v>
      </c>
      <c r="J16" s="504"/>
      <c r="K16" s="625">
        <f>SUM(K10:K15)</f>
        <v>655</v>
      </c>
      <c r="L16" s="504">
        <f>SUM(L10:L15)</f>
        <v>65945.536</v>
      </c>
      <c r="M16" s="504"/>
      <c r="N16" s="625">
        <f>SUM(N10:N15)</f>
        <v>15</v>
      </c>
      <c r="O16" s="503">
        <f>SUM(O10:O15)</f>
        <v>3416.536</v>
      </c>
      <c r="P16" s="61">
        <f>697+630+957+2333</f>
        <v>4617</v>
      </c>
      <c r="Q16" s="3">
        <f>2451-93</f>
        <v>2358</v>
      </c>
      <c r="R16" s="3">
        <f>+I16-L16</f>
        <v>-3416.535999999993</v>
      </c>
    </row>
    <row r="17" spans="1:16" ht="13.5" customHeight="1">
      <c r="A17" s="529"/>
      <c r="B17" s="530"/>
      <c r="C17" s="531"/>
      <c r="D17" s="532"/>
      <c r="E17" s="234"/>
      <c r="F17" s="38"/>
      <c r="G17" s="234"/>
      <c r="H17" s="38"/>
      <c r="I17" s="38"/>
      <c r="J17" s="38"/>
      <c r="K17" s="234"/>
      <c r="L17" s="38"/>
      <c r="M17" s="38"/>
      <c r="N17" s="234"/>
      <c r="O17" s="39"/>
      <c r="P17" s="6"/>
    </row>
    <row r="18" spans="1:16" ht="13.5" customHeight="1">
      <c r="A18" s="198"/>
      <c r="B18" s="246" t="s">
        <v>204</v>
      </c>
      <c r="C18" s="137"/>
      <c r="D18" s="207"/>
      <c r="E18" s="247"/>
      <c r="F18" s="137"/>
      <c r="G18" s="247"/>
      <c r="H18" s="137"/>
      <c r="I18" s="137"/>
      <c r="J18" s="137"/>
      <c r="K18" s="247"/>
      <c r="L18" s="137"/>
      <c r="M18" s="137"/>
      <c r="N18" s="247"/>
      <c r="O18" s="139"/>
      <c r="P18" s="15"/>
    </row>
    <row r="19" spans="1:16" ht="15.75">
      <c r="A19" s="198"/>
      <c r="B19" s="246" t="s">
        <v>59</v>
      </c>
      <c r="C19" s="137"/>
      <c r="D19" s="207"/>
      <c r="E19" s="250" t="s">
        <v>128</v>
      </c>
      <c r="F19" s="137"/>
      <c r="G19" s="247"/>
      <c r="H19" s="251" t="s">
        <v>150</v>
      </c>
      <c r="I19" s="137"/>
      <c r="J19" s="137"/>
      <c r="K19" s="250" t="s">
        <v>150</v>
      </c>
      <c r="L19" s="137"/>
      <c r="M19" s="137"/>
      <c r="N19" s="250"/>
      <c r="O19" s="139"/>
      <c r="P19" s="15"/>
    </row>
    <row r="20" spans="1:16" ht="3" customHeight="1">
      <c r="A20" s="852"/>
      <c r="B20" s="853"/>
      <c r="C20" s="853"/>
      <c r="D20" s="854"/>
      <c r="E20" s="234"/>
      <c r="F20" s="38"/>
      <c r="G20" s="234"/>
      <c r="H20" s="38"/>
      <c r="I20" s="38"/>
      <c r="J20" s="38"/>
      <c r="K20" s="234"/>
      <c r="L20" s="38"/>
      <c r="M20" s="38"/>
      <c r="N20" s="234"/>
      <c r="O20" s="39"/>
      <c r="P20" s="15"/>
    </row>
    <row r="21" spans="1:16" ht="13.5" customHeight="1">
      <c r="A21" s="198"/>
      <c r="B21" s="246" t="s">
        <v>93</v>
      </c>
      <c r="C21" s="855"/>
      <c r="D21" s="856"/>
      <c r="E21" s="247"/>
      <c r="F21" s="137"/>
      <c r="G21" s="247"/>
      <c r="H21" s="137"/>
      <c r="I21" s="137"/>
      <c r="J21" s="137"/>
      <c r="K21" s="247"/>
      <c r="L21" s="137"/>
      <c r="M21" s="137"/>
      <c r="N21" s="247"/>
      <c r="O21" s="139"/>
      <c r="P21" s="15"/>
    </row>
    <row r="22" spans="1:18" ht="15.75">
      <c r="A22" s="198"/>
      <c r="B22" s="246" t="s">
        <v>60</v>
      </c>
      <c r="C22" s="137"/>
      <c r="D22" s="207"/>
      <c r="E22" s="247"/>
      <c r="F22" s="137">
        <v>10488</v>
      </c>
      <c r="G22" s="247"/>
      <c r="H22" s="252"/>
      <c r="I22" s="137">
        <v>16460</v>
      </c>
      <c r="J22" s="137"/>
      <c r="K22" s="247"/>
      <c r="L22" s="137">
        <f>16460+464+348+100+330+440</f>
        <v>18142</v>
      </c>
      <c r="M22" s="137"/>
      <c r="N22" s="247"/>
      <c r="O22" s="139">
        <f aca="true" t="shared" si="1" ref="O22:O38">L22-I22</f>
        <v>1682</v>
      </c>
      <c r="P22" s="15">
        <v>359</v>
      </c>
      <c r="Q22" s="3">
        <f>1171+93</f>
        <v>1264</v>
      </c>
      <c r="R22" s="3">
        <f>+I22-L22</f>
        <v>-1682</v>
      </c>
    </row>
    <row r="23" spans="1:16" ht="15.75">
      <c r="A23" s="198"/>
      <c r="B23" s="246" t="s">
        <v>151</v>
      </c>
      <c r="C23" s="137"/>
      <c r="D23" s="207"/>
      <c r="E23" s="247"/>
      <c r="F23" s="137">
        <v>581</v>
      </c>
      <c r="G23" s="247"/>
      <c r="H23" s="252"/>
      <c r="I23" s="137">
        <v>50</v>
      </c>
      <c r="J23" s="137"/>
      <c r="K23" s="247"/>
      <c r="L23" s="137">
        <v>92</v>
      </c>
      <c r="M23" s="137"/>
      <c r="N23" s="247"/>
      <c r="O23" s="139">
        <f t="shared" si="1"/>
        <v>42</v>
      </c>
      <c r="P23" s="15"/>
    </row>
    <row r="24" spans="1:18" ht="15.75">
      <c r="A24" s="198"/>
      <c r="B24" s="246" t="s">
        <v>61</v>
      </c>
      <c r="C24" s="137"/>
      <c r="D24" s="207"/>
      <c r="E24" s="247"/>
      <c r="F24" s="137">
        <v>2291</v>
      </c>
      <c r="G24" s="247"/>
      <c r="H24" s="137"/>
      <c r="I24" s="137">
        <v>6550</v>
      </c>
      <c r="J24" s="137"/>
      <c r="K24" s="247"/>
      <c r="L24" s="137">
        <v>2800</v>
      </c>
      <c r="M24" s="137"/>
      <c r="N24" s="247"/>
      <c r="O24" s="139">
        <f t="shared" si="1"/>
        <v>-3750</v>
      </c>
      <c r="P24" s="15"/>
      <c r="Q24" s="3">
        <v>110</v>
      </c>
      <c r="R24" s="3">
        <f aca="true" t="shared" si="2" ref="R24:R39">+I24-L24</f>
        <v>3750</v>
      </c>
    </row>
    <row r="25" spans="1:18" ht="15.75">
      <c r="A25" s="198"/>
      <c r="B25" s="246" t="s">
        <v>62</v>
      </c>
      <c r="C25" s="137"/>
      <c r="D25" s="207"/>
      <c r="E25" s="247"/>
      <c r="F25" s="137">
        <v>0</v>
      </c>
      <c r="G25" s="247"/>
      <c r="H25" s="137"/>
      <c r="I25" s="137">
        <v>0</v>
      </c>
      <c r="J25" s="137"/>
      <c r="K25" s="247"/>
      <c r="L25" s="137">
        <v>0</v>
      </c>
      <c r="M25" s="137"/>
      <c r="N25" s="247"/>
      <c r="O25" s="139">
        <f t="shared" si="1"/>
        <v>0</v>
      </c>
      <c r="P25" s="15"/>
      <c r="Q25" s="3">
        <v>0</v>
      </c>
      <c r="R25" s="3">
        <f t="shared" si="2"/>
        <v>0</v>
      </c>
    </row>
    <row r="26" spans="1:16" ht="15.75">
      <c r="A26" s="198"/>
      <c r="B26" s="246" t="s">
        <v>152</v>
      </c>
      <c r="C26" s="137"/>
      <c r="D26" s="207"/>
      <c r="E26" s="247"/>
      <c r="F26" s="137">
        <v>10743</v>
      </c>
      <c r="G26" s="247"/>
      <c r="H26" s="137"/>
      <c r="I26" s="137">
        <v>10284</v>
      </c>
      <c r="J26" s="137"/>
      <c r="K26" s="247"/>
      <c r="L26" s="137">
        <f>10284+1205</f>
        <v>11489</v>
      </c>
      <c r="M26" s="137"/>
      <c r="N26" s="247"/>
      <c r="O26" s="139">
        <f t="shared" si="1"/>
        <v>1205</v>
      </c>
      <c r="P26" s="15"/>
    </row>
    <row r="27" spans="1:18" ht="15.75">
      <c r="A27" s="198"/>
      <c r="B27" s="246" t="s">
        <v>153</v>
      </c>
      <c r="C27" s="137"/>
      <c r="D27" s="207"/>
      <c r="E27" s="247"/>
      <c r="F27" s="137">
        <v>0</v>
      </c>
      <c r="G27" s="247"/>
      <c r="H27" s="137"/>
      <c r="I27" s="137">
        <v>50</v>
      </c>
      <c r="J27" s="137"/>
      <c r="K27" s="247"/>
      <c r="L27" s="137">
        <v>50</v>
      </c>
      <c r="M27" s="137"/>
      <c r="N27" s="247"/>
      <c r="O27" s="139">
        <f t="shared" si="1"/>
        <v>0</v>
      </c>
      <c r="P27" s="15">
        <f>4220-576</f>
        <v>3644</v>
      </c>
      <c r="R27" s="3">
        <f t="shared" si="2"/>
        <v>0</v>
      </c>
    </row>
    <row r="28" spans="1:18" ht="15.75">
      <c r="A28" s="198"/>
      <c r="B28" s="246" t="s">
        <v>63</v>
      </c>
      <c r="C28" s="137"/>
      <c r="D28" s="207"/>
      <c r="E28" s="247"/>
      <c r="F28" s="137">
        <v>553</v>
      </c>
      <c r="G28" s="247"/>
      <c r="H28" s="137"/>
      <c r="I28" s="137">
        <v>1475</v>
      </c>
      <c r="J28" s="137"/>
      <c r="K28" s="247"/>
      <c r="L28" s="137">
        <v>1475</v>
      </c>
      <c r="M28" s="137"/>
      <c r="N28" s="247"/>
      <c r="O28" s="139">
        <f t="shared" si="1"/>
        <v>0</v>
      </c>
      <c r="P28" s="15">
        <v>332</v>
      </c>
      <c r="Q28" s="3">
        <v>175</v>
      </c>
      <c r="R28" s="3">
        <f t="shared" si="2"/>
        <v>0</v>
      </c>
    </row>
    <row r="29" spans="1:18" ht="15.75">
      <c r="A29" s="198"/>
      <c r="B29" s="246" t="s">
        <v>64</v>
      </c>
      <c r="C29" s="137"/>
      <c r="D29" s="207"/>
      <c r="E29" s="247"/>
      <c r="F29" s="137">
        <v>869</v>
      </c>
      <c r="G29" s="247"/>
      <c r="H29" s="137"/>
      <c r="I29" s="137">
        <v>1000</v>
      </c>
      <c r="J29" s="137"/>
      <c r="K29" s="247"/>
      <c r="L29" s="137">
        <v>650</v>
      </c>
      <c r="M29" s="137"/>
      <c r="N29" s="247"/>
      <c r="O29" s="139">
        <f t="shared" si="1"/>
        <v>-350</v>
      </c>
      <c r="P29" s="15"/>
      <c r="R29" s="3">
        <f t="shared" si="2"/>
        <v>350</v>
      </c>
    </row>
    <row r="30" spans="1:18" ht="15.75">
      <c r="A30" s="198"/>
      <c r="B30" s="246" t="s">
        <v>65</v>
      </c>
      <c r="C30" s="137"/>
      <c r="D30" s="207"/>
      <c r="E30" s="247"/>
      <c r="F30" s="137">
        <v>10000</v>
      </c>
      <c r="G30" s="247"/>
      <c r="H30" s="137"/>
      <c r="I30" s="137">
        <v>5000</v>
      </c>
      <c r="J30" s="137"/>
      <c r="K30" s="247"/>
      <c r="L30" s="137">
        <v>5000</v>
      </c>
      <c r="M30" s="137"/>
      <c r="N30" s="247"/>
      <c r="O30" s="139">
        <f t="shared" si="1"/>
        <v>0</v>
      </c>
      <c r="P30" s="15"/>
      <c r="Q30" s="3">
        <v>14918</v>
      </c>
      <c r="R30" s="3">
        <f t="shared" si="2"/>
        <v>0</v>
      </c>
    </row>
    <row r="31" spans="1:18" ht="15.75">
      <c r="A31" s="198"/>
      <c r="B31" s="246" t="s">
        <v>66</v>
      </c>
      <c r="C31" s="137"/>
      <c r="D31" s="207"/>
      <c r="E31" s="247"/>
      <c r="F31" s="137">
        <v>26356</v>
      </c>
      <c r="G31" s="247"/>
      <c r="H31" s="137"/>
      <c r="I31" s="137">
        <v>25000</v>
      </c>
      <c r="J31" s="137"/>
      <c r="K31" s="247"/>
      <c r="L31" s="137">
        <v>25000</v>
      </c>
      <c r="M31" s="137"/>
      <c r="N31" s="247"/>
      <c r="O31" s="139">
        <f t="shared" si="1"/>
        <v>0</v>
      </c>
      <c r="P31" s="15">
        <v>276</v>
      </c>
      <c r="Q31" s="3">
        <v>14853</v>
      </c>
      <c r="R31" s="3">
        <f t="shared" si="2"/>
        <v>0</v>
      </c>
    </row>
    <row r="32" spans="1:18" ht="15.75">
      <c r="A32" s="198"/>
      <c r="B32" s="246" t="s">
        <v>141</v>
      </c>
      <c r="C32" s="137"/>
      <c r="D32" s="207"/>
      <c r="E32" s="247"/>
      <c r="F32" s="137">
        <f>44545+134</f>
        <v>44679</v>
      </c>
      <c r="G32" s="247"/>
      <c r="H32" s="137"/>
      <c r="I32" s="137">
        <v>35000</v>
      </c>
      <c r="J32" s="137"/>
      <c r="K32" s="247"/>
      <c r="L32" s="137">
        <v>30000</v>
      </c>
      <c r="M32" s="137"/>
      <c r="N32" s="247"/>
      <c r="O32" s="139">
        <f t="shared" si="1"/>
        <v>-5000</v>
      </c>
      <c r="P32" s="15"/>
      <c r="Q32" s="3">
        <v>135</v>
      </c>
      <c r="R32" s="3">
        <f t="shared" si="2"/>
        <v>5000</v>
      </c>
    </row>
    <row r="33" spans="1:18" ht="15.75">
      <c r="A33" s="198"/>
      <c r="B33" s="246" t="s">
        <v>142</v>
      </c>
      <c r="C33" s="137"/>
      <c r="D33" s="207"/>
      <c r="E33" s="247"/>
      <c r="F33" s="137">
        <v>101</v>
      </c>
      <c r="G33" s="247"/>
      <c r="H33" s="137"/>
      <c r="I33" s="137">
        <v>0</v>
      </c>
      <c r="J33" s="137"/>
      <c r="K33" s="247"/>
      <c r="L33" s="137">
        <v>0</v>
      </c>
      <c r="M33" s="137"/>
      <c r="N33" s="247"/>
      <c r="O33" s="139">
        <f t="shared" si="1"/>
        <v>0</v>
      </c>
      <c r="P33" s="15"/>
      <c r="Q33" s="3">
        <v>10</v>
      </c>
      <c r="R33" s="3">
        <f t="shared" si="2"/>
        <v>0</v>
      </c>
    </row>
    <row r="34" spans="1:18" ht="15.75">
      <c r="A34" s="198"/>
      <c r="B34" s="246" t="s">
        <v>67</v>
      </c>
      <c r="C34" s="137"/>
      <c r="D34" s="207"/>
      <c r="E34" s="247"/>
      <c r="F34" s="137">
        <v>904</v>
      </c>
      <c r="G34" s="247"/>
      <c r="H34" s="137"/>
      <c r="I34" s="137">
        <v>1500</v>
      </c>
      <c r="J34" s="137"/>
      <c r="K34" s="247"/>
      <c r="L34" s="137">
        <v>1500</v>
      </c>
      <c r="M34" s="137"/>
      <c r="N34" s="247"/>
      <c r="O34" s="139">
        <f t="shared" si="1"/>
        <v>0</v>
      </c>
      <c r="P34" s="15"/>
      <c r="Q34" s="3">
        <v>85</v>
      </c>
      <c r="R34" s="3">
        <f t="shared" si="2"/>
        <v>0</v>
      </c>
    </row>
    <row r="35" spans="1:18" ht="15.75">
      <c r="A35" s="198"/>
      <c r="B35" s="246" t="s">
        <v>68</v>
      </c>
      <c r="C35" s="137"/>
      <c r="D35" s="207"/>
      <c r="E35" s="247"/>
      <c r="F35" s="137">
        <v>3536</v>
      </c>
      <c r="G35" s="247"/>
      <c r="H35" s="137"/>
      <c r="I35" s="137">
        <v>2000</v>
      </c>
      <c r="J35" s="137"/>
      <c r="K35" s="247"/>
      <c r="L35" s="137">
        <v>2000</v>
      </c>
      <c r="M35" s="137"/>
      <c r="N35" s="247"/>
      <c r="O35" s="139">
        <f t="shared" si="1"/>
        <v>0</v>
      </c>
      <c r="P35" s="15"/>
      <c r="Q35" s="3">
        <v>37758</v>
      </c>
      <c r="R35" s="3">
        <f t="shared" si="2"/>
        <v>0</v>
      </c>
    </row>
    <row r="36" spans="1:18" ht="15.75">
      <c r="A36" s="198"/>
      <c r="B36" s="246" t="s">
        <v>278</v>
      </c>
      <c r="C36" s="137"/>
      <c r="D36" s="207"/>
      <c r="E36" s="247"/>
      <c r="F36" s="137">
        <v>0</v>
      </c>
      <c r="G36" s="247"/>
      <c r="H36" s="137"/>
      <c r="I36" s="137">
        <v>0</v>
      </c>
      <c r="J36" s="137"/>
      <c r="K36" s="247"/>
      <c r="L36" s="137"/>
      <c r="M36" s="137"/>
      <c r="N36" s="247"/>
      <c r="O36" s="139">
        <f t="shared" si="1"/>
        <v>0</v>
      </c>
      <c r="P36" s="15"/>
      <c r="R36" s="3">
        <f t="shared" si="2"/>
        <v>0</v>
      </c>
    </row>
    <row r="37" spans="1:18" ht="15.75">
      <c r="A37" s="198"/>
      <c r="B37" s="246" t="s">
        <v>154</v>
      </c>
      <c r="C37" s="137"/>
      <c r="D37" s="207"/>
      <c r="E37" s="247"/>
      <c r="F37" s="137">
        <v>148493</v>
      </c>
      <c r="G37" s="247"/>
      <c r="H37" s="137"/>
      <c r="I37" s="137">
        <f>151647+500-5000</f>
        <v>147147</v>
      </c>
      <c r="J37" s="137"/>
      <c r="K37" s="247"/>
      <c r="L37" s="137">
        <v>90440</v>
      </c>
      <c r="M37" s="137"/>
      <c r="N37" s="247"/>
      <c r="O37" s="139">
        <f t="shared" si="1"/>
        <v>-56707</v>
      </c>
      <c r="P37" s="15"/>
      <c r="R37" s="3">
        <f t="shared" si="2"/>
        <v>56707</v>
      </c>
    </row>
    <row r="38" spans="1:16" ht="15.75">
      <c r="A38" s="198"/>
      <c r="B38" s="246" t="s">
        <v>155</v>
      </c>
      <c r="C38" s="137"/>
      <c r="D38" s="207"/>
      <c r="E38" s="247"/>
      <c r="F38" s="137">
        <v>0</v>
      </c>
      <c r="G38" s="247"/>
      <c r="H38" s="137"/>
      <c r="I38" s="137"/>
      <c r="J38" s="137"/>
      <c r="K38" s="247"/>
      <c r="L38" s="137">
        <v>0</v>
      </c>
      <c r="M38" s="137"/>
      <c r="N38" s="247"/>
      <c r="O38" s="139">
        <f t="shared" si="1"/>
        <v>0</v>
      </c>
      <c r="P38" s="15"/>
    </row>
    <row r="39" spans="1:18" ht="15.75">
      <c r="A39" s="198"/>
      <c r="B39" s="319" t="s">
        <v>69</v>
      </c>
      <c r="C39" s="137"/>
      <c r="D39" s="207"/>
      <c r="E39" s="320"/>
      <c r="F39" s="321">
        <f>SUM(F16:F38)</f>
        <v>303572</v>
      </c>
      <c r="G39" s="320"/>
      <c r="H39" s="321"/>
      <c r="I39" s="321">
        <f>SUM(I16:I38)</f>
        <v>314045</v>
      </c>
      <c r="J39" s="321"/>
      <c r="K39" s="320"/>
      <c r="L39" s="321">
        <f>SUM(L16:L38)</f>
        <v>254583.536</v>
      </c>
      <c r="M39" s="321"/>
      <c r="N39" s="320"/>
      <c r="O39" s="597">
        <f>SUM(O16:O38)</f>
        <v>-59461.464</v>
      </c>
      <c r="P39" s="15">
        <f>SUM(P12:P35)</f>
        <v>9321</v>
      </c>
      <c r="Q39" s="3">
        <f>SUM(Q16:Q35)</f>
        <v>71666</v>
      </c>
      <c r="R39" s="3">
        <f t="shared" si="2"/>
        <v>59461.46400000001</v>
      </c>
    </row>
    <row r="40" spans="1:16" ht="6.75" customHeight="1">
      <c r="A40" s="312"/>
      <c r="B40" s="313"/>
      <c r="C40" s="314"/>
      <c r="D40" s="315"/>
      <c r="E40" s="316"/>
      <c r="F40" s="314"/>
      <c r="G40" s="316"/>
      <c r="H40" s="314"/>
      <c r="I40" s="314"/>
      <c r="J40" s="314"/>
      <c r="K40" s="316"/>
      <c r="L40" s="314"/>
      <c r="M40" s="314"/>
      <c r="N40" s="316"/>
      <c r="O40" s="317"/>
      <c r="P40" s="15"/>
    </row>
    <row r="41" spans="1:16" ht="16.5" customHeight="1">
      <c r="A41" s="198"/>
      <c r="B41" s="420" t="s">
        <v>70</v>
      </c>
      <c r="C41" s="421"/>
      <c r="D41" s="422"/>
      <c r="E41" s="423"/>
      <c r="F41" s="421">
        <v>-14258</v>
      </c>
      <c r="G41" s="423"/>
      <c r="H41" s="421"/>
      <c r="I41" s="421">
        <f>-F43</f>
        <v>-14336</v>
      </c>
      <c r="J41" s="421"/>
      <c r="K41" s="423"/>
      <c r="L41" s="421">
        <f>-I43</f>
        <v>0</v>
      </c>
      <c r="M41" s="421"/>
      <c r="N41" s="423"/>
      <c r="O41" s="424"/>
      <c r="P41" s="15"/>
    </row>
    <row r="42" spans="1:16" ht="16.5" customHeight="1">
      <c r="A42" s="198"/>
      <c r="B42" s="420" t="s">
        <v>140</v>
      </c>
      <c r="C42" s="421"/>
      <c r="D42" s="422"/>
      <c r="E42" s="423"/>
      <c r="F42" s="421">
        <v>1332</v>
      </c>
      <c r="G42" s="423"/>
      <c r="H42" s="421"/>
      <c r="I42" s="421">
        <v>0</v>
      </c>
      <c r="J42" s="421"/>
      <c r="K42" s="423"/>
      <c r="L42" s="421">
        <v>0</v>
      </c>
      <c r="M42" s="421"/>
      <c r="N42" s="423"/>
      <c r="O42" s="424"/>
      <c r="P42" s="15"/>
    </row>
    <row r="43" spans="1:16" ht="15.75">
      <c r="A43" s="198"/>
      <c r="B43" s="420" t="s">
        <v>71</v>
      </c>
      <c r="C43" s="421"/>
      <c r="D43" s="422"/>
      <c r="E43" s="423"/>
      <c r="F43" s="421">
        <v>14336</v>
      </c>
      <c r="G43" s="423"/>
      <c r="H43" s="421"/>
      <c r="I43" s="421">
        <v>0</v>
      </c>
      <c r="J43" s="421"/>
      <c r="K43" s="423"/>
      <c r="L43" s="421">
        <v>0</v>
      </c>
      <c r="M43" s="421"/>
      <c r="N43" s="423"/>
      <c r="O43" s="424"/>
      <c r="P43" s="15"/>
    </row>
    <row r="44" spans="1:16" ht="15.75">
      <c r="A44" s="198"/>
      <c r="B44" s="420" t="s">
        <v>72</v>
      </c>
      <c r="C44" s="421"/>
      <c r="D44" s="422"/>
      <c r="E44" s="423"/>
      <c r="F44" s="421">
        <v>-8597</v>
      </c>
      <c r="G44" s="423"/>
      <c r="H44" s="421"/>
      <c r="I44" s="421">
        <v>-5000</v>
      </c>
      <c r="J44" s="421"/>
      <c r="K44" s="423"/>
      <c r="L44" s="421">
        <v>0</v>
      </c>
      <c r="M44" s="421"/>
      <c r="N44" s="423"/>
      <c r="O44" s="424"/>
      <c r="P44" s="15"/>
    </row>
    <row r="45" spans="1:16" ht="15.75">
      <c r="A45" s="198"/>
      <c r="B45" s="420" t="s">
        <v>73</v>
      </c>
      <c r="C45" s="421"/>
      <c r="D45" s="422"/>
      <c r="E45" s="423"/>
      <c r="F45" s="421">
        <f>SUM(F39:F44)</f>
        <v>296385</v>
      </c>
      <c r="G45" s="423"/>
      <c r="H45" s="421"/>
      <c r="I45" s="421">
        <f>SUM(I39:I44)</f>
        <v>294709</v>
      </c>
      <c r="J45" s="421"/>
      <c r="K45" s="423"/>
      <c r="L45" s="421">
        <f>SUM(L39:L44)</f>
        <v>254583.536</v>
      </c>
      <c r="M45" s="421"/>
      <c r="N45" s="423"/>
      <c r="O45" s="424"/>
      <c r="P45" s="15"/>
    </row>
    <row r="46" spans="1:16" ht="12" customHeight="1">
      <c r="A46" s="253"/>
      <c r="B46" s="425"/>
      <c r="C46" s="426"/>
      <c r="D46" s="427"/>
      <c r="E46" s="428"/>
      <c r="F46" s="426"/>
      <c r="G46" s="428"/>
      <c r="H46" s="426"/>
      <c r="I46" s="426"/>
      <c r="J46" s="426"/>
      <c r="K46" s="428"/>
      <c r="L46" s="426"/>
      <c r="M46" s="426"/>
      <c r="N46" s="429"/>
      <c r="O46" s="430"/>
      <c r="P46" s="15"/>
    </row>
    <row r="47" spans="1:16" ht="10.5" customHeight="1">
      <c r="A47" s="198"/>
      <c r="B47" s="420" t="s">
        <v>94</v>
      </c>
      <c r="C47" s="421"/>
      <c r="D47" s="422"/>
      <c r="E47" s="423"/>
      <c r="F47" s="421"/>
      <c r="G47" s="423"/>
      <c r="H47" s="421"/>
      <c r="I47" s="421"/>
      <c r="J47" s="421"/>
      <c r="K47" s="423"/>
      <c r="L47" s="421"/>
      <c r="M47" s="421"/>
      <c r="N47" s="431"/>
      <c r="O47" s="432"/>
      <c r="P47" s="15"/>
    </row>
    <row r="48" spans="1:16" ht="15.75">
      <c r="A48" s="198"/>
      <c r="B48" s="420" t="s">
        <v>74</v>
      </c>
      <c r="C48" s="421"/>
      <c r="D48" s="422"/>
      <c r="E48" s="423"/>
      <c r="F48" s="421">
        <f>F39</f>
        <v>303572</v>
      </c>
      <c r="G48" s="423"/>
      <c r="H48" s="421"/>
      <c r="I48" s="421">
        <f>I39</f>
        <v>314045</v>
      </c>
      <c r="J48" s="421"/>
      <c r="K48" s="423"/>
      <c r="L48" s="421">
        <f>L39</f>
        <v>254583.536</v>
      </c>
      <c r="M48" s="421"/>
      <c r="N48" s="431"/>
      <c r="O48" s="432"/>
      <c r="P48" s="15"/>
    </row>
    <row r="49" spans="1:16" ht="15.75">
      <c r="A49" s="198"/>
      <c r="B49" s="420" t="s">
        <v>332</v>
      </c>
      <c r="C49" s="421"/>
      <c r="D49" s="422"/>
      <c r="E49" s="423"/>
      <c r="F49" s="421">
        <f>527755+26191</f>
        <v>553946</v>
      </c>
      <c r="G49" s="423"/>
      <c r="H49" s="421"/>
      <c r="I49" s="421">
        <v>457346</v>
      </c>
      <c r="J49" s="421"/>
      <c r="K49" s="423"/>
      <c r="L49" s="421">
        <f>-I50</f>
        <v>517419</v>
      </c>
      <c r="M49" s="421"/>
      <c r="N49" s="431"/>
      <c r="O49" s="432"/>
      <c r="P49" s="15"/>
    </row>
    <row r="50" spans="1:16" ht="15.75">
      <c r="A50" s="198"/>
      <c r="B50" s="420" t="s">
        <v>75</v>
      </c>
      <c r="C50" s="421"/>
      <c r="D50" s="422"/>
      <c r="E50" s="423" t="s">
        <v>215</v>
      </c>
      <c r="F50" s="421">
        <v>-457346</v>
      </c>
      <c r="G50" s="423"/>
      <c r="H50" s="421"/>
      <c r="I50" s="421">
        <v>-517419</v>
      </c>
      <c r="J50" s="421"/>
      <c r="K50" s="423"/>
      <c r="L50" s="421">
        <v>-429801</v>
      </c>
      <c r="M50" s="421"/>
      <c r="N50" s="423"/>
      <c r="O50" s="424"/>
      <c r="P50" s="15"/>
    </row>
    <row r="51" spans="1:16" ht="15.75">
      <c r="A51" s="198"/>
      <c r="B51" s="420" t="s">
        <v>76</v>
      </c>
      <c r="C51" s="421"/>
      <c r="D51" s="422"/>
      <c r="E51" s="423"/>
      <c r="F51" s="421">
        <v>-8597</v>
      </c>
      <c r="G51" s="423"/>
      <c r="H51" s="421"/>
      <c r="I51" s="421">
        <v>0</v>
      </c>
      <c r="J51" s="421"/>
      <c r="K51" s="423"/>
      <c r="L51" s="421">
        <v>0</v>
      </c>
      <c r="M51" s="421"/>
      <c r="N51" s="433"/>
      <c r="O51" s="434"/>
      <c r="P51" s="15"/>
    </row>
    <row r="52" spans="1:16" ht="15.75">
      <c r="A52" s="193"/>
      <c r="B52" s="435" t="s">
        <v>77</v>
      </c>
      <c r="C52" s="436"/>
      <c r="D52" s="437"/>
      <c r="E52" s="438"/>
      <c r="F52" s="436">
        <f>SUM(F48:F51)</f>
        <v>391575</v>
      </c>
      <c r="G52" s="438"/>
      <c r="H52" s="436"/>
      <c r="I52" s="436">
        <f>SUM(I48:I51)</f>
        <v>253972</v>
      </c>
      <c r="J52" s="436"/>
      <c r="K52" s="438"/>
      <c r="L52" s="436">
        <f>SUM(L48:L51)</f>
        <v>342201.53599999996</v>
      </c>
      <c r="M52" s="436"/>
      <c r="N52" s="438"/>
      <c r="O52" s="439"/>
      <c r="P52" s="15"/>
    </row>
    <row r="53" spans="1:16" ht="15.75">
      <c r="A53" s="15"/>
      <c r="B53" s="44" t="s">
        <v>337</v>
      </c>
      <c r="C53" s="14"/>
      <c r="D53" s="14"/>
      <c r="E53" s="14"/>
      <c r="F53" s="14"/>
      <c r="G53" s="14"/>
      <c r="H53" s="14"/>
      <c r="I53" s="14"/>
      <c r="J53" s="14"/>
      <c r="K53" s="14"/>
      <c r="L53" s="14"/>
      <c r="M53" s="14"/>
      <c r="N53" s="38"/>
      <c r="O53" s="38"/>
      <c r="P53" s="15"/>
    </row>
    <row r="54" spans="1:16" ht="12.75" customHeight="1">
      <c r="A54" s="14"/>
      <c r="B54" s="14"/>
      <c r="C54" s="14"/>
      <c r="D54" s="14" t="s">
        <v>215</v>
      </c>
      <c r="E54" s="14"/>
      <c r="F54" s="14"/>
      <c r="G54" s="14"/>
      <c r="H54" s="14"/>
      <c r="I54" s="14"/>
      <c r="J54" s="14"/>
      <c r="K54" s="14"/>
      <c r="L54" s="14"/>
      <c r="M54" s="14"/>
      <c r="N54" s="38"/>
      <c r="O54" s="38"/>
      <c r="P54" s="15"/>
    </row>
    <row r="55" spans="1:16" ht="15.75">
      <c r="A55" s="14"/>
      <c r="B55" s="40"/>
      <c r="C55" s="14"/>
      <c r="D55" s="14"/>
      <c r="E55" s="14"/>
      <c r="F55" s="14"/>
      <c r="G55" s="14"/>
      <c r="H55" s="14"/>
      <c r="I55" s="14"/>
      <c r="J55" s="14"/>
      <c r="K55" s="14"/>
      <c r="L55" s="14"/>
      <c r="M55" s="14"/>
      <c r="N55" s="46"/>
      <c r="O55" s="46"/>
      <c r="P55" s="15"/>
    </row>
    <row r="56" spans="13:16" ht="15.75">
      <c r="M56" s="5"/>
      <c r="N56" s="46"/>
      <c r="O56" s="46"/>
      <c r="P56" s="15"/>
    </row>
    <row r="57" spans="14:16" ht="15.75">
      <c r="N57" s="37"/>
      <c r="O57" s="37"/>
      <c r="P57" s="15"/>
    </row>
    <row r="58" spans="14:16" ht="15.75">
      <c r="N58" s="37"/>
      <c r="O58" s="37"/>
      <c r="P58" s="15"/>
    </row>
    <row r="59" spans="14:16" ht="15.75">
      <c r="N59" s="37"/>
      <c r="O59" s="37"/>
      <c r="P59" s="15"/>
    </row>
    <row r="60" spans="14:16" ht="15.75">
      <c r="N60" s="37"/>
      <c r="O60" s="37"/>
      <c r="P60" s="15"/>
    </row>
    <row r="61" spans="14:16" ht="15.75">
      <c r="N61" s="37"/>
      <c r="O61" s="37"/>
      <c r="P61" s="15"/>
    </row>
    <row r="62" spans="14:16" ht="15.75">
      <c r="N62" s="37"/>
      <c r="O62" s="37"/>
      <c r="P62" s="15"/>
    </row>
    <row r="63" spans="14:16" ht="15.75">
      <c r="N63" s="37"/>
      <c r="O63" s="37"/>
      <c r="P63" s="15"/>
    </row>
    <row r="64" spans="14:16" ht="15.75">
      <c r="N64" s="37"/>
      <c r="O64" s="37"/>
      <c r="P64" s="15"/>
    </row>
    <row r="65" spans="14:16" ht="15.75">
      <c r="N65" s="37"/>
      <c r="O65" s="37"/>
      <c r="P65" s="15"/>
    </row>
    <row r="66" spans="14:16" ht="15.75">
      <c r="N66" s="37"/>
      <c r="O66" s="37"/>
      <c r="P66" s="15"/>
    </row>
    <row r="67" spans="14:16" ht="15.75">
      <c r="N67" s="37"/>
      <c r="O67" s="38"/>
      <c r="P67" s="15"/>
    </row>
    <row r="68" spans="14:16" ht="15.75">
      <c r="N68" s="37"/>
      <c r="O68" s="38"/>
      <c r="P68" s="15"/>
    </row>
    <row r="69" spans="14:16" ht="15.75">
      <c r="N69" s="37"/>
      <c r="O69" s="37"/>
      <c r="P69" s="15"/>
    </row>
    <row r="70" spans="14:16" ht="15.75">
      <c r="N70" s="37"/>
      <c r="O70" s="37"/>
      <c r="P70" s="15"/>
    </row>
    <row r="71" spans="14:16" ht="15.75">
      <c r="N71" s="37"/>
      <c r="O71" s="37"/>
      <c r="P71" s="15"/>
    </row>
    <row r="72" spans="14:16" ht="15.75">
      <c r="N72" s="37"/>
      <c r="O72" s="37"/>
      <c r="P72" s="15"/>
    </row>
    <row r="73" spans="14:16" ht="15.75">
      <c r="N73" s="37"/>
      <c r="O73" s="37"/>
      <c r="P73" s="15"/>
    </row>
    <row r="74" spans="14:16" ht="15.75">
      <c r="N74" s="37"/>
      <c r="O74" s="37"/>
      <c r="P74" s="15"/>
    </row>
    <row r="75" spans="14:16" ht="15.75">
      <c r="N75" s="37"/>
      <c r="O75" s="37"/>
      <c r="P75" s="15"/>
    </row>
    <row r="76" spans="14:16" ht="15.75">
      <c r="N76" s="37"/>
      <c r="O76" s="37"/>
      <c r="P76" s="15"/>
    </row>
    <row r="77" spans="14:16" ht="15.75">
      <c r="N77" s="37"/>
      <c r="O77" s="37"/>
      <c r="P77" s="15"/>
    </row>
    <row r="78" spans="14:16" ht="15.75">
      <c r="N78" s="37"/>
      <c r="O78" s="37"/>
      <c r="P78" s="15"/>
    </row>
    <row r="79" spans="14:16" ht="15.75">
      <c r="N79" s="37"/>
      <c r="O79" s="37"/>
      <c r="P79" s="15"/>
    </row>
    <row r="80" spans="14:16" ht="15.75">
      <c r="N80" s="37"/>
      <c r="O80" s="37"/>
      <c r="P80" s="15"/>
    </row>
    <row r="81" spans="14:16" ht="15.75">
      <c r="N81" s="37"/>
      <c r="O81" s="37"/>
      <c r="P81" s="15"/>
    </row>
    <row r="82" spans="14:16" ht="15.75">
      <c r="N82" s="47"/>
      <c r="O82" s="37"/>
      <c r="P82" s="15"/>
    </row>
    <row r="83" spans="14:16" ht="15.75">
      <c r="N83" s="15"/>
      <c r="O83" s="15"/>
      <c r="P83" s="15"/>
    </row>
    <row r="84" spans="14:16" ht="15.75">
      <c r="N84" s="14"/>
      <c r="O84" s="14"/>
      <c r="P84" s="15"/>
    </row>
    <row r="85" spans="14:16" ht="15.75">
      <c r="N85" s="14"/>
      <c r="O85" s="14"/>
      <c r="P85" s="15"/>
    </row>
    <row r="86" spans="14:16" ht="15.75">
      <c r="N86" s="14"/>
      <c r="O86" s="14"/>
      <c r="P86" s="15"/>
    </row>
    <row r="87" spans="14:16" ht="15.75">
      <c r="N87" s="14"/>
      <c r="O87" s="14"/>
      <c r="P87" s="15"/>
    </row>
    <row r="88" ht="15.75">
      <c r="P88" s="15"/>
    </row>
    <row r="89" ht="15.75">
      <c r="P89" s="15"/>
    </row>
  </sheetData>
  <mergeCells count="4">
    <mergeCell ref="G8:J8"/>
    <mergeCell ref="E8:F8"/>
    <mergeCell ref="A20:D20"/>
    <mergeCell ref="C21:D21"/>
  </mergeCells>
  <printOptions horizontalCentered="1"/>
  <pageMargins left="0.48" right="0.5" top="0.5" bottom="0.25" header="0.5" footer="0.25"/>
  <pageSetup horizontalDpi="600" verticalDpi="600" orientation="landscape" scale="66" r:id="rId1"/>
  <headerFooter alignWithMargins="0">
    <oddFooter>&amp;C&amp;"Times New Roman,Regular"Exhibit L - Summary of Requirements by Object Class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view="pageBreakPreview" zoomScale="60" workbookViewId="0" topLeftCell="A1">
      <selection activeCell="A46" sqref="A46"/>
    </sheetView>
  </sheetViews>
  <sheetFormatPr defaultColWidth="8.88671875" defaultRowHeight="15"/>
  <cols>
    <col min="1" max="1" width="47.4453125" style="63" customWidth="1"/>
    <col min="2" max="2" width="29.77734375" style="63" customWidth="1"/>
    <col min="3" max="3" width="9.5546875" style="63" customWidth="1"/>
    <col min="4" max="4" width="9.6640625" style="63" customWidth="1"/>
    <col min="5" max="5" width="9.88671875" style="63" customWidth="1"/>
    <col min="6" max="6" width="13.3359375" style="63" customWidth="1"/>
    <col min="7" max="7" width="17.99609375" style="63" customWidth="1"/>
    <col min="8" max="16384" width="7.21484375" style="63" customWidth="1"/>
  </cols>
  <sheetData>
    <row r="1" spans="1:7" ht="18.75">
      <c r="A1" s="612" t="s">
        <v>275</v>
      </c>
      <c r="B1" s="658"/>
      <c r="C1" s="658"/>
      <c r="D1" s="658"/>
      <c r="E1" s="658"/>
      <c r="F1" s="658"/>
      <c r="G1" s="658"/>
    </row>
    <row r="2" spans="1:7" ht="15.75" customHeight="1">
      <c r="A2" s="612"/>
      <c r="B2" s="658"/>
      <c r="C2" s="658"/>
      <c r="D2" s="658"/>
      <c r="E2" s="658"/>
      <c r="F2" s="658"/>
      <c r="G2" s="658"/>
    </row>
    <row r="3" spans="1:7" ht="15.75" customHeight="1">
      <c r="A3" s="658"/>
      <c r="B3" s="658"/>
      <c r="C3" s="658"/>
      <c r="D3" s="658"/>
      <c r="E3" s="658"/>
      <c r="F3" s="658"/>
      <c r="G3" s="658"/>
    </row>
    <row r="4" spans="1:7" ht="15.75" customHeight="1">
      <c r="A4" s="629" t="s">
        <v>276</v>
      </c>
      <c r="B4" s="631"/>
      <c r="C4" s="631"/>
      <c r="D4" s="631"/>
      <c r="E4" s="631"/>
      <c r="F4" s="631"/>
      <c r="G4" s="631"/>
    </row>
    <row r="5" spans="1:7" ht="15.75" customHeight="1">
      <c r="A5" s="630" t="str">
        <f>'(B) JA Sum of Req '!A98</f>
        <v>Office of Justice Programs</v>
      </c>
      <c r="B5" s="631"/>
      <c r="C5" s="631"/>
      <c r="D5" s="631"/>
      <c r="E5" s="631"/>
      <c r="F5" s="631"/>
      <c r="G5" s="631"/>
    </row>
    <row r="6" spans="1:7" ht="15.75" customHeight="1">
      <c r="A6" s="630" t="s">
        <v>81</v>
      </c>
      <c r="B6" s="631"/>
      <c r="C6" s="631"/>
      <c r="D6" s="631"/>
      <c r="E6" s="631"/>
      <c r="F6" s="631"/>
      <c r="G6" s="631"/>
    </row>
    <row r="7" spans="1:7" ht="15.75" customHeight="1">
      <c r="A7" s="631" t="s">
        <v>177</v>
      </c>
      <c r="B7" s="631"/>
      <c r="C7" s="631"/>
      <c r="D7" s="631"/>
      <c r="E7" s="631"/>
      <c r="F7" s="631"/>
      <c r="G7" s="631"/>
    </row>
    <row r="8" spans="1:7" ht="15.75" customHeight="1">
      <c r="A8" s="663"/>
      <c r="B8" s="631"/>
      <c r="C8" s="631"/>
      <c r="D8" s="631"/>
      <c r="E8" s="631"/>
      <c r="F8" s="631"/>
      <c r="G8" s="631"/>
    </row>
    <row r="9" spans="1:7" ht="15.75" customHeight="1">
      <c r="A9" s="658"/>
      <c r="B9" s="658"/>
      <c r="C9" s="658"/>
      <c r="D9" s="658"/>
      <c r="E9" s="658"/>
      <c r="F9" s="658"/>
      <c r="G9" s="658"/>
    </row>
    <row r="10" spans="1:7" ht="38.25" customHeight="1">
      <c r="A10" s="632" t="s">
        <v>138</v>
      </c>
      <c r="B10" s="633" t="s">
        <v>174</v>
      </c>
      <c r="C10" s="634" t="s">
        <v>322</v>
      </c>
      <c r="D10" s="635"/>
      <c r="E10" s="635"/>
      <c r="F10" s="636"/>
      <c r="G10" s="637" t="s">
        <v>43</v>
      </c>
    </row>
    <row r="11" spans="1:7" ht="15.75" customHeight="1">
      <c r="A11" s="661"/>
      <c r="B11" s="639" t="s">
        <v>279</v>
      </c>
      <c r="C11" s="640" t="s">
        <v>214</v>
      </c>
      <c r="D11" s="640" t="s">
        <v>251</v>
      </c>
      <c r="E11" s="640" t="s">
        <v>42</v>
      </c>
      <c r="F11" s="641" t="s">
        <v>216</v>
      </c>
      <c r="G11" s="641" t="s">
        <v>223</v>
      </c>
    </row>
    <row r="12" spans="1:7" ht="15.75" customHeight="1">
      <c r="A12" s="642"/>
      <c r="B12" s="642"/>
      <c r="C12" s="643"/>
      <c r="D12" s="643"/>
      <c r="E12" s="643"/>
      <c r="F12" s="644"/>
      <c r="G12" s="644"/>
    </row>
    <row r="13" spans="1:7" ht="18" customHeight="1">
      <c r="A13" s="646" t="s">
        <v>157</v>
      </c>
      <c r="B13" s="647" t="s">
        <v>81</v>
      </c>
      <c r="C13" s="648">
        <v>0</v>
      </c>
      <c r="D13" s="649">
        <v>0</v>
      </c>
      <c r="E13" s="649">
        <v>0</v>
      </c>
      <c r="F13" s="774">
        <v>18753</v>
      </c>
      <c r="G13" s="774">
        <v>18753</v>
      </c>
    </row>
    <row r="14" spans="1:7" ht="15.75" customHeight="1">
      <c r="A14" s="650" t="s">
        <v>206</v>
      </c>
      <c r="B14" s="755"/>
      <c r="C14" s="651">
        <f>SUM(C13:C13)</f>
        <v>0</v>
      </c>
      <c r="D14" s="652">
        <f>SUM(D13:D13)</f>
        <v>0</v>
      </c>
      <c r="E14" s="652">
        <f>SUM(E13:E13)</f>
        <v>0</v>
      </c>
      <c r="F14" s="653">
        <f>SUM(F13:F13)</f>
        <v>18753</v>
      </c>
      <c r="G14" s="654">
        <f>SUM(G13:G13)</f>
        <v>18753</v>
      </c>
    </row>
    <row r="15" spans="1:7" ht="15.75" customHeight="1">
      <c r="A15" s="655"/>
      <c r="B15" s="646"/>
      <c r="C15" s="655"/>
      <c r="D15" s="656"/>
      <c r="E15" s="656"/>
      <c r="F15" s="657"/>
      <c r="G15" s="657"/>
    </row>
    <row r="16" spans="1:7" ht="15.75" customHeight="1">
      <c r="A16" s="662"/>
      <c r="B16" s="658"/>
      <c r="C16" s="658"/>
      <c r="D16" s="658"/>
      <c r="E16" s="658"/>
      <c r="F16" s="658"/>
      <c r="G16" s="658"/>
    </row>
    <row r="17" spans="1:7" ht="30.75" customHeight="1">
      <c r="A17" s="638" t="s">
        <v>202</v>
      </c>
      <c r="B17" s="633" t="s">
        <v>174</v>
      </c>
      <c r="C17" s="634" t="s">
        <v>322</v>
      </c>
      <c r="D17" s="635"/>
      <c r="E17" s="635"/>
      <c r="F17" s="636"/>
      <c r="G17" s="637" t="s">
        <v>43</v>
      </c>
    </row>
    <row r="18" spans="1:7" ht="15.75" customHeight="1">
      <c r="A18" s="646"/>
      <c r="B18" s="639" t="s">
        <v>279</v>
      </c>
      <c r="C18" s="640" t="s">
        <v>214</v>
      </c>
      <c r="D18" s="640" t="s">
        <v>251</v>
      </c>
      <c r="E18" s="640" t="s">
        <v>42</v>
      </c>
      <c r="F18" s="641" t="s">
        <v>216</v>
      </c>
      <c r="G18" s="641" t="s">
        <v>229</v>
      </c>
    </row>
    <row r="19" spans="1:7" ht="15.75" customHeight="1">
      <c r="A19" s="783" t="s">
        <v>319</v>
      </c>
      <c r="B19" s="756" t="s">
        <v>81</v>
      </c>
      <c r="C19" s="758">
        <v>0</v>
      </c>
      <c r="D19" s="759">
        <v>0</v>
      </c>
      <c r="E19" s="759">
        <v>0</v>
      </c>
      <c r="F19" s="763">
        <v>-932</v>
      </c>
      <c r="G19" s="765">
        <f>SUM(F19)</f>
        <v>-932</v>
      </c>
    </row>
    <row r="20" spans="1:7" ht="15.75" customHeight="1">
      <c r="A20" s="642" t="s">
        <v>160</v>
      </c>
      <c r="B20" s="757" t="s">
        <v>81</v>
      </c>
      <c r="C20" s="761">
        <v>0</v>
      </c>
      <c r="D20" s="761">
        <v>0</v>
      </c>
      <c r="E20" s="761">
        <v>0</v>
      </c>
      <c r="F20" s="763">
        <v>-5624</v>
      </c>
      <c r="G20" s="765">
        <f aca="true" t="shared" si="0" ref="G20:G26">SUM(F20)</f>
        <v>-5624</v>
      </c>
    </row>
    <row r="21" spans="1:7" ht="15.75" customHeight="1">
      <c r="A21" s="642" t="s">
        <v>180</v>
      </c>
      <c r="B21" s="760" t="s">
        <v>81</v>
      </c>
      <c r="C21" s="762">
        <v>0</v>
      </c>
      <c r="D21" s="761">
        <v>0</v>
      </c>
      <c r="E21" s="761">
        <v>0</v>
      </c>
      <c r="F21" s="763">
        <v>-6989</v>
      </c>
      <c r="G21" s="765">
        <f t="shared" si="0"/>
        <v>-6989</v>
      </c>
    </row>
    <row r="22" spans="1:7" ht="15.75" customHeight="1">
      <c r="A22" s="642" t="s">
        <v>324</v>
      </c>
      <c r="B22" s="757" t="s">
        <v>81</v>
      </c>
      <c r="C22" s="762">
        <v>0</v>
      </c>
      <c r="D22" s="761">
        <v>0</v>
      </c>
      <c r="E22" s="761">
        <v>0</v>
      </c>
      <c r="F22" s="763">
        <v>-3749</v>
      </c>
      <c r="G22" s="765">
        <f t="shared" si="0"/>
        <v>-3749</v>
      </c>
    </row>
    <row r="23" spans="1:7" ht="15.75" customHeight="1">
      <c r="A23" s="642" t="s">
        <v>182</v>
      </c>
      <c r="B23" s="757" t="s">
        <v>81</v>
      </c>
      <c r="C23" s="762">
        <v>0</v>
      </c>
      <c r="D23" s="761">
        <v>0</v>
      </c>
      <c r="E23" s="761">
        <v>0</v>
      </c>
      <c r="F23" s="763">
        <v>-1431</v>
      </c>
      <c r="G23" s="765">
        <f t="shared" si="0"/>
        <v>-1431</v>
      </c>
    </row>
    <row r="24" spans="1:7" ht="15.75" customHeight="1">
      <c r="A24" s="645" t="s">
        <v>281</v>
      </c>
      <c r="B24" s="757" t="s">
        <v>81</v>
      </c>
      <c r="C24" s="762">
        <v>0</v>
      </c>
      <c r="D24" s="761">
        <v>0</v>
      </c>
      <c r="E24" s="761">
        <v>0</v>
      </c>
      <c r="F24" s="763">
        <v>-51090</v>
      </c>
      <c r="G24" s="765">
        <f t="shared" si="0"/>
        <v>-51090</v>
      </c>
    </row>
    <row r="25" spans="1:7" ht="15.75" customHeight="1">
      <c r="A25" s="645" t="s">
        <v>323</v>
      </c>
      <c r="B25" s="757" t="s">
        <v>81</v>
      </c>
      <c r="C25" s="762">
        <v>0</v>
      </c>
      <c r="D25" s="761">
        <v>0</v>
      </c>
      <c r="E25" s="761">
        <v>0</v>
      </c>
      <c r="F25" s="763">
        <v>-2344</v>
      </c>
      <c r="G25" s="765">
        <f t="shared" si="0"/>
        <v>-2344</v>
      </c>
    </row>
    <row r="26" spans="1:7" ht="15.75" customHeight="1">
      <c r="A26" s="646" t="s">
        <v>289</v>
      </c>
      <c r="B26" s="647" t="s">
        <v>81</v>
      </c>
      <c r="C26" s="656"/>
      <c r="D26" s="649">
        <v>0</v>
      </c>
      <c r="E26" s="649">
        <v>0</v>
      </c>
      <c r="F26" s="764">
        <v>-1406</v>
      </c>
      <c r="G26" s="766">
        <f t="shared" si="0"/>
        <v>-1406</v>
      </c>
    </row>
    <row r="27" spans="1:7" ht="15.75" customHeight="1">
      <c r="A27" s="659" t="s">
        <v>253</v>
      </c>
      <c r="B27" s="660"/>
      <c r="C27" s="651">
        <f>SUM(C26:C26)</f>
        <v>0</v>
      </c>
      <c r="D27" s="652">
        <f>SUM(D26:D26)</f>
        <v>0</v>
      </c>
      <c r="E27" s="652">
        <f>SUM(E26:E26)</f>
        <v>0</v>
      </c>
      <c r="F27" s="653">
        <f>SUM(F19:F26)</f>
        <v>-73565</v>
      </c>
      <c r="G27" s="654">
        <f>SUM(G19:G26)</f>
        <v>-73565</v>
      </c>
    </row>
    <row r="28" spans="1:7" ht="15.75" customHeight="1">
      <c r="A28" s="646"/>
      <c r="B28" s="656"/>
      <c r="C28" s="655"/>
      <c r="D28" s="656"/>
      <c r="E28" s="656"/>
      <c r="F28" s="657"/>
      <c r="G28" s="657"/>
    </row>
    <row r="29" spans="1:7" ht="15.75" customHeight="1">
      <c r="A29" s="643"/>
      <c r="B29" s="643"/>
      <c r="C29" s="643"/>
      <c r="D29" s="643"/>
      <c r="E29" s="643"/>
      <c r="F29" s="643"/>
      <c r="G29" s="643"/>
    </row>
    <row r="30" spans="1:7" ht="15.75" customHeight="1">
      <c r="A30" s="643"/>
      <c r="B30" s="643"/>
      <c r="C30" s="643"/>
      <c r="D30" s="643"/>
      <c r="E30" s="643"/>
      <c r="F30" s="643"/>
      <c r="G30" s="643"/>
    </row>
    <row r="31" spans="1:7" ht="15.75" customHeight="1">
      <c r="A31" s="302"/>
      <c r="B31" s="302"/>
      <c r="C31" s="302"/>
      <c r="D31" s="302"/>
      <c r="E31" s="302"/>
      <c r="F31" s="302"/>
      <c r="G31" s="302"/>
    </row>
    <row r="32" spans="1:7" ht="18" customHeight="1">
      <c r="A32" s="368"/>
      <c r="B32" s="302"/>
      <c r="C32" s="302"/>
      <c r="D32" s="302"/>
      <c r="E32" s="302"/>
      <c r="F32" s="302"/>
      <c r="G32" s="302"/>
    </row>
    <row r="33" ht="18" customHeight="1"/>
  </sheetData>
  <printOptions horizontalCentered="1"/>
  <pageMargins left="0.75" right="0.75" top="1" bottom="0.59" header="0.5" footer="0.58"/>
  <pageSetup fitToHeight="1" fitToWidth="1" horizontalDpi="600" verticalDpi="600" orientation="landscape" scale="73" r:id="rId1"/>
  <headerFooter alignWithMargins="0">
    <oddFooter>&amp;C&amp;"Times New Roman,Regular"Exhibit C - Program Increases/Offsets By Appropriation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89"/>
  <sheetViews>
    <sheetView workbookViewId="0" topLeftCell="B10">
      <selection activeCell="P33" sqref="P33"/>
    </sheetView>
  </sheetViews>
  <sheetFormatPr defaultColWidth="8.88671875" defaultRowHeight="15"/>
  <cols>
    <col min="1" max="1" width="45.4453125" style="65" customWidth="1"/>
    <col min="2" max="2" width="1.2265625" style="65" customWidth="1"/>
    <col min="3" max="3" width="10.3359375" style="65" customWidth="1"/>
    <col min="4" max="4" width="10.99609375" style="65" customWidth="1"/>
    <col min="5" max="5" width="1.2265625" style="65" customWidth="1"/>
    <col min="6" max="7" width="11.21484375" style="65" customWidth="1"/>
    <col min="8" max="8" width="1.2265625" style="65" customWidth="1"/>
    <col min="9" max="9" width="7.21484375" style="65" customWidth="1"/>
    <col min="10" max="10" width="7.99609375" style="65" customWidth="1"/>
    <col min="11" max="13" width="6.77734375" style="65" customWidth="1"/>
    <col min="14" max="14" width="7.21484375" style="65" customWidth="1"/>
    <col min="15" max="15" width="6.3359375" style="65" customWidth="1"/>
    <col min="16" max="16" width="7.21484375" style="65" customWidth="1"/>
    <col min="17" max="17" width="1.88671875" style="65" customWidth="1"/>
    <col min="18" max="16384" width="7.21484375" style="65" customWidth="1"/>
  </cols>
  <sheetData>
    <row r="1" ht="15.75">
      <c r="A1" s="68" t="s">
        <v>24</v>
      </c>
    </row>
    <row r="2" ht="18.75" customHeight="1">
      <c r="A2" s="68"/>
    </row>
    <row r="3" spans="1:19" ht="15.75">
      <c r="A3" s="69" t="s">
        <v>252</v>
      </c>
      <c r="B3" s="64"/>
      <c r="C3" s="64"/>
      <c r="D3" s="64"/>
      <c r="E3" s="64"/>
      <c r="F3" s="64"/>
      <c r="G3" s="64"/>
      <c r="H3" s="64"/>
      <c r="I3" s="64"/>
      <c r="J3" s="64"/>
      <c r="K3" s="64"/>
      <c r="L3" s="64"/>
      <c r="M3" s="64"/>
      <c r="N3" s="64"/>
      <c r="O3" s="64"/>
      <c r="P3" s="64"/>
      <c r="Q3" s="64"/>
      <c r="R3" s="64"/>
      <c r="S3" s="64"/>
    </row>
    <row r="4" spans="1:19" s="690" customFormat="1" ht="15.75">
      <c r="A4" s="688" t="str">
        <f>+'(B) JA Sum of Req '!A98</f>
        <v>Office of Justice Programs</v>
      </c>
      <c r="B4" s="689"/>
      <c r="C4" s="689"/>
      <c r="D4" s="689"/>
      <c r="E4" s="689"/>
      <c r="F4" s="689"/>
      <c r="G4" s="689"/>
      <c r="H4" s="689"/>
      <c r="I4" s="689"/>
      <c r="J4" s="689"/>
      <c r="K4" s="689"/>
      <c r="L4" s="689"/>
      <c r="M4" s="689"/>
      <c r="N4" s="689"/>
      <c r="O4" s="689"/>
      <c r="P4" s="689"/>
      <c r="Q4" s="689"/>
      <c r="R4" s="689"/>
      <c r="S4" s="689"/>
    </row>
    <row r="5" spans="1:19" s="690" customFormat="1" ht="15.75">
      <c r="A5" s="688" t="s">
        <v>81</v>
      </c>
      <c r="B5" s="689"/>
      <c r="C5" s="689"/>
      <c r="D5" s="689"/>
      <c r="E5" s="689"/>
      <c r="F5" s="689"/>
      <c r="G5" s="689"/>
      <c r="H5" s="689"/>
      <c r="I5" s="689"/>
      <c r="J5" s="689"/>
      <c r="K5" s="689"/>
      <c r="L5" s="689"/>
      <c r="M5" s="689"/>
      <c r="N5" s="689"/>
      <c r="O5" s="689"/>
      <c r="P5" s="689"/>
      <c r="Q5" s="689"/>
      <c r="R5" s="689"/>
      <c r="S5" s="689"/>
    </row>
    <row r="6" spans="1:19" ht="12.75">
      <c r="A6" s="71" t="s">
        <v>177</v>
      </c>
      <c r="B6" s="64"/>
      <c r="C6" s="64"/>
      <c r="D6" s="64"/>
      <c r="E6" s="64"/>
      <c r="F6" s="64"/>
      <c r="G6" s="64"/>
      <c r="H6" s="64"/>
      <c r="I6" s="64"/>
      <c r="J6" s="64"/>
      <c r="K6" s="64"/>
      <c r="L6" s="64"/>
      <c r="M6" s="64"/>
      <c r="N6" s="64"/>
      <c r="O6" s="64"/>
      <c r="P6" s="64"/>
      <c r="Q6" s="64"/>
      <c r="R6" s="64"/>
      <c r="S6" s="64"/>
    </row>
    <row r="8" ht="13.5" thickBot="1"/>
    <row r="9" spans="1:19" ht="12.75">
      <c r="A9" s="671"/>
      <c r="B9" s="72"/>
      <c r="C9" s="491" t="str">
        <f>+'(B) JA Sum of Req '!H106</f>
        <v>2006 Appropriation Enacted</v>
      </c>
      <c r="D9" s="417"/>
      <c r="E9" s="327"/>
      <c r="F9" s="491" t="s">
        <v>285</v>
      </c>
      <c r="G9" s="417"/>
      <c r="H9" s="327"/>
      <c r="I9" s="418">
        <f>+'(B) JA Sum of Req '!T106</f>
        <v>2008</v>
      </c>
      <c r="J9" s="417"/>
      <c r="K9" s="452">
        <f>+'(B) JA Sum of Req '!X106</f>
        <v>2008</v>
      </c>
      <c r="L9" s="453"/>
      <c r="M9" s="454"/>
      <c r="N9" s="455"/>
      <c r="O9" s="418">
        <f>+'(B) JA Sum of Req '!AF106</f>
        <v>2008</v>
      </c>
      <c r="P9" s="417"/>
      <c r="Q9" s="329"/>
      <c r="R9" s="493"/>
      <c r="S9" s="494"/>
    </row>
    <row r="10" spans="1:19" ht="14.25" customHeight="1">
      <c r="A10" s="73"/>
      <c r="B10" s="72"/>
      <c r="C10" s="492" t="str">
        <f>+'(B) JA Sum of Req '!H107</f>
        <v>w/Rescissions and Supplementals</v>
      </c>
      <c r="D10" s="331"/>
      <c r="E10" s="327"/>
      <c r="F10" s="492"/>
      <c r="G10" s="332"/>
      <c r="H10" s="327"/>
      <c r="I10" s="330" t="str">
        <f>+'(B) JA Sum of Req '!T107</f>
        <v>Current Services</v>
      </c>
      <c r="J10" s="332"/>
      <c r="K10" s="823" t="s">
        <v>223</v>
      </c>
      <c r="L10" s="824"/>
      <c r="M10" s="441" t="s">
        <v>229</v>
      </c>
      <c r="N10" s="332"/>
      <c r="O10" s="330" t="str">
        <f>+'(B) JA Sum of Req '!AF107</f>
        <v>Request</v>
      </c>
      <c r="P10" s="332"/>
      <c r="Q10" s="329"/>
      <c r="R10" s="494"/>
      <c r="S10" s="494"/>
    </row>
    <row r="11" spans="1:19" ht="12.75" hidden="1">
      <c r="A11" s="804" t="s">
        <v>135</v>
      </c>
      <c r="B11" s="72"/>
      <c r="C11" s="333"/>
      <c r="D11" s="334"/>
      <c r="E11" s="327"/>
      <c r="F11" s="333"/>
      <c r="G11" s="334"/>
      <c r="H11" s="327"/>
      <c r="I11" s="333"/>
      <c r="J11" s="334"/>
      <c r="K11" s="333"/>
      <c r="L11" s="334"/>
      <c r="M11" s="442"/>
      <c r="N11" s="334"/>
      <c r="O11" s="333"/>
      <c r="P11" s="334"/>
      <c r="Q11" s="329"/>
      <c r="R11" s="442"/>
      <c r="S11" s="442"/>
    </row>
    <row r="12" spans="1:19" ht="51">
      <c r="A12" s="805"/>
      <c r="B12" s="72"/>
      <c r="C12" s="521" t="s">
        <v>12</v>
      </c>
      <c r="D12" s="522" t="s">
        <v>13</v>
      </c>
      <c r="E12" s="327"/>
      <c r="F12" s="521" t="s">
        <v>12</v>
      </c>
      <c r="G12" s="522" t="s">
        <v>13</v>
      </c>
      <c r="H12" s="327"/>
      <c r="I12" s="521" t="s">
        <v>12</v>
      </c>
      <c r="J12" s="522" t="s">
        <v>13</v>
      </c>
      <c r="K12" s="521" t="s">
        <v>12</v>
      </c>
      <c r="L12" s="522" t="s">
        <v>13</v>
      </c>
      <c r="M12" s="521" t="s">
        <v>12</v>
      </c>
      <c r="N12" s="522" t="s">
        <v>13</v>
      </c>
      <c r="O12" s="521" t="s">
        <v>12</v>
      </c>
      <c r="P12" s="522" t="s">
        <v>13</v>
      </c>
      <c r="Q12" s="329"/>
      <c r="R12" s="495"/>
      <c r="S12" s="495"/>
    </row>
    <row r="13" spans="1:19" ht="12.75">
      <c r="A13" s="73"/>
      <c r="B13" s="72"/>
      <c r="C13" s="74"/>
      <c r="D13" s="75"/>
      <c r="E13" s="72"/>
      <c r="F13" s="74"/>
      <c r="G13" s="75"/>
      <c r="H13" s="72"/>
      <c r="I13" s="74"/>
      <c r="J13" s="75"/>
      <c r="K13" s="74"/>
      <c r="L13" s="444"/>
      <c r="M13" s="456"/>
      <c r="N13" s="75"/>
      <c r="O13" s="74"/>
      <c r="P13" s="75"/>
      <c r="R13" s="444"/>
      <c r="S13" s="444"/>
    </row>
    <row r="14" spans="1:19" ht="12.75">
      <c r="A14" s="76" t="s">
        <v>263</v>
      </c>
      <c r="B14" s="72"/>
      <c r="C14" s="516"/>
      <c r="D14" s="517"/>
      <c r="E14" s="72"/>
      <c r="F14" s="516"/>
      <c r="G14" s="517"/>
      <c r="H14" s="72"/>
      <c r="I14" s="516"/>
      <c r="J14" s="517"/>
      <c r="K14" s="516"/>
      <c r="L14" s="518"/>
      <c r="M14" s="516"/>
      <c r="N14" s="517"/>
      <c r="O14" s="516"/>
      <c r="P14" s="517"/>
      <c r="R14" s="445"/>
      <c r="S14" s="496"/>
    </row>
    <row r="15" spans="1:19" ht="12.75">
      <c r="A15" s="79" t="s">
        <v>136</v>
      </c>
      <c r="B15" s="72"/>
      <c r="C15" s="516"/>
      <c r="D15" s="517"/>
      <c r="E15" s="72"/>
      <c r="F15" s="516"/>
      <c r="G15" s="517"/>
      <c r="H15" s="72"/>
      <c r="I15" s="516"/>
      <c r="J15" s="517"/>
      <c r="K15" s="516"/>
      <c r="L15" s="518"/>
      <c r="M15" s="516"/>
      <c r="N15" s="517"/>
      <c r="O15" s="516"/>
      <c r="P15" s="517"/>
      <c r="R15" s="445"/>
      <c r="S15" s="496"/>
    </row>
    <row r="16" spans="1:19" ht="27" customHeight="1">
      <c r="A16" s="440" t="s">
        <v>137</v>
      </c>
      <c r="B16" s="73"/>
      <c r="C16" s="295"/>
      <c r="D16" s="296"/>
      <c r="E16" s="80"/>
      <c r="F16" s="295"/>
      <c r="G16" s="296"/>
      <c r="H16" s="298"/>
      <c r="I16" s="295"/>
      <c r="J16" s="296"/>
      <c r="K16" s="295"/>
      <c r="L16" s="446"/>
      <c r="M16" s="295"/>
      <c r="N16" s="296"/>
      <c r="O16" s="295">
        <f>K16+I16+M16</f>
        <v>0</v>
      </c>
      <c r="P16" s="296">
        <f>N16+J16+L16</f>
        <v>0</v>
      </c>
      <c r="R16" s="449"/>
      <c r="S16" s="449"/>
    </row>
    <row r="17" spans="1:19" ht="12.75" hidden="1">
      <c r="A17" s="79" t="s">
        <v>254</v>
      </c>
      <c r="B17" s="72"/>
      <c r="C17" s="83"/>
      <c r="D17" s="84"/>
      <c r="E17" s="82"/>
      <c r="F17" s="83"/>
      <c r="G17" s="84"/>
      <c r="H17" s="82"/>
      <c r="I17" s="83"/>
      <c r="J17" s="84"/>
      <c r="K17" s="83"/>
      <c r="L17" s="447"/>
      <c r="M17" s="83"/>
      <c r="N17" s="84"/>
      <c r="O17" s="83"/>
      <c r="P17" s="84"/>
      <c r="R17" s="447"/>
      <c r="S17" s="447"/>
    </row>
    <row r="18" spans="1:19" s="66" customFormat="1" ht="12.75">
      <c r="A18" s="87" t="s">
        <v>264</v>
      </c>
      <c r="B18" s="76"/>
      <c r="C18" s="88">
        <f>SUM(C15:C17)</f>
        <v>0</v>
      </c>
      <c r="D18" s="89">
        <f>SUM(D15:D17)</f>
        <v>0</v>
      </c>
      <c r="E18" s="505"/>
      <c r="F18" s="88">
        <f>SUM(F15:F17)</f>
        <v>0</v>
      </c>
      <c r="G18" s="89">
        <f>SUM(G15:G17)</f>
        <v>0</v>
      </c>
      <c r="H18" s="297"/>
      <c r="I18" s="88">
        <f aca="true" t="shared" si="0" ref="I18:P18">SUM(I15:I17)</f>
        <v>0</v>
      </c>
      <c r="J18" s="89">
        <f t="shared" si="0"/>
        <v>0</v>
      </c>
      <c r="K18" s="88">
        <f t="shared" si="0"/>
        <v>0</v>
      </c>
      <c r="L18" s="89">
        <f t="shared" si="0"/>
        <v>0</v>
      </c>
      <c r="M18" s="88">
        <f t="shared" si="0"/>
        <v>0</v>
      </c>
      <c r="N18" s="89">
        <f t="shared" si="0"/>
        <v>0</v>
      </c>
      <c r="O18" s="88">
        <f t="shared" si="0"/>
        <v>0</v>
      </c>
      <c r="P18" s="89">
        <f t="shared" si="0"/>
        <v>0</v>
      </c>
      <c r="R18" s="497"/>
      <c r="S18" s="497"/>
    </row>
    <row r="19" spans="1:19" ht="12.75">
      <c r="A19" s="73"/>
      <c r="B19" s="72"/>
      <c r="C19" s="74"/>
      <c r="D19" s="75"/>
      <c r="E19" s="72"/>
      <c r="F19" s="74"/>
      <c r="G19" s="75"/>
      <c r="H19" s="72"/>
      <c r="I19" s="74"/>
      <c r="J19" s="75"/>
      <c r="K19" s="74"/>
      <c r="L19" s="444"/>
      <c r="M19" s="74"/>
      <c r="N19" s="75"/>
      <c r="O19" s="74"/>
      <c r="P19" s="75"/>
      <c r="R19" s="444"/>
      <c r="S19" s="444"/>
    </row>
    <row r="20" spans="1:19" ht="25.5">
      <c r="A20" s="86" t="s">
        <v>268</v>
      </c>
      <c r="B20" s="72"/>
      <c r="C20" s="74"/>
      <c r="D20" s="75"/>
      <c r="E20" s="72"/>
      <c r="F20" s="74"/>
      <c r="G20" s="75"/>
      <c r="H20" s="72"/>
      <c r="I20" s="74"/>
      <c r="J20" s="75"/>
      <c r="K20" s="74"/>
      <c r="L20" s="444"/>
      <c r="M20" s="74"/>
      <c r="N20" s="75"/>
      <c r="O20" s="74"/>
      <c r="P20" s="75"/>
      <c r="R20" s="444"/>
      <c r="S20" s="444"/>
    </row>
    <row r="21" spans="1:19" ht="14.25" customHeight="1">
      <c r="A21" s="294">
        <v>2.1</v>
      </c>
      <c r="B21" s="73"/>
      <c r="C21" s="295"/>
      <c r="D21" s="296"/>
      <c r="E21" s="80"/>
      <c r="F21" s="295"/>
      <c r="G21" s="296"/>
      <c r="H21" s="298"/>
      <c r="I21" s="295"/>
      <c r="J21" s="296"/>
      <c r="K21" s="295"/>
      <c r="L21" s="446"/>
      <c r="M21" s="295"/>
      <c r="N21" s="296"/>
      <c r="O21" s="295">
        <f aca="true" t="shared" si="1" ref="O21:O27">K21+I21+M21</f>
        <v>0</v>
      </c>
      <c r="P21" s="296">
        <f aca="true" t="shared" si="2" ref="P21:P27">N21+J21+L21</f>
        <v>0</v>
      </c>
      <c r="R21" s="449"/>
      <c r="S21" s="449"/>
    </row>
    <row r="22" spans="1:19" ht="12.75" hidden="1">
      <c r="A22" s="79" t="s">
        <v>269</v>
      </c>
      <c r="B22" s="72"/>
      <c r="C22" s="80"/>
      <c r="D22" s="81"/>
      <c r="E22" s="82"/>
      <c r="F22" s="80"/>
      <c r="G22" s="81"/>
      <c r="H22" s="82"/>
      <c r="I22" s="80"/>
      <c r="J22" s="81"/>
      <c r="K22" s="80"/>
      <c r="L22" s="449"/>
      <c r="M22" s="80"/>
      <c r="N22" s="81"/>
      <c r="O22" s="80">
        <f t="shared" si="1"/>
        <v>0</v>
      </c>
      <c r="P22" s="81">
        <f t="shared" si="2"/>
        <v>0</v>
      </c>
      <c r="R22" s="449"/>
      <c r="S22" s="449"/>
    </row>
    <row r="23" spans="1:19" ht="12.75" hidden="1">
      <c r="A23" s="79" t="s">
        <v>270</v>
      </c>
      <c r="B23" s="72"/>
      <c r="C23" s="80"/>
      <c r="D23" s="81"/>
      <c r="E23" s="82"/>
      <c r="F23" s="80"/>
      <c r="G23" s="81"/>
      <c r="H23" s="82"/>
      <c r="I23" s="80"/>
      <c r="J23" s="81"/>
      <c r="K23" s="80"/>
      <c r="L23" s="449"/>
      <c r="M23" s="80"/>
      <c r="N23" s="81"/>
      <c r="O23" s="80">
        <f t="shared" si="1"/>
        <v>0</v>
      </c>
      <c r="P23" s="81">
        <f t="shared" si="2"/>
        <v>0</v>
      </c>
      <c r="R23" s="449"/>
      <c r="S23" s="449"/>
    </row>
    <row r="24" spans="1:19" ht="12.75" hidden="1">
      <c r="A24" s="79" t="s">
        <v>271</v>
      </c>
      <c r="B24" s="72"/>
      <c r="C24" s="80"/>
      <c r="D24" s="81"/>
      <c r="E24" s="82"/>
      <c r="F24" s="80"/>
      <c r="G24" s="81"/>
      <c r="H24" s="82"/>
      <c r="I24" s="80"/>
      <c r="J24" s="81"/>
      <c r="K24" s="80"/>
      <c r="L24" s="449"/>
      <c r="M24" s="80"/>
      <c r="N24" s="81"/>
      <c r="O24" s="80">
        <f t="shared" si="1"/>
        <v>0</v>
      </c>
      <c r="P24" s="81">
        <f t="shared" si="2"/>
        <v>0</v>
      </c>
      <c r="R24" s="449"/>
      <c r="S24" s="449"/>
    </row>
    <row r="25" spans="1:19" ht="12.75" hidden="1">
      <c r="A25" s="79" t="s">
        <v>272</v>
      </c>
      <c r="B25" s="72"/>
      <c r="C25" s="80">
        <f>'[3]CEFC Split'!J7</f>
        <v>0</v>
      </c>
      <c r="D25" s="81">
        <f>'[3]CEFC Split'!I7</f>
        <v>0</v>
      </c>
      <c r="E25" s="82"/>
      <c r="F25" s="80">
        <f>'[3]CEFC Split'!L7</f>
        <v>0</v>
      </c>
      <c r="G25" s="81">
        <f>'[3]CEFC Split'!K7</f>
        <v>0</v>
      </c>
      <c r="H25" s="82"/>
      <c r="I25" s="80">
        <f>'[3]CEFC Split'!N7</f>
        <v>0</v>
      </c>
      <c r="J25" s="81">
        <f>'[3]CEFC Split'!M7</f>
        <v>0</v>
      </c>
      <c r="K25" s="80"/>
      <c r="L25" s="449"/>
      <c r="M25" s="80"/>
      <c r="N25" s="81"/>
      <c r="O25" s="80">
        <f t="shared" si="1"/>
        <v>0</v>
      </c>
      <c r="P25" s="81">
        <f t="shared" si="2"/>
        <v>0</v>
      </c>
      <c r="R25" s="449"/>
      <c r="S25" s="449"/>
    </row>
    <row r="26" spans="1:19" ht="12.75" hidden="1">
      <c r="A26" s="79" t="s">
        <v>273</v>
      </c>
      <c r="B26" s="72"/>
      <c r="C26" s="83">
        <f>'[3]CEFC Split'!J8</f>
        <v>0</v>
      </c>
      <c r="D26" s="84">
        <f>'[3]CEFC Split'!I8</f>
        <v>0</v>
      </c>
      <c r="E26" s="82"/>
      <c r="F26" s="83">
        <f>'[3]CEFC Split'!L8</f>
        <v>0</v>
      </c>
      <c r="G26" s="84">
        <f>'[3]CEFC Split'!K8</f>
        <v>0</v>
      </c>
      <c r="H26" s="82"/>
      <c r="I26" s="83">
        <f>'[3]CEFC Split'!N8</f>
        <v>0</v>
      </c>
      <c r="J26" s="84">
        <f>'[3]CEFC Split'!M8</f>
        <v>0</v>
      </c>
      <c r="K26" s="83"/>
      <c r="L26" s="447"/>
      <c r="M26" s="83"/>
      <c r="N26" s="84"/>
      <c r="O26" s="83">
        <f t="shared" si="1"/>
        <v>0</v>
      </c>
      <c r="P26" s="84">
        <f t="shared" si="2"/>
        <v>0</v>
      </c>
      <c r="R26" s="447"/>
      <c r="S26" s="447"/>
    </row>
    <row r="27" spans="1:19" ht="12.75">
      <c r="A27" s="87" t="s">
        <v>274</v>
      </c>
      <c r="B27" s="76"/>
      <c r="C27" s="88">
        <f>SUM(C21:C26)</f>
        <v>0</v>
      </c>
      <c r="D27" s="89">
        <f>SUM(D21:D26)</f>
        <v>0</v>
      </c>
      <c r="E27" s="505"/>
      <c r="F27" s="88">
        <f>SUM(F21:F26)</f>
        <v>0</v>
      </c>
      <c r="G27" s="89">
        <f>SUM(G21:G26)</f>
        <v>0</v>
      </c>
      <c r="H27" s="297"/>
      <c r="I27" s="88">
        <f aca="true" t="shared" si="3" ref="I27:N27">SUM(I21:I26)</f>
        <v>0</v>
      </c>
      <c r="J27" s="89">
        <f t="shared" si="3"/>
        <v>0</v>
      </c>
      <c r="K27" s="88">
        <f t="shared" si="3"/>
        <v>0</v>
      </c>
      <c r="L27" s="89">
        <f>SUM(L21:L26)</f>
        <v>0</v>
      </c>
      <c r="M27" s="88">
        <f>SUM(M21:M26)</f>
        <v>0</v>
      </c>
      <c r="N27" s="89">
        <f t="shared" si="3"/>
        <v>0</v>
      </c>
      <c r="O27" s="88">
        <f t="shared" si="1"/>
        <v>0</v>
      </c>
      <c r="P27" s="89">
        <f t="shared" si="2"/>
        <v>0</v>
      </c>
      <c r="R27" s="497"/>
      <c r="S27" s="497"/>
    </row>
    <row r="28" spans="1:19" ht="12.75">
      <c r="A28" s="73"/>
      <c r="B28" s="72"/>
      <c r="C28" s="74"/>
      <c r="D28" s="75"/>
      <c r="E28" s="72"/>
      <c r="F28" s="74"/>
      <c r="G28" s="75"/>
      <c r="H28" s="72"/>
      <c r="I28" s="74"/>
      <c r="J28" s="75"/>
      <c r="K28" s="74"/>
      <c r="L28" s="444"/>
      <c r="M28" s="74"/>
      <c r="N28" s="75"/>
      <c r="O28" s="74"/>
      <c r="P28" s="75"/>
      <c r="R28" s="444"/>
      <c r="S28" s="444"/>
    </row>
    <row r="29" spans="1:19" ht="25.5">
      <c r="A29" s="86" t="s">
        <v>248</v>
      </c>
      <c r="B29" s="72"/>
      <c r="C29" s="74"/>
      <c r="D29" s="75"/>
      <c r="E29" s="72"/>
      <c r="F29" s="74"/>
      <c r="G29" s="75"/>
      <c r="H29" s="72"/>
      <c r="I29" s="74"/>
      <c r="J29" s="75"/>
      <c r="K29" s="74"/>
      <c r="L29" s="444"/>
      <c r="M29" s="74"/>
      <c r="N29" s="75"/>
      <c r="O29" s="74"/>
      <c r="P29" s="75"/>
      <c r="R29" s="444"/>
      <c r="S29" s="444"/>
    </row>
    <row r="30" spans="1:19" ht="12.75">
      <c r="A30" s="294" t="s">
        <v>256</v>
      </c>
      <c r="B30" s="73"/>
      <c r="C30" s="295"/>
      <c r="D30" s="296"/>
      <c r="E30" s="80"/>
      <c r="F30" s="295"/>
      <c r="G30" s="296"/>
      <c r="H30" s="298"/>
      <c r="I30" s="295"/>
      <c r="J30" s="296"/>
      <c r="K30" s="295"/>
      <c r="L30" s="446"/>
      <c r="M30" s="295"/>
      <c r="N30" s="296"/>
      <c r="O30" s="295">
        <f>K30+I30+M30</f>
        <v>0</v>
      </c>
      <c r="P30" s="296">
        <f>N30+J30+L30</f>
        <v>0</v>
      </c>
      <c r="R30" s="449"/>
      <c r="S30" s="449"/>
    </row>
    <row r="31" spans="1:19" ht="12.75" hidden="1">
      <c r="A31" s="79" t="s">
        <v>1</v>
      </c>
      <c r="B31" s="72"/>
      <c r="C31" s="80"/>
      <c r="D31" s="81"/>
      <c r="E31" s="82"/>
      <c r="F31" s="80"/>
      <c r="G31" s="81"/>
      <c r="H31" s="82"/>
      <c r="I31" s="80"/>
      <c r="J31" s="81"/>
      <c r="K31" s="80"/>
      <c r="L31" s="449"/>
      <c r="M31" s="80"/>
      <c r="N31" s="81"/>
      <c r="O31" s="80">
        <f>K31+I31+M31</f>
        <v>0</v>
      </c>
      <c r="P31" s="81">
        <f>N31+J31+L31</f>
        <v>0</v>
      </c>
      <c r="R31" s="449"/>
      <c r="S31" s="449"/>
    </row>
    <row r="32" spans="1:19" ht="12.75" hidden="1">
      <c r="A32" s="79" t="s">
        <v>2</v>
      </c>
      <c r="B32" s="72"/>
      <c r="C32" s="83"/>
      <c r="D32" s="84"/>
      <c r="E32" s="82"/>
      <c r="F32" s="83"/>
      <c r="G32" s="84"/>
      <c r="H32" s="82"/>
      <c r="I32" s="83"/>
      <c r="J32" s="84"/>
      <c r="K32" s="83"/>
      <c r="L32" s="447"/>
      <c r="M32" s="83"/>
      <c r="N32" s="84"/>
      <c r="O32" s="83">
        <f>K32+I32+M32</f>
        <v>0</v>
      </c>
      <c r="P32" s="84">
        <f>N32+J32+L32</f>
        <v>0</v>
      </c>
      <c r="R32" s="447"/>
      <c r="S32" s="447"/>
    </row>
    <row r="33" spans="1:19" ht="12.75">
      <c r="A33" s="87" t="s">
        <v>3</v>
      </c>
      <c r="B33" s="76"/>
      <c r="C33" s="88">
        <v>672</v>
      </c>
      <c r="D33" s="775">
        <f>296386-1332</f>
        <v>295054</v>
      </c>
      <c r="E33" s="505"/>
      <c r="F33" s="88">
        <v>672</v>
      </c>
      <c r="G33" s="775">
        <v>294709</v>
      </c>
      <c r="H33" s="297"/>
      <c r="I33" s="88">
        <v>672</v>
      </c>
      <c r="J33" s="776">
        <f>309364+32</f>
        <v>309396</v>
      </c>
      <c r="K33" s="621">
        <v>0</v>
      </c>
      <c r="L33" s="777">
        <v>18753</v>
      </c>
      <c r="M33" s="88">
        <f>SUM(M30:M32)</f>
        <v>0</v>
      </c>
      <c r="N33" s="776">
        <v>-73565</v>
      </c>
      <c r="O33" s="621">
        <v>672</v>
      </c>
      <c r="P33" s="775">
        <v>254584</v>
      </c>
      <c r="R33" s="497"/>
      <c r="S33" s="497"/>
    </row>
    <row r="34" spans="1:19" ht="12.75">
      <c r="A34" s="73"/>
      <c r="B34" s="72"/>
      <c r="C34" s="74"/>
      <c r="D34" s="75"/>
      <c r="E34" s="72"/>
      <c r="F34" s="74"/>
      <c r="G34" s="75"/>
      <c r="H34" s="72"/>
      <c r="I34" s="74"/>
      <c r="J34" s="75"/>
      <c r="K34" s="74"/>
      <c r="L34" s="444"/>
      <c r="M34" s="74"/>
      <c r="N34" s="75"/>
      <c r="O34" s="74"/>
      <c r="P34" s="75"/>
      <c r="R34" s="444"/>
      <c r="S34" s="444"/>
    </row>
    <row r="35" spans="1:19" ht="25.5">
      <c r="A35" s="86" t="s">
        <v>4</v>
      </c>
      <c r="B35" s="72"/>
      <c r="C35" s="74"/>
      <c r="D35" s="75"/>
      <c r="E35" s="72"/>
      <c r="F35" s="74"/>
      <c r="G35" s="75"/>
      <c r="H35" s="72"/>
      <c r="I35" s="74"/>
      <c r="J35" s="75"/>
      <c r="K35" s="74"/>
      <c r="L35" s="444"/>
      <c r="M35" s="74"/>
      <c r="N35" s="75"/>
      <c r="O35" s="74"/>
      <c r="P35" s="75"/>
      <c r="R35" s="444"/>
      <c r="S35" s="444"/>
    </row>
    <row r="36" spans="1:19" ht="12.75">
      <c r="A36" s="294" t="s">
        <v>257</v>
      </c>
      <c r="B36" s="73"/>
      <c r="C36" s="295">
        <v>0</v>
      </c>
      <c r="D36" s="296">
        <v>0</v>
      </c>
      <c r="E36" s="80"/>
      <c r="F36" s="295">
        <v>0</v>
      </c>
      <c r="G36" s="296">
        <v>0</v>
      </c>
      <c r="H36" s="298"/>
      <c r="I36" s="295">
        <v>0</v>
      </c>
      <c r="J36" s="296">
        <v>0</v>
      </c>
      <c r="K36" s="295">
        <v>0</v>
      </c>
      <c r="L36" s="446">
        <v>0</v>
      </c>
      <c r="M36" s="295">
        <v>0</v>
      </c>
      <c r="N36" s="296">
        <v>0</v>
      </c>
      <c r="O36" s="295">
        <f aca="true" t="shared" si="4" ref="O36:O42">K36+I36+M36</f>
        <v>0</v>
      </c>
      <c r="P36" s="296">
        <f aca="true" t="shared" si="5" ref="P36:P42">N36+J36+L36</f>
        <v>0</v>
      </c>
      <c r="R36" s="449"/>
      <c r="S36" s="449"/>
    </row>
    <row r="37" spans="1:19" ht="12.75" hidden="1">
      <c r="A37" s="79" t="s">
        <v>5</v>
      </c>
      <c r="B37" s="72"/>
      <c r="C37" s="80">
        <v>0</v>
      </c>
      <c r="D37" s="81">
        <v>0</v>
      </c>
      <c r="E37" s="82"/>
      <c r="F37" s="80">
        <v>0</v>
      </c>
      <c r="G37" s="81">
        <v>0</v>
      </c>
      <c r="H37" s="82"/>
      <c r="I37" s="80">
        <v>0</v>
      </c>
      <c r="J37" s="81">
        <v>0</v>
      </c>
      <c r="K37" s="80">
        <v>0</v>
      </c>
      <c r="L37" s="449"/>
      <c r="M37" s="80"/>
      <c r="N37" s="81">
        <v>0</v>
      </c>
      <c r="O37" s="80">
        <f t="shared" si="4"/>
        <v>0</v>
      </c>
      <c r="P37" s="81">
        <f t="shared" si="5"/>
        <v>0</v>
      </c>
      <c r="R37" s="449"/>
      <c r="S37" s="449"/>
    </row>
    <row r="38" spans="1:19" ht="12.75" hidden="1">
      <c r="A38" s="79" t="s">
        <v>6</v>
      </c>
      <c r="B38" s="72"/>
      <c r="C38" s="80">
        <v>0</v>
      </c>
      <c r="D38" s="81">
        <v>0</v>
      </c>
      <c r="E38" s="82"/>
      <c r="F38" s="80">
        <v>0</v>
      </c>
      <c r="G38" s="81">
        <v>0</v>
      </c>
      <c r="H38" s="82"/>
      <c r="I38" s="80">
        <v>0</v>
      </c>
      <c r="J38" s="81">
        <v>0</v>
      </c>
      <c r="K38" s="80">
        <v>0</v>
      </c>
      <c r="L38" s="449"/>
      <c r="M38" s="80"/>
      <c r="N38" s="81">
        <v>0</v>
      </c>
      <c r="O38" s="80">
        <f t="shared" si="4"/>
        <v>0</v>
      </c>
      <c r="P38" s="81">
        <f t="shared" si="5"/>
        <v>0</v>
      </c>
      <c r="R38" s="449"/>
      <c r="S38" s="449"/>
    </row>
    <row r="39" spans="1:19" ht="12.75" hidden="1">
      <c r="A39" s="79" t="s">
        <v>7</v>
      </c>
      <c r="B39" s="72"/>
      <c r="C39" s="80">
        <v>0</v>
      </c>
      <c r="D39" s="81">
        <v>0</v>
      </c>
      <c r="E39" s="82"/>
      <c r="F39" s="80">
        <v>0</v>
      </c>
      <c r="G39" s="81">
        <v>0</v>
      </c>
      <c r="H39" s="82"/>
      <c r="I39" s="80">
        <v>0</v>
      </c>
      <c r="J39" s="81">
        <v>0</v>
      </c>
      <c r="K39" s="80">
        <v>0</v>
      </c>
      <c r="L39" s="449"/>
      <c r="M39" s="80"/>
      <c r="N39" s="81">
        <v>0</v>
      </c>
      <c r="O39" s="80">
        <f t="shared" si="4"/>
        <v>0</v>
      </c>
      <c r="P39" s="81">
        <f t="shared" si="5"/>
        <v>0</v>
      </c>
      <c r="R39" s="449"/>
      <c r="S39" s="449"/>
    </row>
    <row r="40" spans="1:19" ht="12.75" hidden="1">
      <c r="A40" s="79" t="s">
        <v>8</v>
      </c>
      <c r="B40" s="72"/>
      <c r="C40" s="80">
        <v>0</v>
      </c>
      <c r="D40" s="81">
        <v>0</v>
      </c>
      <c r="E40" s="82"/>
      <c r="F40" s="80">
        <v>0</v>
      </c>
      <c r="G40" s="81">
        <v>0</v>
      </c>
      <c r="H40" s="82"/>
      <c r="I40" s="80">
        <v>0</v>
      </c>
      <c r="J40" s="81">
        <v>0</v>
      </c>
      <c r="K40" s="80">
        <v>0</v>
      </c>
      <c r="L40" s="449"/>
      <c r="M40" s="80"/>
      <c r="N40" s="81">
        <v>0</v>
      </c>
      <c r="O40" s="80">
        <f t="shared" si="4"/>
        <v>0</v>
      </c>
      <c r="P40" s="81">
        <f t="shared" si="5"/>
        <v>0</v>
      </c>
      <c r="R40" s="449"/>
      <c r="S40" s="449"/>
    </row>
    <row r="41" spans="1:19" ht="12.75" hidden="1">
      <c r="A41" s="79" t="s">
        <v>9</v>
      </c>
      <c r="B41" s="72"/>
      <c r="C41" s="83">
        <v>0</v>
      </c>
      <c r="D41" s="84">
        <v>0</v>
      </c>
      <c r="E41" s="82"/>
      <c r="F41" s="83">
        <v>0</v>
      </c>
      <c r="G41" s="84">
        <v>0</v>
      </c>
      <c r="H41" s="82"/>
      <c r="I41" s="83">
        <v>0</v>
      </c>
      <c r="J41" s="84">
        <v>0</v>
      </c>
      <c r="K41" s="83">
        <v>0</v>
      </c>
      <c r="L41" s="447"/>
      <c r="M41" s="83"/>
      <c r="N41" s="84">
        <v>0</v>
      </c>
      <c r="O41" s="83">
        <f t="shared" si="4"/>
        <v>0</v>
      </c>
      <c r="P41" s="84">
        <f t="shared" si="5"/>
        <v>0</v>
      </c>
      <c r="R41" s="447"/>
      <c r="S41" s="447"/>
    </row>
    <row r="42" spans="1:19" ht="12.75">
      <c r="A42" s="87" t="s">
        <v>10</v>
      </c>
      <c r="B42" s="76"/>
      <c r="C42" s="88">
        <f>SUM(C36:C41)</f>
        <v>0</v>
      </c>
      <c r="D42" s="89">
        <f>SUM(D36:D41)</f>
        <v>0</v>
      </c>
      <c r="E42" s="85"/>
      <c r="F42" s="88">
        <f>SUM(F36:F41)</f>
        <v>0</v>
      </c>
      <c r="G42" s="89">
        <f>SUM(G36:G41)</f>
        <v>0</v>
      </c>
      <c r="H42" s="297"/>
      <c r="I42" s="88">
        <f aca="true" t="shared" si="6" ref="I42:N42">SUM(I36:I41)</f>
        <v>0</v>
      </c>
      <c r="J42" s="89">
        <f t="shared" si="6"/>
        <v>0</v>
      </c>
      <c r="K42" s="88">
        <f t="shared" si="6"/>
        <v>0</v>
      </c>
      <c r="L42" s="448">
        <f>SUM(L36:L41)</f>
        <v>0</v>
      </c>
      <c r="M42" s="88">
        <f>SUM(M36:M41)</f>
        <v>0</v>
      </c>
      <c r="N42" s="89">
        <f t="shared" si="6"/>
        <v>0</v>
      </c>
      <c r="O42" s="88">
        <f t="shared" si="4"/>
        <v>0</v>
      </c>
      <c r="P42" s="89">
        <f t="shared" si="5"/>
        <v>0</v>
      </c>
      <c r="R42" s="497"/>
      <c r="S42" s="497"/>
    </row>
    <row r="43" spans="1:19" ht="13.5" thickBot="1">
      <c r="A43" s="72"/>
      <c r="B43" s="72"/>
      <c r="C43" s="72"/>
      <c r="D43" s="72"/>
      <c r="E43" s="72"/>
      <c r="F43" s="72"/>
      <c r="G43" s="72"/>
      <c r="H43" s="72"/>
      <c r="I43" s="72"/>
      <c r="J43" s="72"/>
      <c r="K43" s="72"/>
      <c r="L43" s="72"/>
      <c r="M43" s="519"/>
      <c r="N43" s="72"/>
      <c r="O43" s="72"/>
      <c r="P43" s="72"/>
      <c r="R43" s="444"/>
      <c r="S43" s="444"/>
    </row>
    <row r="44" spans="1:19" s="67" customFormat="1" ht="13.5" thickBot="1">
      <c r="A44" s="300" t="s">
        <v>11</v>
      </c>
      <c r="B44" s="301"/>
      <c r="C44" s="299">
        <f>C18+C27+C33+C42</f>
        <v>672</v>
      </c>
      <c r="D44" s="90">
        <f>D18+D27+D33+D42</f>
        <v>295054</v>
      </c>
      <c r="E44" s="301"/>
      <c r="F44" s="299">
        <f>F18+F27+F33+F42</f>
        <v>672</v>
      </c>
      <c r="G44" s="90">
        <f>G18+G27+G33+G42</f>
        <v>294709</v>
      </c>
      <c r="H44" s="301"/>
      <c r="I44" s="299">
        <f aca="true" t="shared" si="7" ref="I44:P44">I18+I27+I33+I42</f>
        <v>672</v>
      </c>
      <c r="J44" s="90">
        <f t="shared" si="7"/>
        <v>309396</v>
      </c>
      <c r="K44" s="299">
        <f t="shared" si="7"/>
        <v>0</v>
      </c>
      <c r="L44" s="90">
        <f t="shared" si="7"/>
        <v>18753</v>
      </c>
      <c r="M44" s="299">
        <f t="shared" si="7"/>
        <v>0</v>
      </c>
      <c r="N44" s="90">
        <f t="shared" si="7"/>
        <v>-73565</v>
      </c>
      <c r="O44" s="299">
        <f t="shared" si="7"/>
        <v>672</v>
      </c>
      <c r="P44" s="90">
        <f t="shared" si="7"/>
        <v>254584</v>
      </c>
      <c r="R44" s="92"/>
      <c r="S44" s="93"/>
    </row>
    <row r="45" spans="1:19" s="67" customFormat="1" ht="12.75">
      <c r="A45" s="91"/>
      <c r="B45" s="91"/>
      <c r="C45" s="92"/>
      <c r="D45" s="93"/>
      <c r="E45" s="91"/>
      <c r="F45" s="92"/>
      <c r="G45" s="93"/>
      <c r="H45" s="91"/>
      <c r="I45" s="92"/>
      <c r="J45" s="93"/>
      <c r="R45" s="498"/>
      <c r="S45" s="498"/>
    </row>
    <row r="46" spans="1:19" s="67" customFormat="1" ht="15.75" hidden="1">
      <c r="A46" s="69" t="s">
        <v>252</v>
      </c>
      <c r="B46" s="64"/>
      <c r="C46" s="64"/>
      <c r="D46" s="64"/>
      <c r="E46" s="64"/>
      <c r="F46" s="64"/>
      <c r="G46" s="64"/>
      <c r="H46" s="64"/>
      <c r="I46" s="64"/>
      <c r="J46" s="64"/>
      <c r="K46" s="64"/>
      <c r="L46" s="64"/>
      <c r="M46" s="64"/>
      <c r="N46" s="64"/>
      <c r="O46" s="64"/>
      <c r="P46" s="64"/>
      <c r="Q46" s="64"/>
      <c r="R46" s="499"/>
      <c r="S46" s="499"/>
    </row>
    <row r="47" spans="1:19" s="67" customFormat="1" ht="15.75" hidden="1">
      <c r="A47" s="70" t="e">
        <f>+#REF!</f>
        <v>#REF!</v>
      </c>
      <c r="B47" s="64"/>
      <c r="C47" s="64"/>
      <c r="D47" s="64"/>
      <c r="E47" s="64"/>
      <c r="F47" s="64"/>
      <c r="G47" s="64"/>
      <c r="H47" s="64"/>
      <c r="I47" s="64"/>
      <c r="J47" s="64"/>
      <c r="K47" s="64"/>
      <c r="L47" s="64"/>
      <c r="M47" s="64"/>
      <c r="N47" s="64"/>
      <c r="O47" s="64"/>
      <c r="P47" s="64"/>
      <c r="Q47" s="64"/>
      <c r="R47" s="499"/>
      <c r="S47" s="499"/>
    </row>
    <row r="48" spans="1:19" s="67" customFormat="1" ht="12.75" hidden="1">
      <c r="A48" s="71" t="s">
        <v>177</v>
      </c>
      <c r="B48" s="64"/>
      <c r="C48" s="64"/>
      <c r="D48" s="64"/>
      <c r="E48" s="64"/>
      <c r="F48" s="64"/>
      <c r="G48" s="64"/>
      <c r="H48" s="64"/>
      <c r="I48" s="64"/>
      <c r="J48" s="64"/>
      <c r="K48" s="64"/>
      <c r="L48" s="64"/>
      <c r="M48" s="64"/>
      <c r="N48" s="64"/>
      <c r="O48" s="64"/>
      <c r="P48" s="64"/>
      <c r="Q48" s="64"/>
      <c r="R48" s="499"/>
      <c r="S48" s="499"/>
    </row>
    <row r="49" spans="1:19" s="67" customFormat="1" ht="12.75" hidden="1">
      <c r="A49" s="65"/>
      <c r="B49" s="65"/>
      <c r="C49" s="65"/>
      <c r="D49" s="65"/>
      <c r="E49" s="65"/>
      <c r="F49" s="65"/>
      <c r="G49" s="65"/>
      <c r="H49" s="65"/>
      <c r="I49" s="65"/>
      <c r="J49" s="65"/>
      <c r="K49" s="65"/>
      <c r="L49" s="65"/>
      <c r="M49" s="65"/>
      <c r="N49" s="65"/>
      <c r="O49" s="65"/>
      <c r="P49" s="65"/>
      <c r="Q49" s="65"/>
      <c r="R49" s="500"/>
      <c r="S49" s="500"/>
    </row>
    <row r="50" spans="18:19" ht="12.75" hidden="1">
      <c r="R50" s="500"/>
      <c r="S50" s="500"/>
    </row>
    <row r="51" spans="1:19" ht="12.75" hidden="1">
      <c r="A51" s="419" t="s">
        <v>200</v>
      </c>
      <c r="B51" s="72"/>
      <c r="C51" s="325" t="e">
        <f>+#REF!</f>
        <v>#REF!</v>
      </c>
      <c r="D51" s="326"/>
      <c r="E51" s="327"/>
      <c r="F51" s="325" t="e">
        <f>+#REF!</f>
        <v>#REF!</v>
      </c>
      <c r="G51" s="326"/>
      <c r="H51" s="327"/>
      <c r="I51" s="328" t="e">
        <f>+#REF!</f>
        <v>#REF!</v>
      </c>
      <c r="J51" s="326"/>
      <c r="K51" s="328" t="e">
        <f>+#REF!</f>
        <v>#REF!</v>
      </c>
      <c r="L51" s="451"/>
      <c r="M51" s="451"/>
      <c r="N51" s="326"/>
      <c r="O51" s="328" t="e">
        <f>+#REF!</f>
        <v>#REF!</v>
      </c>
      <c r="P51" s="326"/>
      <c r="Q51" s="329"/>
      <c r="R51" s="493"/>
      <c r="S51" s="494"/>
    </row>
    <row r="52" spans="2:19" ht="12.75" hidden="1">
      <c r="B52" s="72"/>
      <c r="C52" s="330" t="e">
        <f>+#REF!</f>
        <v>#REF!</v>
      </c>
      <c r="D52" s="331"/>
      <c r="E52" s="327"/>
      <c r="F52" s="330" t="e">
        <f>+#REF!</f>
        <v>#REF!</v>
      </c>
      <c r="G52" s="332"/>
      <c r="H52" s="327"/>
      <c r="I52" s="330" t="e">
        <f>+#REF!</f>
        <v>#REF!</v>
      </c>
      <c r="J52" s="332"/>
      <c r="K52" s="330" t="s">
        <v>190</v>
      </c>
      <c r="L52" s="441"/>
      <c r="M52" s="441"/>
      <c r="N52" s="332"/>
      <c r="O52" s="330" t="e">
        <f>+#REF!</f>
        <v>#REF!</v>
      </c>
      <c r="P52" s="332"/>
      <c r="Q52" s="329"/>
      <c r="R52" s="494"/>
      <c r="S52" s="494"/>
    </row>
    <row r="53" spans="1:19" ht="12.75" hidden="1">
      <c r="A53" s="804" t="s">
        <v>261</v>
      </c>
      <c r="B53" s="72"/>
      <c r="C53" s="333"/>
      <c r="D53" s="334" t="s">
        <v>216</v>
      </c>
      <c r="E53" s="327"/>
      <c r="F53" s="333"/>
      <c r="G53" s="334" t="s">
        <v>216</v>
      </c>
      <c r="H53" s="327"/>
      <c r="I53" s="333"/>
      <c r="J53" s="334" t="s">
        <v>216</v>
      </c>
      <c r="K53" s="333"/>
      <c r="L53" s="442"/>
      <c r="M53" s="442"/>
      <c r="N53" s="334" t="s">
        <v>216</v>
      </c>
      <c r="O53" s="333"/>
      <c r="P53" s="334" t="s">
        <v>216</v>
      </c>
      <c r="Q53" s="329"/>
      <c r="R53" s="442"/>
      <c r="S53" s="442"/>
    </row>
    <row r="54" spans="1:19" ht="12.75" hidden="1">
      <c r="A54" s="805"/>
      <c r="B54" s="72"/>
      <c r="C54" s="335" t="s">
        <v>42</v>
      </c>
      <c r="D54" s="336" t="s">
        <v>262</v>
      </c>
      <c r="E54" s="327"/>
      <c r="F54" s="335" t="s">
        <v>42</v>
      </c>
      <c r="G54" s="336" t="s">
        <v>262</v>
      </c>
      <c r="H54" s="327"/>
      <c r="I54" s="335" t="s">
        <v>42</v>
      </c>
      <c r="J54" s="336" t="s">
        <v>262</v>
      </c>
      <c r="K54" s="335" t="s">
        <v>42</v>
      </c>
      <c r="L54" s="443"/>
      <c r="M54" s="443"/>
      <c r="N54" s="336" t="s">
        <v>262</v>
      </c>
      <c r="O54" s="335" t="s">
        <v>42</v>
      </c>
      <c r="P54" s="336" t="s">
        <v>262</v>
      </c>
      <c r="Q54" s="329"/>
      <c r="R54" s="495"/>
      <c r="S54" s="495"/>
    </row>
    <row r="55" spans="1:19" ht="12.75" hidden="1">
      <c r="A55" s="73"/>
      <c r="B55" s="72"/>
      <c r="C55" s="74"/>
      <c r="D55" s="75"/>
      <c r="E55" s="72"/>
      <c r="F55" s="74"/>
      <c r="G55" s="75"/>
      <c r="H55" s="72"/>
      <c r="I55" s="74"/>
      <c r="J55" s="75"/>
      <c r="K55" s="74"/>
      <c r="L55" s="444"/>
      <c r="M55" s="444"/>
      <c r="N55" s="75"/>
      <c r="O55" s="74"/>
      <c r="P55" s="75"/>
      <c r="R55" s="444"/>
      <c r="S55" s="444"/>
    </row>
    <row r="56" spans="1:19" ht="12.75" hidden="1">
      <c r="A56" s="76" t="s">
        <v>263</v>
      </c>
      <c r="B56" s="72"/>
      <c r="C56" s="77"/>
      <c r="D56" s="78"/>
      <c r="E56" s="72"/>
      <c r="F56" s="77"/>
      <c r="G56" s="78"/>
      <c r="H56" s="72"/>
      <c r="I56" s="77"/>
      <c r="J56" s="78"/>
      <c r="K56" s="77"/>
      <c r="L56" s="445"/>
      <c r="M56" s="445"/>
      <c r="N56" s="78"/>
      <c r="O56" s="77"/>
      <c r="P56" s="78"/>
      <c r="R56" s="445"/>
      <c r="S56" s="496"/>
    </row>
    <row r="57" spans="1:19" ht="12.75" hidden="1">
      <c r="A57" s="294" t="s">
        <v>255</v>
      </c>
      <c r="B57" s="73"/>
      <c r="C57" s="295"/>
      <c r="D57" s="296"/>
      <c r="E57" s="298"/>
      <c r="F57" s="295"/>
      <c r="G57" s="296"/>
      <c r="H57" s="298"/>
      <c r="I57" s="295"/>
      <c r="J57" s="296"/>
      <c r="K57" s="295"/>
      <c r="L57" s="446"/>
      <c r="M57" s="446"/>
      <c r="N57" s="296"/>
      <c r="O57" s="295">
        <f>K57+I57</f>
        <v>0</v>
      </c>
      <c r="P57" s="296">
        <f>N57+J57</f>
        <v>0</v>
      </c>
      <c r="R57" s="449"/>
      <c r="S57" s="449"/>
    </row>
    <row r="58" spans="1:19" ht="10.5" customHeight="1" hidden="1">
      <c r="A58" s="79" t="s">
        <v>254</v>
      </c>
      <c r="B58" s="72"/>
      <c r="C58" s="83"/>
      <c r="D58" s="84"/>
      <c r="E58" s="82"/>
      <c r="F58" s="83"/>
      <c r="G58" s="84"/>
      <c r="H58" s="82"/>
      <c r="I58" s="83"/>
      <c r="J58" s="84"/>
      <c r="K58" s="83"/>
      <c r="L58" s="447"/>
      <c r="M58" s="447"/>
      <c r="N58" s="84"/>
      <c r="O58" s="83"/>
      <c r="P58" s="84"/>
      <c r="R58" s="447"/>
      <c r="S58" s="447"/>
    </row>
    <row r="59" spans="1:19" ht="12.75" hidden="1">
      <c r="A59" s="87" t="s">
        <v>264</v>
      </c>
      <c r="B59" s="76"/>
      <c r="C59" s="88">
        <f>SUM(C57:C58)</f>
        <v>0</v>
      </c>
      <c r="D59" s="89">
        <f>SUM(D57:D58)</f>
        <v>0</v>
      </c>
      <c r="E59" s="297"/>
      <c r="F59" s="88">
        <f>SUM(F57:F58)</f>
        <v>0</v>
      </c>
      <c r="G59" s="89">
        <f>SUM(G57:G58)</f>
        <v>0</v>
      </c>
      <c r="H59" s="297"/>
      <c r="I59" s="88">
        <f aca="true" t="shared" si="8" ref="I59:P59">SUM(I57:I58)</f>
        <v>0</v>
      </c>
      <c r="J59" s="89">
        <f t="shared" si="8"/>
        <v>0</v>
      </c>
      <c r="K59" s="88">
        <f t="shared" si="8"/>
        <v>0</v>
      </c>
      <c r="L59" s="448"/>
      <c r="M59" s="448"/>
      <c r="N59" s="89">
        <f t="shared" si="8"/>
        <v>0</v>
      </c>
      <c r="O59" s="88">
        <f t="shared" si="8"/>
        <v>0</v>
      </c>
      <c r="P59" s="89">
        <f t="shared" si="8"/>
        <v>0</v>
      </c>
      <c r="Q59" s="66"/>
      <c r="R59" s="497"/>
      <c r="S59" s="497"/>
    </row>
    <row r="60" spans="1:19" ht="12.75" hidden="1">
      <c r="A60" s="73"/>
      <c r="B60" s="72"/>
      <c r="C60" s="74"/>
      <c r="D60" s="75"/>
      <c r="E60" s="72"/>
      <c r="F60" s="74"/>
      <c r="G60" s="75"/>
      <c r="H60" s="72"/>
      <c r="I60" s="74"/>
      <c r="J60" s="75"/>
      <c r="K60" s="74"/>
      <c r="L60" s="444"/>
      <c r="M60" s="444"/>
      <c r="N60" s="75"/>
      <c r="O60" s="74"/>
      <c r="P60" s="75"/>
      <c r="R60" s="444"/>
      <c r="S60" s="444"/>
    </row>
    <row r="61" spans="1:19" ht="25.5" hidden="1">
      <c r="A61" s="86" t="s">
        <v>268</v>
      </c>
      <c r="B61" s="72"/>
      <c r="C61" s="74"/>
      <c r="D61" s="75"/>
      <c r="E61" s="72"/>
      <c r="F61" s="74"/>
      <c r="G61" s="75"/>
      <c r="H61" s="72"/>
      <c r="I61" s="74"/>
      <c r="J61" s="75"/>
      <c r="K61" s="74"/>
      <c r="L61" s="444"/>
      <c r="M61" s="444"/>
      <c r="N61" s="75"/>
      <c r="O61" s="74"/>
      <c r="P61" s="75"/>
      <c r="R61" s="444"/>
      <c r="S61" s="444"/>
    </row>
    <row r="62" spans="1:19" ht="12.75" hidden="1">
      <c r="A62" s="294">
        <v>2.1</v>
      </c>
      <c r="B62" s="73"/>
      <c r="C62" s="295"/>
      <c r="D62" s="296"/>
      <c r="E62" s="298"/>
      <c r="F62" s="295"/>
      <c r="G62" s="296"/>
      <c r="H62" s="298"/>
      <c r="I62" s="295"/>
      <c r="J62" s="296"/>
      <c r="K62" s="295"/>
      <c r="L62" s="446"/>
      <c r="M62" s="446"/>
      <c r="N62" s="296"/>
      <c r="O62" s="295">
        <f>K62+I62</f>
        <v>0</v>
      </c>
      <c r="P62" s="296">
        <f>N62+J62</f>
        <v>0</v>
      </c>
      <c r="R62" s="449"/>
      <c r="S62" s="449"/>
    </row>
    <row r="63" spans="1:19" ht="12.75" hidden="1">
      <c r="A63" s="79" t="s">
        <v>269</v>
      </c>
      <c r="B63" s="72"/>
      <c r="C63" s="80"/>
      <c r="D63" s="81"/>
      <c r="E63" s="82"/>
      <c r="F63" s="80"/>
      <c r="G63" s="81"/>
      <c r="H63" s="82"/>
      <c r="I63" s="80"/>
      <c r="J63" s="81"/>
      <c r="K63" s="80"/>
      <c r="L63" s="449"/>
      <c r="M63" s="449"/>
      <c r="N63" s="81"/>
      <c r="O63" s="80"/>
      <c r="P63" s="81"/>
      <c r="R63" s="449"/>
      <c r="S63" s="449"/>
    </row>
    <row r="64" spans="1:19" ht="12.75" hidden="1">
      <c r="A64" s="79" t="s">
        <v>270</v>
      </c>
      <c r="B64" s="72"/>
      <c r="C64" s="80"/>
      <c r="D64" s="81"/>
      <c r="E64" s="82"/>
      <c r="F64" s="80"/>
      <c r="G64" s="81"/>
      <c r="H64" s="82"/>
      <c r="I64" s="80"/>
      <c r="J64" s="81"/>
      <c r="K64" s="80"/>
      <c r="L64" s="449"/>
      <c r="M64" s="449"/>
      <c r="N64" s="81"/>
      <c r="O64" s="80"/>
      <c r="P64" s="81"/>
      <c r="R64" s="449"/>
      <c r="S64" s="449"/>
    </row>
    <row r="65" spans="1:19" ht="12.75" hidden="1">
      <c r="A65" s="79" t="s">
        <v>271</v>
      </c>
      <c r="B65" s="72"/>
      <c r="C65" s="80"/>
      <c r="D65" s="81"/>
      <c r="E65" s="82"/>
      <c r="F65" s="80"/>
      <c r="G65" s="81"/>
      <c r="H65" s="82"/>
      <c r="I65" s="80"/>
      <c r="J65" s="81"/>
      <c r="K65" s="80"/>
      <c r="L65" s="449"/>
      <c r="M65" s="449"/>
      <c r="N65" s="81"/>
      <c r="O65" s="80"/>
      <c r="P65" s="81"/>
      <c r="R65" s="449"/>
      <c r="S65" s="449"/>
    </row>
    <row r="66" spans="1:19" ht="12.75" hidden="1">
      <c r="A66" s="79" t="s">
        <v>272</v>
      </c>
      <c r="B66" s="72"/>
      <c r="C66" s="80"/>
      <c r="D66" s="81"/>
      <c r="E66" s="82"/>
      <c r="F66" s="80"/>
      <c r="G66" s="81"/>
      <c r="H66" s="82"/>
      <c r="I66" s="80"/>
      <c r="J66" s="81"/>
      <c r="K66" s="80"/>
      <c r="L66" s="449"/>
      <c r="M66" s="449"/>
      <c r="N66" s="81"/>
      <c r="O66" s="80"/>
      <c r="P66" s="81"/>
      <c r="R66" s="449"/>
      <c r="S66" s="449"/>
    </row>
    <row r="67" spans="1:19" ht="12.75" hidden="1">
      <c r="A67" s="79" t="s">
        <v>273</v>
      </c>
      <c r="B67" s="72"/>
      <c r="C67" s="83"/>
      <c r="D67" s="84"/>
      <c r="E67" s="82"/>
      <c r="F67" s="83"/>
      <c r="G67" s="84"/>
      <c r="H67" s="82"/>
      <c r="I67" s="83"/>
      <c r="J67" s="84"/>
      <c r="K67" s="83"/>
      <c r="L67" s="447"/>
      <c r="M67" s="447"/>
      <c r="N67" s="84"/>
      <c r="O67" s="83"/>
      <c r="P67" s="84"/>
      <c r="R67" s="447"/>
      <c r="S67" s="447"/>
    </row>
    <row r="68" spans="1:19" ht="12.75" hidden="1">
      <c r="A68" s="87" t="s">
        <v>274</v>
      </c>
      <c r="B68" s="76"/>
      <c r="C68" s="88">
        <f>SUM(C62:C67)</f>
        <v>0</v>
      </c>
      <c r="D68" s="89">
        <f>SUM(D62:D67)</f>
        <v>0</v>
      </c>
      <c r="E68" s="297"/>
      <c r="F68" s="88">
        <f>SUM(F62:F67)</f>
        <v>0</v>
      </c>
      <c r="G68" s="89">
        <f>SUM(G62:G67)</f>
        <v>0</v>
      </c>
      <c r="H68" s="297"/>
      <c r="I68" s="88">
        <f aca="true" t="shared" si="9" ref="I68:P68">SUM(I62:I67)</f>
        <v>0</v>
      </c>
      <c r="J68" s="89">
        <f t="shared" si="9"/>
        <v>0</v>
      </c>
      <c r="K68" s="88">
        <f t="shared" si="9"/>
        <v>0</v>
      </c>
      <c r="L68" s="448"/>
      <c r="M68" s="448"/>
      <c r="N68" s="89">
        <f t="shared" si="9"/>
        <v>0</v>
      </c>
      <c r="O68" s="88">
        <f t="shared" si="9"/>
        <v>0</v>
      </c>
      <c r="P68" s="89">
        <f t="shared" si="9"/>
        <v>0</v>
      </c>
      <c r="R68" s="497"/>
      <c r="S68" s="497"/>
    </row>
    <row r="69" spans="1:19" ht="12.75" hidden="1">
      <c r="A69" s="73"/>
      <c r="B69" s="72"/>
      <c r="C69" s="74"/>
      <c r="D69" s="75"/>
      <c r="E69" s="72"/>
      <c r="F69" s="74"/>
      <c r="G69" s="75"/>
      <c r="H69" s="72"/>
      <c r="I69" s="74"/>
      <c r="J69" s="75"/>
      <c r="K69" s="74"/>
      <c r="L69" s="444"/>
      <c r="M69" s="444"/>
      <c r="N69" s="75"/>
      <c r="O69" s="74"/>
      <c r="P69" s="75"/>
      <c r="R69" s="444"/>
      <c r="S69" s="444"/>
    </row>
    <row r="70" spans="1:19" ht="25.5" hidden="1">
      <c r="A70" s="86" t="s">
        <v>0</v>
      </c>
      <c r="B70" s="72"/>
      <c r="C70" s="74"/>
      <c r="D70" s="75"/>
      <c r="E70" s="72"/>
      <c r="F70" s="74"/>
      <c r="G70" s="75"/>
      <c r="H70" s="72"/>
      <c r="I70" s="74"/>
      <c r="J70" s="75"/>
      <c r="K70" s="74"/>
      <c r="L70" s="444"/>
      <c r="M70" s="444"/>
      <c r="N70" s="75"/>
      <c r="O70" s="74"/>
      <c r="P70" s="75"/>
      <c r="R70" s="444"/>
      <c r="S70" s="444"/>
    </row>
    <row r="71" spans="1:19" ht="12.75" hidden="1">
      <c r="A71" s="294" t="s">
        <v>256</v>
      </c>
      <c r="B71" s="73"/>
      <c r="C71" s="295"/>
      <c r="D71" s="296"/>
      <c r="E71" s="298"/>
      <c r="F71" s="295"/>
      <c r="G71" s="296"/>
      <c r="H71" s="298"/>
      <c r="I71" s="295"/>
      <c r="J71" s="296"/>
      <c r="K71" s="295"/>
      <c r="L71" s="446"/>
      <c r="M71" s="446"/>
      <c r="N71" s="296"/>
      <c r="O71" s="295">
        <f>K71+I71</f>
        <v>0</v>
      </c>
      <c r="P71" s="296">
        <f>N71+J71</f>
        <v>0</v>
      </c>
      <c r="R71" s="449"/>
      <c r="S71" s="449"/>
    </row>
    <row r="72" spans="1:19" ht="12.75" hidden="1">
      <c r="A72" s="79" t="s">
        <v>1</v>
      </c>
      <c r="B72" s="72"/>
      <c r="C72" s="80"/>
      <c r="D72" s="81"/>
      <c r="E72" s="82"/>
      <c r="F72" s="80"/>
      <c r="G72" s="81"/>
      <c r="H72" s="82"/>
      <c r="I72" s="80"/>
      <c r="J72" s="81"/>
      <c r="K72" s="80"/>
      <c r="L72" s="449"/>
      <c r="M72" s="449"/>
      <c r="N72" s="81"/>
      <c r="O72" s="80"/>
      <c r="P72" s="81"/>
      <c r="R72" s="449"/>
      <c r="S72" s="449"/>
    </row>
    <row r="73" spans="1:19" ht="12.75" hidden="1">
      <c r="A73" s="79" t="s">
        <v>2</v>
      </c>
      <c r="B73" s="72"/>
      <c r="C73" s="83"/>
      <c r="D73" s="84"/>
      <c r="E73" s="82"/>
      <c r="F73" s="83"/>
      <c r="G73" s="84"/>
      <c r="H73" s="82"/>
      <c r="I73" s="83"/>
      <c r="J73" s="84"/>
      <c r="K73" s="83"/>
      <c r="L73" s="447"/>
      <c r="M73" s="447"/>
      <c r="N73" s="84"/>
      <c r="O73" s="83"/>
      <c r="P73" s="84"/>
      <c r="R73" s="447"/>
      <c r="S73" s="447"/>
    </row>
    <row r="74" spans="1:19" ht="12.75" hidden="1">
      <c r="A74" s="87" t="s">
        <v>3</v>
      </c>
      <c r="B74" s="76"/>
      <c r="C74" s="88">
        <f>SUM(C71:C73)</f>
        <v>0</v>
      </c>
      <c r="D74" s="89">
        <f>SUM(D71:D73)</f>
        <v>0</v>
      </c>
      <c r="E74" s="297"/>
      <c r="F74" s="88">
        <f>SUM(F71:F73)</f>
        <v>0</v>
      </c>
      <c r="G74" s="89">
        <f>SUM(G71:G73)</f>
        <v>0</v>
      </c>
      <c r="H74" s="297"/>
      <c r="I74" s="88">
        <f aca="true" t="shared" si="10" ref="I74:P74">SUM(I71:I73)</f>
        <v>0</v>
      </c>
      <c r="J74" s="89">
        <f t="shared" si="10"/>
        <v>0</v>
      </c>
      <c r="K74" s="88">
        <f t="shared" si="10"/>
        <v>0</v>
      </c>
      <c r="L74" s="448"/>
      <c r="M74" s="448"/>
      <c r="N74" s="89">
        <f t="shared" si="10"/>
        <v>0</v>
      </c>
      <c r="O74" s="88">
        <f t="shared" si="10"/>
        <v>0</v>
      </c>
      <c r="P74" s="89">
        <f t="shared" si="10"/>
        <v>0</v>
      </c>
      <c r="R74" s="497"/>
      <c r="S74" s="497"/>
    </row>
    <row r="75" spans="1:19" ht="12.75" hidden="1">
      <c r="A75" s="73"/>
      <c r="B75" s="72"/>
      <c r="C75" s="74"/>
      <c r="D75" s="75"/>
      <c r="E75" s="72"/>
      <c r="F75" s="74"/>
      <c r="G75" s="75"/>
      <c r="H75" s="72"/>
      <c r="I75" s="74"/>
      <c r="J75" s="75"/>
      <c r="K75" s="74"/>
      <c r="L75" s="444"/>
      <c r="M75" s="444"/>
      <c r="N75" s="75"/>
      <c r="O75" s="74"/>
      <c r="P75" s="75"/>
      <c r="R75" s="444"/>
      <c r="S75" s="444"/>
    </row>
    <row r="76" spans="1:19" ht="25.5" hidden="1">
      <c r="A76" s="86" t="s">
        <v>4</v>
      </c>
      <c r="B76" s="72"/>
      <c r="C76" s="74"/>
      <c r="D76" s="75"/>
      <c r="E76" s="72"/>
      <c r="F76" s="74"/>
      <c r="G76" s="75"/>
      <c r="H76" s="72"/>
      <c r="I76" s="74"/>
      <c r="J76" s="75"/>
      <c r="K76" s="74"/>
      <c r="L76" s="444"/>
      <c r="M76" s="444"/>
      <c r="N76" s="75"/>
      <c r="O76" s="74"/>
      <c r="P76" s="75"/>
      <c r="R76" s="444"/>
      <c r="S76" s="444"/>
    </row>
    <row r="77" spans="1:19" ht="12.75" hidden="1">
      <c r="A77" s="294" t="s">
        <v>257</v>
      </c>
      <c r="B77" s="73"/>
      <c r="C77" s="295">
        <v>0</v>
      </c>
      <c r="D77" s="296">
        <v>0</v>
      </c>
      <c r="E77" s="298"/>
      <c r="F77" s="295">
        <v>0</v>
      </c>
      <c r="G77" s="296">
        <v>0</v>
      </c>
      <c r="H77" s="298"/>
      <c r="I77" s="295">
        <v>0</v>
      </c>
      <c r="J77" s="296">
        <v>0</v>
      </c>
      <c r="K77" s="295">
        <v>0</v>
      </c>
      <c r="L77" s="446"/>
      <c r="M77" s="446"/>
      <c r="N77" s="296">
        <v>0</v>
      </c>
      <c r="O77" s="295">
        <f>K77+I77</f>
        <v>0</v>
      </c>
      <c r="P77" s="296">
        <f>N77+J77</f>
        <v>0</v>
      </c>
      <c r="R77" s="449"/>
      <c r="S77" s="449"/>
    </row>
    <row r="78" spans="1:19" ht="12.75" hidden="1">
      <c r="A78" s="79" t="s">
        <v>5</v>
      </c>
      <c r="B78" s="72"/>
      <c r="C78" s="80">
        <v>0</v>
      </c>
      <c r="D78" s="81">
        <v>0</v>
      </c>
      <c r="E78" s="82"/>
      <c r="F78" s="80">
        <v>0</v>
      </c>
      <c r="G78" s="81">
        <v>0</v>
      </c>
      <c r="H78" s="82"/>
      <c r="I78" s="80">
        <v>0</v>
      </c>
      <c r="J78" s="81">
        <v>0</v>
      </c>
      <c r="K78" s="80">
        <v>0</v>
      </c>
      <c r="L78" s="449"/>
      <c r="M78" s="449"/>
      <c r="N78" s="81">
        <v>0</v>
      </c>
      <c r="O78" s="80">
        <v>0</v>
      </c>
      <c r="P78" s="81">
        <v>0</v>
      </c>
      <c r="R78" s="449"/>
      <c r="S78" s="449"/>
    </row>
    <row r="79" spans="1:19" ht="12.75" hidden="1">
      <c r="A79" s="79" t="s">
        <v>6</v>
      </c>
      <c r="B79" s="72"/>
      <c r="C79" s="80">
        <v>0</v>
      </c>
      <c r="D79" s="81">
        <v>0</v>
      </c>
      <c r="E79" s="82"/>
      <c r="F79" s="80">
        <v>0</v>
      </c>
      <c r="G79" s="81">
        <v>0</v>
      </c>
      <c r="H79" s="82"/>
      <c r="I79" s="80">
        <v>0</v>
      </c>
      <c r="J79" s="81">
        <v>0</v>
      </c>
      <c r="K79" s="80">
        <v>0</v>
      </c>
      <c r="L79" s="449"/>
      <c r="M79" s="449"/>
      <c r="N79" s="81">
        <v>0</v>
      </c>
      <c r="O79" s="80">
        <v>0</v>
      </c>
      <c r="P79" s="81">
        <v>0</v>
      </c>
      <c r="R79" s="449"/>
      <c r="S79" s="449"/>
    </row>
    <row r="80" spans="1:19" ht="12.75" hidden="1">
      <c r="A80" s="79" t="s">
        <v>7</v>
      </c>
      <c r="B80" s="72"/>
      <c r="C80" s="80">
        <v>0</v>
      </c>
      <c r="D80" s="81">
        <v>0</v>
      </c>
      <c r="E80" s="82"/>
      <c r="F80" s="80">
        <v>0</v>
      </c>
      <c r="G80" s="81">
        <v>0</v>
      </c>
      <c r="H80" s="82"/>
      <c r="I80" s="80">
        <v>0</v>
      </c>
      <c r="J80" s="81">
        <v>0</v>
      </c>
      <c r="K80" s="80">
        <v>0</v>
      </c>
      <c r="L80" s="449"/>
      <c r="M80" s="449"/>
      <c r="N80" s="81">
        <v>0</v>
      </c>
      <c r="O80" s="80">
        <v>0</v>
      </c>
      <c r="P80" s="81">
        <v>0</v>
      </c>
      <c r="R80" s="449"/>
      <c r="S80" s="449"/>
    </row>
    <row r="81" spans="1:19" ht="12.75" hidden="1">
      <c r="A81" s="79" t="s">
        <v>8</v>
      </c>
      <c r="B81" s="72"/>
      <c r="C81" s="80">
        <v>0</v>
      </c>
      <c r="D81" s="81">
        <v>0</v>
      </c>
      <c r="E81" s="82"/>
      <c r="F81" s="80">
        <v>0</v>
      </c>
      <c r="G81" s="81">
        <v>0</v>
      </c>
      <c r="H81" s="82"/>
      <c r="I81" s="80">
        <v>0</v>
      </c>
      <c r="J81" s="81">
        <v>0</v>
      </c>
      <c r="K81" s="80">
        <v>0</v>
      </c>
      <c r="L81" s="449"/>
      <c r="M81" s="449"/>
      <c r="N81" s="81">
        <v>0</v>
      </c>
      <c r="O81" s="80">
        <v>0</v>
      </c>
      <c r="P81" s="81">
        <v>0</v>
      </c>
      <c r="R81" s="449"/>
      <c r="S81" s="449"/>
    </row>
    <row r="82" spans="1:19" ht="12.75" hidden="1">
      <c r="A82" s="79" t="s">
        <v>9</v>
      </c>
      <c r="B82" s="72"/>
      <c r="C82" s="83">
        <v>0</v>
      </c>
      <c r="D82" s="84">
        <v>0</v>
      </c>
      <c r="E82" s="82"/>
      <c r="F82" s="83">
        <v>0</v>
      </c>
      <c r="G82" s="84">
        <v>0</v>
      </c>
      <c r="H82" s="82"/>
      <c r="I82" s="83">
        <v>0</v>
      </c>
      <c r="J82" s="84">
        <v>0</v>
      </c>
      <c r="K82" s="83">
        <v>0</v>
      </c>
      <c r="L82" s="447"/>
      <c r="M82" s="447"/>
      <c r="N82" s="84">
        <v>0</v>
      </c>
      <c r="O82" s="83">
        <v>0</v>
      </c>
      <c r="P82" s="84">
        <v>0</v>
      </c>
      <c r="R82" s="447"/>
      <c r="S82" s="447"/>
    </row>
    <row r="83" spans="1:19" ht="12.75" hidden="1">
      <c r="A83" s="87" t="s">
        <v>10</v>
      </c>
      <c r="B83" s="76"/>
      <c r="C83" s="88">
        <f>SUM(C77:C82)</f>
        <v>0</v>
      </c>
      <c r="D83" s="89">
        <f>SUM(D77:D82)</f>
        <v>0</v>
      </c>
      <c r="E83" s="85"/>
      <c r="F83" s="88">
        <f>SUM(F77:F82)</f>
        <v>0</v>
      </c>
      <c r="G83" s="89">
        <f>SUM(G77:G82)</f>
        <v>0</v>
      </c>
      <c r="H83" s="297"/>
      <c r="I83" s="88">
        <f aca="true" t="shared" si="11" ref="I83:P83">SUM(I77:I82)</f>
        <v>0</v>
      </c>
      <c r="J83" s="89">
        <f t="shared" si="11"/>
        <v>0</v>
      </c>
      <c r="K83" s="88">
        <f t="shared" si="11"/>
        <v>0</v>
      </c>
      <c r="L83" s="448"/>
      <c r="M83" s="448"/>
      <c r="N83" s="89">
        <f t="shared" si="11"/>
        <v>0</v>
      </c>
      <c r="O83" s="88">
        <f t="shared" si="11"/>
        <v>0</v>
      </c>
      <c r="P83" s="89">
        <f t="shared" si="11"/>
        <v>0</v>
      </c>
      <c r="R83" s="497"/>
      <c r="S83" s="497"/>
    </row>
    <row r="84" spans="1:19" ht="12.75" hidden="1">
      <c r="A84" s="72"/>
      <c r="B84" s="72"/>
      <c r="C84" s="72"/>
      <c r="D84" s="72"/>
      <c r="E84" s="72"/>
      <c r="F84" s="72"/>
      <c r="G84" s="72"/>
      <c r="H84" s="72"/>
      <c r="I84" s="72"/>
      <c r="J84" s="72"/>
      <c r="K84" s="72"/>
      <c r="L84" s="72"/>
      <c r="M84" s="72"/>
      <c r="N84" s="72"/>
      <c r="O84" s="72"/>
      <c r="P84" s="72"/>
      <c r="R84" s="444"/>
      <c r="S84" s="444"/>
    </row>
    <row r="85" spans="1:19" ht="13.5" hidden="1" thickBot="1">
      <c r="A85" s="300" t="s">
        <v>11</v>
      </c>
      <c r="B85" s="301"/>
      <c r="C85" s="299">
        <f>C59+C68+C74+C83</f>
        <v>0</v>
      </c>
      <c r="D85" s="90">
        <f>D59+D68+D74+D83</f>
        <v>0</v>
      </c>
      <c r="E85" s="301"/>
      <c r="F85" s="299">
        <f>F59+F68+F74+F83</f>
        <v>0</v>
      </c>
      <c r="G85" s="90">
        <f>G59+G68+G74+G83</f>
        <v>0</v>
      </c>
      <c r="H85" s="301"/>
      <c r="I85" s="299">
        <f aca="true" t="shared" si="12" ref="I85:P85">I59+I68+I74+I83</f>
        <v>0</v>
      </c>
      <c r="J85" s="90">
        <f t="shared" si="12"/>
        <v>0</v>
      </c>
      <c r="K85" s="299">
        <f t="shared" si="12"/>
        <v>0</v>
      </c>
      <c r="L85" s="450"/>
      <c r="M85" s="450"/>
      <c r="N85" s="90">
        <f t="shared" si="12"/>
        <v>0</v>
      </c>
      <c r="O85" s="299">
        <f t="shared" si="12"/>
        <v>0</v>
      </c>
      <c r="P85" s="90">
        <f t="shared" si="12"/>
        <v>0</v>
      </c>
      <c r="Q85" s="67"/>
      <c r="R85" s="92"/>
      <c r="S85" s="93"/>
    </row>
    <row r="86" spans="1:19" ht="12.75">
      <c r="A86" s="91" t="s">
        <v>326</v>
      </c>
      <c r="B86" s="91"/>
      <c r="C86" s="92"/>
      <c r="D86" s="93"/>
      <c r="E86" s="91"/>
      <c r="F86" s="92"/>
      <c r="G86" s="93"/>
      <c r="H86" s="91"/>
      <c r="I86" s="92"/>
      <c r="J86" s="93"/>
      <c r="K86" s="67"/>
      <c r="L86" s="67"/>
      <c r="M86" s="67"/>
      <c r="N86" s="67"/>
      <c r="O86" s="67"/>
      <c r="P86" s="67"/>
      <c r="Q86" s="67"/>
      <c r="R86" s="498"/>
      <c r="S86" s="498"/>
    </row>
    <row r="87" spans="1:19" ht="12.75">
      <c r="A87" s="91"/>
      <c r="B87" s="91"/>
      <c r="C87" s="92"/>
      <c r="D87" s="93"/>
      <c r="E87" s="91"/>
      <c r="F87" s="92"/>
      <c r="G87" s="93"/>
      <c r="H87" s="91"/>
      <c r="I87" s="92"/>
      <c r="J87" s="93"/>
      <c r="K87" s="67"/>
      <c r="L87" s="67"/>
      <c r="M87" s="67"/>
      <c r="N87" s="67"/>
      <c r="O87" s="67"/>
      <c r="P87" s="67"/>
      <c r="Q87" s="67"/>
      <c r="R87" s="498"/>
      <c r="S87" s="498"/>
    </row>
    <row r="88" spans="1:19" ht="15">
      <c r="A88" s="801"/>
      <c r="B88" s="802"/>
      <c r="C88" s="802"/>
      <c r="D88" s="802"/>
      <c r="E88" s="802"/>
      <c r="F88" s="802"/>
      <c r="G88" s="802"/>
      <c r="H88" s="802"/>
      <c r="I88" s="802"/>
      <c r="J88" s="803"/>
      <c r="K88" s="803"/>
      <c r="L88" s="803"/>
      <c r="M88" s="803"/>
      <c r="N88" s="803"/>
      <c r="O88" s="803"/>
      <c r="P88" s="803"/>
      <c r="Q88" s="803"/>
      <c r="R88" s="803"/>
      <c r="S88" s="803"/>
    </row>
    <row r="89" spans="1:19" ht="15">
      <c r="A89" s="801"/>
      <c r="B89" s="802"/>
      <c r="C89" s="802"/>
      <c r="D89" s="802"/>
      <c r="E89" s="802"/>
      <c r="F89" s="802"/>
      <c r="G89" s="802"/>
      <c r="H89" s="802"/>
      <c r="I89" s="802"/>
      <c r="J89" s="803"/>
      <c r="K89" s="803"/>
      <c r="L89" s="803"/>
      <c r="M89" s="803"/>
      <c r="N89" s="803"/>
      <c r="O89" s="803"/>
      <c r="P89" s="803"/>
      <c r="Q89" s="803"/>
      <c r="R89" s="803"/>
      <c r="S89" s="803"/>
    </row>
  </sheetData>
  <mergeCells count="5">
    <mergeCell ref="K10:L10"/>
    <mergeCell ref="A89:S89"/>
    <mergeCell ref="A11:A12"/>
    <mergeCell ref="A88:S88"/>
    <mergeCell ref="A53:A54"/>
  </mergeCells>
  <printOptions horizontalCentered="1"/>
  <pageMargins left="0.75" right="0.75" top="1" bottom="0.6" header="0.5" footer="0.6"/>
  <pageSetup fitToHeight="1" fitToWidth="1" horizontalDpi="600" verticalDpi="600" orientation="landscape" scale="61" r:id="rId1"/>
  <headerFooter alignWithMargins="0">
    <oddFooter>&amp;C&amp;"Times New Roman,Regular"Exhibit D - Resources by DOJ Strategic Goals and Strategic Objectives</oddFooter>
  </headerFooter>
  <rowBreaks count="1" manualBreakCount="1">
    <brk id="45" max="16" man="1"/>
  </rowBreaks>
</worksheet>
</file>

<file path=xl/worksheets/sheet4.xml><?xml version="1.0" encoding="utf-8"?>
<worksheet xmlns="http://schemas.openxmlformats.org/spreadsheetml/2006/main" xmlns:r="http://schemas.openxmlformats.org/officeDocument/2006/relationships">
  <sheetPr>
    <pageSetUpPr fitToPage="1"/>
  </sheetPr>
  <dimension ref="A1:AA40"/>
  <sheetViews>
    <sheetView workbookViewId="0" topLeftCell="A26">
      <selection activeCell="A38" sqref="A1:N38"/>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7.4453125" style="0" customWidth="1"/>
  </cols>
  <sheetData>
    <row r="1" ht="15.75">
      <c r="A1" s="68" t="s">
        <v>23</v>
      </c>
    </row>
    <row r="2" ht="15.75">
      <c r="A2" s="520" t="s">
        <v>215</v>
      </c>
    </row>
    <row r="3" spans="1:27" ht="15" customHeight="1">
      <c r="A3" s="806" t="s">
        <v>171</v>
      </c>
      <c r="B3" s="807"/>
      <c r="C3" s="807"/>
      <c r="D3" s="807"/>
      <c r="E3" s="807"/>
      <c r="F3" s="807"/>
      <c r="G3" s="807"/>
      <c r="H3" s="807"/>
      <c r="I3" s="807"/>
      <c r="J3" s="807"/>
      <c r="K3" s="807"/>
      <c r="L3" s="807"/>
      <c r="M3" s="807"/>
      <c r="N3" s="369"/>
      <c r="O3" s="369"/>
      <c r="P3" s="369"/>
      <c r="Q3" s="369"/>
      <c r="R3" s="369"/>
      <c r="S3" s="369"/>
      <c r="T3" s="369"/>
      <c r="U3" s="369"/>
      <c r="V3" s="369"/>
      <c r="W3" s="369"/>
      <c r="X3" s="369"/>
      <c r="Y3" s="369"/>
      <c r="Z3" s="369"/>
      <c r="AA3" s="370"/>
    </row>
    <row r="4" spans="1:27" s="694" customFormat="1" ht="15.75">
      <c r="A4" s="798" t="str">
        <f>'(B) JA Sum of Req '!A5</f>
        <v>Office of Justice Programs</v>
      </c>
      <c r="B4" s="799"/>
      <c r="C4" s="799"/>
      <c r="D4" s="799"/>
      <c r="E4" s="799"/>
      <c r="F4" s="799"/>
      <c r="G4" s="799"/>
      <c r="H4" s="799"/>
      <c r="I4" s="799"/>
      <c r="J4" s="799"/>
      <c r="K4" s="799"/>
      <c r="L4" s="799"/>
      <c r="M4" s="800"/>
      <c r="N4" s="693"/>
      <c r="O4" s="693"/>
      <c r="P4" s="691"/>
      <c r="Q4" s="691"/>
      <c r="R4" s="691"/>
      <c r="S4" s="691"/>
      <c r="T4" s="691"/>
      <c r="U4" s="691"/>
      <c r="V4" s="691"/>
      <c r="W4" s="691"/>
      <c r="X4" s="691"/>
      <c r="Y4" s="691"/>
      <c r="Z4" s="691"/>
      <c r="AA4" s="692"/>
    </row>
    <row r="5" spans="1:27" s="694" customFormat="1" ht="15.75">
      <c r="A5" s="798" t="str">
        <f>'(B) JA Sum of Req '!A6</f>
        <v>Justice Assistance</v>
      </c>
      <c r="B5" s="799"/>
      <c r="C5" s="799"/>
      <c r="D5" s="799"/>
      <c r="E5" s="799"/>
      <c r="F5" s="799"/>
      <c r="G5" s="799"/>
      <c r="H5" s="799"/>
      <c r="I5" s="799"/>
      <c r="J5" s="799"/>
      <c r="K5" s="799"/>
      <c r="L5" s="799"/>
      <c r="M5" s="800"/>
      <c r="N5" s="693"/>
      <c r="O5" s="693"/>
      <c r="P5" s="691"/>
      <c r="Q5" s="691"/>
      <c r="R5" s="691"/>
      <c r="S5" s="691"/>
      <c r="T5" s="691"/>
      <c r="U5" s="691"/>
      <c r="V5" s="691"/>
      <c r="W5" s="691"/>
      <c r="X5" s="691"/>
      <c r="Y5" s="691"/>
      <c r="Z5" s="691"/>
      <c r="AA5" s="692"/>
    </row>
    <row r="6" spans="1:15" ht="9.75" customHeight="1">
      <c r="A6" s="132"/>
      <c r="B6" s="132"/>
      <c r="C6" s="132"/>
      <c r="D6" s="132"/>
      <c r="E6" s="132"/>
      <c r="F6" s="132"/>
      <c r="G6" s="132"/>
      <c r="H6" s="132"/>
      <c r="I6" s="132"/>
      <c r="J6" s="132"/>
      <c r="K6" s="132"/>
      <c r="L6" s="132"/>
      <c r="M6" s="132"/>
      <c r="N6" s="132"/>
      <c r="O6" s="132"/>
    </row>
    <row r="7" spans="1:17" ht="18" customHeight="1">
      <c r="A7" s="825" t="s">
        <v>49</v>
      </c>
      <c r="B7" s="826"/>
      <c r="C7" s="826"/>
      <c r="D7" s="826"/>
      <c r="E7" s="826"/>
      <c r="F7" s="826"/>
      <c r="G7" s="826"/>
      <c r="H7" s="826"/>
      <c r="I7" s="826"/>
      <c r="J7" s="826"/>
      <c r="K7" s="826"/>
      <c r="L7" s="826"/>
      <c r="M7" s="826"/>
      <c r="N7" s="371"/>
      <c r="O7" s="371"/>
      <c r="P7" s="371"/>
      <c r="Q7" s="372"/>
    </row>
    <row r="8" spans="1:15" ht="13.5" customHeight="1">
      <c r="A8" s="132"/>
      <c r="B8" s="132"/>
      <c r="C8" s="132"/>
      <c r="D8" s="132"/>
      <c r="E8" s="132"/>
      <c r="F8" s="132"/>
      <c r="G8" s="132"/>
      <c r="H8" s="132"/>
      <c r="I8" s="132"/>
      <c r="J8" s="132"/>
      <c r="K8" s="132"/>
      <c r="L8" s="132"/>
      <c r="M8" s="132"/>
      <c r="N8" s="132"/>
      <c r="O8" s="132"/>
    </row>
    <row r="9" spans="1:15" ht="15" customHeight="1">
      <c r="A9" s="827" t="s">
        <v>314</v>
      </c>
      <c r="B9" s="828"/>
      <c r="C9" s="828"/>
      <c r="D9" s="828"/>
      <c r="E9" s="828"/>
      <c r="F9" s="828"/>
      <c r="G9" s="828"/>
      <c r="H9" s="828"/>
      <c r="I9" s="828"/>
      <c r="J9" s="828"/>
      <c r="K9" s="828"/>
      <c r="L9" s="828"/>
      <c r="M9" s="828"/>
      <c r="N9" s="606">
        <v>75107</v>
      </c>
      <c r="O9" s="373"/>
    </row>
    <row r="10" spans="1:15" ht="15.75" customHeight="1">
      <c r="A10" s="827" t="s">
        <v>316</v>
      </c>
      <c r="B10" s="828"/>
      <c r="C10" s="828"/>
      <c r="D10" s="828"/>
      <c r="E10" s="828"/>
      <c r="F10" s="828"/>
      <c r="G10" s="828"/>
      <c r="H10" s="828"/>
      <c r="I10" s="828"/>
      <c r="J10" s="828"/>
      <c r="K10" s="828"/>
      <c r="L10" s="828"/>
      <c r="M10" s="828"/>
      <c r="N10" s="607">
        <v>26032</v>
      </c>
      <c r="O10" s="373"/>
    </row>
    <row r="11" spans="1:15" ht="15.75" customHeight="1">
      <c r="A11" s="827" t="s">
        <v>315</v>
      </c>
      <c r="B11" s="828"/>
      <c r="C11" s="828"/>
      <c r="D11" s="828"/>
      <c r="E11" s="828"/>
      <c r="F11" s="828"/>
      <c r="G11" s="828"/>
      <c r="H11" s="828"/>
      <c r="I11" s="828"/>
      <c r="J11" s="828"/>
      <c r="K11" s="828"/>
      <c r="L11" s="828"/>
      <c r="M11" s="828"/>
      <c r="N11" s="607">
        <v>3000</v>
      </c>
      <c r="O11" s="373"/>
    </row>
    <row r="12" spans="1:15" ht="15">
      <c r="A12" s="827" t="s">
        <v>311</v>
      </c>
      <c r="B12" s="828"/>
      <c r="C12" s="828"/>
      <c r="D12" s="828"/>
      <c r="E12" s="828"/>
      <c r="F12" s="828"/>
      <c r="G12" s="828"/>
      <c r="H12" s="828"/>
      <c r="I12" s="828"/>
      <c r="J12" s="828"/>
      <c r="K12" s="828"/>
      <c r="L12" s="828"/>
      <c r="M12" s="828"/>
      <c r="N12" s="608">
        <v>1980</v>
      </c>
      <c r="O12" s="132"/>
    </row>
    <row r="13" spans="1:15" ht="15">
      <c r="A13" s="604"/>
      <c r="B13" s="605"/>
      <c r="C13" s="605"/>
      <c r="D13" s="605"/>
      <c r="E13" s="605"/>
      <c r="F13" s="605"/>
      <c r="G13" s="605"/>
      <c r="H13" s="605"/>
      <c r="I13" s="605"/>
      <c r="J13" s="605"/>
      <c r="K13" s="605"/>
      <c r="L13" s="603" t="s">
        <v>36</v>
      </c>
      <c r="M13" s="603"/>
      <c r="N13" s="609">
        <f>SUM(N9:N12)</f>
        <v>106119</v>
      </c>
      <c r="O13" s="132"/>
    </row>
    <row r="14" spans="1:15" ht="15">
      <c r="A14" s="604"/>
      <c r="B14" s="605"/>
      <c r="C14" s="605"/>
      <c r="D14" s="605"/>
      <c r="E14" s="605"/>
      <c r="F14" s="605"/>
      <c r="G14" s="605"/>
      <c r="H14" s="605"/>
      <c r="I14" s="605"/>
      <c r="J14" s="605"/>
      <c r="K14" s="605"/>
      <c r="L14" s="605"/>
      <c r="M14" s="605"/>
      <c r="N14" s="609"/>
      <c r="O14" s="132"/>
    </row>
    <row r="15" spans="1:15" ht="15">
      <c r="A15" s="825" t="s">
        <v>223</v>
      </c>
      <c r="B15" s="826"/>
      <c r="C15" s="826"/>
      <c r="D15" s="826"/>
      <c r="E15" s="826"/>
      <c r="F15" s="826"/>
      <c r="G15" s="826"/>
      <c r="H15" s="826"/>
      <c r="I15" s="826"/>
      <c r="J15" s="826"/>
      <c r="K15" s="826"/>
      <c r="L15" s="826"/>
      <c r="M15" s="826"/>
      <c r="N15" s="371"/>
      <c r="O15" s="372"/>
    </row>
    <row r="16" spans="1:15" ht="15">
      <c r="A16" s="132"/>
      <c r="B16" s="132"/>
      <c r="C16" s="132"/>
      <c r="D16" s="132"/>
      <c r="E16" s="132"/>
      <c r="F16" s="132"/>
      <c r="G16" s="132"/>
      <c r="H16" s="132"/>
      <c r="I16" s="132"/>
      <c r="J16" s="132"/>
      <c r="K16" s="132"/>
      <c r="L16" s="132"/>
      <c r="M16" s="132"/>
      <c r="N16" s="132"/>
      <c r="O16" s="132"/>
    </row>
    <row r="17" spans="1:15" ht="36.75" customHeight="1">
      <c r="A17" s="829" t="s">
        <v>291</v>
      </c>
      <c r="B17" s="830"/>
      <c r="C17" s="830"/>
      <c r="D17" s="830"/>
      <c r="E17" s="830"/>
      <c r="F17" s="830"/>
      <c r="G17" s="830"/>
      <c r="H17" s="830"/>
      <c r="I17" s="830"/>
      <c r="J17" s="830"/>
      <c r="K17" s="830"/>
      <c r="L17" s="830"/>
      <c r="M17" s="830"/>
      <c r="N17" s="600">
        <v>2554</v>
      </c>
      <c r="O17" s="373"/>
    </row>
    <row r="18" spans="1:15" ht="13.5" customHeight="1">
      <c r="A18" s="132"/>
      <c r="B18" s="132"/>
      <c r="C18" s="132"/>
      <c r="D18" s="132"/>
      <c r="E18" s="132"/>
      <c r="F18" s="132"/>
      <c r="G18" s="132"/>
      <c r="H18" s="132"/>
      <c r="I18" s="132"/>
      <c r="J18" s="132"/>
      <c r="K18" s="132"/>
      <c r="L18" s="132"/>
      <c r="M18" s="132"/>
      <c r="N18" s="602"/>
      <c r="O18" s="132"/>
    </row>
    <row r="19" spans="1:15" ht="35.25" customHeight="1">
      <c r="A19" s="829" t="s">
        <v>338</v>
      </c>
      <c r="B19" s="830"/>
      <c r="C19" s="830"/>
      <c r="D19" s="830"/>
      <c r="E19" s="830"/>
      <c r="F19" s="830"/>
      <c r="G19" s="830"/>
      <c r="H19" s="830"/>
      <c r="I19" s="830"/>
      <c r="J19" s="830"/>
      <c r="K19" s="830"/>
      <c r="L19" s="830"/>
      <c r="M19" s="830"/>
      <c r="N19" s="600">
        <v>853</v>
      </c>
      <c r="O19" s="375"/>
    </row>
    <row r="20" spans="1:15" ht="13.5" customHeight="1">
      <c r="A20" s="376"/>
      <c r="B20" s="374"/>
      <c r="C20" s="374"/>
      <c r="D20" s="374"/>
      <c r="E20" s="374"/>
      <c r="F20" s="374"/>
      <c r="G20" s="374"/>
      <c r="H20" s="374"/>
      <c r="I20" s="374"/>
      <c r="J20" s="374"/>
      <c r="K20" s="374"/>
      <c r="L20" s="374"/>
      <c r="M20" s="374"/>
      <c r="N20" s="600"/>
      <c r="O20" s="375"/>
    </row>
    <row r="21" spans="1:15" ht="36.75" customHeight="1">
      <c r="A21" s="829" t="s">
        <v>292</v>
      </c>
      <c r="B21" s="831"/>
      <c r="C21" s="831"/>
      <c r="D21" s="831"/>
      <c r="E21" s="831"/>
      <c r="F21" s="831"/>
      <c r="G21" s="831"/>
      <c r="H21" s="831"/>
      <c r="I21" s="831"/>
      <c r="J21" s="831"/>
      <c r="K21" s="831"/>
      <c r="L21" s="832"/>
      <c r="M21" s="132"/>
      <c r="N21" s="602">
        <v>481</v>
      </c>
      <c r="O21" s="132"/>
    </row>
    <row r="22" spans="1:15" ht="14.25" customHeight="1">
      <c r="A22" s="132"/>
      <c r="B22" s="132"/>
      <c r="C22" s="132"/>
      <c r="D22" s="132"/>
      <c r="E22" s="132"/>
      <c r="F22" s="132"/>
      <c r="G22" s="132"/>
      <c r="H22" s="132"/>
      <c r="I22" s="132"/>
      <c r="J22" s="132"/>
      <c r="K22" s="132"/>
      <c r="L22" s="132"/>
      <c r="M22" s="132"/>
      <c r="N22" s="602"/>
      <c r="O22" s="132"/>
    </row>
    <row r="23" spans="1:15" ht="26.25" customHeight="1">
      <c r="A23" s="829" t="s">
        <v>34</v>
      </c>
      <c r="B23" s="830"/>
      <c r="C23" s="830"/>
      <c r="D23" s="830"/>
      <c r="E23" s="830"/>
      <c r="F23" s="830"/>
      <c r="G23" s="830"/>
      <c r="H23" s="830"/>
      <c r="I23" s="830"/>
      <c r="J23" s="830"/>
      <c r="K23" s="830"/>
      <c r="L23" s="833"/>
      <c r="M23" s="132"/>
      <c r="N23" s="602">
        <v>464</v>
      </c>
      <c r="O23" s="132"/>
    </row>
    <row r="24" spans="1:15" ht="13.5" customHeight="1">
      <c r="A24" s="132"/>
      <c r="B24" s="132"/>
      <c r="C24" s="132"/>
      <c r="D24" s="132"/>
      <c r="E24" s="132"/>
      <c r="F24" s="132"/>
      <c r="G24" s="132"/>
      <c r="H24" s="132"/>
      <c r="I24" s="132"/>
      <c r="J24" s="132"/>
      <c r="K24" s="132"/>
      <c r="L24" s="132"/>
      <c r="M24" s="132"/>
      <c r="N24" s="602"/>
      <c r="O24" s="132"/>
    </row>
    <row r="25" spans="1:15" ht="24.75" customHeight="1">
      <c r="A25" s="829" t="s">
        <v>35</v>
      </c>
      <c r="B25" s="830"/>
      <c r="C25" s="830"/>
      <c r="D25" s="830"/>
      <c r="E25" s="830"/>
      <c r="F25" s="830"/>
      <c r="G25" s="830"/>
      <c r="H25" s="830"/>
      <c r="I25" s="830"/>
      <c r="J25" s="830"/>
      <c r="K25" s="830"/>
      <c r="L25" s="833"/>
      <c r="M25" s="132"/>
      <c r="N25" s="602">
        <v>348</v>
      </c>
      <c r="O25" s="132"/>
    </row>
    <row r="26" spans="1:15" ht="13.5" customHeight="1">
      <c r="A26" s="376"/>
      <c r="B26" s="374"/>
      <c r="C26" s="374"/>
      <c r="D26" s="374"/>
      <c r="E26" s="374"/>
      <c r="F26" s="374"/>
      <c r="G26" s="374"/>
      <c r="H26" s="374"/>
      <c r="I26" s="374"/>
      <c r="J26" s="374"/>
      <c r="K26" s="374"/>
      <c r="L26" s="375"/>
      <c r="M26" s="132"/>
      <c r="N26" s="602"/>
      <c r="O26" s="132"/>
    </row>
    <row r="27" spans="1:15" ht="27" customHeight="1">
      <c r="A27" s="829" t="s">
        <v>295</v>
      </c>
      <c r="B27" s="830"/>
      <c r="C27" s="830"/>
      <c r="D27" s="830"/>
      <c r="E27" s="830"/>
      <c r="F27" s="830"/>
      <c r="G27" s="830"/>
      <c r="H27" s="830"/>
      <c r="I27" s="830"/>
      <c r="J27" s="830"/>
      <c r="K27" s="830"/>
      <c r="L27" s="830"/>
      <c r="M27" s="833"/>
      <c r="N27" s="602">
        <v>42</v>
      </c>
      <c r="O27" s="132"/>
    </row>
    <row r="28" spans="1:15" ht="12" customHeight="1">
      <c r="A28" s="132"/>
      <c r="B28" s="132"/>
      <c r="C28" s="132"/>
      <c r="D28" s="132"/>
      <c r="E28" s="132"/>
      <c r="F28" s="132"/>
      <c r="G28" s="132"/>
      <c r="H28" s="132"/>
      <c r="I28" s="132"/>
      <c r="J28" s="132"/>
      <c r="K28" s="132"/>
      <c r="L28" s="132"/>
      <c r="M28" s="132"/>
      <c r="N28" s="602"/>
      <c r="O28" s="132"/>
    </row>
    <row r="29" spans="1:15" ht="25.5" customHeight="1">
      <c r="A29" s="829" t="s">
        <v>293</v>
      </c>
      <c r="B29" s="831"/>
      <c r="C29" s="831"/>
      <c r="D29" s="831"/>
      <c r="E29" s="831"/>
      <c r="F29" s="831"/>
      <c r="G29" s="831"/>
      <c r="H29" s="831"/>
      <c r="I29" s="831"/>
      <c r="J29" s="831"/>
      <c r="K29" s="831"/>
      <c r="L29" s="831"/>
      <c r="M29" s="832"/>
      <c r="N29" s="602">
        <v>1205</v>
      </c>
      <c r="O29" s="132"/>
    </row>
    <row r="30" spans="1:15" ht="18" customHeight="1">
      <c r="A30" s="376"/>
      <c r="B30" s="374"/>
      <c r="C30" s="374"/>
      <c r="D30" s="374"/>
      <c r="E30" s="374"/>
      <c r="F30" s="374"/>
      <c r="G30" s="374"/>
      <c r="H30" s="374"/>
      <c r="I30" s="374"/>
      <c r="J30" s="374"/>
      <c r="K30" s="374"/>
      <c r="L30" s="374"/>
      <c r="M30" s="375"/>
      <c r="N30" s="602"/>
      <c r="O30" s="132"/>
    </row>
    <row r="31" spans="1:15" ht="26.25" customHeight="1">
      <c r="A31" s="829" t="s">
        <v>294</v>
      </c>
      <c r="B31" s="830"/>
      <c r="C31" s="830"/>
      <c r="D31" s="830"/>
      <c r="E31" s="830"/>
      <c r="F31" s="830"/>
      <c r="G31" s="830"/>
      <c r="H31" s="830"/>
      <c r="I31" s="830"/>
      <c r="J31" s="830"/>
      <c r="K31" s="830"/>
      <c r="L31" s="830"/>
      <c r="M31" s="833"/>
      <c r="N31" s="602">
        <v>19</v>
      </c>
      <c r="O31" s="132"/>
    </row>
    <row r="32" spans="1:15" ht="7.5" customHeight="1">
      <c r="A32" s="376"/>
      <c r="B32" s="374"/>
      <c r="C32" s="374"/>
      <c r="D32" s="374"/>
      <c r="E32" s="374"/>
      <c r="F32" s="374"/>
      <c r="G32" s="374"/>
      <c r="H32" s="374"/>
      <c r="I32" s="374"/>
      <c r="J32" s="374"/>
      <c r="K32" s="374"/>
      <c r="L32" s="374"/>
      <c r="M32" s="375"/>
      <c r="N32" s="132"/>
      <c r="O32" s="132"/>
    </row>
    <row r="33" spans="1:14" ht="12" customHeight="1">
      <c r="A33" s="376"/>
      <c r="B33" s="374"/>
      <c r="C33" s="374"/>
      <c r="D33" s="374"/>
      <c r="E33" s="374"/>
      <c r="F33" s="374"/>
      <c r="G33" s="598"/>
      <c r="H33" s="598"/>
      <c r="I33" s="598"/>
      <c r="J33" s="598"/>
      <c r="K33" s="598"/>
      <c r="L33" s="603" t="s">
        <v>37</v>
      </c>
      <c r="M33" s="599"/>
      <c r="N33" s="602">
        <f>SUM(N17:N31)</f>
        <v>5966</v>
      </c>
    </row>
    <row r="34" spans="1:14" ht="12" customHeight="1">
      <c r="A34" s="376"/>
      <c r="B34" s="374"/>
      <c r="C34" s="374"/>
      <c r="D34" s="374"/>
      <c r="E34" s="374"/>
      <c r="F34" s="374"/>
      <c r="G34" s="598"/>
      <c r="H34" s="598"/>
      <c r="I34" s="598"/>
      <c r="J34" s="598"/>
      <c r="K34" s="598"/>
      <c r="L34" s="603"/>
      <c r="M34" s="599"/>
      <c r="N34" s="602"/>
    </row>
    <row r="35" spans="1:14" ht="15">
      <c r="A35" s="610" t="s">
        <v>38</v>
      </c>
      <c r="B35" s="374"/>
      <c r="C35" s="374"/>
      <c r="D35" s="374"/>
      <c r="E35" s="374"/>
      <c r="F35" s="374"/>
      <c r="G35" s="598"/>
      <c r="H35" s="598"/>
      <c r="I35" s="598"/>
      <c r="J35" s="598"/>
      <c r="K35" s="598"/>
      <c r="L35" s="598"/>
      <c r="M35" s="599"/>
      <c r="N35" s="609">
        <f>N33+N13</f>
        <v>112085</v>
      </c>
    </row>
    <row r="36" spans="7:14" ht="8.25" customHeight="1">
      <c r="G36" s="601"/>
      <c r="H36" s="601"/>
      <c r="I36" s="601"/>
      <c r="J36" s="601"/>
      <c r="K36" s="601"/>
      <c r="L36" s="601"/>
      <c r="M36" s="601"/>
      <c r="N36" s="601"/>
    </row>
    <row r="37" spans="1:14" ht="15">
      <c r="A37" s="601" t="s">
        <v>339</v>
      </c>
      <c r="G37" s="601"/>
      <c r="H37" s="601"/>
      <c r="I37" s="601"/>
      <c r="J37" s="601"/>
      <c r="K37" s="601"/>
      <c r="L37" s="601"/>
      <c r="M37" s="601"/>
      <c r="N37" s="601"/>
    </row>
    <row r="38" spans="7:14" ht="15">
      <c r="G38" s="601"/>
      <c r="H38" s="601"/>
      <c r="I38" s="601"/>
      <c r="J38" s="601"/>
      <c r="K38" s="601"/>
      <c r="L38" s="601"/>
      <c r="M38" s="601"/>
      <c r="N38" s="601"/>
    </row>
    <row r="39" spans="7:14" ht="15">
      <c r="G39" s="601"/>
      <c r="H39" s="601"/>
      <c r="I39" s="601"/>
      <c r="J39" s="601"/>
      <c r="K39" s="601"/>
      <c r="L39" s="601"/>
      <c r="M39" s="601"/>
      <c r="N39" s="601"/>
    </row>
    <row r="40" spans="7:14" ht="15">
      <c r="G40" s="601"/>
      <c r="H40" s="601"/>
      <c r="I40" s="601"/>
      <c r="J40" s="601"/>
      <c r="K40" s="601"/>
      <c r="L40" s="601"/>
      <c r="M40" s="601"/>
      <c r="N40" s="601"/>
    </row>
  </sheetData>
  <mergeCells count="17">
    <mergeCell ref="A17:M17"/>
    <mergeCell ref="A19:M19"/>
    <mergeCell ref="A29:M29"/>
    <mergeCell ref="A31:M31"/>
    <mergeCell ref="A21:L21"/>
    <mergeCell ref="A23:L23"/>
    <mergeCell ref="A25:L25"/>
    <mergeCell ref="A27:M27"/>
    <mergeCell ref="A3:M3"/>
    <mergeCell ref="A4:M4"/>
    <mergeCell ref="A7:M7"/>
    <mergeCell ref="A15:M15"/>
    <mergeCell ref="A9:M9"/>
    <mergeCell ref="A10:M10"/>
    <mergeCell ref="A5:M5"/>
    <mergeCell ref="A11:M11"/>
    <mergeCell ref="A12:M12"/>
  </mergeCells>
  <printOptions/>
  <pageMargins left="0.75" right="0.75" top="1" bottom="0.54" header="0.5" footer="0.54"/>
  <pageSetup fitToHeight="1" fitToWidth="1" horizontalDpi="600" verticalDpi="600" orientation="landscape" scale="76"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M47"/>
  <sheetViews>
    <sheetView showGridLines="0" showOutlineSymbols="0" view="pageBreakPreview" zoomScale="60" zoomScaleNormal="80" workbookViewId="0" topLeftCell="A4">
      <selection activeCell="C9" sqref="C9"/>
    </sheetView>
  </sheetViews>
  <sheetFormatPr defaultColWidth="8.88671875" defaultRowHeight="15"/>
  <cols>
    <col min="1" max="1" width="3.77734375" style="22" customWidth="1"/>
    <col min="2" max="2" width="38.88671875" style="22" customWidth="1"/>
    <col min="3" max="4" width="6.77734375" style="22" customWidth="1"/>
    <col min="5" max="5" width="10.99609375" style="22" customWidth="1"/>
    <col min="6" max="6" width="1.1171875" style="22" customWidth="1"/>
    <col min="7" max="7" width="7.4453125" style="22" customWidth="1"/>
    <col min="8" max="8" width="5.6640625" style="22" customWidth="1"/>
    <col min="9" max="9" width="9.99609375" style="22" customWidth="1"/>
    <col min="10" max="10" width="0.78125" style="29" customWidth="1"/>
    <col min="11" max="12" width="5.6640625" style="22" hidden="1" customWidth="1"/>
    <col min="13" max="13" width="7.77734375" style="22" hidden="1" customWidth="1"/>
    <col min="14" max="14" width="0.78125" style="22" hidden="1" customWidth="1"/>
    <col min="15" max="15" width="7.10546875" style="22" customWidth="1"/>
    <col min="16" max="16" width="5.6640625" style="22" customWidth="1"/>
    <col min="17" max="17" width="10.88671875" style="22" customWidth="1"/>
    <col min="18" max="18" width="0.78125" style="22" customWidth="1"/>
    <col min="19" max="19" width="7.10546875" style="22" customWidth="1"/>
    <col min="20" max="20" width="5.6640625" style="22" customWidth="1"/>
    <col min="21" max="21" width="9.3359375" style="22" customWidth="1"/>
    <col min="22" max="22" width="0.88671875" style="22" customWidth="1"/>
    <col min="23" max="23" width="7.3359375" style="22" customWidth="1"/>
    <col min="24" max="24" width="6.77734375" style="22" customWidth="1"/>
    <col min="25" max="25" width="10.6640625" style="22" customWidth="1"/>
    <col min="26" max="16384" width="9.6640625" style="22" customWidth="1"/>
  </cols>
  <sheetData>
    <row r="1" spans="1:25" ht="20.25">
      <c r="A1" s="57" t="s">
        <v>22</v>
      </c>
      <c r="B1" s="1"/>
      <c r="C1" s="1"/>
      <c r="D1" s="1"/>
      <c r="E1" s="1"/>
      <c r="F1" s="1"/>
      <c r="G1" s="1"/>
      <c r="H1" s="1"/>
      <c r="I1" s="1"/>
      <c r="J1" s="2"/>
      <c r="K1" s="1"/>
      <c r="L1" s="1"/>
      <c r="M1" s="1"/>
      <c r="N1" s="1"/>
      <c r="O1" s="1"/>
      <c r="P1" s="1"/>
      <c r="Q1" s="1"/>
      <c r="R1" s="1"/>
      <c r="S1" s="1"/>
      <c r="T1" s="1"/>
      <c r="U1" s="1"/>
      <c r="V1" s="1"/>
      <c r="W1" s="1"/>
      <c r="X1" s="1"/>
      <c r="Y1" s="1"/>
    </row>
    <row r="2" spans="1:25" ht="15.75">
      <c r="A2" s="1"/>
      <c r="B2" s="1"/>
      <c r="C2" s="1"/>
      <c r="D2" s="1"/>
      <c r="E2" s="1"/>
      <c r="F2" s="1"/>
      <c r="G2" s="1"/>
      <c r="H2" s="1"/>
      <c r="I2" s="1"/>
      <c r="J2" s="2"/>
      <c r="K2" s="1"/>
      <c r="L2" s="1"/>
      <c r="M2" s="1"/>
      <c r="N2" s="1"/>
      <c r="O2" s="1"/>
      <c r="P2" s="1"/>
      <c r="Q2" s="1"/>
      <c r="R2" s="1"/>
      <c r="S2" s="1"/>
      <c r="T2" s="1"/>
      <c r="U2" s="1"/>
      <c r="V2" s="1"/>
      <c r="W2" s="1"/>
      <c r="X2" s="1"/>
      <c r="Y2" s="1"/>
    </row>
    <row r="3" spans="1:25" ht="18.75">
      <c r="A3" s="23" t="s">
        <v>143</v>
      </c>
      <c r="B3" s="24"/>
      <c r="C3" s="24"/>
      <c r="D3" s="24"/>
      <c r="E3" s="24"/>
      <c r="F3" s="24"/>
      <c r="G3" s="24"/>
      <c r="H3" s="24"/>
      <c r="I3" s="24"/>
      <c r="J3" s="25"/>
      <c r="K3" s="24"/>
      <c r="L3" s="24"/>
      <c r="M3" s="24"/>
      <c r="N3" s="24"/>
      <c r="O3" s="24"/>
      <c r="P3" s="24"/>
      <c r="Q3" s="24"/>
      <c r="R3" s="24"/>
      <c r="S3" s="24"/>
      <c r="T3" s="24"/>
      <c r="U3" s="24"/>
      <c r="V3" s="24"/>
      <c r="W3" s="24"/>
      <c r="X3" s="24"/>
      <c r="Y3" s="24"/>
    </row>
    <row r="4" spans="1:25" ht="16.5">
      <c r="A4" s="26" t="str">
        <f>+'(B) JA Sum of Req '!A5</f>
        <v>Office of Justice Programs</v>
      </c>
      <c r="B4" s="24"/>
      <c r="C4" s="24"/>
      <c r="D4" s="24"/>
      <c r="E4" s="24"/>
      <c r="F4" s="24"/>
      <c r="G4" s="24"/>
      <c r="H4" s="24"/>
      <c r="I4" s="24"/>
      <c r="J4" s="25"/>
      <c r="K4" s="24"/>
      <c r="L4" s="24"/>
      <c r="M4" s="24"/>
      <c r="N4" s="24"/>
      <c r="O4" s="24"/>
      <c r="P4" s="24"/>
      <c r="Q4" s="24"/>
      <c r="R4" s="24"/>
      <c r="S4" s="24"/>
      <c r="T4" s="24"/>
      <c r="U4" s="24"/>
      <c r="V4" s="24"/>
      <c r="W4" s="24"/>
      <c r="X4" s="24"/>
      <c r="Y4" s="24"/>
    </row>
    <row r="5" spans="1:25" ht="16.5">
      <c r="A5" s="26" t="str">
        <f>+'(B) JA Sum of Req '!A6</f>
        <v>Justice Assistance</v>
      </c>
      <c r="B5" s="24"/>
      <c r="C5" s="24"/>
      <c r="D5" s="24"/>
      <c r="E5" s="24"/>
      <c r="F5" s="24"/>
      <c r="G5" s="24"/>
      <c r="H5" s="24"/>
      <c r="I5" s="24"/>
      <c r="J5" s="25"/>
      <c r="K5" s="24"/>
      <c r="L5" s="24"/>
      <c r="M5" s="24"/>
      <c r="N5" s="24"/>
      <c r="O5" s="24"/>
      <c r="P5" s="24"/>
      <c r="Q5" s="24"/>
      <c r="R5" s="24"/>
      <c r="S5" s="24"/>
      <c r="T5" s="24"/>
      <c r="U5" s="24"/>
      <c r="V5" s="24"/>
      <c r="W5" s="24"/>
      <c r="X5" s="24"/>
      <c r="Y5" s="24"/>
    </row>
    <row r="6" spans="1:25" ht="15.75">
      <c r="A6" s="94" t="s">
        <v>177</v>
      </c>
      <c r="B6" s="24"/>
      <c r="C6" s="24"/>
      <c r="D6" s="24"/>
      <c r="E6" s="24"/>
      <c r="F6" s="24"/>
      <c r="G6" s="24"/>
      <c r="H6" s="24"/>
      <c r="I6" s="24"/>
      <c r="J6" s="25"/>
      <c r="K6" s="24"/>
      <c r="L6" s="24"/>
      <c r="M6" s="24"/>
      <c r="N6" s="24"/>
      <c r="O6" s="24"/>
      <c r="P6" s="24"/>
      <c r="Q6" s="24"/>
      <c r="R6" s="24"/>
      <c r="S6" s="24"/>
      <c r="T6" s="24"/>
      <c r="U6" s="24"/>
      <c r="V6" s="24"/>
      <c r="W6" s="24"/>
      <c r="X6" s="24"/>
      <c r="Y6" s="24"/>
    </row>
    <row r="7" spans="1:25" ht="15.75">
      <c r="A7" s="1"/>
      <c r="B7" s="1"/>
      <c r="C7" s="1"/>
      <c r="D7" s="1"/>
      <c r="E7" s="1"/>
      <c r="F7" s="1"/>
      <c r="G7" s="24"/>
      <c r="H7" s="24"/>
      <c r="I7" s="24"/>
      <c r="J7" s="25"/>
      <c r="K7" s="24"/>
      <c r="L7" s="24"/>
      <c r="M7" s="24"/>
      <c r="N7" s="24"/>
      <c r="O7" s="24"/>
      <c r="P7" s="24"/>
      <c r="Q7" s="24"/>
      <c r="R7" s="1"/>
      <c r="S7" s="1"/>
      <c r="T7" s="1"/>
      <c r="U7" s="1"/>
      <c r="V7" s="1"/>
      <c r="W7" s="1"/>
      <c r="X7" s="1"/>
      <c r="Y7" s="1"/>
    </row>
    <row r="8" spans="1:25" ht="15.75">
      <c r="A8" s="1"/>
      <c r="B8" s="1"/>
      <c r="C8" s="24"/>
      <c r="D8" s="24"/>
      <c r="E8" s="24"/>
      <c r="F8" s="24"/>
      <c r="G8" s="24"/>
      <c r="H8" s="24"/>
      <c r="I8" s="24"/>
      <c r="J8" s="25"/>
      <c r="K8" s="24"/>
      <c r="L8" s="24"/>
      <c r="M8" s="24"/>
      <c r="N8" s="24"/>
      <c r="O8" s="24"/>
      <c r="P8" s="24"/>
      <c r="Q8" s="24"/>
      <c r="R8" s="24" t="s">
        <v>215</v>
      </c>
      <c r="S8" s="1"/>
      <c r="T8" s="1"/>
      <c r="U8" s="1"/>
      <c r="V8" s="1"/>
      <c r="W8" s="27"/>
      <c r="X8" s="24"/>
      <c r="Y8" s="24"/>
    </row>
    <row r="9" spans="1:25" ht="15.75">
      <c r="A9" s="157"/>
      <c r="B9" s="158"/>
      <c r="C9" s="181" t="s">
        <v>169</v>
      </c>
      <c r="D9" s="159"/>
      <c r="E9" s="159"/>
      <c r="F9" s="159" t="s">
        <v>215</v>
      </c>
      <c r="G9" s="181" t="s">
        <v>215</v>
      </c>
      <c r="H9" s="159"/>
      <c r="I9" s="159"/>
      <c r="J9" s="182"/>
      <c r="K9" s="183"/>
      <c r="L9" s="159"/>
      <c r="M9" s="159"/>
      <c r="N9" s="159" t="s">
        <v>215</v>
      </c>
      <c r="O9" s="181" t="s">
        <v>220</v>
      </c>
      <c r="P9" s="159"/>
      <c r="Q9" s="159"/>
      <c r="R9" s="159" t="s">
        <v>215</v>
      </c>
      <c r="S9" s="181" t="s">
        <v>131</v>
      </c>
      <c r="T9" s="159"/>
      <c r="U9" s="159"/>
      <c r="V9" s="311"/>
      <c r="W9" s="181"/>
      <c r="X9" s="159"/>
      <c r="Y9" s="160"/>
    </row>
    <row r="10" spans="1:25" ht="15.75">
      <c r="A10" s="154"/>
      <c r="B10" s="2"/>
      <c r="C10" s="307" t="s">
        <v>266</v>
      </c>
      <c r="D10" s="308"/>
      <c r="E10" s="308"/>
      <c r="F10" s="308" t="s">
        <v>215</v>
      </c>
      <c r="G10" s="307" t="s">
        <v>207</v>
      </c>
      <c r="H10" s="308"/>
      <c r="I10" s="308"/>
      <c r="J10" s="308" t="s">
        <v>215</v>
      </c>
      <c r="K10" s="307" t="s">
        <v>208</v>
      </c>
      <c r="L10" s="308"/>
      <c r="M10" s="308"/>
      <c r="N10" s="308" t="s">
        <v>215</v>
      </c>
      <c r="O10" s="307" t="s">
        <v>49</v>
      </c>
      <c r="P10" s="308"/>
      <c r="Q10" s="308"/>
      <c r="R10" s="308" t="s">
        <v>215</v>
      </c>
      <c r="S10" s="307" t="s">
        <v>219</v>
      </c>
      <c r="T10" s="308"/>
      <c r="U10" s="308"/>
      <c r="V10" s="309" t="s">
        <v>215</v>
      </c>
      <c r="W10" s="307" t="s">
        <v>170</v>
      </c>
      <c r="X10" s="308"/>
      <c r="Y10" s="310"/>
    </row>
    <row r="11" spans="1:25" ht="3" customHeight="1">
      <c r="A11" s="154"/>
      <c r="B11" s="1"/>
      <c r="C11" s="154"/>
      <c r="D11" s="1"/>
      <c r="E11" s="1"/>
      <c r="F11" s="1"/>
      <c r="G11" s="154"/>
      <c r="H11" s="1"/>
      <c r="I11" s="1"/>
      <c r="J11" s="2"/>
      <c r="K11" s="154"/>
      <c r="L11" s="1"/>
      <c r="M11" s="1"/>
      <c r="N11" s="1"/>
      <c r="O11" s="154"/>
      <c r="P11" s="1"/>
      <c r="Q11" s="1"/>
      <c r="R11" s="1"/>
      <c r="S11" s="154"/>
      <c r="T11" s="1"/>
      <c r="U11" s="1"/>
      <c r="V11" s="1"/>
      <c r="W11" s="154"/>
      <c r="X11" s="1"/>
      <c r="Y11" s="147"/>
    </row>
    <row r="12" spans="1:25" ht="16.5" thickBot="1">
      <c r="A12" s="163" t="s">
        <v>33</v>
      </c>
      <c r="B12" s="305"/>
      <c r="C12" s="257" t="s">
        <v>214</v>
      </c>
      <c r="D12" s="162" t="s">
        <v>42</v>
      </c>
      <c r="E12" s="162" t="s">
        <v>216</v>
      </c>
      <c r="F12" s="306"/>
      <c r="G12" s="257" t="s">
        <v>214</v>
      </c>
      <c r="H12" s="162" t="s">
        <v>42</v>
      </c>
      <c r="I12" s="162" t="s">
        <v>216</v>
      </c>
      <c r="J12" s="162"/>
      <c r="K12" s="257" t="s">
        <v>214</v>
      </c>
      <c r="L12" s="162" t="s">
        <v>42</v>
      </c>
      <c r="M12" s="162" t="s">
        <v>216</v>
      </c>
      <c r="N12" s="162"/>
      <c r="O12" s="257" t="s">
        <v>214</v>
      </c>
      <c r="P12" s="162" t="s">
        <v>42</v>
      </c>
      <c r="Q12" s="162" t="s">
        <v>216</v>
      </c>
      <c r="R12" s="162"/>
      <c r="S12" s="257" t="s">
        <v>214</v>
      </c>
      <c r="T12" s="162" t="s">
        <v>42</v>
      </c>
      <c r="U12" s="162" t="s">
        <v>216</v>
      </c>
      <c r="V12" s="162"/>
      <c r="W12" s="257" t="s">
        <v>214</v>
      </c>
      <c r="X12" s="162" t="s">
        <v>42</v>
      </c>
      <c r="Y12" s="258" t="s">
        <v>216</v>
      </c>
    </row>
    <row r="13" spans="1:25" ht="11.25" customHeight="1">
      <c r="A13" s="154"/>
      <c r="B13" s="1"/>
      <c r="C13" s="154"/>
      <c r="D13" s="1"/>
      <c r="E13" s="1"/>
      <c r="F13" s="1"/>
      <c r="G13" s="154"/>
      <c r="H13" s="1"/>
      <c r="I13" s="1"/>
      <c r="J13" s="2"/>
      <c r="K13" s="154"/>
      <c r="L13" s="1"/>
      <c r="M13" s="1"/>
      <c r="N13" s="1"/>
      <c r="O13" s="154"/>
      <c r="P13" s="1"/>
      <c r="Q13" s="1"/>
      <c r="R13" s="1"/>
      <c r="S13" s="154"/>
      <c r="T13" s="1"/>
      <c r="U13" s="1"/>
      <c r="V13" s="1"/>
      <c r="W13" s="154"/>
      <c r="X13" s="1"/>
      <c r="Y13" s="147"/>
    </row>
    <row r="14" spans="1:25" ht="15.75">
      <c r="A14" s="174" t="s">
        <v>156</v>
      </c>
      <c r="B14" s="175"/>
      <c r="C14" s="174">
        <v>0</v>
      </c>
      <c r="D14" s="175">
        <v>0</v>
      </c>
      <c r="E14" s="778">
        <v>55000</v>
      </c>
      <c r="F14" s="175"/>
      <c r="G14" s="174">
        <v>0</v>
      </c>
      <c r="H14" s="175">
        <v>0</v>
      </c>
      <c r="I14" s="778">
        <v>-702</v>
      </c>
      <c r="J14" s="175"/>
      <c r="K14" s="174"/>
      <c r="L14" s="175"/>
      <c r="M14" s="175"/>
      <c r="N14" s="175"/>
      <c r="O14" s="174">
        <v>0</v>
      </c>
      <c r="P14" s="175">
        <v>0</v>
      </c>
      <c r="Q14" s="175">
        <v>0</v>
      </c>
      <c r="R14" s="175">
        <v>0</v>
      </c>
      <c r="S14" s="174">
        <v>0</v>
      </c>
      <c r="T14" s="175">
        <v>0</v>
      </c>
      <c r="U14" s="779">
        <f>186+3084</f>
        <v>3270</v>
      </c>
      <c r="V14" s="175"/>
      <c r="W14" s="174">
        <f aca="true" t="shared" si="0" ref="W14:Y15">C14+G14+K14+O14+S14</f>
        <v>0</v>
      </c>
      <c r="X14" s="175">
        <f t="shared" si="0"/>
        <v>0</v>
      </c>
      <c r="Y14" s="780">
        <f t="shared" si="0"/>
        <v>57568</v>
      </c>
    </row>
    <row r="15" spans="1:25" ht="15.75">
      <c r="A15" s="174" t="s">
        <v>157</v>
      </c>
      <c r="B15" s="175"/>
      <c r="C15" s="174">
        <v>0</v>
      </c>
      <c r="D15" s="175">
        <v>0</v>
      </c>
      <c r="E15" s="175">
        <v>35000</v>
      </c>
      <c r="F15" s="175"/>
      <c r="G15" s="174">
        <v>0</v>
      </c>
      <c r="H15" s="175">
        <v>0</v>
      </c>
      <c r="I15" s="175">
        <v>-450</v>
      </c>
      <c r="J15" s="175"/>
      <c r="K15" s="174"/>
      <c r="L15" s="175"/>
      <c r="M15" s="175"/>
      <c r="N15" s="175"/>
      <c r="O15" s="174">
        <v>0</v>
      </c>
      <c r="P15" s="175">
        <v>0</v>
      </c>
      <c r="Q15" s="175">
        <v>0</v>
      </c>
      <c r="R15" s="175"/>
      <c r="S15" s="174">
        <v>0</v>
      </c>
      <c r="T15" s="175">
        <v>0</v>
      </c>
      <c r="U15" s="175">
        <f>3501+426</f>
        <v>3927</v>
      </c>
      <c r="V15" s="175"/>
      <c r="W15" s="174">
        <f t="shared" si="0"/>
        <v>0</v>
      </c>
      <c r="X15" s="175">
        <f t="shared" si="0"/>
        <v>0</v>
      </c>
      <c r="Y15" s="176">
        <f t="shared" si="0"/>
        <v>38477</v>
      </c>
    </row>
    <row r="16" spans="1:25" ht="15.75">
      <c r="A16" s="174" t="s">
        <v>158</v>
      </c>
      <c r="B16" s="175"/>
      <c r="C16" s="174">
        <v>0</v>
      </c>
      <c r="D16" s="175">
        <v>0</v>
      </c>
      <c r="E16" s="175">
        <v>48000</v>
      </c>
      <c r="F16" s="175"/>
      <c r="G16" s="174">
        <v>0</v>
      </c>
      <c r="H16" s="175">
        <v>0</v>
      </c>
      <c r="I16" s="175">
        <v>-1379</v>
      </c>
      <c r="J16" s="175"/>
      <c r="K16" s="174"/>
      <c r="L16" s="175"/>
      <c r="M16" s="175"/>
      <c r="N16" s="175"/>
      <c r="O16" s="174">
        <v>0</v>
      </c>
      <c r="P16" s="175">
        <v>0</v>
      </c>
      <c r="Q16" s="175">
        <v>0</v>
      </c>
      <c r="R16" s="175"/>
      <c r="S16" s="174">
        <v>0</v>
      </c>
      <c r="T16" s="175">
        <v>0</v>
      </c>
      <c r="U16" s="175">
        <f>1414+90</f>
        <v>1504</v>
      </c>
      <c r="V16" s="175"/>
      <c r="W16" s="174">
        <f aca="true" t="shared" si="1" ref="W16:W22">C16+G16+K16+O16+S16</f>
        <v>0</v>
      </c>
      <c r="X16" s="175">
        <f aca="true" t="shared" si="2" ref="X16:X22">D16+H16+L16+P16+T16</f>
        <v>0</v>
      </c>
      <c r="Y16" s="176">
        <f aca="true" t="shared" si="3" ref="Y16:Y22">E16+I16+M16+Q16+U16</f>
        <v>48125</v>
      </c>
    </row>
    <row r="17" spans="1:25" ht="15.75">
      <c r="A17" s="174" t="s">
        <v>159</v>
      </c>
      <c r="B17" s="175"/>
      <c r="C17" s="174">
        <v>0</v>
      </c>
      <c r="D17" s="175">
        <v>0</v>
      </c>
      <c r="E17" s="175">
        <v>40233</v>
      </c>
      <c r="F17" s="175"/>
      <c r="G17" s="174">
        <v>0</v>
      </c>
      <c r="H17" s="175">
        <v>0</v>
      </c>
      <c r="I17" s="175">
        <v>-697</v>
      </c>
      <c r="J17" s="175"/>
      <c r="K17" s="174"/>
      <c r="L17" s="175"/>
      <c r="M17" s="175"/>
      <c r="N17" s="175"/>
      <c r="O17" s="174">
        <v>0</v>
      </c>
      <c r="P17" s="175">
        <v>0</v>
      </c>
      <c r="Q17" s="175">
        <v>0</v>
      </c>
      <c r="R17" s="175"/>
      <c r="S17" s="174">
        <v>0</v>
      </c>
      <c r="T17" s="175">
        <v>0</v>
      </c>
      <c r="U17" s="175">
        <v>183</v>
      </c>
      <c r="V17" s="175"/>
      <c r="W17" s="174">
        <f t="shared" si="1"/>
        <v>0</v>
      </c>
      <c r="X17" s="175">
        <f t="shared" si="2"/>
        <v>0</v>
      </c>
      <c r="Y17" s="176">
        <f t="shared" si="3"/>
        <v>39719</v>
      </c>
    </row>
    <row r="18" spans="1:25" ht="15.75">
      <c r="A18" s="174" t="s">
        <v>160</v>
      </c>
      <c r="B18" s="175"/>
      <c r="C18" s="174">
        <v>0</v>
      </c>
      <c r="D18" s="175">
        <v>0</v>
      </c>
      <c r="E18" s="175">
        <v>9000</v>
      </c>
      <c r="F18" s="175"/>
      <c r="G18" s="174">
        <v>0</v>
      </c>
      <c r="H18" s="175">
        <v>0</v>
      </c>
      <c r="I18" s="175">
        <v>-115</v>
      </c>
      <c r="J18" s="175"/>
      <c r="K18" s="174"/>
      <c r="L18" s="175"/>
      <c r="M18" s="175"/>
      <c r="N18" s="175"/>
      <c r="O18" s="174">
        <v>0</v>
      </c>
      <c r="P18" s="175">
        <v>0</v>
      </c>
      <c r="Q18" s="175">
        <v>0</v>
      </c>
      <c r="R18" s="175"/>
      <c r="S18" s="174">
        <v>0</v>
      </c>
      <c r="T18" s="175">
        <v>0</v>
      </c>
      <c r="U18" s="175">
        <v>7893</v>
      </c>
      <c r="V18" s="175"/>
      <c r="W18" s="174">
        <f t="shared" si="1"/>
        <v>0</v>
      </c>
      <c r="X18" s="175">
        <f t="shared" si="2"/>
        <v>0</v>
      </c>
      <c r="Y18" s="176">
        <f t="shared" si="3"/>
        <v>16778</v>
      </c>
    </row>
    <row r="19" spans="1:25" ht="15.75">
      <c r="A19" s="174" t="s">
        <v>161</v>
      </c>
      <c r="B19" s="175"/>
      <c r="C19" s="174">
        <v>0</v>
      </c>
      <c r="D19" s="175">
        <v>0</v>
      </c>
      <c r="E19" s="175">
        <v>2000</v>
      </c>
      <c r="F19" s="175"/>
      <c r="G19" s="174">
        <v>0</v>
      </c>
      <c r="H19" s="175">
        <v>0</v>
      </c>
      <c r="I19" s="175">
        <v>-26</v>
      </c>
      <c r="J19" s="175"/>
      <c r="K19" s="174"/>
      <c r="L19" s="175"/>
      <c r="M19" s="175"/>
      <c r="N19" s="175"/>
      <c r="O19" s="174">
        <v>0</v>
      </c>
      <c r="P19" s="175">
        <v>0</v>
      </c>
      <c r="Q19" s="175">
        <v>0</v>
      </c>
      <c r="R19" s="175"/>
      <c r="S19" s="174">
        <v>0</v>
      </c>
      <c r="T19" s="175">
        <v>0</v>
      </c>
      <c r="U19" s="175">
        <v>0</v>
      </c>
      <c r="V19" s="175"/>
      <c r="W19" s="174">
        <f t="shared" si="1"/>
        <v>0</v>
      </c>
      <c r="X19" s="175">
        <f t="shared" si="2"/>
        <v>0</v>
      </c>
      <c r="Y19" s="176">
        <f t="shared" si="3"/>
        <v>1974</v>
      </c>
    </row>
    <row r="20" spans="1:25" ht="15.75">
      <c r="A20" s="174" t="s">
        <v>162</v>
      </c>
      <c r="B20" s="175"/>
      <c r="C20" s="174">
        <v>0</v>
      </c>
      <c r="D20" s="175">
        <v>0</v>
      </c>
      <c r="E20" s="175"/>
      <c r="F20" s="175"/>
      <c r="G20" s="174">
        <v>0</v>
      </c>
      <c r="H20" s="175">
        <v>0</v>
      </c>
      <c r="I20" s="175">
        <v>-38</v>
      </c>
      <c r="J20" s="175"/>
      <c r="K20" s="174"/>
      <c r="L20" s="175"/>
      <c r="M20" s="175"/>
      <c r="N20" s="175"/>
      <c r="O20" s="174">
        <v>0</v>
      </c>
      <c r="P20" s="175">
        <v>0</v>
      </c>
      <c r="Q20" s="175">
        <v>0</v>
      </c>
      <c r="R20" s="175"/>
      <c r="S20" s="174">
        <v>0</v>
      </c>
      <c r="T20" s="175">
        <v>0</v>
      </c>
      <c r="U20" s="175">
        <f>380+260</f>
        <v>640</v>
      </c>
      <c r="V20" s="175"/>
      <c r="W20" s="174">
        <f t="shared" si="1"/>
        <v>0</v>
      </c>
      <c r="X20" s="175">
        <f t="shared" si="2"/>
        <v>0</v>
      </c>
      <c r="Y20" s="176">
        <f t="shared" si="3"/>
        <v>602</v>
      </c>
    </row>
    <row r="21" spans="1:25" ht="15.75">
      <c r="A21" s="174" t="s">
        <v>163</v>
      </c>
      <c r="B21" s="175"/>
      <c r="C21" s="174">
        <v>0</v>
      </c>
      <c r="D21" s="175">
        <v>0</v>
      </c>
      <c r="E21" s="175">
        <v>9000</v>
      </c>
      <c r="F21" s="175"/>
      <c r="G21" s="174">
        <v>0</v>
      </c>
      <c r="H21" s="175">
        <v>0</v>
      </c>
      <c r="I21" s="175">
        <v>-210</v>
      </c>
      <c r="J21" s="175"/>
      <c r="K21" s="174"/>
      <c r="L21" s="175"/>
      <c r="M21" s="175"/>
      <c r="N21" s="175"/>
      <c r="O21" s="174">
        <v>0</v>
      </c>
      <c r="P21" s="175">
        <v>0</v>
      </c>
      <c r="Q21" s="175">
        <v>0</v>
      </c>
      <c r="R21" s="175"/>
      <c r="S21" s="174">
        <v>0</v>
      </c>
      <c r="T21" s="175">
        <v>0</v>
      </c>
      <c r="U21" s="175">
        <v>97</v>
      </c>
      <c r="V21" s="175"/>
      <c r="W21" s="174">
        <f t="shared" si="1"/>
        <v>0</v>
      </c>
      <c r="X21" s="175">
        <f t="shared" si="2"/>
        <v>0</v>
      </c>
      <c r="Y21" s="176">
        <f t="shared" si="3"/>
        <v>8887</v>
      </c>
    </row>
    <row r="22" spans="1:25" ht="15.75">
      <c r="A22" s="174" t="s">
        <v>164</v>
      </c>
      <c r="B22" s="175"/>
      <c r="C22" s="174">
        <v>0</v>
      </c>
      <c r="D22" s="175">
        <v>0</v>
      </c>
      <c r="E22" s="175">
        <v>0</v>
      </c>
      <c r="F22" s="175"/>
      <c r="G22" s="174">
        <v>0</v>
      </c>
      <c r="H22" s="175">
        <v>0</v>
      </c>
      <c r="I22" s="175">
        <v>0</v>
      </c>
      <c r="J22" s="175"/>
      <c r="K22" s="174"/>
      <c r="L22" s="175"/>
      <c r="M22" s="175"/>
      <c r="N22" s="175"/>
      <c r="O22" s="174">
        <v>0</v>
      </c>
      <c r="P22" s="175">
        <v>0</v>
      </c>
      <c r="Q22" s="175">
        <v>0</v>
      </c>
      <c r="R22" s="175"/>
      <c r="S22" s="174">
        <v>0</v>
      </c>
      <c r="T22" s="175">
        <v>0</v>
      </c>
      <c r="U22" s="175">
        <f>128+38</f>
        <v>166</v>
      </c>
      <c r="V22" s="175"/>
      <c r="W22" s="174">
        <f t="shared" si="1"/>
        <v>0</v>
      </c>
      <c r="X22" s="175">
        <f t="shared" si="2"/>
        <v>0</v>
      </c>
      <c r="Y22" s="176">
        <f t="shared" si="3"/>
        <v>166</v>
      </c>
    </row>
    <row r="23" spans="1:25" ht="15.75">
      <c r="A23" s="174" t="s">
        <v>165</v>
      </c>
      <c r="B23" s="175"/>
      <c r="C23" s="174">
        <v>0</v>
      </c>
      <c r="D23" s="175">
        <v>0</v>
      </c>
      <c r="E23" s="175">
        <v>0</v>
      </c>
      <c r="F23" s="175"/>
      <c r="G23" s="174">
        <v>0</v>
      </c>
      <c r="H23" s="175">
        <v>0</v>
      </c>
      <c r="I23" s="175">
        <v>0</v>
      </c>
      <c r="J23" s="175"/>
      <c r="K23" s="174"/>
      <c r="L23" s="175"/>
      <c r="M23" s="175"/>
      <c r="N23" s="175"/>
      <c r="O23" s="174">
        <v>0</v>
      </c>
      <c r="P23" s="175">
        <v>0</v>
      </c>
      <c r="Q23" s="175">
        <v>0</v>
      </c>
      <c r="R23" s="175"/>
      <c r="S23" s="174">
        <v>0</v>
      </c>
      <c r="T23" s="175">
        <v>0</v>
      </c>
      <c r="U23" s="175">
        <v>784</v>
      </c>
      <c r="V23" s="175"/>
      <c r="W23" s="174">
        <f aca="true" t="shared" si="4" ref="W23:Y24">C23+G23+K23+O23+S23</f>
        <v>0</v>
      </c>
      <c r="X23" s="175">
        <f t="shared" si="4"/>
        <v>0</v>
      </c>
      <c r="Y23" s="176">
        <f t="shared" si="4"/>
        <v>784</v>
      </c>
    </row>
    <row r="24" spans="1:25" ht="15.75">
      <c r="A24" s="180" t="s">
        <v>166</v>
      </c>
      <c r="B24" s="50"/>
      <c r="C24" s="173">
        <v>655</v>
      </c>
      <c r="D24" s="171">
        <v>655</v>
      </c>
      <c r="E24" s="171">
        <v>35000</v>
      </c>
      <c r="F24" s="171"/>
      <c r="G24" s="173">
        <v>0</v>
      </c>
      <c r="H24" s="171">
        <v>0</v>
      </c>
      <c r="I24" s="171">
        <v>-694</v>
      </c>
      <c r="J24" s="171"/>
      <c r="K24" s="173"/>
      <c r="L24" s="171"/>
      <c r="M24" s="171"/>
      <c r="N24" s="171"/>
      <c r="O24" s="173">
        <v>0</v>
      </c>
      <c r="P24" s="171">
        <v>0</v>
      </c>
      <c r="Q24" s="171">
        <v>66131</v>
      </c>
      <c r="R24" s="171"/>
      <c r="S24" s="173">
        <v>0</v>
      </c>
      <c r="T24" s="171">
        <v>0</v>
      </c>
      <c r="U24" s="171">
        <v>4391</v>
      </c>
      <c r="V24" s="171"/>
      <c r="W24" s="173">
        <f t="shared" si="4"/>
        <v>655</v>
      </c>
      <c r="X24" s="171">
        <f t="shared" si="4"/>
        <v>655</v>
      </c>
      <c r="Y24" s="172">
        <f t="shared" si="4"/>
        <v>104828</v>
      </c>
    </row>
    <row r="25" spans="1:25" ht="9" customHeight="1" hidden="1">
      <c r="A25" s="154"/>
      <c r="B25" s="1" t="s">
        <v>215</v>
      </c>
      <c r="C25" s="154"/>
      <c r="D25" s="2"/>
      <c r="E25" s="2"/>
      <c r="F25" s="1"/>
      <c r="G25" s="154"/>
      <c r="H25" s="2"/>
      <c r="I25" s="2"/>
      <c r="J25" s="2"/>
      <c r="K25" s="154"/>
      <c r="L25" s="2"/>
      <c r="M25" s="2"/>
      <c r="N25" s="2"/>
      <c r="O25" s="154"/>
      <c r="P25" s="2"/>
      <c r="Q25" s="2"/>
      <c r="R25" s="1"/>
      <c r="S25" s="154"/>
      <c r="T25" s="2"/>
      <c r="U25" s="2"/>
      <c r="V25" s="1"/>
      <c r="W25" s="154"/>
      <c r="X25" s="2"/>
      <c r="Y25" s="147"/>
    </row>
    <row r="26" spans="1:25" ht="15.75">
      <c r="A26" s="177" t="s">
        <v>242</v>
      </c>
      <c r="B26" s="151" t="s">
        <v>230</v>
      </c>
      <c r="C26" s="184">
        <f>SUM(C14:C24)</f>
        <v>655</v>
      </c>
      <c r="D26" s="151">
        <f>SUM(D14:D24)</f>
        <v>655</v>
      </c>
      <c r="E26" s="152">
        <f>SUM(E14:E24)</f>
        <v>233233</v>
      </c>
      <c r="F26" s="151"/>
      <c r="G26" s="184">
        <f>SUM(G14:G24)</f>
        <v>0</v>
      </c>
      <c r="H26" s="151">
        <f>SUM(H14:H24)</f>
        <v>0</v>
      </c>
      <c r="I26" s="152">
        <f>SUM(I14:I24)</f>
        <v>-4311</v>
      </c>
      <c r="J26" s="151"/>
      <c r="K26" s="184">
        <f>SUM(K14:K24)</f>
        <v>0</v>
      </c>
      <c r="L26" s="151">
        <f>SUM(L14:L24)</f>
        <v>0</v>
      </c>
      <c r="M26" s="152">
        <f>SUM(M14:M24)</f>
        <v>0</v>
      </c>
      <c r="N26" s="151"/>
      <c r="O26" s="184">
        <f>SUM(O14:O24)</f>
        <v>0</v>
      </c>
      <c r="P26" s="151">
        <f>SUM(P14:P24)</f>
        <v>0</v>
      </c>
      <c r="Q26" s="152">
        <f>SUM(Q14:Q24)</f>
        <v>66131</v>
      </c>
      <c r="R26" s="151"/>
      <c r="S26" s="184">
        <f>SUM(S14:S24)</f>
        <v>0</v>
      </c>
      <c r="T26" s="151">
        <f>SUM(T14:T24)</f>
        <v>0</v>
      </c>
      <c r="U26" s="152">
        <f>SUM(U14:U24)</f>
        <v>22855</v>
      </c>
      <c r="V26" s="151"/>
      <c r="W26" s="184">
        <f>SUM(W14:W24)</f>
        <v>655</v>
      </c>
      <c r="X26" s="151">
        <f>SUM(X14:X24)</f>
        <v>655</v>
      </c>
      <c r="Y26" s="153">
        <f>SUM(Y14:Y24)</f>
        <v>317908</v>
      </c>
    </row>
    <row r="27" spans="1:25" ht="9" customHeight="1">
      <c r="A27" s="178"/>
      <c r="B27" s="1"/>
      <c r="C27" s="154"/>
      <c r="D27" s="1"/>
      <c r="E27" s="1"/>
      <c r="F27" s="1"/>
      <c r="G27" s="154"/>
      <c r="H27" s="1"/>
      <c r="I27" s="1"/>
      <c r="J27" s="2"/>
      <c r="K27" s="154"/>
      <c r="L27" s="1"/>
      <c r="M27" s="1"/>
      <c r="N27" s="1"/>
      <c r="O27" s="154"/>
      <c r="P27" s="1"/>
      <c r="Q27" s="1"/>
      <c r="R27" s="1"/>
      <c r="S27" s="154"/>
      <c r="T27" s="1"/>
      <c r="U27" s="1"/>
      <c r="V27" s="1"/>
      <c r="W27" s="154"/>
      <c r="X27" s="1"/>
      <c r="Y27" s="164"/>
    </row>
    <row r="28" spans="1:39" ht="15.75">
      <c r="A28" s="180" t="s">
        <v>195</v>
      </c>
      <c r="B28" s="227"/>
      <c r="C28" s="180">
        <v>17</v>
      </c>
      <c r="D28" s="50">
        <v>17</v>
      </c>
      <c r="E28" s="50"/>
      <c r="F28" s="50"/>
      <c r="G28" s="180"/>
      <c r="H28" s="50"/>
      <c r="I28" s="50"/>
      <c r="J28" s="50"/>
      <c r="K28" s="180"/>
      <c r="L28" s="50"/>
      <c r="M28" s="50"/>
      <c r="N28" s="50"/>
      <c r="O28" s="180"/>
      <c r="P28" s="50"/>
      <c r="Q28" s="50"/>
      <c r="R28" s="50"/>
      <c r="S28" s="180"/>
      <c r="T28" s="50"/>
      <c r="U28" s="50"/>
      <c r="V28" s="50"/>
      <c r="W28" s="180"/>
      <c r="X28" s="50">
        <f>D28+H28+L28+P28+T28</f>
        <v>17</v>
      </c>
      <c r="Y28" s="148"/>
      <c r="Z28" s="29"/>
      <c r="AA28" s="29"/>
      <c r="AB28" s="29"/>
      <c r="AC28" s="29"/>
      <c r="AD28" s="29"/>
      <c r="AE28" s="29"/>
      <c r="AF28" s="29"/>
      <c r="AG28" s="29"/>
      <c r="AH28" s="29"/>
      <c r="AI28" s="29"/>
      <c r="AJ28" s="29"/>
      <c r="AK28" s="29"/>
      <c r="AL28" s="29"/>
      <c r="AM28" s="29"/>
    </row>
    <row r="29" spans="1:25" ht="15.75">
      <c r="A29" s="293"/>
      <c r="B29" s="168" t="s">
        <v>194</v>
      </c>
      <c r="C29" s="167">
        <f>SUM(C26:C28)</f>
        <v>672</v>
      </c>
      <c r="D29" s="168">
        <f>SUM(D26:D28)</f>
        <v>672</v>
      </c>
      <c r="E29" s="168"/>
      <c r="F29" s="168"/>
      <c r="G29" s="167">
        <v>0</v>
      </c>
      <c r="H29" s="168">
        <f>+H26+H28</f>
        <v>0</v>
      </c>
      <c r="I29" s="168"/>
      <c r="J29" s="168"/>
      <c r="K29" s="167"/>
      <c r="L29" s="168">
        <f>+L26+L28</f>
        <v>0</v>
      </c>
      <c r="M29" s="168"/>
      <c r="N29" s="168"/>
      <c r="O29" s="167">
        <v>0</v>
      </c>
      <c r="P29" s="168">
        <f>+P26+P28</f>
        <v>0</v>
      </c>
      <c r="Q29" s="168"/>
      <c r="R29" s="168"/>
      <c r="S29" s="167">
        <v>0</v>
      </c>
      <c r="T29" s="168">
        <f>+T26+T28</f>
        <v>0</v>
      </c>
      <c r="U29" s="168"/>
      <c r="V29" s="168"/>
      <c r="W29" s="167">
        <v>0</v>
      </c>
      <c r="X29" s="168">
        <f>SUM(X26:X28)</f>
        <v>672</v>
      </c>
      <c r="Y29" s="169"/>
    </row>
    <row r="30" spans="1:25" ht="15.75">
      <c r="A30" s="185" t="s">
        <v>196</v>
      </c>
      <c r="B30" s="175"/>
      <c r="C30" s="174"/>
      <c r="D30" s="175"/>
      <c r="E30" s="175"/>
      <c r="F30" s="175"/>
      <c r="G30" s="174"/>
      <c r="H30" s="175"/>
      <c r="I30" s="175"/>
      <c r="J30" s="175"/>
      <c r="K30" s="174"/>
      <c r="L30" s="175"/>
      <c r="M30" s="175"/>
      <c r="N30" s="175"/>
      <c r="O30" s="174"/>
      <c r="P30" s="175"/>
      <c r="Q30" s="175"/>
      <c r="R30" s="175"/>
      <c r="S30" s="174"/>
      <c r="T30" s="175"/>
      <c r="U30" s="175"/>
      <c r="V30" s="175"/>
      <c r="W30" s="174"/>
      <c r="X30" s="175"/>
      <c r="Y30" s="176"/>
    </row>
    <row r="31" spans="1:25" ht="15.75">
      <c r="A31" s="185"/>
      <c r="B31" s="175" t="s">
        <v>54</v>
      </c>
      <c r="C31" s="174">
        <v>0</v>
      </c>
      <c r="D31" s="175">
        <v>0</v>
      </c>
      <c r="E31" s="175"/>
      <c r="F31" s="175"/>
      <c r="G31" s="174">
        <v>0</v>
      </c>
      <c r="H31" s="175">
        <v>0</v>
      </c>
      <c r="I31" s="175"/>
      <c r="J31" s="175"/>
      <c r="K31" s="174"/>
      <c r="L31" s="175"/>
      <c r="M31" s="175"/>
      <c r="N31" s="175"/>
      <c r="O31" s="174">
        <v>0</v>
      </c>
      <c r="P31" s="175">
        <v>0</v>
      </c>
      <c r="Q31" s="175"/>
      <c r="R31" s="175"/>
      <c r="S31" s="174">
        <v>0</v>
      </c>
      <c r="T31" s="175">
        <v>0</v>
      </c>
      <c r="U31" s="175"/>
      <c r="V31" s="175"/>
      <c r="W31" s="174">
        <v>0</v>
      </c>
      <c r="X31" s="175">
        <f>D31+H31+L31+P31+T31</f>
        <v>0</v>
      </c>
      <c r="Y31" s="176"/>
    </row>
    <row r="32" spans="1:25" ht="15.75">
      <c r="A32" s="179"/>
      <c r="B32" s="50" t="s">
        <v>103</v>
      </c>
      <c r="C32" s="180">
        <v>0</v>
      </c>
      <c r="D32" s="50">
        <v>0</v>
      </c>
      <c r="E32" s="50"/>
      <c r="F32" s="50"/>
      <c r="G32" s="180">
        <v>0</v>
      </c>
      <c r="H32" s="50">
        <v>0</v>
      </c>
      <c r="I32" s="50"/>
      <c r="J32" s="50"/>
      <c r="K32" s="180"/>
      <c r="L32" s="50"/>
      <c r="M32" s="50"/>
      <c r="N32" s="50"/>
      <c r="O32" s="180">
        <v>0</v>
      </c>
      <c r="P32" s="50">
        <v>0</v>
      </c>
      <c r="Q32" s="50"/>
      <c r="R32" s="50"/>
      <c r="S32" s="180">
        <v>0</v>
      </c>
      <c r="T32" s="50">
        <v>0</v>
      </c>
      <c r="U32" s="50"/>
      <c r="V32" s="50"/>
      <c r="W32" s="180">
        <v>0</v>
      </c>
      <c r="X32" s="50">
        <f>D32+H32+L32+P32+T32</f>
        <v>0</v>
      </c>
      <c r="Y32" s="148"/>
    </row>
    <row r="33" spans="1:25" ht="15.75">
      <c r="A33" s="179" t="s">
        <v>197</v>
      </c>
      <c r="B33" s="50"/>
      <c r="C33" s="167">
        <f>C32+C31+C29</f>
        <v>672</v>
      </c>
      <c r="D33" s="50">
        <f>D32+D31+D29</f>
        <v>672</v>
      </c>
      <c r="E33" s="50"/>
      <c r="F33" s="50"/>
      <c r="G33" s="180">
        <v>0</v>
      </c>
      <c r="H33" s="50">
        <f>H32+H31+H29</f>
        <v>0</v>
      </c>
      <c r="I33" s="50"/>
      <c r="J33" s="50"/>
      <c r="K33" s="180"/>
      <c r="L33" s="50">
        <f>L32+L31+L29</f>
        <v>0</v>
      </c>
      <c r="M33" s="50"/>
      <c r="N33" s="50"/>
      <c r="O33" s="180">
        <v>0</v>
      </c>
      <c r="P33" s="50">
        <f>P32+P31+P29</f>
        <v>0</v>
      </c>
      <c r="Q33" s="50"/>
      <c r="R33" s="50"/>
      <c r="S33" s="180">
        <v>0</v>
      </c>
      <c r="T33" s="50">
        <f>T32+T31+T29</f>
        <v>0</v>
      </c>
      <c r="U33" s="50"/>
      <c r="V33" s="50"/>
      <c r="W33" s="180">
        <v>0</v>
      </c>
      <c r="X33" s="50">
        <f>X32+X31+X29</f>
        <v>672</v>
      </c>
      <c r="Y33" s="148"/>
    </row>
    <row r="34" spans="2:25" ht="15.75">
      <c r="B34" s="1"/>
      <c r="C34" s="1"/>
      <c r="D34" s="1"/>
      <c r="E34" s="1"/>
      <c r="F34" s="1"/>
      <c r="G34" s="1"/>
      <c r="H34" s="1"/>
      <c r="I34" s="1"/>
      <c r="J34" s="2"/>
      <c r="K34" s="1"/>
      <c r="L34" s="1"/>
      <c r="M34" s="1"/>
      <c r="N34" s="1"/>
      <c r="O34" s="1"/>
      <c r="P34" s="1"/>
      <c r="Q34" s="1"/>
      <c r="R34" s="1"/>
      <c r="S34" s="1"/>
      <c r="T34" s="1"/>
      <c r="U34" s="1"/>
      <c r="V34" s="1"/>
      <c r="W34" s="1"/>
      <c r="X34" s="1"/>
      <c r="Y34" s="1"/>
    </row>
    <row r="35" spans="1:25" ht="15.75">
      <c r="A35" s="1"/>
      <c r="B35" s="1"/>
      <c r="C35" s="1"/>
      <c r="D35" s="1"/>
      <c r="E35" s="1"/>
      <c r="F35" s="1"/>
      <c r="G35" s="1"/>
      <c r="H35" s="1"/>
      <c r="I35" s="1"/>
      <c r="J35" s="2"/>
      <c r="K35" s="1"/>
      <c r="L35" s="1"/>
      <c r="M35" s="1"/>
      <c r="N35" s="1"/>
      <c r="O35" s="1"/>
      <c r="P35" s="1"/>
      <c r="Q35" s="1"/>
      <c r="R35" s="1"/>
      <c r="S35" s="1"/>
      <c r="T35" s="1"/>
      <c r="U35" s="1"/>
      <c r="V35" s="1"/>
      <c r="W35" s="1"/>
      <c r="X35" s="1"/>
      <c r="Y35" s="1"/>
    </row>
    <row r="36" spans="1:25" ht="23.25" customHeight="1">
      <c r="A36" s="1" t="s">
        <v>283</v>
      </c>
      <c r="C36" s="1"/>
      <c r="D36" s="1"/>
      <c r="E36" s="1"/>
      <c r="F36" s="1"/>
      <c r="G36" s="1"/>
      <c r="H36" s="1"/>
      <c r="I36" s="1"/>
      <c r="J36" s="2"/>
      <c r="K36" s="1"/>
      <c r="L36" s="1"/>
      <c r="M36" s="1"/>
      <c r="N36" s="1"/>
      <c r="O36" s="1"/>
      <c r="P36" s="1"/>
      <c r="Q36" s="1"/>
      <c r="R36" s="1"/>
      <c r="S36" s="1"/>
      <c r="T36" s="1"/>
      <c r="U36" s="1"/>
      <c r="V36" s="1"/>
      <c r="W36" s="1"/>
      <c r="X36" s="1"/>
      <c r="Y36" s="1"/>
    </row>
    <row r="37" spans="1:25" ht="15.75">
      <c r="A37" s="1" t="s">
        <v>282</v>
      </c>
      <c r="C37" s="1"/>
      <c r="D37" s="1"/>
      <c r="E37" s="1"/>
      <c r="F37" s="1"/>
      <c r="G37" s="1"/>
      <c r="H37" s="1"/>
      <c r="I37" s="1"/>
      <c r="J37" s="2"/>
      <c r="K37" s="1"/>
      <c r="L37" s="1"/>
      <c r="M37" s="1"/>
      <c r="N37" s="1"/>
      <c r="O37" s="1"/>
      <c r="P37" s="1"/>
      <c r="Q37" s="1"/>
      <c r="R37" s="1"/>
      <c r="S37" s="1"/>
      <c r="T37" s="1"/>
      <c r="U37" s="1"/>
      <c r="V37" s="1"/>
      <c r="W37" s="1"/>
      <c r="X37" s="1"/>
      <c r="Y37" s="1"/>
    </row>
    <row r="38" spans="1:25" ht="15.75">
      <c r="A38" s="1"/>
      <c r="B38" s="1"/>
      <c r="C38" s="1"/>
      <c r="D38" s="1"/>
      <c r="E38" s="1"/>
      <c r="F38" s="1"/>
      <c r="G38" s="1"/>
      <c r="H38" s="1"/>
      <c r="I38" s="1"/>
      <c r="J38" s="2"/>
      <c r="K38" s="1"/>
      <c r="L38" s="1"/>
      <c r="M38" s="1"/>
      <c r="N38" s="1"/>
      <c r="O38" s="1"/>
      <c r="P38" s="1"/>
      <c r="Q38" s="1"/>
      <c r="R38" s="1"/>
      <c r="S38" s="1"/>
      <c r="T38" s="1"/>
      <c r="U38" s="1"/>
      <c r="V38" s="1"/>
      <c r="W38" s="1"/>
      <c r="X38" s="1"/>
      <c r="Y38" s="1"/>
    </row>
    <row r="39" spans="1:25" ht="15.75">
      <c r="A39" s="1"/>
      <c r="B39" s="1"/>
      <c r="C39" s="1"/>
      <c r="D39" s="1"/>
      <c r="E39" s="1"/>
      <c r="F39" s="1"/>
      <c r="G39" s="1"/>
      <c r="H39" s="1"/>
      <c r="I39" s="1"/>
      <c r="J39" s="2"/>
      <c r="K39" s="1"/>
      <c r="L39" s="1"/>
      <c r="M39" s="1"/>
      <c r="N39" s="1"/>
      <c r="O39" s="1"/>
      <c r="P39" s="1"/>
      <c r="Q39" s="1"/>
      <c r="R39" s="1"/>
      <c r="S39" s="1"/>
      <c r="T39" s="1"/>
      <c r="U39" s="1"/>
      <c r="V39" s="1"/>
      <c r="W39" s="1"/>
      <c r="X39" s="1"/>
      <c r="Y39" s="1"/>
    </row>
    <row r="40" spans="1:25" ht="39.75" customHeight="1">
      <c r="A40" s="834" t="s">
        <v>17</v>
      </c>
      <c r="B40" s="835"/>
      <c r="C40" s="835"/>
      <c r="D40" s="835"/>
      <c r="E40" s="835"/>
      <c r="F40" s="835"/>
      <c r="G40" s="835"/>
      <c r="H40" s="835"/>
      <c r="I40" s="835"/>
      <c r="J40" s="835"/>
      <c r="K40" s="835"/>
      <c r="L40" s="835"/>
      <c r="M40" s="835"/>
      <c r="N40" s="835"/>
      <c r="O40" s="835"/>
      <c r="P40" s="835"/>
      <c r="Q40" s="835"/>
      <c r="R40" s="835"/>
      <c r="S40" s="835"/>
      <c r="T40" s="835"/>
      <c r="U40" s="835"/>
      <c r="V40" s="1"/>
      <c r="W40" s="1"/>
      <c r="X40" s="1"/>
      <c r="Y40" s="1"/>
    </row>
    <row r="41" spans="1:25" ht="14.25" customHeight="1">
      <c r="A41" s="133"/>
      <c r="B41" s="118"/>
      <c r="C41" s="118"/>
      <c r="D41" s="118"/>
      <c r="E41" s="118"/>
      <c r="F41" s="118"/>
      <c r="G41" s="118"/>
      <c r="H41" s="118"/>
      <c r="I41" s="118"/>
      <c r="J41" s="118"/>
      <c r="K41" s="118"/>
      <c r="L41" s="118"/>
      <c r="M41" s="118"/>
      <c r="N41" s="118"/>
      <c r="O41" s="118"/>
      <c r="P41" s="118"/>
      <c r="Q41" s="118"/>
      <c r="R41" s="118"/>
      <c r="S41" s="118"/>
      <c r="T41" s="118"/>
      <c r="U41" s="118"/>
      <c r="V41" s="1"/>
      <c r="W41" s="1"/>
      <c r="X41" s="1"/>
      <c r="Y41" s="1"/>
    </row>
    <row r="42" spans="1:25" ht="15.75">
      <c r="A42" s="1" t="s">
        <v>334</v>
      </c>
      <c r="B42" s="1"/>
      <c r="C42" s="1"/>
      <c r="D42" s="1"/>
      <c r="E42" s="1"/>
      <c r="F42" s="1"/>
      <c r="G42" s="1"/>
      <c r="H42" s="1"/>
      <c r="I42" s="1"/>
      <c r="J42" s="2"/>
      <c r="K42" s="1"/>
      <c r="L42" s="1"/>
      <c r="M42" s="1"/>
      <c r="N42" s="1"/>
      <c r="O42" s="1"/>
      <c r="P42" s="1"/>
      <c r="Q42" s="1"/>
      <c r="R42" s="1"/>
      <c r="S42" s="1"/>
      <c r="T42" s="1"/>
      <c r="U42" s="1"/>
      <c r="V42" s="1"/>
      <c r="W42" s="1"/>
      <c r="X42" s="1"/>
      <c r="Y42" s="1"/>
    </row>
    <row r="43" spans="1:25" ht="15.75">
      <c r="A43" s="1" t="s">
        <v>327</v>
      </c>
      <c r="B43" s="1"/>
      <c r="C43" s="1"/>
      <c r="D43" s="1"/>
      <c r="E43" s="1"/>
      <c r="F43" s="1"/>
      <c r="G43" s="1"/>
      <c r="H43" s="1"/>
      <c r="I43" s="1"/>
      <c r="J43" s="2"/>
      <c r="K43" s="1"/>
      <c r="L43" s="1"/>
      <c r="M43" s="1"/>
      <c r="N43" s="1"/>
      <c r="O43" s="1"/>
      <c r="P43" s="1"/>
      <c r="Q43" s="1"/>
      <c r="R43" s="1"/>
      <c r="S43" s="1"/>
      <c r="T43" s="1"/>
      <c r="U43" s="1"/>
      <c r="V43" s="1"/>
      <c r="W43" s="1"/>
      <c r="X43" s="1"/>
      <c r="Y43" s="1"/>
    </row>
    <row r="44" spans="1:25" ht="15.75">
      <c r="A44" s="1"/>
      <c r="B44" s="1"/>
      <c r="C44" s="1"/>
      <c r="D44" s="1"/>
      <c r="E44" s="1"/>
      <c r="F44" s="1"/>
      <c r="G44" s="1"/>
      <c r="H44" s="1"/>
      <c r="I44" s="1"/>
      <c r="J44" s="2"/>
      <c r="K44" s="1"/>
      <c r="L44" s="1"/>
      <c r="M44" s="1"/>
      <c r="N44" s="1"/>
      <c r="O44" s="1"/>
      <c r="P44" s="1"/>
      <c r="Q44" s="1"/>
      <c r="R44" s="1"/>
      <c r="S44" s="1"/>
      <c r="T44" s="1"/>
      <c r="U44" s="1"/>
      <c r="V44" s="1"/>
      <c r="W44" s="1"/>
      <c r="X44" s="1"/>
      <c r="Y44" s="1"/>
    </row>
    <row r="45" spans="1:25" ht="15.75">
      <c r="A45" s="1"/>
      <c r="B45" s="1"/>
      <c r="C45" s="1"/>
      <c r="D45" s="1"/>
      <c r="E45" s="1"/>
      <c r="F45" s="1"/>
      <c r="G45" s="1"/>
      <c r="H45" s="1"/>
      <c r="I45" s="1"/>
      <c r="J45" s="2"/>
      <c r="K45" s="1"/>
      <c r="L45" s="1"/>
      <c r="M45" s="1"/>
      <c r="N45" s="1"/>
      <c r="O45" s="1"/>
      <c r="P45" s="1"/>
      <c r="Q45" s="1"/>
      <c r="R45" s="1"/>
      <c r="S45" s="1"/>
      <c r="T45" s="1"/>
      <c r="U45" s="1"/>
      <c r="V45" s="1"/>
      <c r="W45" s="1"/>
      <c r="X45" s="1"/>
      <c r="Y45" s="1"/>
    </row>
    <row r="46" spans="1:25" ht="15.75">
      <c r="A46" s="134"/>
      <c r="B46" s="134"/>
      <c r="C46" s="134"/>
      <c r="D46" s="134"/>
      <c r="E46" s="134"/>
      <c r="F46" s="134"/>
      <c r="G46" s="134"/>
      <c r="H46" s="134"/>
      <c r="I46" s="134"/>
      <c r="J46" s="135"/>
      <c r="K46" s="134"/>
      <c r="L46" s="134"/>
      <c r="M46" s="134"/>
      <c r="N46" s="1"/>
      <c r="O46" s="1"/>
      <c r="P46" s="1"/>
      <c r="Q46" s="1"/>
      <c r="R46" s="1"/>
      <c r="S46" s="1"/>
      <c r="T46" s="1"/>
      <c r="U46" s="1"/>
      <c r="V46" s="1"/>
      <c r="W46" s="1"/>
      <c r="X46" s="1"/>
      <c r="Y46" s="1"/>
    </row>
    <row r="47" spans="1:25" ht="15.75">
      <c r="A47" s="134"/>
      <c r="B47" s="134"/>
      <c r="C47" s="134"/>
      <c r="D47" s="134"/>
      <c r="E47" s="134"/>
      <c r="F47" s="134"/>
      <c r="G47" s="134"/>
      <c r="H47" s="134"/>
      <c r="I47" s="134"/>
      <c r="J47" s="135"/>
      <c r="K47" s="134"/>
      <c r="L47" s="134"/>
      <c r="M47" s="134"/>
      <c r="N47" s="1"/>
      <c r="O47" s="1"/>
      <c r="P47" s="1"/>
      <c r="Q47" s="1"/>
      <c r="R47" s="1"/>
      <c r="S47" s="1"/>
      <c r="T47" s="1"/>
      <c r="U47" s="1"/>
      <c r="V47" s="1"/>
      <c r="W47" s="1"/>
      <c r="X47" s="1"/>
      <c r="Y47" s="1"/>
    </row>
  </sheetData>
  <mergeCells count="1">
    <mergeCell ref="A40:U40"/>
  </mergeCells>
  <printOptions horizontalCentered="1"/>
  <pageMargins left="0.5" right="0.5" top="0.5" bottom="0.28" header="0" footer="0.27"/>
  <pageSetup firstPageNumber="2" useFirstPageNumber="1" fitToHeight="1" fitToWidth="1" horizontalDpi="300" verticalDpi="300" orientation="landscape" scale="65" r:id="rId1"/>
  <headerFooter alignWithMargins="0">
    <oddFooter>&amp;C&amp;"Times New Roman,Regular"Exhibit F - Crosswalk of 2006 Availability</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M47"/>
  <sheetViews>
    <sheetView showGridLines="0" showOutlineSymbols="0" view="pageBreakPreview" zoomScale="60" zoomScaleNormal="80" workbookViewId="0" topLeftCell="A1">
      <selection activeCell="A43" sqref="A43"/>
    </sheetView>
  </sheetViews>
  <sheetFormatPr defaultColWidth="8.88671875" defaultRowHeight="15"/>
  <cols>
    <col min="1" max="1" width="3.77734375" style="58" customWidth="1"/>
    <col min="2" max="2" width="38.88671875" style="58" customWidth="1"/>
    <col min="3" max="4" width="6.77734375" style="58" customWidth="1"/>
    <col min="5" max="5" width="10.99609375" style="58" customWidth="1"/>
    <col min="6" max="6" width="1.1171875" style="58" customWidth="1"/>
    <col min="7" max="7" width="7.4453125" style="58" customWidth="1"/>
    <col min="8" max="8" width="5.6640625" style="58" customWidth="1"/>
    <col min="9" max="9" width="9.99609375" style="58" customWidth="1"/>
    <col min="10" max="10" width="0.78125" style="696" customWidth="1"/>
    <col min="11" max="12" width="5.6640625" style="58" hidden="1" customWidth="1"/>
    <col min="13" max="13" width="7.77734375" style="58" hidden="1" customWidth="1"/>
    <col min="14" max="14" width="0.78125" style="58" hidden="1" customWidth="1"/>
    <col min="15" max="15" width="6.6640625" style="58" customWidth="1"/>
    <col min="16" max="16" width="5.6640625" style="58" customWidth="1"/>
    <col min="17" max="17" width="10.88671875" style="58" customWidth="1"/>
    <col min="18" max="18" width="0.78125" style="58" customWidth="1"/>
    <col min="19" max="19" width="6.99609375" style="58" customWidth="1"/>
    <col min="20" max="20" width="5.6640625" style="58" customWidth="1"/>
    <col min="21" max="21" width="9.3359375" style="58" customWidth="1"/>
    <col min="22" max="22" width="0.88671875" style="58" customWidth="1"/>
    <col min="23" max="23" width="7.3359375" style="58" customWidth="1"/>
    <col min="24" max="24" width="6.77734375" style="58" customWidth="1"/>
    <col min="25" max="25" width="10.6640625" style="58" customWidth="1"/>
    <col min="26" max="16384" width="9.6640625" style="58" customWidth="1"/>
  </cols>
  <sheetData>
    <row r="1" spans="1:25" ht="20.25">
      <c r="A1" s="57" t="s">
        <v>286</v>
      </c>
      <c r="B1" s="1"/>
      <c r="C1" s="1"/>
      <c r="D1" s="1"/>
      <c r="E1" s="1"/>
      <c r="F1" s="1"/>
      <c r="G1" s="1"/>
      <c r="H1" s="1"/>
      <c r="I1" s="1"/>
      <c r="J1" s="2"/>
      <c r="K1" s="1"/>
      <c r="L1" s="1"/>
      <c r="M1" s="1"/>
      <c r="N1" s="1"/>
      <c r="O1" s="1"/>
      <c r="P1" s="1"/>
      <c r="Q1" s="1"/>
      <c r="R1" s="1"/>
      <c r="S1" s="1"/>
      <c r="T1" s="1"/>
      <c r="U1" s="1"/>
      <c r="V1" s="1"/>
      <c r="W1" s="1"/>
      <c r="X1" s="1"/>
      <c r="Y1" s="1"/>
    </row>
    <row r="2" spans="1:25" ht="15.75">
      <c r="A2" s="1"/>
      <c r="B2" s="1"/>
      <c r="C2" s="1"/>
      <c r="D2" s="1"/>
      <c r="E2" s="1"/>
      <c r="F2" s="1"/>
      <c r="G2" s="1"/>
      <c r="H2" s="1"/>
      <c r="I2" s="1"/>
      <c r="J2" s="2"/>
      <c r="K2" s="1"/>
      <c r="L2" s="1"/>
      <c r="M2" s="1"/>
      <c r="N2" s="1"/>
      <c r="O2" s="1"/>
      <c r="P2" s="1"/>
      <c r="Q2" s="1"/>
      <c r="R2" s="1"/>
      <c r="S2" s="1"/>
      <c r="T2" s="1"/>
      <c r="U2" s="1"/>
      <c r="V2" s="1"/>
      <c r="W2" s="1"/>
      <c r="X2" s="1"/>
      <c r="Y2" s="1"/>
    </row>
    <row r="3" spans="1:25" ht="18">
      <c r="A3" s="23" t="s">
        <v>287</v>
      </c>
      <c r="B3" s="24"/>
      <c r="C3" s="24"/>
      <c r="D3" s="24"/>
      <c r="E3" s="24"/>
      <c r="F3" s="24"/>
      <c r="G3" s="24"/>
      <c r="H3" s="24"/>
      <c r="I3" s="24"/>
      <c r="J3" s="25"/>
      <c r="K3" s="24"/>
      <c r="L3" s="24"/>
      <c r="M3" s="24"/>
      <c r="N3" s="24"/>
      <c r="O3" s="24"/>
      <c r="P3" s="24"/>
      <c r="Q3" s="24"/>
      <c r="R3" s="24"/>
      <c r="S3" s="24"/>
      <c r="T3" s="24"/>
      <c r="U3" s="24"/>
      <c r="V3" s="24"/>
      <c r="W3" s="24"/>
      <c r="X3" s="24"/>
      <c r="Y3" s="24"/>
    </row>
    <row r="4" spans="1:25" ht="16.5">
      <c r="A4" s="26" t="str">
        <f>+'(B) JA Sum of Req '!A5</f>
        <v>Office of Justice Programs</v>
      </c>
      <c r="B4" s="24"/>
      <c r="C4" s="24"/>
      <c r="D4" s="24"/>
      <c r="E4" s="24"/>
      <c r="F4" s="24"/>
      <c r="G4" s="24"/>
      <c r="H4" s="24"/>
      <c r="I4" s="24"/>
      <c r="J4" s="25"/>
      <c r="K4" s="24"/>
      <c r="L4" s="24"/>
      <c r="M4" s="24"/>
      <c r="N4" s="24"/>
      <c r="O4" s="24"/>
      <c r="P4" s="24"/>
      <c r="Q4" s="24"/>
      <c r="R4" s="24"/>
      <c r="S4" s="24"/>
      <c r="T4" s="24"/>
      <c r="U4" s="24"/>
      <c r="V4" s="24"/>
      <c r="W4" s="24"/>
      <c r="X4" s="24"/>
      <c r="Y4" s="24"/>
    </row>
    <row r="5" spans="1:25" ht="16.5">
      <c r="A5" s="26" t="str">
        <f>+'(B) JA Sum of Req '!A6</f>
        <v>Justice Assistance</v>
      </c>
      <c r="B5" s="24"/>
      <c r="C5" s="24"/>
      <c r="D5" s="24"/>
      <c r="E5" s="24"/>
      <c r="F5" s="24"/>
      <c r="G5" s="24"/>
      <c r="H5" s="24"/>
      <c r="I5" s="24"/>
      <c r="J5" s="25"/>
      <c r="K5" s="24"/>
      <c r="L5" s="24"/>
      <c r="M5" s="24"/>
      <c r="N5" s="24"/>
      <c r="O5" s="24"/>
      <c r="P5" s="24"/>
      <c r="Q5" s="24"/>
      <c r="R5" s="24"/>
      <c r="S5" s="24"/>
      <c r="T5" s="24"/>
      <c r="U5" s="24"/>
      <c r="V5" s="24"/>
      <c r="W5" s="24"/>
      <c r="X5" s="24"/>
      <c r="Y5" s="24"/>
    </row>
    <row r="6" spans="1:25" ht="15.75">
      <c r="A6" s="94" t="s">
        <v>177</v>
      </c>
      <c r="B6" s="24"/>
      <c r="C6" s="24"/>
      <c r="D6" s="24"/>
      <c r="E6" s="24"/>
      <c r="F6" s="24"/>
      <c r="G6" s="24"/>
      <c r="H6" s="24"/>
      <c r="I6" s="24"/>
      <c r="J6" s="25"/>
      <c r="K6" s="24"/>
      <c r="L6" s="24"/>
      <c r="M6" s="24"/>
      <c r="N6" s="24"/>
      <c r="O6" s="24"/>
      <c r="P6" s="24"/>
      <c r="Q6" s="24"/>
      <c r="R6" s="24"/>
      <c r="S6" s="24"/>
      <c r="T6" s="24"/>
      <c r="U6" s="24"/>
      <c r="V6" s="24"/>
      <c r="W6" s="24"/>
      <c r="X6" s="24"/>
      <c r="Y6" s="24"/>
    </row>
    <row r="7" spans="1:25" ht="15.75">
      <c r="A7" s="1"/>
      <c r="B7" s="1"/>
      <c r="C7" s="1"/>
      <c r="D7" s="1"/>
      <c r="E7" s="1"/>
      <c r="F7" s="1"/>
      <c r="G7" s="24"/>
      <c r="H7" s="24"/>
      <c r="I7" s="24"/>
      <c r="J7" s="25"/>
      <c r="K7" s="24"/>
      <c r="L7" s="24"/>
      <c r="M7" s="24"/>
      <c r="N7" s="24"/>
      <c r="O7" s="24"/>
      <c r="P7" s="24"/>
      <c r="Q7" s="24"/>
      <c r="R7" s="1"/>
      <c r="S7" s="1"/>
      <c r="T7" s="1"/>
      <c r="U7" s="1"/>
      <c r="V7" s="1"/>
      <c r="W7" s="1"/>
      <c r="X7" s="1"/>
      <c r="Y7" s="1"/>
    </row>
    <row r="8" spans="1:25" ht="15.75">
      <c r="A8" s="1"/>
      <c r="B8" s="1"/>
      <c r="C8" s="24"/>
      <c r="D8" s="24"/>
      <c r="E8" s="24"/>
      <c r="F8" s="24"/>
      <c r="G8" s="24"/>
      <c r="H8" s="24"/>
      <c r="I8" s="24"/>
      <c r="J8" s="25"/>
      <c r="K8" s="24"/>
      <c r="L8" s="24"/>
      <c r="M8" s="24"/>
      <c r="N8" s="24"/>
      <c r="O8" s="24"/>
      <c r="P8" s="24"/>
      <c r="Q8" s="24"/>
      <c r="R8" s="24" t="s">
        <v>215</v>
      </c>
      <c r="S8" s="1"/>
      <c r="T8" s="1"/>
      <c r="U8" s="1"/>
      <c r="V8" s="1"/>
      <c r="W8" s="27"/>
      <c r="X8" s="24"/>
      <c r="Y8" s="24"/>
    </row>
    <row r="9" spans="1:25" ht="15.75">
      <c r="A9" s="157"/>
      <c r="B9" s="158"/>
      <c r="C9" s="181"/>
      <c r="D9" s="159"/>
      <c r="E9" s="159"/>
      <c r="F9" s="159" t="s">
        <v>215</v>
      </c>
      <c r="G9" s="181" t="s">
        <v>215</v>
      </c>
      <c r="H9" s="159"/>
      <c r="I9" s="159"/>
      <c r="J9" s="182"/>
      <c r="K9" s="183"/>
      <c r="L9" s="159"/>
      <c r="M9" s="159"/>
      <c r="N9" s="159" t="s">
        <v>215</v>
      </c>
      <c r="O9" s="181" t="s">
        <v>220</v>
      </c>
      <c r="P9" s="159"/>
      <c r="Q9" s="159"/>
      <c r="R9" s="159" t="s">
        <v>215</v>
      </c>
      <c r="S9" s="181" t="s">
        <v>131</v>
      </c>
      <c r="T9" s="159"/>
      <c r="U9" s="159"/>
      <c r="V9" s="311"/>
      <c r="W9" s="181"/>
      <c r="X9" s="159"/>
      <c r="Y9" s="160"/>
    </row>
    <row r="10" spans="1:25" ht="15.75">
      <c r="A10" s="154"/>
      <c r="B10" s="2"/>
      <c r="C10" s="307" t="s">
        <v>288</v>
      </c>
      <c r="D10" s="308"/>
      <c r="E10" s="308"/>
      <c r="F10" s="308" t="s">
        <v>215</v>
      </c>
      <c r="G10" s="307" t="s">
        <v>207</v>
      </c>
      <c r="H10" s="308"/>
      <c r="I10" s="308"/>
      <c r="J10" s="308" t="s">
        <v>215</v>
      </c>
      <c r="K10" s="307" t="s">
        <v>208</v>
      </c>
      <c r="L10" s="308"/>
      <c r="M10" s="308"/>
      <c r="N10" s="308" t="s">
        <v>215</v>
      </c>
      <c r="O10" s="307" t="s">
        <v>49</v>
      </c>
      <c r="P10" s="308"/>
      <c r="Q10" s="308"/>
      <c r="R10" s="308" t="s">
        <v>215</v>
      </c>
      <c r="S10" s="307" t="s">
        <v>219</v>
      </c>
      <c r="T10" s="308"/>
      <c r="U10" s="308"/>
      <c r="V10" s="309" t="s">
        <v>215</v>
      </c>
      <c r="W10" s="307" t="s">
        <v>335</v>
      </c>
      <c r="X10" s="308"/>
      <c r="Y10" s="310"/>
    </row>
    <row r="11" spans="1:25" ht="3" customHeight="1">
      <c r="A11" s="154"/>
      <c r="B11" s="1"/>
      <c r="C11" s="154"/>
      <c r="D11" s="1"/>
      <c r="E11" s="1"/>
      <c r="F11" s="1"/>
      <c r="G11" s="154"/>
      <c r="H11" s="1"/>
      <c r="I11" s="1"/>
      <c r="J11" s="2"/>
      <c r="K11" s="154"/>
      <c r="L11" s="1"/>
      <c r="M11" s="1"/>
      <c r="N11" s="1"/>
      <c r="O11" s="154"/>
      <c r="P11" s="1"/>
      <c r="Q11" s="1"/>
      <c r="R11" s="1"/>
      <c r="S11" s="154"/>
      <c r="T11" s="1"/>
      <c r="U11" s="1"/>
      <c r="V11" s="1"/>
      <c r="W11" s="154"/>
      <c r="X11" s="1"/>
      <c r="Y11" s="147"/>
    </row>
    <row r="12" spans="1:25" ht="16.5" thickBot="1">
      <c r="A12" s="163" t="s">
        <v>33</v>
      </c>
      <c r="B12" s="305"/>
      <c r="C12" s="257" t="s">
        <v>214</v>
      </c>
      <c r="D12" s="162" t="s">
        <v>42</v>
      </c>
      <c r="E12" s="162" t="s">
        <v>216</v>
      </c>
      <c r="F12" s="306"/>
      <c r="G12" s="257" t="s">
        <v>214</v>
      </c>
      <c r="H12" s="162" t="s">
        <v>42</v>
      </c>
      <c r="I12" s="162" t="s">
        <v>216</v>
      </c>
      <c r="J12" s="162"/>
      <c r="K12" s="257" t="s">
        <v>214</v>
      </c>
      <c r="L12" s="162" t="s">
        <v>42</v>
      </c>
      <c r="M12" s="162" t="s">
        <v>216</v>
      </c>
      <c r="N12" s="162"/>
      <c r="O12" s="257" t="s">
        <v>214</v>
      </c>
      <c r="P12" s="162" t="s">
        <v>42</v>
      </c>
      <c r="Q12" s="162" t="s">
        <v>216</v>
      </c>
      <c r="R12" s="162"/>
      <c r="S12" s="257" t="s">
        <v>214</v>
      </c>
      <c r="T12" s="162" t="s">
        <v>42</v>
      </c>
      <c r="U12" s="162" t="s">
        <v>216</v>
      </c>
      <c r="V12" s="162"/>
      <c r="W12" s="257" t="s">
        <v>214</v>
      </c>
      <c r="X12" s="162" t="s">
        <v>42</v>
      </c>
      <c r="Y12" s="258" t="s">
        <v>216</v>
      </c>
    </row>
    <row r="13" spans="1:25" ht="11.25" customHeight="1">
      <c r="A13" s="154"/>
      <c r="B13" s="1"/>
      <c r="C13" s="154"/>
      <c r="D13" s="1"/>
      <c r="E13" s="1"/>
      <c r="F13" s="1"/>
      <c r="G13" s="154"/>
      <c r="H13" s="1"/>
      <c r="I13" s="1"/>
      <c r="J13" s="2"/>
      <c r="K13" s="154"/>
      <c r="L13" s="1"/>
      <c r="M13" s="1"/>
      <c r="N13" s="1"/>
      <c r="O13" s="154"/>
      <c r="P13" s="1"/>
      <c r="Q13" s="1"/>
      <c r="R13" s="1"/>
      <c r="S13" s="154"/>
      <c r="T13" s="1"/>
      <c r="U13" s="1"/>
      <c r="V13" s="1"/>
      <c r="W13" s="154"/>
      <c r="X13" s="1"/>
      <c r="Y13" s="147"/>
    </row>
    <row r="14" spans="1:25" ht="15.75">
      <c r="A14" s="174" t="s">
        <v>156</v>
      </c>
      <c r="B14" s="175"/>
      <c r="C14" s="174">
        <v>0</v>
      </c>
      <c r="D14" s="175">
        <v>0</v>
      </c>
      <c r="E14" s="175">
        <v>48510</v>
      </c>
      <c r="F14" s="175"/>
      <c r="G14" s="174">
        <v>0</v>
      </c>
      <c r="H14" s="175">
        <v>0</v>
      </c>
      <c r="I14" s="175">
        <v>0</v>
      </c>
      <c r="J14" s="175"/>
      <c r="K14" s="174"/>
      <c r="L14" s="175"/>
      <c r="M14" s="175"/>
      <c r="N14" s="175"/>
      <c r="O14" s="174">
        <v>0</v>
      </c>
      <c r="P14" s="175">
        <v>0</v>
      </c>
      <c r="Q14" s="175">
        <v>0</v>
      </c>
      <c r="R14" s="175">
        <v>0</v>
      </c>
      <c r="S14" s="174">
        <v>0</v>
      </c>
      <c r="T14" s="175">
        <v>0</v>
      </c>
      <c r="U14" s="175">
        <f>2516+3000</f>
        <v>5516</v>
      </c>
      <c r="V14" s="175"/>
      <c r="W14" s="174">
        <f aca="true" t="shared" si="0" ref="W14:W26">C14+G14+K14+O14+S14</f>
        <v>0</v>
      </c>
      <c r="X14" s="175">
        <f aca="true" t="shared" si="1" ref="X14:X26">D14+H14+L14+P14+T14</f>
        <v>0</v>
      </c>
      <c r="Y14" s="176">
        <f aca="true" t="shared" si="2" ref="Y14:Y26">E14+I14+M14+Q14+U14</f>
        <v>54026</v>
      </c>
    </row>
    <row r="15" spans="1:25" ht="15.75">
      <c r="A15" s="174" t="s">
        <v>157</v>
      </c>
      <c r="B15" s="175"/>
      <c r="C15" s="174">
        <v>0</v>
      </c>
      <c r="D15" s="175">
        <v>0</v>
      </c>
      <c r="E15" s="175">
        <v>27720</v>
      </c>
      <c r="F15" s="175"/>
      <c r="G15" s="174">
        <v>0</v>
      </c>
      <c r="H15" s="175">
        <v>0</v>
      </c>
      <c r="I15" s="175">
        <v>0</v>
      </c>
      <c r="J15" s="175"/>
      <c r="K15" s="174"/>
      <c r="L15" s="175"/>
      <c r="M15" s="175"/>
      <c r="N15" s="175"/>
      <c r="O15" s="174">
        <v>0</v>
      </c>
      <c r="P15" s="175">
        <v>0</v>
      </c>
      <c r="Q15" s="175">
        <v>0</v>
      </c>
      <c r="R15" s="175"/>
      <c r="S15" s="174">
        <v>0</v>
      </c>
      <c r="T15" s="175">
        <v>0</v>
      </c>
      <c r="U15" s="175">
        <f>412+500</f>
        <v>912</v>
      </c>
      <c r="V15" s="175"/>
      <c r="W15" s="174">
        <f t="shared" si="0"/>
        <v>0</v>
      </c>
      <c r="X15" s="175">
        <f t="shared" si="1"/>
        <v>0</v>
      </c>
      <c r="Y15" s="176">
        <f t="shared" si="2"/>
        <v>28632</v>
      </c>
    </row>
    <row r="16" spans="1:25" ht="15.75">
      <c r="A16" s="174" t="s">
        <v>158</v>
      </c>
      <c r="B16" s="175"/>
      <c r="C16" s="174">
        <v>0</v>
      </c>
      <c r="D16" s="175">
        <v>0</v>
      </c>
      <c r="E16" s="175">
        <v>53958</v>
      </c>
      <c r="F16" s="175"/>
      <c r="G16" s="174">
        <v>0</v>
      </c>
      <c r="H16" s="175">
        <v>0</v>
      </c>
      <c r="I16" s="175">
        <v>0</v>
      </c>
      <c r="J16" s="175"/>
      <c r="K16" s="174"/>
      <c r="L16" s="175"/>
      <c r="M16" s="175"/>
      <c r="N16" s="175"/>
      <c r="O16" s="174">
        <v>0</v>
      </c>
      <c r="P16" s="175">
        <v>0</v>
      </c>
      <c r="Q16" s="175">
        <v>0</v>
      </c>
      <c r="R16" s="175"/>
      <c r="S16" s="174">
        <v>0</v>
      </c>
      <c r="T16" s="175">
        <v>0</v>
      </c>
      <c r="U16" s="175">
        <v>92</v>
      </c>
      <c r="V16" s="175"/>
      <c r="W16" s="174">
        <f t="shared" si="0"/>
        <v>0</v>
      </c>
      <c r="X16" s="175">
        <f t="shared" si="1"/>
        <v>0</v>
      </c>
      <c r="Y16" s="176">
        <f t="shared" si="2"/>
        <v>54050</v>
      </c>
    </row>
    <row r="17" spans="1:25" ht="15.75">
      <c r="A17" s="174" t="s">
        <v>159</v>
      </c>
      <c r="B17" s="175"/>
      <c r="C17" s="174">
        <v>0</v>
      </c>
      <c r="D17" s="175">
        <v>0</v>
      </c>
      <c r="E17" s="175">
        <v>40239</v>
      </c>
      <c r="F17" s="175"/>
      <c r="G17" s="174">
        <v>0</v>
      </c>
      <c r="H17" s="175">
        <v>0</v>
      </c>
      <c r="I17" s="175">
        <v>0</v>
      </c>
      <c r="J17" s="175"/>
      <c r="K17" s="174"/>
      <c r="L17" s="175"/>
      <c r="M17" s="175"/>
      <c r="N17" s="175"/>
      <c r="O17" s="174">
        <v>0</v>
      </c>
      <c r="P17" s="175">
        <v>0</v>
      </c>
      <c r="Q17" s="175">
        <v>0</v>
      </c>
      <c r="R17" s="175"/>
      <c r="S17" s="174">
        <v>0</v>
      </c>
      <c r="T17" s="175">
        <v>0</v>
      </c>
      <c r="U17" s="175">
        <v>0</v>
      </c>
      <c r="V17" s="175"/>
      <c r="W17" s="174">
        <f t="shared" si="0"/>
        <v>0</v>
      </c>
      <c r="X17" s="175">
        <f t="shared" si="1"/>
        <v>0</v>
      </c>
      <c r="Y17" s="176">
        <f t="shared" si="2"/>
        <v>40239</v>
      </c>
    </row>
    <row r="18" spans="1:25" ht="15.75">
      <c r="A18" s="174" t="s">
        <v>160</v>
      </c>
      <c r="B18" s="175"/>
      <c r="C18" s="174">
        <v>0</v>
      </c>
      <c r="D18" s="175">
        <v>0</v>
      </c>
      <c r="E18" s="175">
        <v>5940</v>
      </c>
      <c r="F18" s="175"/>
      <c r="G18" s="174">
        <v>0</v>
      </c>
      <c r="H18" s="175">
        <v>0</v>
      </c>
      <c r="I18" s="175">
        <v>0</v>
      </c>
      <c r="J18" s="175"/>
      <c r="K18" s="174"/>
      <c r="L18" s="175"/>
      <c r="M18" s="175"/>
      <c r="N18" s="175"/>
      <c r="O18" s="174">
        <v>0</v>
      </c>
      <c r="P18" s="175">
        <v>0</v>
      </c>
      <c r="Q18" s="175">
        <v>0</v>
      </c>
      <c r="R18" s="175"/>
      <c r="S18" s="174">
        <v>0</v>
      </c>
      <c r="T18" s="175">
        <v>0</v>
      </c>
      <c r="U18" s="175">
        <v>3733</v>
      </c>
      <c r="V18" s="175"/>
      <c r="W18" s="174">
        <f t="shared" si="0"/>
        <v>0</v>
      </c>
      <c r="X18" s="175">
        <f t="shared" si="1"/>
        <v>0</v>
      </c>
      <c r="Y18" s="176">
        <f t="shared" si="2"/>
        <v>9673</v>
      </c>
    </row>
    <row r="19" spans="1:25" ht="15.75">
      <c r="A19" s="174" t="s">
        <v>161</v>
      </c>
      <c r="B19" s="175"/>
      <c r="C19" s="174">
        <v>0</v>
      </c>
      <c r="D19" s="175">
        <v>0</v>
      </c>
      <c r="E19" s="175">
        <v>5425</v>
      </c>
      <c r="F19" s="175"/>
      <c r="G19" s="174">
        <v>0</v>
      </c>
      <c r="H19" s="175">
        <v>0</v>
      </c>
      <c r="I19" s="175">
        <v>0</v>
      </c>
      <c r="J19" s="175"/>
      <c r="K19" s="174"/>
      <c r="L19" s="175"/>
      <c r="M19" s="175"/>
      <c r="N19" s="175"/>
      <c r="O19" s="174">
        <v>0</v>
      </c>
      <c r="P19" s="175">
        <v>0</v>
      </c>
      <c r="Q19" s="175">
        <v>0</v>
      </c>
      <c r="R19" s="175"/>
      <c r="S19" s="174">
        <v>0</v>
      </c>
      <c r="T19" s="175">
        <v>0</v>
      </c>
      <c r="U19" s="175">
        <v>0</v>
      </c>
      <c r="V19" s="175"/>
      <c r="W19" s="174">
        <f t="shared" si="0"/>
        <v>0</v>
      </c>
      <c r="X19" s="175">
        <f t="shared" si="1"/>
        <v>0</v>
      </c>
      <c r="Y19" s="176">
        <f t="shared" si="2"/>
        <v>5425</v>
      </c>
    </row>
    <row r="20" spans="1:25" ht="15.75">
      <c r="A20" s="174" t="s">
        <v>162</v>
      </c>
      <c r="B20" s="175"/>
      <c r="C20" s="174">
        <v>0</v>
      </c>
      <c r="D20" s="175">
        <v>0</v>
      </c>
      <c r="E20" s="175">
        <v>0</v>
      </c>
      <c r="F20" s="175"/>
      <c r="G20" s="174">
        <v>0</v>
      </c>
      <c r="H20" s="175">
        <v>0</v>
      </c>
      <c r="I20" s="175">
        <v>0</v>
      </c>
      <c r="J20" s="175"/>
      <c r="K20" s="174"/>
      <c r="L20" s="175"/>
      <c r="M20" s="175"/>
      <c r="N20" s="175"/>
      <c r="O20" s="174">
        <v>0</v>
      </c>
      <c r="P20" s="175">
        <v>0</v>
      </c>
      <c r="Q20" s="175">
        <v>0</v>
      </c>
      <c r="R20" s="175"/>
      <c r="S20" s="174">
        <v>0</v>
      </c>
      <c r="T20" s="175">
        <v>0</v>
      </c>
      <c r="U20" s="175">
        <v>602</v>
      </c>
      <c r="V20" s="175"/>
      <c r="W20" s="174">
        <f t="shared" si="0"/>
        <v>0</v>
      </c>
      <c r="X20" s="175">
        <f t="shared" si="1"/>
        <v>0</v>
      </c>
      <c r="Y20" s="176">
        <f t="shared" si="2"/>
        <v>602</v>
      </c>
    </row>
    <row r="21" spans="1:25" ht="15.75">
      <c r="A21" s="174" t="s">
        <v>163</v>
      </c>
      <c r="B21" s="175"/>
      <c r="C21" s="174">
        <v>0</v>
      </c>
      <c r="D21" s="175">
        <v>0</v>
      </c>
      <c r="E21" s="175">
        <v>3960</v>
      </c>
      <c r="F21" s="175"/>
      <c r="G21" s="174">
        <v>0</v>
      </c>
      <c r="H21" s="175">
        <v>0</v>
      </c>
      <c r="I21" s="175">
        <v>0</v>
      </c>
      <c r="J21" s="175"/>
      <c r="K21" s="174"/>
      <c r="L21" s="175"/>
      <c r="M21" s="175"/>
      <c r="N21" s="175"/>
      <c r="O21" s="174">
        <v>0</v>
      </c>
      <c r="P21" s="175">
        <v>0</v>
      </c>
      <c r="Q21" s="175">
        <v>0</v>
      </c>
      <c r="R21" s="175"/>
      <c r="S21" s="174">
        <v>0</v>
      </c>
      <c r="T21" s="175">
        <v>0</v>
      </c>
      <c r="U21" s="175">
        <v>0</v>
      </c>
      <c r="V21" s="175"/>
      <c r="W21" s="174">
        <f t="shared" si="0"/>
        <v>0</v>
      </c>
      <c r="X21" s="175">
        <f t="shared" si="1"/>
        <v>0</v>
      </c>
      <c r="Y21" s="176">
        <f t="shared" si="2"/>
        <v>3960</v>
      </c>
    </row>
    <row r="22" spans="1:25" ht="15.75">
      <c r="A22" s="174" t="s">
        <v>290</v>
      </c>
      <c r="B22" s="175"/>
      <c r="C22" s="174"/>
      <c r="D22" s="175"/>
      <c r="E22" s="175">
        <v>2475</v>
      </c>
      <c r="F22" s="175"/>
      <c r="G22" s="174"/>
      <c r="H22" s="175"/>
      <c r="I22" s="175"/>
      <c r="J22" s="175"/>
      <c r="K22" s="174"/>
      <c r="L22" s="175"/>
      <c r="M22" s="175"/>
      <c r="N22" s="175"/>
      <c r="O22" s="174"/>
      <c r="P22" s="175"/>
      <c r="Q22" s="175"/>
      <c r="R22" s="175"/>
      <c r="S22" s="174"/>
      <c r="T22" s="175"/>
      <c r="U22" s="175">
        <v>0</v>
      </c>
      <c r="V22" s="175"/>
      <c r="W22" s="174"/>
      <c r="X22" s="175"/>
      <c r="Y22" s="176">
        <f t="shared" si="2"/>
        <v>2475</v>
      </c>
    </row>
    <row r="23" spans="1:25" ht="15.75">
      <c r="A23" s="174" t="s">
        <v>289</v>
      </c>
      <c r="B23" s="175"/>
      <c r="C23" s="174"/>
      <c r="D23" s="175"/>
      <c r="E23" s="175">
        <v>1485</v>
      </c>
      <c r="F23" s="175"/>
      <c r="G23" s="174"/>
      <c r="H23" s="175"/>
      <c r="I23" s="175"/>
      <c r="J23" s="175"/>
      <c r="K23" s="174"/>
      <c r="L23" s="175"/>
      <c r="M23" s="175"/>
      <c r="N23" s="175"/>
      <c r="O23" s="174"/>
      <c r="P23" s="175"/>
      <c r="Q23" s="175"/>
      <c r="R23" s="175"/>
      <c r="S23" s="174"/>
      <c r="T23" s="175"/>
      <c r="U23" s="175">
        <v>0</v>
      </c>
      <c r="V23" s="175"/>
      <c r="W23" s="174"/>
      <c r="X23" s="175"/>
      <c r="Y23" s="176">
        <f t="shared" si="2"/>
        <v>1485</v>
      </c>
    </row>
    <row r="24" spans="1:25" ht="15.75">
      <c r="A24" s="174" t="s">
        <v>164</v>
      </c>
      <c r="B24" s="175"/>
      <c r="C24" s="174">
        <v>0</v>
      </c>
      <c r="D24" s="175">
        <v>0</v>
      </c>
      <c r="E24" s="175">
        <v>0</v>
      </c>
      <c r="F24" s="175"/>
      <c r="G24" s="174">
        <v>0</v>
      </c>
      <c r="H24" s="175">
        <v>0</v>
      </c>
      <c r="I24" s="175">
        <v>0</v>
      </c>
      <c r="J24" s="175"/>
      <c r="K24" s="174"/>
      <c r="L24" s="175"/>
      <c r="M24" s="175"/>
      <c r="N24" s="175"/>
      <c r="O24" s="174">
        <v>0</v>
      </c>
      <c r="P24" s="175">
        <v>0</v>
      </c>
      <c r="Q24" s="175">
        <v>0</v>
      </c>
      <c r="R24" s="175"/>
      <c r="S24" s="174">
        <v>0</v>
      </c>
      <c r="T24" s="175">
        <v>0</v>
      </c>
      <c r="U24" s="175">
        <v>0</v>
      </c>
      <c r="V24" s="175"/>
      <c r="W24" s="174">
        <f t="shared" si="0"/>
        <v>0</v>
      </c>
      <c r="X24" s="175">
        <f t="shared" si="1"/>
        <v>0</v>
      </c>
      <c r="Y24" s="176">
        <f t="shared" si="2"/>
        <v>0</v>
      </c>
    </row>
    <row r="25" spans="1:25" ht="15.75">
      <c r="A25" s="174" t="s">
        <v>165</v>
      </c>
      <c r="B25" s="175"/>
      <c r="C25" s="174">
        <v>0</v>
      </c>
      <c r="D25" s="175">
        <v>0</v>
      </c>
      <c r="E25" s="175">
        <v>0</v>
      </c>
      <c r="F25" s="175"/>
      <c r="G25" s="174">
        <v>0</v>
      </c>
      <c r="H25" s="175">
        <v>0</v>
      </c>
      <c r="I25" s="175">
        <v>0</v>
      </c>
      <c r="J25" s="175"/>
      <c r="K25" s="174"/>
      <c r="L25" s="175"/>
      <c r="M25" s="175"/>
      <c r="N25" s="175"/>
      <c r="O25" s="174">
        <v>0</v>
      </c>
      <c r="P25" s="175">
        <v>0</v>
      </c>
      <c r="Q25" s="175">
        <v>0</v>
      </c>
      <c r="R25" s="175"/>
      <c r="S25" s="174">
        <v>0</v>
      </c>
      <c r="T25" s="175">
        <v>0</v>
      </c>
      <c r="U25" s="175">
        <v>500</v>
      </c>
      <c r="V25" s="175"/>
      <c r="W25" s="174">
        <f t="shared" si="0"/>
        <v>0</v>
      </c>
      <c r="X25" s="175">
        <f t="shared" si="1"/>
        <v>0</v>
      </c>
      <c r="Y25" s="176">
        <f t="shared" si="2"/>
        <v>500</v>
      </c>
    </row>
    <row r="26" spans="1:25" ht="15.75">
      <c r="A26" s="180" t="s">
        <v>166</v>
      </c>
      <c r="B26" s="50"/>
      <c r="C26" s="173">
        <v>655</v>
      </c>
      <c r="D26" s="171">
        <v>655</v>
      </c>
      <c r="E26" s="171">
        <f>5923+1676</f>
        <v>7599</v>
      </c>
      <c r="F26" s="171"/>
      <c r="G26" s="173">
        <v>0</v>
      </c>
      <c r="H26" s="171">
        <v>0</v>
      </c>
      <c r="I26" s="171">
        <v>0</v>
      </c>
      <c r="J26" s="171"/>
      <c r="K26" s="173"/>
      <c r="L26" s="171"/>
      <c r="M26" s="171"/>
      <c r="N26" s="171"/>
      <c r="O26" s="173">
        <v>0</v>
      </c>
      <c r="P26" s="171">
        <v>0</v>
      </c>
      <c r="Q26" s="171">
        <f>74113+20285+3000</f>
        <v>97398</v>
      </c>
      <c r="R26" s="171"/>
      <c r="S26" s="173">
        <v>0</v>
      </c>
      <c r="T26" s="171">
        <v>0</v>
      </c>
      <c r="U26" s="171">
        <f>7011-30+1000</f>
        <v>7981</v>
      </c>
      <c r="V26" s="171"/>
      <c r="W26" s="173">
        <f t="shared" si="0"/>
        <v>655</v>
      </c>
      <c r="X26" s="171">
        <f t="shared" si="1"/>
        <v>655</v>
      </c>
      <c r="Y26" s="705">
        <f t="shared" si="2"/>
        <v>112978</v>
      </c>
    </row>
    <row r="27" spans="1:25" ht="9" customHeight="1" hidden="1">
      <c r="A27" s="154"/>
      <c r="B27" s="1" t="s">
        <v>215</v>
      </c>
      <c r="C27" s="154"/>
      <c r="D27" s="2"/>
      <c r="E27" s="2"/>
      <c r="F27" s="1"/>
      <c r="G27" s="154"/>
      <c r="H27" s="2"/>
      <c r="I27" s="2"/>
      <c r="J27" s="2"/>
      <c r="K27" s="154"/>
      <c r="L27" s="2"/>
      <c r="M27" s="2"/>
      <c r="N27" s="2"/>
      <c r="O27" s="154"/>
      <c r="P27" s="2"/>
      <c r="Q27" s="2"/>
      <c r="R27" s="1"/>
      <c r="S27" s="154"/>
      <c r="T27" s="2"/>
      <c r="U27" s="2"/>
      <c r="V27" s="1"/>
      <c r="W27" s="154"/>
      <c r="X27" s="2"/>
      <c r="Y27" s="147"/>
    </row>
    <row r="28" spans="1:25" ht="15.75">
      <c r="A28" s="177" t="s">
        <v>242</v>
      </c>
      <c r="B28" s="151" t="s">
        <v>230</v>
      </c>
      <c r="C28" s="184">
        <f>SUM(C14:C26)</f>
        <v>655</v>
      </c>
      <c r="D28" s="151">
        <f>SUM(D14:D26)</f>
        <v>655</v>
      </c>
      <c r="E28" s="152">
        <f>SUM(E14:E26)</f>
        <v>197311</v>
      </c>
      <c r="F28" s="151"/>
      <c r="G28" s="184">
        <f>SUM(G14:G26)</f>
        <v>0</v>
      </c>
      <c r="H28" s="151">
        <f>SUM(H14:H26)</f>
        <v>0</v>
      </c>
      <c r="I28" s="152">
        <f>SUM(I14:I26)</f>
        <v>0</v>
      </c>
      <c r="J28" s="151"/>
      <c r="K28" s="184">
        <f>SUM(K14:K26)</f>
        <v>0</v>
      </c>
      <c r="L28" s="151">
        <f>SUM(L14:L26)</f>
        <v>0</v>
      </c>
      <c r="M28" s="152">
        <f>SUM(M14:M26)</f>
        <v>0</v>
      </c>
      <c r="N28" s="151"/>
      <c r="O28" s="184">
        <f>SUM(O14:O26)</f>
        <v>0</v>
      </c>
      <c r="P28" s="151">
        <f>SUM(P14:P26)</f>
        <v>0</v>
      </c>
      <c r="Q28" s="152">
        <f>SUM(Q14:Q26)</f>
        <v>97398</v>
      </c>
      <c r="R28" s="151"/>
      <c r="S28" s="184">
        <f>SUM(S14:S26)</f>
        <v>0</v>
      </c>
      <c r="T28" s="151">
        <f>SUM(T14:T26)</f>
        <v>0</v>
      </c>
      <c r="U28" s="152">
        <f>SUM(U14:U26)</f>
        <v>19336</v>
      </c>
      <c r="V28" s="151"/>
      <c r="W28" s="184">
        <f>SUM(W14:W26)</f>
        <v>655</v>
      </c>
      <c r="X28" s="151">
        <f>SUM(X14:X26)</f>
        <v>655</v>
      </c>
      <c r="Y28" s="153">
        <f>SUM(Y14:Y26)</f>
        <v>314045</v>
      </c>
    </row>
    <row r="29" spans="1:25" ht="9" customHeight="1">
      <c r="A29" s="178"/>
      <c r="B29" s="1"/>
      <c r="C29" s="154"/>
      <c r="D29" s="1"/>
      <c r="E29" s="1"/>
      <c r="F29" s="1"/>
      <c r="G29" s="154"/>
      <c r="H29" s="1"/>
      <c r="I29" s="1"/>
      <c r="J29" s="2"/>
      <c r="K29" s="154"/>
      <c r="L29" s="1"/>
      <c r="M29" s="1"/>
      <c r="N29" s="1"/>
      <c r="O29" s="154"/>
      <c r="P29" s="1"/>
      <c r="Q29" s="1"/>
      <c r="R29" s="1"/>
      <c r="S29" s="154"/>
      <c r="T29" s="1"/>
      <c r="U29" s="1"/>
      <c r="V29" s="1"/>
      <c r="W29" s="154"/>
      <c r="X29" s="1"/>
      <c r="Y29" s="164"/>
    </row>
    <row r="30" spans="1:39" ht="15.75">
      <c r="A30" s="180" t="s">
        <v>195</v>
      </c>
      <c r="B30" s="695"/>
      <c r="C30" s="180">
        <v>17</v>
      </c>
      <c r="D30" s="50">
        <v>17</v>
      </c>
      <c r="E30" s="50"/>
      <c r="F30" s="50"/>
      <c r="G30" s="180"/>
      <c r="H30" s="50"/>
      <c r="I30" s="50"/>
      <c r="J30" s="50"/>
      <c r="K30" s="180"/>
      <c r="L30" s="50"/>
      <c r="M30" s="50"/>
      <c r="N30" s="50"/>
      <c r="O30" s="180"/>
      <c r="P30" s="50"/>
      <c r="Q30" s="50"/>
      <c r="R30" s="50"/>
      <c r="S30" s="180"/>
      <c r="T30" s="50"/>
      <c r="U30" s="50"/>
      <c r="V30" s="50"/>
      <c r="W30" s="180"/>
      <c r="X30" s="50">
        <f>D30+H30+L30+P30+T30</f>
        <v>17</v>
      </c>
      <c r="Y30" s="148"/>
      <c r="Z30" s="696"/>
      <c r="AA30" s="696"/>
      <c r="AB30" s="696"/>
      <c r="AC30" s="696"/>
      <c r="AD30" s="696"/>
      <c r="AE30" s="696"/>
      <c r="AF30" s="696"/>
      <c r="AG30" s="696"/>
      <c r="AH30" s="696"/>
      <c r="AI30" s="696"/>
      <c r="AJ30" s="696"/>
      <c r="AK30" s="696"/>
      <c r="AL30" s="696"/>
      <c r="AM30" s="696"/>
    </row>
    <row r="31" spans="1:25" ht="15.75">
      <c r="A31" s="697"/>
      <c r="B31" s="168" t="s">
        <v>194</v>
      </c>
      <c r="C31" s="167">
        <f>SUM(C28:C30)</f>
        <v>672</v>
      </c>
      <c r="D31" s="168">
        <f>SUM(D28:D30)</f>
        <v>672</v>
      </c>
      <c r="E31" s="168"/>
      <c r="F31" s="168"/>
      <c r="G31" s="167">
        <v>0</v>
      </c>
      <c r="H31" s="168">
        <f>+H28+H30</f>
        <v>0</v>
      </c>
      <c r="I31" s="168"/>
      <c r="J31" s="168"/>
      <c r="K31" s="167"/>
      <c r="L31" s="168">
        <f>+L28+L30</f>
        <v>0</v>
      </c>
      <c r="M31" s="168"/>
      <c r="N31" s="168"/>
      <c r="O31" s="167">
        <v>0</v>
      </c>
      <c r="P31" s="168">
        <f>+P28+P30</f>
        <v>0</v>
      </c>
      <c r="Q31" s="168"/>
      <c r="R31" s="168"/>
      <c r="S31" s="167">
        <v>0</v>
      </c>
      <c r="T31" s="168">
        <f>+T28+T30</f>
        <v>0</v>
      </c>
      <c r="U31" s="168"/>
      <c r="V31" s="168"/>
      <c r="W31" s="167">
        <v>0</v>
      </c>
      <c r="X31" s="168">
        <f>SUM(X28:X30)</f>
        <v>672</v>
      </c>
      <c r="Y31" s="169"/>
    </row>
    <row r="32" spans="1:25" ht="15.75">
      <c r="A32" s="698" t="s">
        <v>196</v>
      </c>
      <c r="B32" s="175"/>
      <c r="C32" s="174"/>
      <c r="D32" s="175"/>
      <c r="E32" s="175"/>
      <c r="F32" s="175"/>
      <c r="G32" s="174"/>
      <c r="H32" s="175"/>
      <c r="I32" s="175"/>
      <c r="J32" s="175"/>
      <c r="K32" s="174"/>
      <c r="L32" s="175"/>
      <c r="M32" s="175"/>
      <c r="N32" s="175"/>
      <c r="O32" s="174"/>
      <c r="P32" s="175"/>
      <c r="Q32" s="175"/>
      <c r="R32" s="175"/>
      <c r="S32" s="174"/>
      <c r="T32" s="175"/>
      <c r="U32" s="175"/>
      <c r="V32" s="175"/>
      <c r="W32" s="174"/>
      <c r="X32" s="175"/>
      <c r="Y32" s="176"/>
    </row>
    <row r="33" spans="1:25" ht="15.75">
      <c r="A33" s="698"/>
      <c r="B33" s="175" t="s">
        <v>54</v>
      </c>
      <c r="C33" s="174">
        <v>0</v>
      </c>
      <c r="D33" s="175">
        <v>0</v>
      </c>
      <c r="E33" s="175"/>
      <c r="F33" s="175"/>
      <c r="G33" s="174">
        <v>0</v>
      </c>
      <c r="H33" s="175">
        <v>0</v>
      </c>
      <c r="I33" s="175"/>
      <c r="J33" s="175"/>
      <c r="K33" s="174"/>
      <c r="L33" s="175"/>
      <c r="M33" s="175"/>
      <c r="N33" s="175"/>
      <c r="O33" s="174">
        <v>0</v>
      </c>
      <c r="P33" s="175">
        <v>0</v>
      </c>
      <c r="Q33" s="175"/>
      <c r="R33" s="175"/>
      <c r="S33" s="174">
        <v>0</v>
      </c>
      <c r="T33" s="175">
        <v>0</v>
      </c>
      <c r="U33" s="175"/>
      <c r="V33" s="175"/>
      <c r="W33" s="174">
        <v>0</v>
      </c>
      <c r="X33" s="175">
        <f>D33+H33+L33+P33+T33</f>
        <v>0</v>
      </c>
      <c r="Y33" s="176"/>
    </row>
    <row r="34" spans="1:25" ht="15.75">
      <c r="A34" s="156"/>
      <c r="B34" s="50" t="s">
        <v>103</v>
      </c>
      <c r="C34" s="180">
        <v>0</v>
      </c>
      <c r="D34" s="50">
        <v>0</v>
      </c>
      <c r="E34" s="50"/>
      <c r="F34" s="50"/>
      <c r="G34" s="180">
        <v>0</v>
      </c>
      <c r="H34" s="50">
        <v>0</v>
      </c>
      <c r="I34" s="50"/>
      <c r="J34" s="50"/>
      <c r="K34" s="180"/>
      <c r="L34" s="50"/>
      <c r="M34" s="50"/>
      <c r="N34" s="50"/>
      <c r="O34" s="180">
        <v>0</v>
      </c>
      <c r="P34" s="50">
        <v>0</v>
      </c>
      <c r="Q34" s="50"/>
      <c r="R34" s="50"/>
      <c r="S34" s="180">
        <v>0</v>
      </c>
      <c r="T34" s="50">
        <v>0</v>
      </c>
      <c r="U34" s="50"/>
      <c r="V34" s="50"/>
      <c r="W34" s="180">
        <v>0</v>
      </c>
      <c r="X34" s="50">
        <f>D34+H34+L34+P34+T34</f>
        <v>0</v>
      </c>
      <c r="Y34" s="148"/>
    </row>
    <row r="35" spans="1:25" ht="15.75">
      <c r="A35" s="156" t="s">
        <v>197</v>
      </c>
      <c r="B35" s="50"/>
      <c r="C35" s="167">
        <f>C34+C33+C31</f>
        <v>672</v>
      </c>
      <c r="D35" s="50">
        <f>D34+D33+D31</f>
        <v>672</v>
      </c>
      <c r="E35" s="50"/>
      <c r="F35" s="50"/>
      <c r="G35" s="180">
        <v>0</v>
      </c>
      <c r="H35" s="50">
        <f>H34+H33+H31</f>
        <v>0</v>
      </c>
      <c r="I35" s="50"/>
      <c r="J35" s="50"/>
      <c r="K35" s="180"/>
      <c r="L35" s="50">
        <f>L34+L33+L31</f>
        <v>0</v>
      </c>
      <c r="M35" s="50"/>
      <c r="N35" s="50"/>
      <c r="O35" s="180">
        <v>0</v>
      </c>
      <c r="P35" s="50">
        <f>P34+P33+P31</f>
        <v>0</v>
      </c>
      <c r="Q35" s="50"/>
      <c r="R35" s="50"/>
      <c r="S35" s="180">
        <v>0</v>
      </c>
      <c r="T35" s="50">
        <f>T34+T33+T31</f>
        <v>0</v>
      </c>
      <c r="U35" s="50"/>
      <c r="V35" s="50"/>
      <c r="W35" s="180">
        <v>0</v>
      </c>
      <c r="X35" s="50">
        <f>X34+X33+X31</f>
        <v>672</v>
      </c>
      <c r="Y35" s="148"/>
    </row>
    <row r="36" spans="2:25" ht="15.75">
      <c r="B36" s="1"/>
      <c r="C36" s="1"/>
      <c r="D36" s="1"/>
      <c r="E36" s="1"/>
      <c r="F36" s="1"/>
      <c r="G36" s="1"/>
      <c r="H36" s="1"/>
      <c r="I36" s="1"/>
      <c r="J36" s="2"/>
      <c r="K36" s="1"/>
      <c r="L36" s="1"/>
      <c r="M36" s="1"/>
      <c r="N36" s="1"/>
      <c r="O36" s="1"/>
      <c r="P36" s="1"/>
      <c r="Q36" s="1"/>
      <c r="R36" s="1"/>
      <c r="S36" s="1"/>
      <c r="T36" s="1"/>
      <c r="U36" s="1"/>
      <c r="V36" s="1"/>
      <c r="W36" s="1"/>
      <c r="X36" s="1"/>
      <c r="Y36" s="1"/>
    </row>
    <row r="37" spans="1:25" ht="15.75">
      <c r="A37" s="1"/>
      <c r="B37" s="1"/>
      <c r="C37" s="1"/>
      <c r="D37" s="1"/>
      <c r="E37" s="1"/>
      <c r="F37" s="1"/>
      <c r="G37" s="1"/>
      <c r="H37" s="1"/>
      <c r="I37" s="1"/>
      <c r="J37" s="2"/>
      <c r="K37" s="1"/>
      <c r="L37" s="1"/>
      <c r="M37" s="1"/>
      <c r="N37" s="1"/>
      <c r="O37" s="1"/>
      <c r="P37" s="1"/>
      <c r="Q37" s="1"/>
      <c r="R37" s="1"/>
      <c r="S37" s="1"/>
      <c r="T37" s="1"/>
      <c r="U37" s="1"/>
      <c r="V37" s="1"/>
      <c r="W37" s="1"/>
      <c r="X37" s="1"/>
      <c r="Y37" s="1"/>
    </row>
    <row r="38" spans="1:25" ht="15.75">
      <c r="A38" s="1"/>
      <c r="B38" s="1"/>
      <c r="C38" s="1"/>
      <c r="D38" s="1"/>
      <c r="E38" s="1"/>
      <c r="F38" s="1"/>
      <c r="G38" s="1"/>
      <c r="H38" s="1"/>
      <c r="I38" s="1"/>
      <c r="J38" s="2"/>
      <c r="K38" s="1"/>
      <c r="L38" s="1"/>
      <c r="M38" s="1"/>
      <c r="N38" s="1"/>
      <c r="O38" s="1"/>
      <c r="P38" s="1"/>
      <c r="Q38" s="1"/>
      <c r="R38" s="1"/>
      <c r="S38" s="1"/>
      <c r="T38" s="1"/>
      <c r="U38" s="1"/>
      <c r="V38" s="1"/>
      <c r="W38" s="1"/>
      <c r="X38" s="1"/>
      <c r="Y38" s="1"/>
    </row>
    <row r="39" spans="1:25" ht="15.75">
      <c r="A39" s="1"/>
      <c r="B39" s="1"/>
      <c r="C39" s="1"/>
      <c r="D39" s="1"/>
      <c r="E39" s="1"/>
      <c r="F39" s="1"/>
      <c r="G39" s="1"/>
      <c r="H39" s="1"/>
      <c r="I39" s="1"/>
      <c r="J39" s="2"/>
      <c r="K39" s="1"/>
      <c r="L39" s="1"/>
      <c r="M39" s="1"/>
      <c r="N39" s="1"/>
      <c r="O39" s="1"/>
      <c r="P39" s="1"/>
      <c r="Q39" s="1"/>
      <c r="R39" s="1"/>
      <c r="S39" s="1"/>
      <c r="T39" s="1"/>
      <c r="U39" s="1"/>
      <c r="V39" s="1"/>
      <c r="W39" s="1"/>
      <c r="X39" s="1"/>
      <c r="Y39" s="1"/>
    </row>
    <row r="40" spans="1:25" ht="39.75" customHeight="1">
      <c r="A40" s="834" t="s">
        <v>17</v>
      </c>
      <c r="B40" s="835"/>
      <c r="C40" s="835"/>
      <c r="D40" s="835"/>
      <c r="E40" s="835"/>
      <c r="F40" s="835"/>
      <c r="G40" s="835"/>
      <c r="H40" s="835"/>
      <c r="I40" s="835"/>
      <c r="J40" s="835"/>
      <c r="K40" s="835"/>
      <c r="L40" s="835"/>
      <c r="M40" s="835"/>
      <c r="N40" s="835"/>
      <c r="O40" s="835"/>
      <c r="P40" s="835"/>
      <c r="Q40" s="835"/>
      <c r="R40" s="835"/>
      <c r="S40" s="835"/>
      <c r="T40" s="835"/>
      <c r="U40" s="835"/>
      <c r="V40" s="1"/>
      <c r="W40" s="1"/>
      <c r="X40" s="1"/>
      <c r="Y40" s="1"/>
    </row>
    <row r="41" spans="1:25" ht="14.25" customHeight="1">
      <c r="A41" s="133"/>
      <c r="B41" s="118"/>
      <c r="C41" s="118"/>
      <c r="D41" s="118"/>
      <c r="E41" s="118"/>
      <c r="F41" s="118"/>
      <c r="G41" s="118"/>
      <c r="H41" s="118"/>
      <c r="I41" s="118"/>
      <c r="J41" s="118"/>
      <c r="K41" s="118"/>
      <c r="L41" s="118"/>
      <c r="M41" s="118"/>
      <c r="N41" s="118"/>
      <c r="O41" s="118"/>
      <c r="P41" s="118"/>
      <c r="Q41" s="118"/>
      <c r="R41" s="118"/>
      <c r="S41" s="118"/>
      <c r="T41" s="118"/>
      <c r="U41" s="118"/>
      <c r="V41" s="1"/>
      <c r="W41" s="1"/>
      <c r="X41" s="1"/>
      <c r="Y41" s="1"/>
    </row>
    <row r="42" spans="1:25" ht="15.75">
      <c r="A42" s="1" t="s">
        <v>336</v>
      </c>
      <c r="B42" s="1"/>
      <c r="C42" s="1"/>
      <c r="D42" s="1"/>
      <c r="E42" s="1"/>
      <c r="F42" s="1"/>
      <c r="G42" s="1"/>
      <c r="H42" s="1"/>
      <c r="I42" s="1"/>
      <c r="J42" s="2"/>
      <c r="K42" s="1"/>
      <c r="L42" s="1"/>
      <c r="M42" s="1"/>
      <c r="N42" s="1"/>
      <c r="O42" s="1"/>
      <c r="P42" s="1"/>
      <c r="Q42" s="1"/>
      <c r="R42" s="1"/>
      <c r="S42" s="1"/>
      <c r="T42" s="1"/>
      <c r="U42" s="1"/>
      <c r="V42" s="1"/>
      <c r="W42" s="1"/>
      <c r="X42" s="1"/>
      <c r="Y42" s="1"/>
    </row>
    <row r="43" spans="1:25" ht="15.75">
      <c r="A43" s="1"/>
      <c r="B43" s="1"/>
      <c r="C43" s="1"/>
      <c r="D43" s="1"/>
      <c r="E43" s="1"/>
      <c r="F43" s="1"/>
      <c r="G43" s="1"/>
      <c r="H43" s="1"/>
      <c r="I43" s="1"/>
      <c r="J43" s="2"/>
      <c r="K43" s="1"/>
      <c r="L43" s="1"/>
      <c r="M43" s="1"/>
      <c r="N43" s="1"/>
      <c r="O43" s="1"/>
      <c r="P43" s="1"/>
      <c r="Q43" s="1"/>
      <c r="R43" s="1"/>
      <c r="S43" s="1"/>
      <c r="T43" s="1"/>
      <c r="U43" s="1"/>
      <c r="V43" s="1"/>
      <c r="W43" s="1"/>
      <c r="X43" s="1"/>
      <c r="Y43" s="1"/>
    </row>
    <row r="44" spans="1:25" ht="15.75">
      <c r="A44" s="1"/>
      <c r="B44" s="1"/>
      <c r="C44" s="1"/>
      <c r="D44" s="1"/>
      <c r="E44" s="1"/>
      <c r="F44" s="1"/>
      <c r="G44" s="1"/>
      <c r="H44" s="1"/>
      <c r="I44" s="1"/>
      <c r="J44" s="2"/>
      <c r="K44" s="1"/>
      <c r="L44" s="1"/>
      <c r="M44" s="1"/>
      <c r="N44" s="1"/>
      <c r="O44" s="1"/>
      <c r="P44" s="1"/>
      <c r="Q44" s="1"/>
      <c r="R44" s="1"/>
      <c r="S44" s="1"/>
      <c r="T44" s="1"/>
      <c r="U44" s="1"/>
      <c r="V44" s="1"/>
      <c r="W44" s="1"/>
      <c r="X44" s="1"/>
      <c r="Y44" s="1"/>
    </row>
    <row r="45" spans="1:25" ht="15.75">
      <c r="A45" s="1"/>
      <c r="B45" s="1"/>
      <c r="C45" s="1"/>
      <c r="D45" s="1"/>
      <c r="E45" s="1"/>
      <c r="F45" s="1"/>
      <c r="G45" s="1"/>
      <c r="H45" s="1"/>
      <c r="I45" s="1"/>
      <c r="J45" s="2"/>
      <c r="K45" s="1"/>
      <c r="L45" s="1"/>
      <c r="M45" s="1"/>
      <c r="N45" s="1"/>
      <c r="O45" s="1"/>
      <c r="P45" s="1"/>
      <c r="Q45" s="1"/>
      <c r="R45" s="1"/>
      <c r="S45" s="1"/>
      <c r="T45" s="1"/>
      <c r="U45" s="1"/>
      <c r="V45" s="1"/>
      <c r="W45" s="1"/>
      <c r="X45" s="1"/>
      <c r="Y45" s="1"/>
    </row>
    <row r="46" spans="1:25" ht="15.75">
      <c r="A46" s="134"/>
      <c r="B46" s="134"/>
      <c r="C46" s="134"/>
      <c r="D46" s="134"/>
      <c r="E46" s="134"/>
      <c r="F46" s="134"/>
      <c r="G46" s="134"/>
      <c r="H46" s="134"/>
      <c r="I46" s="134"/>
      <c r="J46" s="135"/>
      <c r="K46" s="134"/>
      <c r="L46" s="134"/>
      <c r="M46" s="134"/>
      <c r="N46" s="1"/>
      <c r="O46" s="1"/>
      <c r="P46" s="1"/>
      <c r="Q46" s="1"/>
      <c r="R46" s="1"/>
      <c r="S46" s="1"/>
      <c r="T46" s="1"/>
      <c r="U46" s="1"/>
      <c r="V46" s="1"/>
      <c r="W46" s="1"/>
      <c r="X46" s="1"/>
      <c r="Y46" s="1"/>
    </row>
    <row r="47" spans="1:25" ht="15.75">
      <c r="A47" s="134"/>
      <c r="B47" s="134"/>
      <c r="C47" s="134"/>
      <c r="D47" s="134"/>
      <c r="E47" s="134"/>
      <c r="F47" s="134"/>
      <c r="G47" s="134"/>
      <c r="H47" s="134"/>
      <c r="I47" s="134"/>
      <c r="J47" s="135"/>
      <c r="K47" s="134"/>
      <c r="L47" s="134"/>
      <c r="M47" s="134"/>
      <c r="N47" s="1"/>
      <c r="O47" s="1"/>
      <c r="P47" s="1"/>
      <c r="Q47" s="1"/>
      <c r="R47" s="1"/>
      <c r="S47" s="1"/>
      <c r="T47" s="1"/>
      <c r="U47" s="1"/>
      <c r="V47" s="1"/>
      <c r="W47" s="1"/>
      <c r="X47" s="1"/>
      <c r="Y47" s="1"/>
    </row>
  </sheetData>
  <mergeCells count="1">
    <mergeCell ref="A40:U40"/>
  </mergeCells>
  <printOptions horizontalCentered="1"/>
  <pageMargins left="0.5" right="0.5" top="0.5" bottom="0.28" header="0" footer="0.27"/>
  <pageSetup firstPageNumber="2" useFirstPageNumber="1" fitToHeight="1" fitToWidth="1" horizontalDpi="300" verticalDpi="300" orientation="landscape" scale="65" r:id="rId3"/>
  <headerFooter alignWithMargins="0">
    <oddFooter>&amp;C&amp;"Times New Roman,Regular"Exhibit G - Crosswalk of 2007 Availability</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J25"/>
  <sheetViews>
    <sheetView showGridLines="0" showOutlineSymbols="0" zoomScale="75" zoomScaleNormal="75" workbookViewId="0" topLeftCell="A1">
      <selection activeCell="M13" sqref="M13"/>
    </sheetView>
  </sheetViews>
  <sheetFormatPr defaultColWidth="8.88671875" defaultRowHeight="15"/>
  <cols>
    <col min="1" max="1" width="4.4453125" style="58" customWidth="1"/>
    <col min="2" max="2" width="29.21484375" style="58" customWidth="1"/>
    <col min="3" max="3" width="24.21484375" style="58" customWidth="1"/>
    <col min="4" max="5" width="5.6640625" style="58" customWidth="1"/>
    <col min="6" max="6" width="8.5546875" style="58" customWidth="1"/>
    <col min="7" max="7" width="1.4375" style="58" customWidth="1"/>
    <col min="8" max="9" width="5.6640625" style="58" customWidth="1"/>
    <col min="10" max="10" width="7.6640625" style="58" customWidth="1"/>
    <col min="11" max="11" width="1.4375" style="58" customWidth="1"/>
    <col min="12" max="13" width="5.6640625" style="58" customWidth="1"/>
    <col min="14" max="14" width="7.6640625" style="58" customWidth="1"/>
    <col min="15" max="15" width="1.5625" style="58" customWidth="1"/>
    <col min="16" max="17" width="5.6640625" style="58" customWidth="1"/>
    <col min="18" max="18" width="7.6640625" style="58" customWidth="1"/>
    <col min="19" max="19" width="9.6640625" style="58" customWidth="1"/>
    <col min="20" max="20" width="27.5546875" style="58" customWidth="1"/>
    <col min="21" max="24" width="7.6640625" style="58" customWidth="1"/>
    <col min="25" max="25" width="3.6640625" style="58" customWidth="1"/>
    <col min="26" max="28" width="7.6640625" style="58" customWidth="1"/>
    <col min="29" max="29" width="3.6640625" style="58" customWidth="1"/>
    <col min="30" max="32" width="7.6640625" style="58" customWidth="1"/>
    <col min="33" max="33" width="3.6640625" style="58" customWidth="1"/>
    <col min="34" max="36" width="7.6640625" style="58" customWidth="1"/>
    <col min="37" max="16384" width="9.6640625" style="58" customWidth="1"/>
  </cols>
  <sheetData>
    <row r="1" spans="1:25" ht="20.25">
      <c r="A1" s="57" t="s">
        <v>21</v>
      </c>
      <c r="B1" s="1"/>
      <c r="C1" s="1"/>
      <c r="D1" s="1"/>
      <c r="E1" s="1"/>
      <c r="F1" s="1"/>
      <c r="G1" s="1"/>
      <c r="H1" s="1"/>
      <c r="I1" s="1"/>
      <c r="J1" s="1"/>
      <c r="K1" s="1"/>
      <c r="L1" s="1"/>
      <c r="M1" s="1"/>
      <c r="N1" s="1"/>
      <c r="O1" s="1"/>
      <c r="P1" s="1"/>
      <c r="Q1" s="1"/>
      <c r="R1" s="1"/>
      <c r="S1" s="1"/>
      <c r="T1" s="1"/>
      <c r="U1" s="1"/>
      <c r="V1" s="1"/>
      <c r="W1" s="1"/>
      <c r="X1" s="1"/>
      <c r="Y1" s="1"/>
    </row>
    <row r="2" spans="1:25" ht="13.5" customHeight="1">
      <c r="A2" s="57"/>
      <c r="B2" s="1"/>
      <c r="C2" s="1"/>
      <c r="D2" s="1"/>
      <c r="E2" s="1"/>
      <c r="F2" s="1"/>
      <c r="G2" s="1"/>
      <c r="H2" s="1"/>
      <c r="I2" s="1"/>
      <c r="J2" s="1"/>
      <c r="K2" s="1"/>
      <c r="L2" s="1"/>
      <c r="M2" s="1"/>
      <c r="N2" s="1"/>
      <c r="O2" s="1"/>
      <c r="P2" s="1"/>
      <c r="Q2" s="1"/>
      <c r="R2" s="1"/>
      <c r="S2" s="1"/>
      <c r="T2" s="1"/>
      <c r="U2" s="1"/>
      <c r="V2" s="1"/>
      <c r="W2" s="1"/>
      <c r="X2" s="1"/>
      <c r="Y2" s="1"/>
    </row>
    <row r="3" spans="1:25" ht="18.75">
      <c r="A3" s="23" t="s">
        <v>96</v>
      </c>
      <c r="B3" s="24"/>
      <c r="C3" s="24"/>
      <c r="D3" s="24"/>
      <c r="E3" s="24"/>
      <c r="F3" s="24"/>
      <c r="G3" s="24"/>
      <c r="H3" s="24"/>
      <c r="I3" s="24"/>
      <c r="J3" s="24"/>
      <c r="K3" s="24"/>
      <c r="L3" s="24"/>
      <c r="M3" s="24"/>
      <c r="N3" s="24"/>
      <c r="O3" s="24"/>
      <c r="P3" s="24"/>
      <c r="Q3" s="24"/>
      <c r="R3" s="24"/>
      <c r="S3" s="1"/>
      <c r="T3" s="1"/>
      <c r="U3" s="1"/>
      <c r="V3" s="1"/>
      <c r="W3" s="1"/>
      <c r="X3" s="1"/>
      <c r="Y3" s="1"/>
    </row>
    <row r="4" spans="1:25" ht="16.5">
      <c r="A4" s="26" t="str">
        <f>+'(B) JA Sum of Req '!A5</f>
        <v>Office of Justice Programs</v>
      </c>
      <c r="B4" s="24"/>
      <c r="C4" s="24"/>
      <c r="D4" s="24"/>
      <c r="E4" s="24"/>
      <c r="F4" s="24"/>
      <c r="G4" s="24"/>
      <c r="H4" s="24"/>
      <c r="I4" s="24"/>
      <c r="J4" s="24"/>
      <c r="K4" s="24"/>
      <c r="L4" s="24"/>
      <c r="M4" s="24"/>
      <c r="N4" s="24"/>
      <c r="O4" s="24"/>
      <c r="P4" s="24"/>
      <c r="Q4" s="24"/>
      <c r="R4" s="24"/>
      <c r="S4" s="1"/>
      <c r="T4" s="1"/>
      <c r="U4" s="1"/>
      <c r="V4" s="1"/>
      <c r="W4" s="1"/>
      <c r="X4" s="1"/>
      <c r="Y4" s="1"/>
    </row>
    <row r="5" spans="1:25" ht="16.5">
      <c r="A5" s="26" t="str">
        <f>+'(B) JA Sum of Req '!A6</f>
        <v>Justice Assistance</v>
      </c>
      <c r="B5" s="24"/>
      <c r="C5" s="24"/>
      <c r="D5" s="24"/>
      <c r="E5" s="24"/>
      <c r="F5" s="24"/>
      <c r="G5" s="24"/>
      <c r="H5" s="24"/>
      <c r="I5" s="24"/>
      <c r="J5" s="24"/>
      <c r="K5" s="24"/>
      <c r="L5" s="24"/>
      <c r="M5" s="24"/>
      <c r="N5" s="24"/>
      <c r="O5" s="24"/>
      <c r="P5" s="24"/>
      <c r="Q5" s="24"/>
      <c r="R5" s="24"/>
      <c r="S5" s="1"/>
      <c r="T5" s="1"/>
      <c r="U5" s="1"/>
      <c r="V5" s="1"/>
      <c r="W5" s="1"/>
      <c r="X5" s="1"/>
      <c r="Y5" s="1"/>
    </row>
    <row r="6" spans="1:25" ht="15.75">
      <c r="A6" s="95" t="s">
        <v>177</v>
      </c>
      <c r="B6" s="24"/>
      <c r="C6" s="24"/>
      <c r="D6" s="24"/>
      <c r="E6" s="24"/>
      <c r="F6" s="24"/>
      <c r="G6" s="24"/>
      <c r="H6" s="24"/>
      <c r="I6" s="24"/>
      <c r="J6" s="24"/>
      <c r="K6" s="24"/>
      <c r="L6" s="24"/>
      <c r="M6" s="24"/>
      <c r="N6" s="24"/>
      <c r="O6" s="24"/>
      <c r="P6" s="24"/>
      <c r="Q6" s="24"/>
      <c r="R6" s="24"/>
      <c r="S6" s="1"/>
      <c r="T6" s="1"/>
      <c r="U6" s="1"/>
      <c r="V6" s="1"/>
      <c r="W6" s="1"/>
      <c r="X6" s="1"/>
      <c r="Y6" s="1"/>
    </row>
    <row r="7" spans="1:25" ht="15.75">
      <c r="A7" s="1"/>
      <c r="B7" s="1"/>
      <c r="C7" s="1"/>
      <c r="D7" s="1"/>
      <c r="E7" s="1"/>
      <c r="F7" s="1"/>
      <c r="G7" s="1"/>
      <c r="H7" s="24"/>
      <c r="I7" s="24"/>
      <c r="J7" s="24"/>
      <c r="K7" s="1"/>
      <c r="L7" s="1"/>
      <c r="M7" s="1"/>
      <c r="N7" s="1"/>
      <c r="O7" s="1"/>
      <c r="P7" s="1"/>
      <c r="Q7" s="1"/>
      <c r="R7" s="1"/>
      <c r="S7" s="1"/>
      <c r="T7" s="1"/>
      <c r="U7" s="1"/>
      <c r="V7" s="1"/>
      <c r="W7" s="1"/>
      <c r="X7" s="1"/>
      <c r="Y7" s="1"/>
    </row>
    <row r="8" spans="1:25" ht="15.75">
      <c r="A8" s="157"/>
      <c r="B8" s="158"/>
      <c r="C8" s="164"/>
      <c r="D8" s="259" t="s">
        <v>284</v>
      </c>
      <c r="E8" s="260"/>
      <c r="F8" s="260"/>
      <c r="G8" s="260"/>
      <c r="H8" s="259" t="s">
        <v>285</v>
      </c>
      <c r="I8" s="260"/>
      <c r="J8" s="260"/>
      <c r="K8" s="260"/>
      <c r="L8" s="259" t="s">
        <v>172</v>
      </c>
      <c r="M8" s="260"/>
      <c r="N8" s="260"/>
      <c r="O8" s="260"/>
      <c r="P8" s="259" t="s">
        <v>32</v>
      </c>
      <c r="Q8" s="260"/>
      <c r="R8" s="261"/>
      <c r="S8" s="1"/>
      <c r="T8" s="1"/>
      <c r="U8" s="1"/>
      <c r="V8" s="1"/>
      <c r="W8" s="1"/>
      <c r="X8" s="1"/>
      <c r="Y8" s="1"/>
    </row>
    <row r="9" spans="1:25" ht="16.5" thickBot="1">
      <c r="A9" s="163" t="s">
        <v>210</v>
      </c>
      <c r="B9" s="161"/>
      <c r="C9" s="165"/>
      <c r="D9" s="162" t="s">
        <v>214</v>
      </c>
      <c r="E9" s="162" t="s">
        <v>42</v>
      </c>
      <c r="F9" s="162" t="s">
        <v>216</v>
      </c>
      <c r="G9" s="162"/>
      <c r="H9" s="257" t="s">
        <v>214</v>
      </c>
      <c r="I9" s="162" t="s">
        <v>42</v>
      </c>
      <c r="J9" s="162" t="s">
        <v>216</v>
      </c>
      <c r="K9" s="162"/>
      <c r="L9" s="257" t="s">
        <v>214</v>
      </c>
      <c r="M9" s="162" t="s">
        <v>42</v>
      </c>
      <c r="N9" s="162" t="s">
        <v>216</v>
      </c>
      <c r="O9" s="162"/>
      <c r="P9" s="257" t="s">
        <v>214</v>
      </c>
      <c r="Q9" s="162" t="s">
        <v>42</v>
      </c>
      <c r="R9" s="258" t="s">
        <v>216</v>
      </c>
      <c r="S9" s="1"/>
      <c r="T9" s="1"/>
      <c r="U9" s="1"/>
      <c r="V9" s="1"/>
      <c r="W9" s="1"/>
      <c r="X9" s="1"/>
      <c r="Y9" s="1"/>
    </row>
    <row r="10" spans="1:25" ht="6" customHeight="1">
      <c r="A10" s="155"/>
      <c r="B10" s="1"/>
      <c r="C10" s="147"/>
      <c r="D10" s="1"/>
      <c r="E10" s="1"/>
      <c r="F10" s="1"/>
      <c r="G10" s="1"/>
      <c r="H10" s="154"/>
      <c r="I10" s="1"/>
      <c r="J10" s="1"/>
      <c r="K10" s="1"/>
      <c r="L10" s="154"/>
      <c r="M10" s="1"/>
      <c r="N10" s="1"/>
      <c r="O10" s="1"/>
      <c r="P10" s="154"/>
      <c r="Q10" s="1"/>
      <c r="R10" s="147"/>
      <c r="S10" s="1"/>
      <c r="T10" s="1"/>
      <c r="U10" s="1"/>
      <c r="V10" s="1"/>
      <c r="W10" s="1"/>
      <c r="X10" s="1"/>
      <c r="Y10" s="1"/>
    </row>
    <row r="11" spans="1:25" ht="15.75">
      <c r="A11" s="174" t="s">
        <v>147</v>
      </c>
      <c r="B11" s="175"/>
      <c r="C11" s="176"/>
      <c r="D11" s="175">
        <v>0</v>
      </c>
      <c r="E11" s="175">
        <v>0</v>
      </c>
      <c r="F11" s="778">
        <v>824</v>
      </c>
      <c r="G11" s="175"/>
      <c r="H11" s="174">
        <v>0</v>
      </c>
      <c r="I11" s="175">
        <v>0</v>
      </c>
      <c r="J11" s="778">
        <v>2000</v>
      </c>
      <c r="K11" s="175"/>
      <c r="L11" s="174">
        <v>0</v>
      </c>
      <c r="M11" s="175">
        <v>0</v>
      </c>
      <c r="N11" s="778">
        <v>2000</v>
      </c>
      <c r="O11" s="175"/>
      <c r="P11" s="174">
        <f aca="true" t="shared" si="0" ref="P11:R16">L11-H11</f>
        <v>0</v>
      </c>
      <c r="Q11" s="175">
        <f t="shared" si="0"/>
        <v>0</v>
      </c>
      <c r="R11" s="176">
        <f t="shared" si="0"/>
        <v>0</v>
      </c>
      <c r="S11" s="1"/>
      <c r="T11" s="1"/>
      <c r="U11" s="1"/>
      <c r="V11" s="1"/>
      <c r="W11" s="1"/>
      <c r="X11" s="1"/>
      <c r="Y11" s="1"/>
    </row>
    <row r="12" spans="1:25" ht="15.75">
      <c r="A12" s="174" t="s">
        <v>148</v>
      </c>
      <c r="B12" s="175"/>
      <c r="C12" s="176"/>
      <c r="D12" s="175">
        <v>0</v>
      </c>
      <c r="E12" s="175">
        <v>17</v>
      </c>
      <c r="F12" s="175">
        <v>73136</v>
      </c>
      <c r="G12" s="175"/>
      <c r="H12" s="174">
        <v>0</v>
      </c>
      <c r="I12" s="175">
        <v>17</v>
      </c>
      <c r="J12" s="175">
        <v>20500</v>
      </c>
      <c r="K12" s="175"/>
      <c r="L12" s="174">
        <v>0</v>
      </c>
      <c r="M12" s="175">
        <v>17</v>
      </c>
      <c r="N12" s="175">
        <v>20500</v>
      </c>
      <c r="O12" s="175"/>
      <c r="P12" s="174">
        <f t="shared" si="0"/>
        <v>0</v>
      </c>
      <c r="Q12" s="175">
        <f t="shared" si="0"/>
        <v>0</v>
      </c>
      <c r="R12" s="176">
        <f t="shared" si="0"/>
        <v>0</v>
      </c>
      <c r="S12" s="1"/>
      <c r="T12" s="1"/>
      <c r="U12" s="1"/>
      <c r="V12" s="1"/>
      <c r="W12" s="1"/>
      <c r="X12" s="1"/>
      <c r="Y12" s="1"/>
    </row>
    <row r="13" spans="1:25" ht="15.75">
      <c r="A13" s="174" t="s">
        <v>300</v>
      </c>
      <c r="B13" s="175"/>
      <c r="C13" s="176"/>
      <c r="D13" s="175"/>
      <c r="E13" s="175"/>
      <c r="F13" s="175">
        <v>194</v>
      </c>
      <c r="G13" s="175"/>
      <c r="H13" s="174"/>
      <c r="I13" s="175"/>
      <c r="J13" s="175"/>
      <c r="K13" s="175"/>
      <c r="L13" s="174"/>
      <c r="M13" s="175"/>
      <c r="N13" s="175"/>
      <c r="O13" s="175"/>
      <c r="P13" s="174"/>
      <c r="Q13" s="175"/>
      <c r="R13" s="176"/>
      <c r="S13" s="1"/>
      <c r="T13" s="1"/>
      <c r="U13" s="1"/>
      <c r="V13" s="1"/>
      <c r="W13" s="1"/>
      <c r="X13" s="1"/>
      <c r="Y13" s="1"/>
    </row>
    <row r="14" spans="1:25" ht="15.75">
      <c r="A14" s="174" t="s">
        <v>301</v>
      </c>
      <c r="B14" s="175"/>
      <c r="C14" s="176"/>
      <c r="D14" s="175"/>
      <c r="E14" s="175"/>
      <c r="F14" s="175">
        <v>33</v>
      </c>
      <c r="G14" s="175"/>
      <c r="H14" s="174"/>
      <c r="I14" s="175"/>
      <c r="J14" s="175"/>
      <c r="K14" s="175"/>
      <c r="L14" s="174"/>
      <c r="M14" s="175"/>
      <c r="N14" s="175"/>
      <c r="O14" s="175"/>
      <c r="P14" s="174"/>
      <c r="Q14" s="175"/>
      <c r="R14" s="176"/>
      <c r="S14" s="1"/>
      <c r="T14" s="1"/>
      <c r="U14" s="1"/>
      <c r="V14" s="1"/>
      <c r="W14" s="1"/>
      <c r="X14" s="1"/>
      <c r="Y14" s="1"/>
    </row>
    <row r="15" spans="1:25" ht="15.75">
      <c r="A15" s="174" t="s">
        <v>149</v>
      </c>
      <c r="B15" s="175"/>
      <c r="C15" s="176"/>
      <c r="D15" s="175">
        <v>0</v>
      </c>
      <c r="E15" s="175">
        <v>0</v>
      </c>
      <c r="F15" s="175">
        <v>2056</v>
      </c>
      <c r="G15" s="175"/>
      <c r="H15" s="174">
        <v>0</v>
      </c>
      <c r="I15" s="175">
        <v>0</v>
      </c>
      <c r="J15" s="175">
        <v>2500</v>
      </c>
      <c r="K15" s="175"/>
      <c r="L15" s="174">
        <v>0</v>
      </c>
      <c r="M15" s="175">
        <v>0</v>
      </c>
      <c r="N15" s="175">
        <v>2500</v>
      </c>
      <c r="O15" s="175"/>
      <c r="P15" s="174">
        <f t="shared" si="0"/>
        <v>0</v>
      </c>
      <c r="Q15" s="175">
        <f t="shared" si="0"/>
        <v>0</v>
      </c>
      <c r="R15" s="176">
        <f t="shared" si="0"/>
        <v>0</v>
      </c>
      <c r="S15" s="1"/>
      <c r="T15" s="1"/>
      <c r="U15" s="1"/>
      <c r="V15" s="1"/>
      <c r="W15" s="1"/>
      <c r="X15" s="1"/>
      <c r="Y15" s="1"/>
    </row>
    <row r="16" spans="1:25" ht="15.75">
      <c r="A16" s="173" t="s">
        <v>280</v>
      </c>
      <c r="B16" s="50"/>
      <c r="C16" s="148"/>
      <c r="D16" s="171">
        <v>0</v>
      </c>
      <c r="E16" s="171">
        <v>0</v>
      </c>
      <c r="F16" s="171">
        <f>41024</f>
        <v>41024</v>
      </c>
      <c r="G16" s="171"/>
      <c r="H16" s="173">
        <v>0</v>
      </c>
      <c r="I16" s="171">
        <v>0</v>
      </c>
      <c r="J16" s="171">
        <v>0</v>
      </c>
      <c r="K16" s="171"/>
      <c r="L16" s="173">
        <v>0</v>
      </c>
      <c r="M16" s="171">
        <v>0</v>
      </c>
      <c r="N16" s="171">
        <v>0</v>
      </c>
      <c r="O16" s="170"/>
      <c r="P16" s="173">
        <f t="shared" si="0"/>
        <v>0</v>
      </c>
      <c r="Q16" s="171">
        <f t="shared" si="0"/>
        <v>0</v>
      </c>
      <c r="R16" s="172">
        <f t="shared" si="0"/>
        <v>0</v>
      </c>
      <c r="S16" s="28"/>
      <c r="T16" s="28"/>
      <c r="U16" s="28"/>
      <c r="V16" s="1"/>
      <c r="W16" s="1"/>
      <c r="X16" s="1"/>
      <c r="Y16" s="1"/>
    </row>
    <row r="17" spans="1:25" ht="15.75" hidden="1">
      <c r="A17" s="154"/>
      <c r="B17" s="1"/>
      <c r="C17" s="147"/>
      <c r="D17" s="28"/>
      <c r="E17" s="28"/>
      <c r="F17" s="28"/>
      <c r="G17" s="1"/>
      <c r="H17" s="155"/>
      <c r="I17" s="28"/>
      <c r="J17" s="28"/>
      <c r="K17" s="1"/>
      <c r="L17" s="155"/>
      <c r="M17" s="28"/>
      <c r="N17" s="28"/>
      <c r="O17" s="1"/>
      <c r="P17" s="155"/>
      <c r="Q17" s="28"/>
      <c r="R17" s="149"/>
      <c r="S17" s="1"/>
      <c r="T17" s="1"/>
      <c r="U17" s="1"/>
      <c r="V17" s="1"/>
      <c r="W17" s="1"/>
      <c r="X17" s="1"/>
      <c r="Y17" s="1"/>
    </row>
    <row r="18" spans="1:25" ht="15.75">
      <c r="A18" s="156"/>
      <c r="B18" s="150" t="s">
        <v>211</v>
      </c>
      <c r="C18" s="166"/>
      <c r="D18" s="151">
        <f>SUM(D11:D17)</f>
        <v>0</v>
      </c>
      <c r="E18" s="151">
        <f>SUM(E11:E17)</f>
        <v>17</v>
      </c>
      <c r="F18" s="152">
        <f>SUM(F11:F17)</f>
        <v>117267</v>
      </c>
      <c r="G18" s="151"/>
      <c r="H18" s="184">
        <f>SUM(H11:H17)</f>
        <v>0</v>
      </c>
      <c r="I18" s="151">
        <f>SUM(I11:I17)</f>
        <v>17</v>
      </c>
      <c r="J18" s="152">
        <f>SUM(J11:J17)</f>
        <v>25000</v>
      </c>
      <c r="K18" s="151"/>
      <c r="L18" s="184">
        <f>SUM(L11:L17)</f>
        <v>0</v>
      </c>
      <c r="M18" s="151">
        <f>SUM(M11:M17)</f>
        <v>17</v>
      </c>
      <c r="N18" s="152">
        <f>SUM(N11:N17)</f>
        <v>25000</v>
      </c>
      <c r="O18" s="151"/>
      <c r="P18" s="184">
        <f>SUM(P11:P17)</f>
        <v>0</v>
      </c>
      <c r="Q18" s="151">
        <f>SUM(Q11:Q17)</f>
        <v>0</v>
      </c>
      <c r="R18" s="153">
        <f>SUM(R11:R17)</f>
        <v>0</v>
      </c>
      <c r="S18" s="1"/>
      <c r="T18" s="1"/>
      <c r="U18" s="1"/>
      <c r="V18" s="1"/>
      <c r="W18" s="1"/>
      <c r="X18" s="1"/>
      <c r="Y18" s="1"/>
    </row>
    <row r="19" spans="1:25" ht="15.75" hidden="1">
      <c r="A19" s="1"/>
      <c r="B19" s="1"/>
      <c r="C19" s="1"/>
      <c r="D19" s="1"/>
      <c r="E19" s="1"/>
      <c r="F19" s="1"/>
      <c r="G19" s="1"/>
      <c r="H19" s="1"/>
      <c r="I19" s="1"/>
      <c r="J19" s="1"/>
      <c r="K19" s="1"/>
      <c r="L19" s="1"/>
      <c r="M19" s="1"/>
      <c r="N19" s="1"/>
      <c r="O19" s="1"/>
      <c r="P19" s="1"/>
      <c r="Q19" s="1"/>
      <c r="R19" s="1"/>
      <c r="S19" s="1"/>
      <c r="T19" s="1"/>
      <c r="U19" s="1"/>
      <c r="V19" s="1"/>
      <c r="W19" s="1"/>
      <c r="X19" s="1"/>
      <c r="Y19" s="1"/>
    </row>
    <row r="20" spans="1:25" ht="15.75" hidden="1">
      <c r="A20" s="1" t="s">
        <v>97</v>
      </c>
      <c r="B20" s="1"/>
      <c r="C20" s="1"/>
      <c r="D20" s="1">
        <v>0</v>
      </c>
      <c r="E20" s="1">
        <v>0</v>
      </c>
      <c r="F20" s="1">
        <v>0</v>
      </c>
      <c r="G20" s="1"/>
      <c r="H20" s="1">
        <v>0</v>
      </c>
      <c r="I20" s="1"/>
      <c r="J20" s="1">
        <v>0</v>
      </c>
      <c r="K20" s="1"/>
      <c r="L20" s="1">
        <v>0</v>
      </c>
      <c r="M20" s="1">
        <v>0</v>
      </c>
      <c r="N20" s="1">
        <v>0</v>
      </c>
      <c r="O20" s="1"/>
      <c r="P20" s="1">
        <v>0</v>
      </c>
      <c r="Q20" s="1">
        <v>0</v>
      </c>
      <c r="R20" s="1">
        <v>0</v>
      </c>
      <c r="S20" s="1"/>
      <c r="T20" s="1"/>
      <c r="U20" s="1"/>
      <c r="V20" s="1"/>
      <c r="W20" s="1"/>
      <c r="X20" s="1"/>
      <c r="Y20" s="1"/>
    </row>
    <row r="21" spans="1:25" ht="15.75">
      <c r="A21" s="1"/>
      <c r="B21" s="1"/>
      <c r="C21" s="1"/>
      <c r="D21" s="1"/>
      <c r="E21" s="1"/>
      <c r="F21" s="1"/>
      <c r="G21" s="1"/>
      <c r="H21" s="1"/>
      <c r="I21" s="1"/>
      <c r="J21" s="1"/>
      <c r="K21" s="1"/>
      <c r="L21" s="1"/>
      <c r="M21" s="1"/>
      <c r="N21" s="1"/>
      <c r="O21" s="1"/>
      <c r="P21" s="1"/>
      <c r="Q21" s="1"/>
      <c r="R21" s="1"/>
      <c r="S21" s="1"/>
      <c r="T21" s="1"/>
      <c r="U21" s="1"/>
      <c r="V21" s="1"/>
      <c r="W21" s="1"/>
      <c r="X21" s="1"/>
      <c r="Y21" s="1"/>
    </row>
    <row r="22" spans="1:25" ht="15.75">
      <c r="A22" s="1"/>
      <c r="B22" s="1"/>
      <c r="C22" s="1"/>
      <c r="D22" s="1"/>
      <c r="E22" s="1"/>
      <c r="F22" s="1"/>
      <c r="G22" s="1"/>
      <c r="H22" s="1"/>
      <c r="I22" s="1"/>
      <c r="J22" s="1"/>
      <c r="K22" s="1"/>
      <c r="L22" s="1"/>
      <c r="M22" s="1"/>
      <c r="N22" s="1"/>
      <c r="O22" s="1"/>
      <c r="P22" s="1"/>
      <c r="Q22" s="1"/>
      <c r="R22" s="1"/>
      <c r="S22" s="1"/>
      <c r="T22" s="1"/>
      <c r="U22" s="1"/>
      <c r="V22" s="1"/>
      <c r="W22" s="1"/>
      <c r="X22" s="1"/>
      <c r="Y22" s="1"/>
    </row>
    <row r="23" spans="1:36" ht="15.75">
      <c r="A23" s="1"/>
      <c r="B23" s="1"/>
      <c r="C23" s="2"/>
      <c r="D23" s="2"/>
      <c r="E23" s="2"/>
      <c r="F23" s="2"/>
      <c r="G23" s="2"/>
      <c r="H23" s="2"/>
      <c r="I23" s="2"/>
      <c r="J23" s="2"/>
      <c r="K23" s="2"/>
      <c r="L23" s="2"/>
      <c r="M23" s="2"/>
      <c r="N23" s="2"/>
      <c r="O23" s="2"/>
      <c r="P23" s="2"/>
      <c r="Q23" s="2"/>
      <c r="R23" s="2"/>
      <c r="S23" s="1"/>
      <c r="T23" s="59"/>
      <c r="U23" s="59"/>
      <c r="V23" s="59"/>
      <c r="W23" s="59"/>
      <c r="X23" s="59"/>
      <c r="Y23" s="59"/>
      <c r="Z23" s="59"/>
      <c r="AA23" s="59"/>
      <c r="AB23" s="59"/>
      <c r="AC23" s="59"/>
      <c r="AD23" s="59"/>
      <c r="AE23" s="59"/>
      <c r="AF23" s="59"/>
      <c r="AG23" s="59"/>
      <c r="AH23" s="59"/>
      <c r="AI23" s="59"/>
      <c r="AJ23" s="59"/>
    </row>
    <row r="24" spans="1:36" ht="15.75">
      <c r="A24" s="1"/>
      <c r="B24" s="1"/>
      <c r="C24" s="2"/>
      <c r="D24" s="2"/>
      <c r="E24" s="2"/>
      <c r="F24" s="2"/>
      <c r="G24" s="2"/>
      <c r="H24" s="2"/>
      <c r="I24" s="2"/>
      <c r="J24" s="2"/>
      <c r="K24" s="2"/>
      <c r="L24" s="2"/>
      <c r="M24" s="2"/>
      <c r="N24" s="2"/>
      <c r="O24" s="2"/>
      <c r="P24" s="2"/>
      <c r="Q24" s="2"/>
      <c r="R24" s="2"/>
      <c r="S24" s="1"/>
      <c r="T24" s="59"/>
      <c r="U24" s="59"/>
      <c r="V24" s="59"/>
      <c r="W24" s="59"/>
      <c r="X24" s="59"/>
      <c r="Y24" s="59"/>
      <c r="Z24" s="59"/>
      <c r="AA24" s="59"/>
      <c r="AB24" s="59"/>
      <c r="AC24" s="59"/>
      <c r="AD24" s="59"/>
      <c r="AE24" s="59"/>
      <c r="AF24" s="59"/>
      <c r="AG24" s="59"/>
      <c r="AH24" s="59"/>
      <c r="AI24" s="59"/>
      <c r="AJ24" s="59"/>
    </row>
    <row r="25" spans="1:36" ht="15.75">
      <c r="A25" s="1"/>
      <c r="B25" s="1"/>
      <c r="C25" s="1"/>
      <c r="D25" s="1"/>
      <c r="E25" s="1"/>
      <c r="F25" s="1"/>
      <c r="G25" s="1"/>
      <c r="H25" s="1"/>
      <c r="I25" s="1"/>
      <c r="J25" s="1"/>
      <c r="K25" s="1"/>
      <c r="L25" s="1"/>
      <c r="M25" s="1"/>
      <c r="N25" s="1"/>
      <c r="O25" s="1"/>
      <c r="P25" s="1"/>
      <c r="Q25" s="1"/>
      <c r="R25" s="1"/>
      <c r="S25" s="1"/>
      <c r="T25" s="59"/>
      <c r="U25" s="59"/>
      <c r="V25" s="59"/>
      <c r="W25" s="59"/>
      <c r="X25" s="59"/>
      <c r="Y25" s="59"/>
      <c r="Z25" s="59"/>
      <c r="AA25" s="59"/>
      <c r="AB25" s="59">
        <f>11335-1508</f>
        <v>9827</v>
      </c>
      <c r="AC25" s="59"/>
      <c r="AD25" s="59"/>
      <c r="AE25" s="59"/>
      <c r="AF25" s="59"/>
      <c r="AG25" s="59"/>
      <c r="AH25" s="59"/>
      <c r="AI25" s="59"/>
      <c r="AJ25" s="59"/>
    </row>
    <row r="38" ht="37.5" customHeight="1"/>
  </sheetData>
  <printOptions horizontalCentered="1"/>
  <pageMargins left="1" right="1" top="0.5" bottom="0.28" header="0" footer="0.28"/>
  <pageSetup fitToHeight="1" fitToWidth="1" horizontalDpi="300" verticalDpi="300" orientation="landscape" scale="69" r:id="rId1"/>
  <headerFooter alignWithMargins="0">
    <oddFooter>&amp;C&amp;"Times New Roman,Regular"Exhibit H - Summary of Reimbursable Resources</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5"/>
  <sheetViews>
    <sheetView zoomScale="75" zoomScaleNormal="75" workbookViewId="0" topLeftCell="A1">
      <pane xSplit="2" ySplit="11" topLeftCell="C27" activePane="bottomRight" state="frozen"/>
      <selection pane="topLeft" activeCell="A1" sqref="A1"/>
      <selection pane="topRight" activeCell="C1" sqref="C1"/>
      <selection pane="bottomLeft" activeCell="A12" sqref="A12"/>
      <selection pane="bottomRight" activeCell="E10" sqref="E10"/>
    </sheetView>
  </sheetViews>
  <sheetFormatPr defaultColWidth="8.88671875" defaultRowHeight="15"/>
  <cols>
    <col min="1" max="1" width="21.6640625" style="31" customWidth="1"/>
    <col min="2" max="2" width="9.10546875" style="31" customWidth="1"/>
    <col min="3" max="3" width="9.88671875" style="31" customWidth="1"/>
    <col min="4" max="4" width="11.77734375" style="31" customWidth="1"/>
    <col min="5" max="5" width="10.88671875" style="31" customWidth="1"/>
    <col min="6" max="6" width="11.77734375" style="31" customWidth="1"/>
    <col min="7" max="7" width="9.77734375" style="31" customWidth="1"/>
    <col min="8" max="8" width="11.99609375" style="31" customWidth="1"/>
    <col min="9" max="9" width="9.77734375" style="31" hidden="1" customWidth="1"/>
    <col min="10" max="12" width="9.77734375" style="31" customWidth="1"/>
    <col min="13" max="13" width="12.21484375" style="31" customWidth="1"/>
    <col min="14" max="16384" width="8.88671875" style="31" customWidth="1"/>
  </cols>
  <sheetData>
    <row r="1" ht="20.25">
      <c r="A1" s="57" t="s">
        <v>20</v>
      </c>
    </row>
    <row r="2" ht="20.25">
      <c r="A2" s="57"/>
    </row>
    <row r="3" ht="12" customHeight="1">
      <c r="A3" s="57"/>
    </row>
    <row r="4" spans="1:13" ht="18.75">
      <c r="A4" s="23" t="s">
        <v>44</v>
      </c>
      <c r="B4" s="30"/>
      <c r="C4" s="30"/>
      <c r="D4" s="30"/>
      <c r="E4" s="30"/>
      <c r="F4" s="30"/>
      <c r="G4" s="30"/>
      <c r="H4" s="30"/>
      <c r="I4" s="30"/>
      <c r="J4" s="30"/>
      <c r="K4" s="30"/>
      <c r="L4" s="30"/>
      <c r="M4" s="30"/>
    </row>
    <row r="5" spans="1:13" ht="16.5">
      <c r="A5" s="26" t="str">
        <f>+'(B) JA Sum of Req '!A5</f>
        <v>Office of Justice Programs</v>
      </c>
      <c r="B5" s="30"/>
      <c r="C5" s="30"/>
      <c r="D5" s="30"/>
      <c r="E5" s="30"/>
      <c r="F5" s="30"/>
      <c r="G5" s="30"/>
      <c r="H5" s="30"/>
      <c r="I5" s="30"/>
      <c r="J5" s="30"/>
      <c r="K5" s="30"/>
      <c r="L5" s="30"/>
      <c r="M5" s="30"/>
    </row>
    <row r="6" spans="1:13" ht="16.5">
      <c r="A6" s="26" t="str">
        <f>+'(B) JA Sum of Req '!A6</f>
        <v>Justice Assistance</v>
      </c>
      <c r="B6" s="30"/>
      <c r="C6" s="30"/>
      <c r="D6" s="30"/>
      <c r="E6" s="30"/>
      <c r="F6" s="30"/>
      <c r="G6" s="30"/>
      <c r="H6" s="30"/>
      <c r="I6" s="30"/>
      <c r="J6" s="30"/>
      <c r="K6" s="30"/>
      <c r="L6" s="30"/>
      <c r="M6" s="30"/>
    </row>
    <row r="8" spans="1:13" ht="15">
      <c r="A8" s="32"/>
      <c r="B8" s="32"/>
      <c r="C8" s="32"/>
      <c r="D8" s="32"/>
      <c r="E8" s="32"/>
      <c r="F8" s="32"/>
      <c r="G8" s="32"/>
      <c r="H8" s="32"/>
      <c r="I8" s="32"/>
      <c r="J8" s="32"/>
      <c r="K8" s="32"/>
      <c r="L8" s="32"/>
      <c r="M8" s="32"/>
    </row>
    <row r="9" spans="1:14" ht="29.25" customHeight="1">
      <c r="A9" s="103"/>
      <c r="B9" s="389"/>
      <c r="C9" s="379" t="s">
        <v>167</v>
      </c>
      <c r="D9" s="104"/>
      <c r="E9" s="379" t="s">
        <v>285</v>
      </c>
      <c r="F9" s="104"/>
      <c r="G9" s="523"/>
      <c r="H9" s="836" t="s">
        <v>172</v>
      </c>
      <c r="I9" s="837"/>
      <c r="J9" s="837"/>
      <c r="K9" s="837"/>
      <c r="L9" s="837"/>
      <c r="M9" s="838"/>
      <c r="N9" s="33"/>
    </row>
    <row r="10" spans="1:14" ht="15">
      <c r="A10" s="105"/>
      <c r="B10" s="106"/>
      <c r="C10" s="107" t="s">
        <v>43</v>
      </c>
      <c r="D10" s="108" t="s">
        <v>43</v>
      </c>
      <c r="E10" s="109" t="s">
        <v>43</v>
      </c>
      <c r="F10" s="108" t="s">
        <v>43</v>
      </c>
      <c r="G10" s="116"/>
      <c r="H10" s="111" t="s">
        <v>48</v>
      </c>
      <c r="I10" s="111" t="s">
        <v>48</v>
      </c>
      <c r="J10" s="111" t="s">
        <v>48</v>
      </c>
      <c r="K10" s="111" t="s">
        <v>124</v>
      </c>
      <c r="L10" s="391" t="s">
        <v>43</v>
      </c>
      <c r="M10" s="110" t="s">
        <v>43</v>
      </c>
      <c r="N10" s="33"/>
    </row>
    <row r="11" spans="1:14" ht="15">
      <c r="A11" s="112" t="s">
        <v>45</v>
      </c>
      <c r="B11" s="106"/>
      <c r="C11" s="113" t="s">
        <v>46</v>
      </c>
      <c r="D11" s="114" t="s">
        <v>47</v>
      </c>
      <c r="E11" s="115" t="s">
        <v>46</v>
      </c>
      <c r="F11" s="114" t="s">
        <v>47</v>
      </c>
      <c r="G11" s="116" t="s">
        <v>14</v>
      </c>
      <c r="H11" s="117" t="s">
        <v>223</v>
      </c>
      <c r="I11" s="117" t="s">
        <v>229</v>
      </c>
      <c r="J11" s="117" t="s">
        <v>173</v>
      </c>
      <c r="K11" s="117" t="s">
        <v>125</v>
      </c>
      <c r="L11" s="392" t="s">
        <v>46</v>
      </c>
      <c r="M11" s="116" t="s">
        <v>47</v>
      </c>
      <c r="N11" s="33"/>
    </row>
    <row r="12" spans="1:14" ht="15">
      <c r="A12" s="524"/>
      <c r="B12" s="527"/>
      <c r="C12" s="508"/>
      <c r="D12" s="509"/>
      <c r="E12" s="508"/>
      <c r="F12" s="508"/>
      <c r="G12" s="507"/>
      <c r="H12" s="507"/>
      <c r="I12" s="507"/>
      <c r="J12" s="507"/>
      <c r="K12" s="507"/>
      <c r="L12" s="507"/>
      <c r="M12" s="510"/>
      <c r="N12" s="33"/>
    </row>
    <row r="13" spans="1:14" ht="15">
      <c r="A13" s="525" t="s">
        <v>224</v>
      </c>
      <c r="B13" s="528"/>
      <c r="C13" s="511">
        <v>23</v>
      </c>
      <c r="D13" s="511">
        <v>0</v>
      </c>
      <c r="E13" s="511">
        <v>23</v>
      </c>
      <c r="F13" s="511">
        <v>0</v>
      </c>
      <c r="G13" s="511">
        <v>0</v>
      </c>
      <c r="H13" s="511"/>
      <c r="I13" s="511"/>
      <c r="J13" s="511"/>
      <c r="K13" s="511">
        <f aca="true" t="shared" si="0" ref="K13:K29">H13+J13</f>
        <v>0</v>
      </c>
      <c r="L13" s="511">
        <f>E13+G13+K13</f>
        <v>23</v>
      </c>
      <c r="M13" s="512"/>
      <c r="N13" s="33"/>
    </row>
    <row r="14" spans="1:14" ht="15">
      <c r="A14" s="525" t="s">
        <v>225</v>
      </c>
      <c r="B14" s="528"/>
      <c r="C14" s="511">
        <v>278</v>
      </c>
      <c r="D14" s="511">
        <v>4</v>
      </c>
      <c r="E14" s="511">
        <v>278</v>
      </c>
      <c r="F14" s="511">
        <v>4</v>
      </c>
      <c r="G14" s="511">
        <v>0</v>
      </c>
      <c r="H14" s="511"/>
      <c r="I14" s="511"/>
      <c r="J14" s="511"/>
      <c r="K14" s="511">
        <f t="shared" si="0"/>
        <v>0</v>
      </c>
      <c r="L14" s="511">
        <f>E14+G14+K14</f>
        <v>278</v>
      </c>
      <c r="M14" s="512">
        <v>4</v>
      </c>
      <c r="N14" s="33"/>
    </row>
    <row r="15" spans="1:14" ht="15">
      <c r="A15" s="525" t="s">
        <v>188</v>
      </c>
      <c r="B15" s="528"/>
      <c r="C15" s="511">
        <v>1</v>
      </c>
      <c r="D15" s="511">
        <v>0</v>
      </c>
      <c r="E15" s="511">
        <v>1</v>
      </c>
      <c r="F15" s="511">
        <v>0</v>
      </c>
      <c r="G15" s="511">
        <v>0</v>
      </c>
      <c r="H15" s="511"/>
      <c r="I15" s="511"/>
      <c r="J15" s="511"/>
      <c r="K15" s="511"/>
      <c r="L15" s="511">
        <v>1</v>
      </c>
      <c r="M15" s="512"/>
      <c r="N15" s="33"/>
    </row>
    <row r="16" spans="1:14" ht="15">
      <c r="A16" s="525" t="s">
        <v>226</v>
      </c>
      <c r="B16" s="528"/>
      <c r="C16" s="511">
        <v>108</v>
      </c>
      <c r="D16" s="511">
        <v>11</v>
      </c>
      <c r="E16" s="511">
        <v>108</v>
      </c>
      <c r="F16" s="511">
        <v>11</v>
      </c>
      <c r="G16" s="511">
        <v>0</v>
      </c>
      <c r="H16" s="511"/>
      <c r="I16" s="511"/>
      <c r="J16" s="511"/>
      <c r="K16" s="511">
        <f t="shared" si="0"/>
        <v>0</v>
      </c>
      <c r="L16" s="511">
        <v>108</v>
      </c>
      <c r="M16" s="512">
        <v>11</v>
      </c>
      <c r="N16" s="33"/>
    </row>
    <row r="17" spans="1:14" ht="15">
      <c r="A17" s="525" t="s">
        <v>106</v>
      </c>
      <c r="B17" s="528"/>
      <c r="C17" s="511">
        <v>28</v>
      </c>
      <c r="D17" s="511">
        <v>0</v>
      </c>
      <c r="E17" s="511">
        <v>28</v>
      </c>
      <c r="F17" s="511">
        <v>0</v>
      </c>
      <c r="G17" s="511">
        <v>0</v>
      </c>
      <c r="H17" s="511"/>
      <c r="I17" s="511"/>
      <c r="J17" s="511"/>
      <c r="K17" s="511">
        <f t="shared" si="0"/>
        <v>0</v>
      </c>
      <c r="L17" s="511">
        <f aca="true" t="shared" si="1" ref="L17:L28">E17+G17+K17</f>
        <v>28</v>
      </c>
      <c r="M17" s="512"/>
      <c r="N17" s="33"/>
    </row>
    <row r="18" spans="1:14" ht="15">
      <c r="A18" s="526" t="s">
        <v>107</v>
      </c>
      <c r="B18" s="528"/>
      <c r="C18" s="511">
        <v>7</v>
      </c>
      <c r="D18" s="511">
        <v>0</v>
      </c>
      <c r="E18" s="511">
        <v>7</v>
      </c>
      <c r="F18" s="511">
        <v>0</v>
      </c>
      <c r="G18" s="511">
        <v>0</v>
      </c>
      <c r="H18" s="511"/>
      <c r="I18" s="511"/>
      <c r="J18" s="511"/>
      <c r="K18" s="511">
        <f t="shared" si="0"/>
        <v>0</v>
      </c>
      <c r="L18" s="511">
        <f t="shared" si="1"/>
        <v>7</v>
      </c>
      <c r="M18" s="512"/>
      <c r="N18" s="33"/>
    </row>
    <row r="19" spans="1:14" ht="15">
      <c r="A19" s="525" t="s">
        <v>118</v>
      </c>
      <c r="B19" s="528"/>
      <c r="C19" s="511">
        <v>29</v>
      </c>
      <c r="D19" s="511">
        <v>0</v>
      </c>
      <c r="E19" s="511">
        <v>29</v>
      </c>
      <c r="F19" s="511">
        <v>0</v>
      </c>
      <c r="G19" s="511">
        <v>0</v>
      </c>
      <c r="H19" s="511"/>
      <c r="I19" s="511"/>
      <c r="J19" s="511"/>
      <c r="K19" s="511">
        <f t="shared" si="0"/>
        <v>0</v>
      </c>
      <c r="L19" s="511">
        <f t="shared" si="1"/>
        <v>29</v>
      </c>
      <c r="M19" s="512"/>
      <c r="N19" s="33"/>
    </row>
    <row r="20" spans="1:14" ht="15">
      <c r="A20" s="525" t="s">
        <v>119</v>
      </c>
      <c r="B20" s="528"/>
      <c r="C20" s="511">
        <v>15</v>
      </c>
      <c r="D20" s="511">
        <v>0</v>
      </c>
      <c r="E20" s="511">
        <v>15</v>
      </c>
      <c r="F20" s="511">
        <v>0</v>
      </c>
      <c r="G20" s="511">
        <v>0</v>
      </c>
      <c r="H20" s="511"/>
      <c r="I20" s="511"/>
      <c r="J20" s="511"/>
      <c r="K20" s="511">
        <f t="shared" si="0"/>
        <v>0</v>
      </c>
      <c r="L20" s="511">
        <f t="shared" si="1"/>
        <v>15</v>
      </c>
      <c r="M20" s="512"/>
      <c r="N20" s="33"/>
    </row>
    <row r="21" spans="1:14" ht="15">
      <c r="A21" s="525" t="s">
        <v>120</v>
      </c>
      <c r="B21" s="528"/>
      <c r="C21" s="511">
        <v>1</v>
      </c>
      <c r="D21" s="511">
        <v>0</v>
      </c>
      <c r="E21" s="511">
        <v>1</v>
      </c>
      <c r="F21" s="511">
        <v>0</v>
      </c>
      <c r="G21" s="511">
        <v>0</v>
      </c>
      <c r="H21" s="511"/>
      <c r="I21" s="511"/>
      <c r="J21" s="511"/>
      <c r="K21" s="511">
        <f t="shared" si="0"/>
        <v>0</v>
      </c>
      <c r="L21" s="511">
        <f t="shared" si="1"/>
        <v>1</v>
      </c>
      <c r="M21" s="512"/>
      <c r="N21" s="33"/>
    </row>
    <row r="22" spans="1:14" ht="15">
      <c r="A22" s="525" t="s">
        <v>121</v>
      </c>
      <c r="B22" s="528"/>
      <c r="C22" s="511">
        <v>1</v>
      </c>
      <c r="D22" s="511">
        <v>0</v>
      </c>
      <c r="E22" s="511">
        <v>1</v>
      </c>
      <c r="F22" s="511">
        <v>0</v>
      </c>
      <c r="G22" s="511">
        <v>0</v>
      </c>
      <c r="H22" s="511"/>
      <c r="I22" s="511"/>
      <c r="J22" s="511"/>
      <c r="K22" s="511">
        <f t="shared" si="0"/>
        <v>0</v>
      </c>
      <c r="L22" s="511">
        <f t="shared" si="1"/>
        <v>1</v>
      </c>
      <c r="M22" s="512"/>
      <c r="N22" s="33"/>
    </row>
    <row r="23" spans="1:14" ht="15">
      <c r="A23" s="675" t="s">
        <v>185</v>
      </c>
      <c r="B23" s="528"/>
      <c r="C23" s="511">
        <v>38</v>
      </c>
      <c r="D23" s="511">
        <v>0</v>
      </c>
      <c r="E23" s="511">
        <v>38</v>
      </c>
      <c r="F23" s="511">
        <v>0</v>
      </c>
      <c r="G23" s="511">
        <v>0</v>
      </c>
      <c r="H23" s="511"/>
      <c r="I23" s="511"/>
      <c r="J23" s="511"/>
      <c r="K23" s="511">
        <f t="shared" si="0"/>
        <v>0</v>
      </c>
      <c r="L23" s="511">
        <f t="shared" si="1"/>
        <v>38</v>
      </c>
      <c r="M23" s="512"/>
      <c r="N23" s="33"/>
    </row>
    <row r="24" spans="1:14" ht="15">
      <c r="A24" s="525" t="s">
        <v>186</v>
      </c>
      <c r="B24" s="528"/>
      <c r="C24" s="511">
        <v>4</v>
      </c>
      <c r="D24" s="511">
        <v>0</v>
      </c>
      <c r="E24" s="511">
        <v>4</v>
      </c>
      <c r="F24" s="511">
        <v>0</v>
      </c>
      <c r="G24" s="511">
        <v>0</v>
      </c>
      <c r="H24" s="511"/>
      <c r="I24" s="511"/>
      <c r="J24" s="511"/>
      <c r="K24" s="511">
        <f t="shared" si="0"/>
        <v>0</v>
      </c>
      <c r="L24" s="511">
        <f t="shared" si="1"/>
        <v>4</v>
      </c>
      <c r="M24" s="512"/>
      <c r="N24" s="33"/>
    </row>
    <row r="25" spans="1:14" ht="15">
      <c r="A25" s="525" t="s">
        <v>122</v>
      </c>
      <c r="B25" s="528"/>
      <c r="C25" s="511">
        <v>2</v>
      </c>
      <c r="D25" s="511">
        <v>0</v>
      </c>
      <c r="E25" s="511">
        <v>2</v>
      </c>
      <c r="F25" s="511">
        <v>0</v>
      </c>
      <c r="G25" s="511">
        <v>0</v>
      </c>
      <c r="H25" s="511"/>
      <c r="I25" s="511"/>
      <c r="J25" s="511"/>
      <c r="K25" s="511">
        <f t="shared" si="0"/>
        <v>0</v>
      </c>
      <c r="L25" s="511">
        <f t="shared" si="1"/>
        <v>2</v>
      </c>
      <c r="M25" s="512"/>
      <c r="N25" s="33"/>
    </row>
    <row r="26" spans="1:14" ht="15">
      <c r="A26" s="525" t="s">
        <v>187</v>
      </c>
      <c r="B26" s="528"/>
      <c r="C26" s="511">
        <v>94</v>
      </c>
      <c r="D26" s="511">
        <v>0</v>
      </c>
      <c r="E26" s="511">
        <v>94</v>
      </c>
      <c r="F26" s="511">
        <v>0</v>
      </c>
      <c r="G26" s="511">
        <v>0</v>
      </c>
      <c r="H26" s="511"/>
      <c r="I26" s="511"/>
      <c r="J26" s="511"/>
      <c r="K26" s="511">
        <f t="shared" si="0"/>
        <v>0</v>
      </c>
      <c r="L26" s="511">
        <f t="shared" si="1"/>
        <v>94</v>
      </c>
      <c r="M26" s="512"/>
      <c r="N26" s="33"/>
    </row>
    <row r="27" spans="1:14" ht="15">
      <c r="A27" s="525" t="s">
        <v>126</v>
      </c>
      <c r="B27" s="528"/>
      <c r="C27" s="511">
        <v>23</v>
      </c>
      <c r="D27" s="511">
        <v>0</v>
      </c>
      <c r="E27" s="511">
        <v>23</v>
      </c>
      <c r="F27" s="511">
        <v>0</v>
      </c>
      <c r="G27" s="511">
        <v>0</v>
      </c>
      <c r="H27" s="511"/>
      <c r="I27" s="511"/>
      <c r="J27" s="511"/>
      <c r="K27" s="511">
        <f t="shared" si="0"/>
        <v>0</v>
      </c>
      <c r="L27" s="511">
        <f t="shared" si="1"/>
        <v>23</v>
      </c>
      <c r="M27" s="512"/>
      <c r="N27" s="33"/>
    </row>
    <row r="28" spans="1:14" ht="15">
      <c r="A28" s="525" t="s">
        <v>189</v>
      </c>
      <c r="B28" s="528"/>
      <c r="C28" s="511">
        <v>2</v>
      </c>
      <c r="D28" s="511">
        <v>0</v>
      </c>
      <c r="E28" s="511">
        <v>2</v>
      </c>
      <c r="F28" s="511">
        <v>0</v>
      </c>
      <c r="G28" s="511">
        <v>0</v>
      </c>
      <c r="H28" s="511"/>
      <c r="I28" s="511"/>
      <c r="J28" s="511"/>
      <c r="K28" s="511">
        <f t="shared" si="0"/>
        <v>0</v>
      </c>
      <c r="L28" s="511">
        <f t="shared" si="1"/>
        <v>2</v>
      </c>
      <c r="M28" s="512"/>
      <c r="N28" s="33"/>
    </row>
    <row r="29" spans="1:14" ht="15">
      <c r="A29" s="676" t="s">
        <v>123</v>
      </c>
      <c r="B29" s="677"/>
      <c r="C29" s="513">
        <v>1</v>
      </c>
      <c r="D29" s="513">
        <v>2</v>
      </c>
      <c r="E29" s="513">
        <v>1</v>
      </c>
      <c r="F29" s="513">
        <v>2</v>
      </c>
      <c r="G29" s="513">
        <v>0</v>
      </c>
      <c r="H29" s="513"/>
      <c r="I29" s="513"/>
      <c r="J29" s="513"/>
      <c r="K29" s="513">
        <f t="shared" si="0"/>
        <v>0</v>
      </c>
      <c r="L29" s="513">
        <v>1</v>
      </c>
      <c r="M29" s="514">
        <v>2</v>
      </c>
      <c r="N29" s="33"/>
    </row>
    <row r="30" spans="1:14" ht="15.75" thickBot="1">
      <c r="A30" s="98" t="s">
        <v>39</v>
      </c>
      <c r="B30" s="99"/>
      <c r="C30" s="100">
        <f aca="true" t="shared" si="2" ref="C30:H30">SUM(C13:C29)</f>
        <v>655</v>
      </c>
      <c r="D30" s="101">
        <f t="shared" si="2"/>
        <v>17</v>
      </c>
      <c r="E30" s="102">
        <f t="shared" si="2"/>
        <v>655</v>
      </c>
      <c r="F30" s="101">
        <f t="shared" si="2"/>
        <v>17</v>
      </c>
      <c r="G30" s="102">
        <v>0</v>
      </c>
      <c r="H30" s="101">
        <f t="shared" si="2"/>
        <v>0</v>
      </c>
      <c r="I30" s="101">
        <f>SUM(I27:I29)</f>
        <v>0</v>
      </c>
      <c r="J30" s="101">
        <f>SUM(J13:J29)</f>
        <v>0</v>
      </c>
      <c r="K30" s="101">
        <f>SUM(K13:K29)</f>
        <v>0</v>
      </c>
      <c r="L30" s="393">
        <f>SUM(L13:L29)</f>
        <v>655</v>
      </c>
      <c r="M30" s="102">
        <f>SUM(M13:M29)</f>
        <v>17</v>
      </c>
      <c r="N30" s="33"/>
    </row>
    <row r="31" spans="1:14" ht="15.75">
      <c r="A31" s="48"/>
      <c r="B31" s="5"/>
      <c r="C31" s="96"/>
      <c r="D31" s="96"/>
      <c r="E31" s="60"/>
      <c r="F31" s="96"/>
      <c r="G31" s="60"/>
      <c r="H31" s="97"/>
      <c r="I31" s="97"/>
      <c r="J31" s="97"/>
      <c r="K31" s="97"/>
      <c r="L31" s="394"/>
      <c r="M31" s="60"/>
      <c r="N31" s="33"/>
    </row>
    <row r="32" spans="1:14" ht="15.75">
      <c r="A32" s="136" t="s">
        <v>198</v>
      </c>
      <c r="B32" s="141"/>
      <c r="C32" s="142">
        <v>655</v>
      </c>
      <c r="D32" s="142">
        <v>17</v>
      </c>
      <c r="E32" s="143">
        <v>655</v>
      </c>
      <c r="F32" s="142">
        <v>17</v>
      </c>
      <c r="G32" s="143">
        <v>0</v>
      </c>
      <c r="H32" s="142"/>
      <c r="I32" s="142"/>
      <c r="J32" s="145">
        <v>0</v>
      </c>
      <c r="K32" s="140">
        <f>H32+J32</f>
        <v>0</v>
      </c>
      <c r="L32" s="138">
        <f>E32+G32+K32</f>
        <v>655</v>
      </c>
      <c r="M32" s="139">
        <v>17</v>
      </c>
      <c r="N32" s="33"/>
    </row>
    <row r="33" spans="1:14" ht="15.75">
      <c r="A33" s="136" t="s">
        <v>227</v>
      </c>
      <c r="B33" s="144"/>
      <c r="C33" s="145"/>
      <c r="D33" s="145"/>
      <c r="E33" s="146"/>
      <c r="F33" s="145"/>
      <c r="G33" s="146"/>
      <c r="H33" s="145"/>
      <c r="I33" s="145"/>
      <c r="J33" s="145"/>
      <c r="K33" s="140">
        <f>H33+J33</f>
        <v>0</v>
      </c>
      <c r="L33" s="138">
        <f>E33+G33+K33</f>
        <v>0</v>
      </c>
      <c r="M33" s="139"/>
      <c r="N33" s="33"/>
    </row>
    <row r="34" spans="1:14" ht="15.75">
      <c r="A34" s="136" t="s">
        <v>228</v>
      </c>
      <c r="B34" s="144"/>
      <c r="C34" s="145"/>
      <c r="D34" s="145"/>
      <c r="E34" s="146"/>
      <c r="F34" s="145"/>
      <c r="G34" s="146"/>
      <c r="H34" s="145"/>
      <c r="I34" s="145"/>
      <c r="J34" s="145"/>
      <c r="K34" s="140">
        <f>H34+J34</f>
        <v>0</v>
      </c>
      <c r="L34" s="138">
        <f>E34+G34+K34</f>
        <v>0</v>
      </c>
      <c r="M34" s="139"/>
      <c r="N34" s="33"/>
    </row>
    <row r="35" spans="1:14" s="35" customFormat="1" ht="15">
      <c r="A35" s="254" t="s">
        <v>39</v>
      </c>
      <c r="B35" s="255"/>
      <c r="C35" s="256">
        <f aca="true" t="shared" si="3" ref="C35:M35">SUM(C32:C34)</f>
        <v>655</v>
      </c>
      <c r="D35" s="256">
        <f t="shared" si="3"/>
        <v>17</v>
      </c>
      <c r="E35" s="256">
        <f t="shared" si="3"/>
        <v>655</v>
      </c>
      <c r="F35" s="256">
        <f t="shared" si="3"/>
        <v>17</v>
      </c>
      <c r="G35" s="256">
        <f t="shared" si="3"/>
        <v>0</v>
      </c>
      <c r="H35" s="256">
        <f t="shared" si="3"/>
        <v>0</v>
      </c>
      <c r="I35" s="256">
        <f t="shared" si="3"/>
        <v>0</v>
      </c>
      <c r="J35" s="256"/>
      <c r="K35" s="256">
        <f t="shared" si="3"/>
        <v>0</v>
      </c>
      <c r="L35" s="395">
        <f t="shared" si="3"/>
        <v>655</v>
      </c>
      <c r="M35" s="390">
        <f t="shared" si="3"/>
        <v>17</v>
      </c>
      <c r="N35" s="34"/>
    </row>
    <row r="36" s="36" customFormat="1" ht="15"/>
    <row r="37" s="36" customFormat="1" ht="15"/>
  </sheetData>
  <mergeCells count="1">
    <mergeCell ref="H9:M9"/>
  </mergeCells>
  <printOptions horizontalCentered="1"/>
  <pageMargins left="0.75" right="0.75" top="1" bottom="0.49" header="0.5" footer="0.49"/>
  <pageSetup fitToHeight="1" fitToWidth="1" horizontalDpi="600" verticalDpi="600" orientation="landscape" scale="73" r:id="rId1"/>
  <headerFooter alignWithMargins="0">
    <oddFooter>&amp;C&amp;"Times New Roman,Regular"Exhibit I - Detail of Permanent Positions by Category</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S38"/>
  <sheetViews>
    <sheetView zoomScale="75" zoomScaleNormal="75" workbookViewId="0" topLeftCell="A1">
      <pane xSplit="2" ySplit="11" topLeftCell="K16" activePane="bottomRight" state="frozen"/>
      <selection pane="topLeft" activeCell="A1" sqref="A1"/>
      <selection pane="topRight" activeCell="C1" sqref="C1"/>
      <selection pane="bottomLeft" activeCell="A12" sqref="A12"/>
      <selection pane="bottomRight" activeCell="B35" sqref="B35"/>
    </sheetView>
  </sheetViews>
  <sheetFormatPr defaultColWidth="8.88671875" defaultRowHeight="15"/>
  <cols>
    <col min="1" max="1" width="1.4375" style="0" customWidth="1"/>
    <col min="2" max="2" width="60.88671875" style="0" customWidth="1"/>
    <col min="3" max="3" width="8.77734375" style="0" customWidth="1"/>
    <col min="4" max="4" width="12.88671875" style="0" customWidth="1"/>
    <col min="5" max="5" width="9.3359375" style="0" customWidth="1"/>
    <col min="6" max="6" width="10.5546875" style="0" customWidth="1"/>
    <col min="7" max="7" width="8.6640625" style="0" customWidth="1"/>
    <col min="8" max="8" width="11.99609375" style="0" customWidth="1"/>
    <col min="9" max="9" width="6.10546875" style="0" customWidth="1"/>
    <col min="10" max="10" width="9.88671875" style="0" customWidth="1"/>
    <col min="13" max="14" width="0" style="0" hidden="1" customWidth="1"/>
    <col min="15" max="15" width="7.77734375" style="0" hidden="1" customWidth="1"/>
    <col min="16" max="16" width="0" style="0" hidden="1" customWidth="1"/>
    <col min="17" max="17" width="6.21484375" style="0" hidden="1" customWidth="1"/>
    <col min="18" max="20" width="0" style="0" hidden="1" customWidth="1"/>
    <col min="21" max="21" width="7.77734375" style="0" hidden="1" customWidth="1"/>
    <col min="22" max="22" width="0" style="0" hidden="1" customWidth="1"/>
    <col min="23" max="23" width="6.21484375" style="0" hidden="1" customWidth="1"/>
    <col min="24" max="26" width="0" style="0" hidden="1" customWidth="1"/>
    <col min="27" max="27" width="7.77734375" style="0" hidden="1" customWidth="1"/>
    <col min="28" max="28" width="0" style="0" hidden="1" customWidth="1"/>
    <col min="29" max="29" width="6.99609375" style="0" customWidth="1"/>
    <col min="30" max="30" width="10.21484375" style="0" customWidth="1"/>
  </cols>
  <sheetData>
    <row r="1" spans="1:31" ht="18.75">
      <c r="A1" s="612" t="s">
        <v>19</v>
      </c>
      <c r="B1" s="611"/>
      <c r="C1" s="611"/>
      <c r="D1" s="611"/>
      <c r="E1" s="611"/>
      <c r="F1" s="611"/>
      <c r="G1" s="611"/>
      <c r="H1" s="611"/>
      <c r="I1" s="52"/>
      <c r="J1" s="52"/>
      <c r="K1" s="52"/>
      <c r="L1" s="52"/>
      <c r="M1" s="52"/>
      <c r="N1" s="52"/>
      <c r="O1" s="52"/>
      <c r="P1" s="52"/>
      <c r="Q1" s="52"/>
      <c r="R1" s="52"/>
      <c r="S1" s="52"/>
      <c r="T1" s="52"/>
      <c r="U1" s="52"/>
      <c r="V1" s="52"/>
      <c r="W1" s="52"/>
      <c r="X1" s="52"/>
      <c r="Y1" s="52"/>
      <c r="Z1" s="52"/>
      <c r="AA1" s="52"/>
      <c r="AB1" s="52"/>
      <c r="AC1" s="52"/>
      <c r="AD1" s="55"/>
      <c r="AE1" s="52"/>
    </row>
    <row r="2" spans="1:31" ht="12.75" customHeight="1">
      <c r="A2" s="57"/>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5"/>
      <c r="AE2" s="52"/>
    </row>
    <row r="3" spans="1:31" ht="18.75">
      <c r="A3" s="51"/>
      <c r="B3" s="23" t="s">
        <v>244</v>
      </c>
      <c r="C3" s="23"/>
      <c r="D3" s="23"/>
      <c r="E3" s="23"/>
      <c r="F3" s="23"/>
      <c r="G3" s="23"/>
      <c r="H3" s="23"/>
      <c r="I3" s="53"/>
      <c r="J3" s="53"/>
      <c r="K3" s="53"/>
      <c r="L3" s="53"/>
      <c r="M3" s="53"/>
      <c r="N3" s="53"/>
      <c r="O3" s="53"/>
      <c r="P3" s="53"/>
      <c r="Q3" s="53"/>
      <c r="R3" s="53"/>
      <c r="S3" s="53"/>
      <c r="T3" s="53"/>
      <c r="U3" s="53"/>
      <c r="V3" s="53"/>
      <c r="W3" s="53"/>
      <c r="X3" s="53"/>
      <c r="Y3" s="53"/>
      <c r="Z3" s="53"/>
      <c r="AA3" s="53"/>
      <c r="AB3" s="53"/>
      <c r="AC3" s="53"/>
      <c r="AD3" s="380"/>
      <c r="AE3" s="52"/>
    </row>
    <row r="4" spans="1:31" ht="16.5">
      <c r="A4" s="121"/>
      <c r="B4" s="26" t="str">
        <f>+'(B) JA Sum of Req '!A5</f>
        <v>Office of Justice Programs</v>
      </c>
      <c r="C4" s="26"/>
      <c r="D4" s="26"/>
      <c r="E4" s="26"/>
      <c r="F4" s="26"/>
      <c r="G4" s="26"/>
      <c r="H4" s="26"/>
      <c r="I4" s="53"/>
      <c r="J4" s="53"/>
      <c r="K4" s="53"/>
      <c r="L4" s="53"/>
      <c r="M4" s="53"/>
      <c r="N4" s="53"/>
      <c r="O4" s="53"/>
      <c r="P4" s="53"/>
      <c r="Q4" s="53"/>
      <c r="R4" s="53"/>
      <c r="S4" s="53"/>
      <c r="T4" s="53"/>
      <c r="U4" s="53"/>
      <c r="V4" s="53"/>
      <c r="W4" s="53"/>
      <c r="X4" s="53"/>
      <c r="Y4" s="53"/>
      <c r="Z4" s="53"/>
      <c r="AA4" s="53"/>
      <c r="AB4" s="53"/>
      <c r="AC4" s="53"/>
      <c r="AD4" s="380"/>
      <c r="AE4" s="52"/>
    </row>
    <row r="5" spans="1:31" ht="16.5">
      <c r="A5" s="51"/>
      <c r="B5" s="26" t="str">
        <f>+'(B) JA Sum of Req '!A6</f>
        <v>Justice Assistance</v>
      </c>
      <c r="C5" s="26"/>
      <c r="D5" s="26"/>
      <c r="E5" s="26"/>
      <c r="F5" s="26"/>
      <c r="G5" s="26"/>
      <c r="H5" s="26"/>
      <c r="I5" s="53"/>
      <c r="J5" s="53"/>
      <c r="K5" s="53"/>
      <c r="L5" s="53"/>
      <c r="M5" s="53"/>
      <c r="N5" s="53"/>
      <c r="O5" s="53"/>
      <c r="P5" s="53"/>
      <c r="Q5" s="53"/>
      <c r="R5" s="53"/>
      <c r="S5" s="53"/>
      <c r="T5" s="53"/>
      <c r="U5" s="53"/>
      <c r="V5" s="53"/>
      <c r="W5" s="53"/>
      <c r="X5" s="53"/>
      <c r="Y5" s="53"/>
      <c r="Z5" s="53"/>
      <c r="AA5" s="53"/>
      <c r="AB5" s="53"/>
      <c r="AC5" s="53"/>
      <c r="AD5" s="380"/>
      <c r="AE5" s="52"/>
    </row>
    <row r="6" spans="1:31" ht="15.75">
      <c r="A6" s="51"/>
      <c r="B6" s="94" t="s">
        <v>177</v>
      </c>
      <c r="C6" s="94"/>
      <c r="D6" s="94"/>
      <c r="E6" s="94"/>
      <c r="F6" s="94"/>
      <c r="G6" s="94"/>
      <c r="H6" s="94"/>
      <c r="I6" s="53"/>
      <c r="J6" s="53"/>
      <c r="K6" s="53"/>
      <c r="L6" s="53"/>
      <c r="M6" s="53"/>
      <c r="N6" s="53"/>
      <c r="O6" s="53"/>
      <c r="P6" s="53"/>
      <c r="Q6" s="53"/>
      <c r="R6" s="53"/>
      <c r="S6" s="53"/>
      <c r="T6" s="53"/>
      <c r="U6" s="53"/>
      <c r="V6" s="53"/>
      <c r="W6" s="53"/>
      <c r="X6" s="53"/>
      <c r="Y6" s="53"/>
      <c r="Z6" s="53"/>
      <c r="AA6" s="53"/>
      <c r="AB6" s="53"/>
      <c r="AC6" s="53"/>
      <c r="AD6" s="380"/>
      <c r="AE6" s="52"/>
    </row>
    <row r="7" spans="1:31" ht="15.75">
      <c r="A7" s="51"/>
      <c r="B7" s="53"/>
      <c r="C7" s="53"/>
      <c r="D7" s="53"/>
      <c r="E7" s="53"/>
      <c r="F7" s="53"/>
      <c r="G7" s="53"/>
      <c r="H7" s="53"/>
      <c r="I7" s="380"/>
      <c r="J7" s="380"/>
      <c r="K7" s="380"/>
      <c r="L7" s="380"/>
      <c r="M7" s="380"/>
      <c r="N7" s="380"/>
      <c r="O7" s="380"/>
      <c r="P7" s="380"/>
      <c r="Q7" s="381"/>
      <c r="R7" s="380"/>
      <c r="S7" s="380"/>
      <c r="T7" s="380"/>
      <c r="U7" s="380"/>
      <c r="V7" s="380"/>
      <c r="W7" s="381"/>
      <c r="X7" s="380"/>
      <c r="Y7" s="380"/>
      <c r="Z7" s="380"/>
      <c r="AA7" s="380"/>
      <c r="AB7" s="380"/>
      <c r="AC7" s="53"/>
      <c r="AD7" s="380"/>
      <c r="AE7" s="52"/>
    </row>
    <row r="8" spans="1:31" ht="15.75">
      <c r="A8" s="51"/>
      <c r="B8" s="122"/>
      <c r="C8" s="122"/>
      <c r="D8" s="773"/>
      <c r="E8" s="773"/>
      <c r="F8" s="771"/>
      <c r="G8" s="773"/>
      <c r="H8" s="773"/>
      <c r="I8" s="618"/>
      <c r="J8" s="618"/>
      <c r="K8" s="618"/>
      <c r="L8" s="790"/>
      <c r="M8" s="378"/>
      <c r="N8" s="378"/>
      <c r="O8" s="378"/>
      <c r="P8" s="378"/>
      <c r="Q8" s="382" t="s">
        <v>100</v>
      </c>
      <c r="R8" s="383"/>
      <c r="S8" s="378"/>
      <c r="T8" s="378"/>
      <c r="U8" s="378"/>
      <c r="V8" s="378"/>
      <c r="W8" s="382" t="s">
        <v>101</v>
      </c>
      <c r="X8" s="383"/>
      <c r="Y8" s="378"/>
      <c r="Z8" s="378"/>
      <c r="AA8" s="378"/>
      <c r="AB8" s="378"/>
      <c r="AC8" s="665"/>
      <c r="AD8" s="125"/>
      <c r="AE8" s="745"/>
    </row>
    <row r="9" spans="1:31" ht="15.75">
      <c r="A9" s="51"/>
      <c r="B9" s="124"/>
      <c r="C9" s="839"/>
      <c r="D9" s="840"/>
      <c r="E9" s="840"/>
      <c r="F9" s="840"/>
      <c r="G9" s="840"/>
      <c r="H9" s="840"/>
      <c r="I9" s="839"/>
      <c r="J9" s="840"/>
      <c r="K9" s="840"/>
      <c r="L9" s="841"/>
      <c r="M9" s="318"/>
      <c r="N9" s="318"/>
      <c r="O9" s="318"/>
      <c r="P9" s="318"/>
      <c r="Q9" s="129"/>
      <c r="R9" s="318"/>
      <c r="S9" s="318"/>
      <c r="T9" s="318"/>
      <c r="U9" s="318"/>
      <c r="V9" s="318"/>
      <c r="W9" s="129"/>
      <c r="X9" s="318"/>
      <c r="Y9" s="318"/>
      <c r="Z9" s="318"/>
      <c r="AA9" s="619"/>
      <c r="AB9" s="685"/>
      <c r="AC9" s="749"/>
      <c r="AD9" s="746"/>
      <c r="AE9" s="745"/>
    </row>
    <row r="10" spans="1:31" ht="31.5">
      <c r="A10" s="51"/>
      <c r="B10" s="124"/>
      <c r="C10" s="668" t="s">
        <v>319</v>
      </c>
      <c r="D10" s="616"/>
      <c r="E10" s="668" t="s">
        <v>27</v>
      </c>
      <c r="F10" s="616"/>
      <c r="G10" s="668" t="s">
        <v>160</v>
      </c>
      <c r="H10" s="617"/>
      <c r="I10" s="668" t="s">
        <v>180</v>
      </c>
      <c r="J10" s="616"/>
      <c r="K10" s="668" t="s">
        <v>320</v>
      </c>
      <c r="L10" s="617"/>
      <c r="M10" s="128" t="s">
        <v>246</v>
      </c>
      <c r="N10" s="128"/>
      <c r="O10" s="128" t="s">
        <v>247</v>
      </c>
      <c r="P10" s="128"/>
      <c r="Q10" s="127" t="s">
        <v>245</v>
      </c>
      <c r="R10" s="128"/>
      <c r="S10" s="128" t="s">
        <v>246</v>
      </c>
      <c r="T10" s="128"/>
      <c r="U10" s="128" t="s">
        <v>247</v>
      </c>
      <c r="V10" s="128"/>
      <c r="W10" s="127" t="s">
        <v>245</v>
      </c>
      <c r="X10" s="128"/>
      <c r="Y10" s="128" t="s">
        <v>246</v>
      </c>
      <c r="Z10" s="128"/>
      <c r="AA10" s="128" t="s">
        <v>247</v>
      </c>
      <c r="AB10" s="128"/>
      <c r="AC10" s="750" t="s">
        <v>130</v>
      </c>
      <c r="AD10" s="746"/>
      <c r="AE10" s="745"/>
    </row>
    <row r="11" spans="1:31" ht="16.5" thickBot="1">
      <c r="A11" s="51"/>
      <c r="B11" s="291" t="s">
        <v>318</v>
      </c>
      <c r="C11" s="615" t="s">
        <v>214</v>
      </c>
      <c r="D11" s="614" t="s">
        <v>175</v>
      </c>
      <c r="E11" s="615" t="s">
        <v>214</v>
      </c>
      <c r="F11" s="614" t="s">
        <v>175</v>
      </c>
      <c r="G11" s="613" t="s">
        <v>214</v>
      </c>
      <c r="H11" s="614" t="s">
        <v>175</v>
      </c>
      <c r="I11" s="615" t="s">
        <v>214</v>
      </c>
      <c r="J11" s="614" t="s">
        <v>175</v>
      </c>
      <c r="K11" s="615" t="s">
        <v>214</v>
      </c>
      <c r="L11" s="785" t="s">
        <v>175</v>
      </c>
      <c r="M11" s="784" t="s">
        <v>214</v>
      </c>
      <c r="N11" s="290" t="s">
        <v>175</v>
      </c>
      <c r="O11" s="384" t="s">
        <v>214</v>
      </c>
      <c r="P11" s="290" t="s">
        <v>175</v>
      </c>
      <c r="Q11" s="289" t="s">
        <v>214</v>
      </c>
      <c r="R11" s="290" t="s">
        <v>175</v>
      </c>
      <c r="S11" s="384" t="s">
        <v>214</v>
      </c>
      <c r="T11" s="290" t="s">
        <v>175</v>
      </c>
      <c r="U11" s="384" t="s">
        <v>214</v>
      </c>
      <c r="V11" s="290" t="s">
        <v>175</v>
      </c>
      <c r="W11" s="289" t="s">
        <v>214</v>
      </c>
      <c r="X11" s="290" t="s">
        <v>175</v>
      </c>
      <c r="Y11" s="384" t="s">
        <v>214</v>
      </c>
      <c r="Z11" s="290" t="s">
        <v>175</v>
      </c>
      <c r="AA11" s="384" t="s">
        <v>214</v>
      </c>
      <c r="AB11" s="290" t="s">
        <v>175</v>
      </c>
      <c r="AC11" s="751"/>
      <c r="AD11" s="747"/>
      <c r="AE11" s="745"/>
    </row>
    <row r="12" spans="1:31" ht="15.75">
      <c r="A12" s="51"/>
      <c r="B12" s="674"/>
      <c r="C12" s="669"/>
      <c r="D12" s="670"/>
      <c r="E12" s="622"/>
      <c r="F12" s="622"/>
      <c r="G12" s="623"/>
      <c r="H12" s="670"/>
      <c r="I12" s="669"/>
      <c r="J12" s="670"/>
      <c r="K12" s="622"/>
      <c r="L12" s="786"/>
      <c r="M12" s="125"/>
      <c r="N12" s="385"/>
      <c r="O12" s="125"/>
      <c r="P12" s="125"/>
      <c r="Q12" s="288"/>
      <c r="R12" s="385"/>
      <c r="S12" s="125"/>
      <c r="T12" s="385"/>
      <c r="U12" s="125"/>
      <c r="V12" s="125"/>
      <c r="W12" s="288"/>
      <c r="X12" s="385"/>
      <c r="Y12" s="125"/>
      <c r="Z12" s="385"/>
      <c r="AA12" s="125"/>
      <c r="AB12" s="125"/>
      <c r="AC12" s="665"/>
      <c r="AD12" s="125"/>
      <c r="AE12" s="745"/>
    </row>
    <row r="13" spans="1:31" ht="15.75">
      <c r="A13" s="51"/>
      <c r="B13" s="673" t="s">
        <v>89</v>
      </c>
      <c r="C13" s="664">
        <v>0</v>
      </c>
      <c r="D13" s="292">
        <v>0</v>
      </c>
      <c r="E13" s="287">
        <v>0</v>
      </c>
      <c r="F13" s="287">
        <v>0</v>
      </c>
      <c r="G13" s="285">
        <v>0</v>
      </c>
      <c r="H13" s="286"/>
      <c r="I13" s="664">
        <v>0</v>
      </c>
      <c r="J13" s="292">
        <v>0</v>
      </c>
      <c r="K13" s="287">
        <v>0</v>
      </c>
      <c r="L13" s="292">
        <v>0</v>
      </c>
      <c r="M13" s="287">
        <v>0</v>
      </c>
      <c r="N13" s="292">
        <v>0</v>
      </c>
      <c r="O13" s="287">
        <v>0</v>
      </c>
      <c r="P13" s="287">
        <v>0</v>
      </c>
      <c r="Q13" s="285">
        <v>0</v>
      </c>
      <c r="R13" s="286">
        <v>0</v>
      </c>
      <c r="S13" s="287">
        <v>0</v>
      </c>
      <c r="T13" s="292">
        <v>0</v>
      </c>
      <c r="U13" s="287">
        <v>0</v>
      </c>
      <c r="V13" s="287">
        <v>0</v>
      </c>
      <c r="W13" s="285">
        <v>0</v>
      </c>
      <c r="X13" s="286">
        <v>0</v>
      </c>
      <c r="Y13" s="287">
        <v>0</v>
      </c>
      <c r="Z13" s="292">
        <v>0</v>
      </c>
      <c r="AA13" s="287">
        <v>0</v>
      </c>
      <c r="AB13" s="287">
        <v>0</v>
      </c>
      <c r="AC13" s="262"/>
      <c r="AD13" s="515"/>
      <c r="AE13" s="745"/>
    </row>
    <row r="14" spans="1:31" ht="15.75">
      <c r="A14" s="51"/>
      <c r="B14" s="673" t="s">
        <v>88</v>
      </c>
      <c r="C14" s="664">
        <v>0</v>
      </c>
      <c r="D14" s="292">
        <v>0</v>
      </c>
      <c r="E14" s="287">
        <v>0</v>
      </c>
      <c r="F14" s="287">
        <v>15000</v>
      </c>
      <c r="G14" s="285">
        <v>0</v>
      </c>
      <c r="H14" s="286">
        <v>0</v>
      </c>
      <c r="I14" s="664">
        <v>0</v>
      </c>
      <c r="J14" s="292"/>
      <c r="K14" s="287">
        <v>0</v>
      </c>
      <c r="L14" s="292">
        <v>0</v>
      </c>
      <c r="M14" s="287">
        <v>0</v>
      </c>
      <c r="N14" s="292">
        <v>0</v>
      </c>
      <c r="O14" s="287">
        <v>0</v>
      </c>
      <c r="P14" s="287">
        <v>0</v>
      </c>
      <c r="Q14" s="285">
        <v>0</v>
      </c>
      <c r="R14" s="286">
        <v>0</v>
      </c>
      <c r="S14" s="287">
        <v>0</v>
      </c>
      <c r="T14" s="292">
        <v>0</v>
      </c>
      <c r="U14" s="287">
        <v>0</v>
      </c>
      <c r="V14" s="287">
        <v>0</v>
      </c>
      <c r="W14" s="285">
        <v>0</v>
      </c>
      <c r="X14" s="286">
        <v>0</v>
      </c>
      <c r="Y14" s="287">
        <v>0</v>
      </c>
      <c r="Z14" s="292">
        <v>0</v>
      </c>
      <c r="AA14" s="287">
        <v>0</v>
      </c>
      <c r="AB14" s="287">
        <v>0</v>
      </c>
      <c r="AC14" s="262"/>
      <c r="AD14" s="515"/>
      <c r="AE14" s="745"/>
    </row>
    <row r="15" spans="1:31" ht="15.75">
      <c r="A15" s="51"/>
      <c r="B15" s="672" t="s">
        <v>28</v>
      </c>
      <c r="C15" s="664">
        <v>0</v>
      </c>
      <c r="D15" s="292">
        <v>-932</v>
      </c>
      <c r="E15" s="287">
        <v>0</v>
      </c>
      <c r="F15" s="287">
        <v>3753</v>
      </c>
      <c r="G15" s="285">
        <v>0</v>
      </c>
      <c r="H15" s="130">
        <v>-5624</v>
      </c>
      <c r="I15" s="664">
        <v>0</v>
      </c>
      <c r="J15" s="292">
        <v>-6989</v>
      </c>
      <c r="K15" s="287">
        <v>0</v>
      </c>
      <c r="L15" s="292">
        <v>-3749</v>
      </c>
      <c r="M15" s="287">
        <v>0</v>
      </c>
      <c r="N15" s="292">
        <v>0</v>
      </c>
      <c r="O15" s="287">
        <v>0</v>
      </c>
      <c r="P15" s="287">
        <v>0</v>
      </c>
      <c r="Q15" s="285">
        <v>0</v>
      </c>
      <c r="R15" s="130">
        <v>0</v>
      </c>
      <c r="S15" s="287">
        <v>0</v>
      </c>
      <c r="T15" s="292">
        <v>0</v>
      </c>
      <c r="U15" s="287">
        <v>0</v>
      </c>
      <c r="V15" s="287">
        <v>0</v>
      </c>
      <c r="W15" s="285">
        <v>0</v>
      </c>
      <c r="X15" s="130">
        <v>0</v>
      </c>
      <c r="Y15" s="287">
        <v>0</v>
      </c>
      <c r="Z15" s="292">
        <v>0</v>
      </c>
      <c r="AA15" s="287">
        <v>0</v>
      </c>
      <c r="AB15" s="287">
        <v>0</v>
      </c>
      <c r="AC15" s="262"/>
      <c r="AD15" s="515"/>
      <c r="AE15" s="745"/>
    </row>
    <row r="16" spans="1:31" ht="15.75">
      <c r="A16" s="51"/>
      <c r="B16" s="126"/>
      <c r="C16" s="666"/>
      <c r="D16" s="386"/>
      <c r="E16" s="123"/>
      <c r="F16" s="123"/>
      <c r="G16" s="122"/>
      <c r="H16" s="386"/>
      <c r="I16" s="666"/>
      <c r="J16" s="386"/>
      <c r="K16" s="771"/>
      <c r="L16" s="787"/>
      <c r="M16" s="123"/>
      <c r="N16" s="386"/>
      <c r="O16" s="123"/>
      <c r="P16" s="123"/>
      <c r="Q16" s="122"/>
      <c r="R16" s="386"/>
      <c r="S16" s="123"/>
      <c r="T16" s="386"/>
      <c r="U16" s="123"/>
      <c r="V16" s="123"/>
      <c r="W16" s="122"/>
      <c r="X16" s="386"/>
      <c r="Y16" s="123"/>
      <c r="Z16" s="386"/>
      <c r="AA16" s="123"/>
      <c r="AB16" s="123"/>
      <c r="AC16" s="665"/>
      <c r="AD16" s="125"/>
      <c r="AE16" s="745"/>
    </row>
    <row r="17" spans="1:31" ht="15.75">
      <c r="A17" s="51"/>
      <c r="B17" s="679"/>
      <c r="C17" s="667"/>
      <c r="D17" s="387"/>
      <c r="E17" s="678"/>
      <c r="F17" s="678"/>
      <c r="G17" s="680"/>
      <c r="H17" s="387"/>
      <c r="I17" s="667"/>
      <c r="J17" s="387"/>
      <c r="K17" s="678"/>
      <c r="L17" s="788"/>
      <c r="M17" s="678"/>
      <c r="N17" s="387"/>
      <c r="O17" s="678"/>
      <c r="P17" s="678"/>
      <c r="Q17" s="680"/>
      <c r="R17" s="387"/>
      <c r="S17" s="678"/>
      <c r="T17" s="387"/>
      <c r="U17" s="678"/>
      <c r="V17" s="678"/>
      <c r="W17" s="680"/>
      <c r="X17" s="387"/>
      <c r="Y17" s="678"/>
      <c r="Z17" s="387"/>
      <c r="AA17" s="678"/>
      <c r="AB17" s="678"/>
      <c r="AC17" s="667"/>
      <c r="AD17" s="678"/>
      <c r="AE17" s="745"/>
    </row>
    <row r="18" spans="1:31" ht="15.75">
      <c r="A18" s="682"/>
      <c r="B18" s="683" t="s">
        <v>29</v>
      </c>
      <c r="C18" s="619">
        <f aca="true" t="shared" si="0" ref="C18:AB18">SUM(C13:C15)</f>
        <v>0</v>
      </c>
      <c r="D18" s="684">
        <f t="shared" si="0"/>
        <v>-932</v>
      </c>
      <c r="E18" s="685">
        <f t="shared" si="0"/>
        <v>0</v>
      </c>
      <c r="F18" s="686">
        <f t="shared" si="0"/>
        <v>18753</v>
      </c>
      <c r="G18" s="687">
        <f t="shared" si="0"/>
        <v>0</v>
      </c>
      <c r="H18" s="684">
        <f t="shared" si="0"/>
        <v>-5624</v>
      </c>
      <c r="I18" s="619">
        <f t="shared" si="0"/>
        <v>0</v>
      </c>
      <c r="J18" s="684">
        <f t="shared" si="0"/>
        <v>-6989</v>
      </c>
      <c r="K18" s="685">
        <f t="shared" si="0"/>
        <v>0</v>
      </c>
      <c r="L18" s="789">
        <f t="shared" si="0"/>
        <v>-3749</v>
      </c>
      <c r="M18" s="685">
        <f t="shared" si="0"/>
        <v>0</v>
      </c>
      <c r="N18" s="684">
        <f t="shared" si="0"/>
        <v>0</v>
      </c>
      <c r="O18" s="685">
        <f t="shared" si="0"/>
        <v>0</v>
      </c>
      <c r="P18" s="686">
        <f t="shared" si="0"/>
        <v>0</v>
      </c>
      <c r="Q18" s="687">
        <f t="shared" si="0"/>
        <v>0</v>
      </c>
      <c r="R18" s="684">
        <f t="shared" si="0"/>
        <v>0</v>
      </c>
      <c r="S18" s="685">
        <f t="shared" si="0"/>
        <v>0</v>
      </c>
      <c r="T18" s="684">
        <f t="shared" si="0"/>
        <v>0</v>
      </c>
      <c r="U18" s="685">
        <f t="shared" si="0"/>
        <v>0</v>
      </c>
      <c r="V18" s="686">
        <f t="shared" si="0"/>
        <v>0</v>
      </c>
      <c r="W18" s="687">
        <f t="shared" si="0"/>
        <v>0</v>
      </c>
      <c r="X18" s="684">
        <f t="shared" si="0"/>
        <v>0</v>
      </c>
      <c r="Y18" s="685">
        <f t="shared" si="0"/>
        <v>0</v>
      </c>
      <c r="Z18" s="684">
        <f t="shared" si="0"/>
        <v>0</v>
      </c>
      <c r="AA18" s="685">
        <f t="shared" si="0"/>
        <v>0</v>
      </c>
      <c r="AB18" s="686">
        <f t="shared" si="0"/>
        <v>0</v>
      </c>
      <c r="AC18" s="667"/>
      <c r="AD18" s="748"/>
      <c r="AE18" s="745"/>
    </row>
    <row r="19" spans="1:45" ht="15.75">
      <c r="A19" s="620"/>
      <c r="B19" s="681"/>
      <c r="C19" s="681"/>
      <c r="D19" s="681"/>
      <c r="E19" s="681"/>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55"/>
      <c r="AD19" s="55"/>
      <c r="AE19" s="52"/>
      <c r="AF19" s="54"/>
      <c r="AG19" s="54"/>
      <c r="AH19" s="54"/>
      <c r="AI19" s="54"/>
      <c r="AJ19" s="54"/>
      <c r="AK19" s="54"/>
      <c r="AL19" s="54"/>
      <c r="AM19" s="54"/>
      <c r="AN19" s="54"/>
      <c r="AO19" s="54"/>
      <c r="AP19" s="54"/>
      <c r="AQ19" s="54"/>
      <c r="AR19" s="54"/>
      <c r="AS19" s="54"/>
    </row>
    <row r="20" spans="1:45" ht="15.75">
      <c r="A20" s="51"/>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6"/>
      <c r="AG20" s="56"/>
      <c r="AH20" s="56"/>
      <c r="AI20" s="56"/>
      <c r="AJ20" s="56"/>
      <c r="AK20" s="56"/>
      <c r="AL20" s="56"/>
      <c r="AM20" s="56"/>
      <c r="AN20" s="56"/>
      <c r="AO20" s="56"/>
      <c r="AP20" s="56"/>
      <c r="AQ20" s="56"/>
      <c r="AR20" s="56"/>
      <c r="AS20" s="56"/>
    </row>
    <row r="21" spans="29:31" ht="15">
      <c r="AC21" s="54"/>
      <c r="AD21" s="54"/>
      <c r="AE21" s="54"/>
    </row>
    <row r="22" spans="2:32" ht="15.75">
      <c r="B22" s="122"/>
      <c r="C22" s="772"/>
      <c r="D22" s="771"/>
      <c r="E22" s="773"/>
      <c r="F22" s="771"/>
      <c r="G22" s="773"/>
      <c r="H22" s="773"/>
      <c r="I22" s="618"/>
      <c r="J22" s="618"/>
      <c r="K22" s="618"/>
      <c r="L22" s="790"/>
      <c r="M22" s="378"/>
      <c r="N22" s="378"/>
      <c r="O22" s="378"/>
      <c r="P22" s="378"/>
      <c r="Q22" s="382" t="s">
        <v>100</v>
      </c>
      <c r="R22" s="383"/>
      <c r="S22" s="378"/>
      <c r="T22" s="378"/>
      <c r="U22" s="378"/>
      <c r="V22" s="378"/>
      <c r="W22" s="382" t="s">
        <v>101</v>
      </c>
      <c r="X22" s="383"/>
      <c r="Y22" s="378"/>
      <c r="Z22" s="378"/>
      <c r="AA22" s="378"/>
      <c r="AB22" s="378"/>
      <c r="AC22" s="665"/>
      <c r="AD22" s="125"/>
      <c r="AE22" s="56"/>
      <c r="AF22" s="753"/>
    </row>
    <row r="23" spans="2:32" ht="15.75">
      <c r="B23" s="124"/>
      <c r="C23" s="839"/>
      <c r="D23" s="840"/>
      <c r="E23" s="840"/>
      <c r="F23" s="840"/>
      <c r="G23" s="840"/>
      <c r="H23" s="840"/>
      <c r="I23" s="839"/>
      <c r="J23" s="840"/>
      <c r="K23" s="840"/>
      <c r="L23" s="841"/>
      <c r="M23" s="318"/>
      <c r="N23" s="318"/>
      <c r="O23" s="318"/>
      <c r="P23" s="318"/>
      <c r="Q23" s="129"/>
      <c r="R23" s="318"/>
      <c r="S23" s="318"/>
      <c r="T23" s="318"/>
      <c r="U23" s="318"/>
      <c r="V23" s="318"/>
      <c r="W23" s="129"/>
      <c r="X23" s="318"/>
      <c r="Y23" s="318"/>
      <c r="Z23" s="318"/>
      <c r="AA23" s="619"/>
      <c r="AB23" s="685"/>
      <c r="AC23" s="749"/>
      <c r="AD23" s="746"/>
      <c r="AE23" s="56"/>
      <c r="AF23" s="753"/>
    </row>
    <row r="24" spans="2:32" ht="31.5">
      <c r="B24" s="124"/>
      <c r="C24" s="668" t="s">
        <v>182</v>
      </c>
      <c r="D24" s="616"/>
      <c r="E24" s="668" t="s">
        <v>277</v>
      </c>
      <c r="F24" s="616"/>
      <c r="G24" s="668" t="s">
        <v>290</v>
      </c>
      <c r="H24" s="617"/>
      <c r="I24" s="668" t="s">
        <v>289</v>
      </c>
      <c r="J24" s="616"/>
      <c r="K24" s="668" t="s">
        <v>321</v>
      </c>
      <c r="L24" s="617"/>
      <c r="M24" s="128" t="s">
        <v>246</v>
      </c>
      <c r="N24" s="128"/>
      <c r="O24" s="128" t="s">
        <v>247</v>
      </c>
      <c r="P24" s="128"/>
      <c r="Q24" s="127" t="s">
        <v>245</v>
      </c>
      <c r="R24" s="128"/>
      <c r="S24" s="128" t="s">
        <v>246</v>
      </c>
      <c r="T24" s="128"/>
      <c r="U24" s="128" t="s">
        <v>247</v>
      </c>
      <c r="V24" s="128"/>
      <c r="W24" s="127" t="s">
        <v>245</v>
      </c>
      <c r="X24" s="128"/>
      <c r="Y24" s="128" t="s">
        <v>246</v>
      </c>
      <c r="Z24" s="128"/>
      <c r="AA24" s="128" t="s">
        <v>247</v>
      </c>
      <c r="AB24" s="128"/>
      <c r="AC24" s="750" t="s">
        <v>130</v>
      </c>
      <c r="AD24" s="746"/>
      <c r="AE24" s="56"/>
      <c r="AF24" s="753"/>
    </row>
    <row r="25" spans="2:32" ht="16.5" thickBot="1">
      <c r="B25" s="291" t="s">
        <v>318</v>
      </c>
      <c r="C25" s="615" t="s">
        <v>214</v>
      </c>
      <c r="D25" s="614" t="s">
        <v>175</v>
      </c>
      <c r="E25" s="615" t="s">
        <v>214</v>
      </c>
      <c r="F25" s="614" t="s">
        <v>175</v>
      </c>
      <c r="G25" s="613" t="s">
        <v>214</v>
      </c>
      <c r="H25" s="614" t="s">
        <v>175</v>
      </c>
      <c r="I25" s="615" t="s">
        <v>214</v>
      </c>
      <c r="J25" s="614" t="s">
        <v>175</v>
      </c>
      <c r="K25" s="615" t="s">
        <v>214</v>
      </c>
      <c r="L25" s="785" t="s">
        <v>175</v>
      </c>
      <c r="M25" s="784" t="s">
        <v>214</v>
      </c>
      <c r="N25" s="290" t="s">
        <v>175</v>
      </c>
      <c r="O25" s="384" t="s">
        <v>214</v>
      </c>
      <c r="P25" s="290" t="s">
        <v>175</v>
      </c>
      <c r="Q25" s="289" t="s">
        <v>214</v>
      </c>
      <c r="R25" s="290" t="s">
        <v>175</v>
      </c>
      <c r="S25" s="384" t="s">
        <v>214</v>
      </c>
      <c r="T25" s="290" t="s">
        <v>175</v>
      </c>
      <c r="U25" s="384" t="s">
        <v>214</v>
      </c>
      <c r="V25" s="290" t="s">
        <v>175</v>
      </c>
      <c r="W25" s="289" t="s">
        <v>214</v>
      </c>
      <c r="X25" s="290" t="s">
        <v>175</v>
      </c>
      <c r="Y25" s="384" t="s">
        <v>214</v>
      </c>
      <c r="Z25" s="290" t="s">
        <v>175</v>
      </c>
      <c r="AA25" s="384" t="s">
        <v>214</v>
      </c>
      <c r="AB25" s="290" t="s">
        <v>175</v>
      </c>
      <c r="AC25" s="751"/>
      <c r="AD25" s="747"/>
      <c r="AE25" s="56"/>
      <c r="AF25" s="753"/>
    </row>
    <row r="26" spans="2:32" ht="15.75">
      <c r="B26" s="674"/>
      <c r="C26" s="669"/>
      <c r="D26" s="670"/>
      <c r="E26" s="622"/>
      <c r="F26" s="622"/>
      <c r="G26" s="623"/>
      <c r="H26" s="670"/>
      <c r="I26" s="669"/>
      <c r="J26" s="670"/>
      <c r="K26" s="622"/>
      <c r="L26" s="786"/>
      <c r="M26" s="125"/>
      <c r="N26" s="385"/>
      <c r="O26" s="125"/>
      <c r="P26" s="125"/>
      <c r="Q26" s="288"/>
      <c r="R26" s="385"/>
      <c r="S26" s="125"/>
      <c r="T26" s="385"/>
      <c r="U26" s="125"/>
      <c r="V26" s="125"/>
      <c r="W26" s="288"/>
      <c r="X26" s="385"/>
      <c r="Y26" s="125"/>
      <c r="Z26" s="385"/>
      <c r="AA26" s="125"/>
      <c r="AB26" s="125"/>
      <c r="AC26" s="665"/>
      <c r="AD26" s="125"/>
      <c r="AE26" s="56"/>
      <c r="AF26" s="753"/>
    </row>
    <row r="27" spans="2:32" ht="15.75">
      <c r="B27" s="673" t="s">
        <v>89</v>
      </c>
      <c r="C27" s="664">
        <v>0</v>
      </c>
      <c r="D27" s="292">
        <v>0</v>
      </c>
      <c r="E27" s="287">
        <v>0</v>
      </c>
      <c r="F27" s="287">
        <v>-250</v>
      </c>
      <c r="G27" s="285">
        <v>0</v>
      </c>
      <c r="H27" s="286">
        <v>0</v>
      </c>
      <c r="I27" s="664">
        <v>0</v>
      </c>
      <c r="J27" s="292">
        <v>0</v>
      </c>
      <c r="K27" s="287">
        <v>0</v>
      </c>
      <c r="L27" s="292">
        <v>-250</v>
      </c>
      <c r="M27" s="287">
        <v>0</v>
      </c>
      <c r="N27" s="292">
        <v>0</v>
      </c>
      <c r="O27" s="287">
        <v>0</v>
      </c>
      <c r="P27" s="287">
        <v>0</v>
      </c>
      <c r="Q27" s="285">
        <v>0</v>
      </c>
      <c r="R27" s="286">
        <v>0</v>
      </c>
      <c r="S27" s="287">
        <v>0</v>
      </c>
      <c r="T27" s="292">
        <v>0</v>
      </c>
      <c r="U27" s="287">
        <v>0</v>
      </c>
      <c r="V27" s="287">
        <v>0</v>
      </c>
      <c r="W27" s="285">
        <v>0</v>
      </c>
      <c r="X27" s="286">
        <v>0</v>
      </c>
      <c r="Y27" s="287">
        <v>0</v>
      </c>
      <c r="Z27" s="292">
        <v>0</v>
      </c>
      <c r="AA27" s="287">
        <v>0</v>
      </c>
      <c r="AB27" s="287">
        <v>0</v>
      </c>
      <c r="AC27" s="262"/>
      <c r="AD27" s="515"/>
      <c r="AE27" s="56"/>
      <c r="AF27" s="753"/>
    </row>
    <row r="28" spans="2:32" ht="15.75">
      <c r="B28" s="673" t="s">
        <v>88</v>
      </c>
      <c r="C28" s="664">
        <v>0</v>
      </c>
      <c r="D28" s="292">
        <v>0</v>
      </c>
      <c r="E28" s="287">
        <v>0</v>
      </c>
      <c r="F28" s="287">
        <v>0</v>
      </c>
      <c r="G28" s="285">
        <v>0</v>
      </c>
      <c r="H28" s="286">
        <v>0</v>
      </c>
      <c r="I28" s="664">
        <v>0</v>
      </c>
      <c r="J28" s="292">
        <v>0</v>
      </c>
      <c r="K28" s="287">
        <v>0</v>
      </c>
      <c r="L28" s="292">
        <f>J28+H28+F28+F14+H14+J14+L14+D14+D28</f>
        <v>15000</v>
      </c>
      <c r="M28" s="287">
        <v>0</v>
      </c>
      <c r="N28" s="292">
        <v>0</v>
      </c>
      <c r="O28" s="287">
        <v>0</v>
      </c>
      <c r="P28" s="287">
        <v>0</v>
      </c>
      <c r="Q28" s="285">
        <v>0</v>
      </c>
      <c r="R28" s="286">
        <v>0</v>
      </c>
      <c r="S28" s="287">
        <v>0</v>
      </c>
      <c r="T28" s="292">
        <v>0</v>
      </c>
      <c r="U28" s="287">
        <v>0</v>
      </c>
      <c r="V28" s="287">
        <v>0</v>
      </c>
      <c r="W28" s="285">
        <v>0</v>
      </c>
      <c r="X28" s="286">
        <v>0</v>
      </c>
      <c r="Y28" s="287">
        <v>0</v>
      </c>
      <c r="Z28" s="292">
        <v>0</v>
      </c>
      <c r="AA28" s="287">
        <v>0</v>
      </c>
      <c r="AB28" s="287">
        <v>0</v>
      </c>
      <c r="AC28" s="262"/>
      <c r="AD28" s="515"/>
      <c r="AE28" s="56"/>
      <c r="AF28" s="753"/>
    </row>
    <row r="29" spans="2:32" ht="15.75">
      <c r="B29" s="672" t="s">
        <v>28</v>
      </c>
      <c r="C29" s="664">
        <v>0</v>
      </c>
      <c r="D29" s="292">
        <v>-1431</v>
      </c>
      <c r="E29" s="287">
        <v>0</v>
      </c>
      <c r="F29" s="287">
        <f>-51090+250</f>
        <v>-50840</v>
      </c>
      <c r="G29" s="285">
        <v>0</v>
      </c>
      <c r="H29" s="130">
        <v>-2344</v>
      </c>
      <c r="I29" s="664">
        <v>0</v>
      </c>
      <c r="J29" s="292">
        <v>-1406</v>
      </c>
      <c r="K29" s="287">
        <v>0</v>
      </c>
      <c r="L29" s="292">
        <f>J29+H29+F29+L15+J15+H15+F15+D29+D15</f>
        <v>-69562</v>
      </c>
      <c r="M29" s="287">
        <v>0</v>
      </c>
      <c r="N29" s="292">
        <v>0</v>
      </c>
      <c r="O29" s="287">
        <v>0</v>
      </c>
      <c r="P29" s="287">
        <v>0</v>
      </c>
      <c r="Q29" s="285">
        <v>0</v>
      </c>
      <c r="R29" s="130">
        <v>0</v>
      </c>
      <c r="S29" s="287">
        <v>0</v>
      </c>
      <c r="T29" s="292">
        <v>0</v>
      </c>
      <c r="U29" s="287">
        <v>0</v>
      </c>
      <c r="V29" s="287">
        <v>0</v>
      </c>
      <c r="W29" s="285">
        <v>0</v>
      </c>
      <c r="X29" s="130">
        <v>0</v>
      </c>
      <c r="Y29" s="287">
        <v>0</v>
      </c>
      <c r="Z29" s="292">
        <v>0</v>
      </c>
      <c r="AA29" s="287">
        <v>0</v>
      </c>
      <c r="AB29" s="287">
        <v>0</v>
      </c>
      <c r="AC29" s="262"/>
      <c r="AD29" s="515"/>
      <c r="AE29" s="56"/>
      <c r="AF29" s="753"/>
    </row>
    <row r="30" spans="2:32" ht="15.75">
      <c r="B30" s="126"/>
      <c r="C30" s="666"/>
      <c r="D30" s="386"/>
      <c r="E30" s="123"/>
      <c r="F30" s="123"/>
      <c r="G30" s="122"/>
      <c r="H30" s="386"/>
      <c r="I30" s="666"/>
      <c r="J30" s="386"/>
      <c r="K30" s="123"/>
      <c r="L30" s="787"/>
      <c r="M30" s="123"/>
      <c r="N30" s="386"/>
      <c r="O30" s="123"/>
      <c r="P30" s="123"/>
      <c r="Q30" s="122"/>
      <c r="R30" s="386"/>
      <c r="S30" s="123"/>
      <c r="T30" s="386"/>
      <c r="U30" s="123"/>
      <c r="V30" s="123"/>
      <c r="W30" s="122"/>
      <c r="X30" s="386"/>
      <c r="Y30" s="123"/>
      <c r="Z30" s="386"/>
      <c r="AA30" s="123"/>
      <c r="AB30" s="123"/>
      <c r="AC30" s="665"/>
      <c r="AD30" s="125"/>
      <c r="AE30" s="56"/>
      <c r="AF30" s="753"/>
    </row>
    <row r="31" spans="2:32" ht="15.75">
      <c r="B31" s="679"/>
      <c r="C31" s="667"/>
      <c r="D31" s="387"/>
      <c r="E31" s="678"/>
      <c r="F31" s="678"/>
      <c r="G31" s="680"/>
      <c r="H31" s="387"/>
      <c r="I31" s="667"/>
      <c r="J31" s="387"/>
      <c r="K31" s="678"/>
      <c r="L31" s="788"/>
      <c r="M31" s="678"/>
      <c r="N31" s="387"/>
      <c r="O31" s="678"/>
      <c r="P31" s="678"/>
      <c r="Q31" s="680"/>
      <c r="R31" s="387"/>
      <c r="S31" s="678"/>
      <c r="T31" s="387"/>
      <c r="U31" s="678"/>
      <c r="V31" s="678"/>
      <c r="W31" s="680"/>
      <c r="X31" s="387"/>
      <c r="Y31" s="678"/>
      <c r="Z31" s="387"/>
      <c r="AA31" s="678"/>
      <c r="AB31" s="678"/>
      <c r="AC31" s="667"/>
      <c r="AD31" s="678"/>
      <c r="AE31" s="56"/>
      <c r="AF31" s="753"/>
    </row>
    <row r="32" spans="2:32" ht="15.75">
      <c r="B32" s="683" t="s">
        <v>29</v>
      </c>
      <c r="C32" s="619">
        <f aca="true" t="shared" si="1" ref="C32:AB32">SUM(C27:C29)</f>
        <v>0</v>
      </c>
      <c r="D32" s="684">
        <v>-1431</v>
      </c>
      <c r="E32" s="685">
        <f t="shared" si="1"/>
        <v>0</v>
      </c>
      <c r="F32" s="686">
        <f t="shared" si="1"/>
        <v>-51090</v>
      </c>
      <c r="G32" s="687">
        <f t="shared" si="1"/>
        <v>0</v>
      </c>
      <c r="H32" s="684">
        <f t="shared" si="1"/>
        <v>-2344</v>
      </c>
      <c r="I32" s="619">
        <f t="shared" si="1"/>
        <v>0</v>
      </c>
      <c r="J32" s="684">
        <f t="shared" si="1"/>
        <v>-1406</v>
      </c>
      <c r="K32" s="685">
        <f t="shared" si="1"/>
        <v>0</v>
      </c>
      <c r="L32" s="789">
        <f t="shared" si="1"/>
        <v>-54812</v>
      </c>
      <c r="M32" s="685">
        <f t="shared" si="1"/>
        <v>0</v>
      </c>
      <c r="N32" s="684">
        <f t="shared" si="1"/>
        <v>0</v>
      </c>
      <c r="O32" s="685">
        <f t="shared" si="1"/>
        <v>0</v>
      </c>
      <c r="P32" s="686">
        <f t="shared" si="1"/>
        <v>0</v>
      </c>
      <c r="Q32" s="687">
        <f t="shared" si="1"/>
        <v>0</v>
      </c>
      <c r="R32" s="684">
        <f t="shared" si="1"/>
        <v>0</v>
      </c>
      <c r="S32" s="685">
        <f t="shared" si="1"/>
        <v>0</v>
      </c>
      <c r="T32" s="684">
        <f t="shared" si="1"/>
        <v>0</v>
      </c>
      <c r="U32" s="685">
        <f t="shared" si="1"/>
        <v>0</v>
      </c>
      <c r="V32" s="686">
        <f t="shared" si="1"/>
        <v>0</v>
      </c>
      <c r="W32" s="687">
        <f t="shared" si="1"/>
        <v>0</v>
      </c>
      <c r="X32" s="684">
        <f t="shared" si="1"/>
        <v>0</v>
      </c>
      <c r="Y32" s="685">
        <f t="shared" si="1"/>
        <v>0</v>
      </c>
      <c r="Z32" s="684">
        <f t="shared" si="1"/>
        <v>0</v>
      </c>
      <c r="AA32" s="685">
        <f t="shared" si="1"/>
        <v>0</v>
      </c>
      <c r="AB32" s="686">
        <f t="shared" si="1"/>
        <v>0</v>
      </c>
      <c r="AC32" s="667"/>
      <c r="AD32" s="748"/>
      <c r="AE32" s="56"/>
      <c r="AF32" s="753"/>
    </row>
    <row r="33" spans="28:32" ht="15">
      <c r="AB33" s="752"/>
      <c r="AC33" s="56"/>
      <c r="AD33" s="56"/>
      <c r="AE33" s="56"/>
      <c r="AF33" s="753"/>
    </row>
    <row r="34" spans="28:32" ht="15">
      <c r="AB34" s="752"/>
      <c r="AC34" s="56"/>
      <c r="AD34" s="56"/>
      <c r="AE34" s="56"/>
      <c r="AF34" s="753"/>
    </row>
    <row r="35" spans="28:32" ht="15">
      <c r="AB35" s="752"/>
      <c r="AC35" s="56"/>
      <c r="AD35" s="56"/>
      <c r="AE35" s="56"/>
      <c r="AF35" s="753"/>
    </row>
    <row r="36" spans="28:32" ht="15">
      <c r="AB36" s="752"/>
      <c r="AC36" s="56"/>
      <c r="AD36" s="56"/>
      <c r="AE36" s="56"/>
      <c r="AF36" s="753"/>
    </row>
    <row r="37" spans="28:32" ht="15">
      <c r="AB37" s="752"/>
      <c r="AC37" s="56"/>
      <c r="AD37" s="56"/>
      <c r="AE37" s="56"/>
      <c r="AF37" s="753"/>
    </row>
    <row r="38" spans="29:31" ht="15">
      <c r="AC38" s="754"/>
      <c r="AD38" s="754"/>
      <c r="AE38" s="754"/>
    </row>
  </sheetData>
  <mergeCells count="4">
    <mergeCell ref="I9:L9"/>
    <mergeCell ref="C9:H9"/>
    <mergeCell ref="C23:H23"/>
    <mergeCell ref="I23:L23"/>
  </mergeCells>
  <printOptions horizontalCentered="1"/>
  <pageMargins left="0.75" right="0.75" top="0.5" bottom="0.5" header="0.5" footer="0.5"/>
  <pageSetup fitToHeight="0" fitToWidth="1" horizontalDpi="600" verticalDpi="600" orientation="landscape" scale="64" r:id="rId1"/>
  <headerFooter alignWithMargins="0">
    <oddFooter>&amp;C&amp;"Times New Roman,Regular"&amp;14Exhibit J - Financial Analysis of Program Changes&amp;12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morser</cp:lastModifiedBy>
  <cp:lastPrinted>2007-01-30T00:16:03Z</cp:lastPrinted>
  <dcterms:created xsi:type="dcterms:W3CDTF">2003-08-28T20:51:00Z</dcterms:created>
  <dcterms:modified xsi:type="dcterms:W3CDTF">2007-03-13T21:26:49Z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-1808781914</vt:i4>
  </property>
  <property fmtid="{D5CDD505-2E9C-101B-9397-08002B2CF9AE}" pid="3" name="_NewReviewCycle">
    <vt:lpwstr/>
  </property>
  <property fmtid="{D5CDD505-2E9C-101B-9397-08002B2CF9AE}" pid="4" name="_EmailSubject">
    <vt:lpwstr>Budget Reformat for DOJ E-Gov staff</vt:lpwstr>
  </property>
  <property fmtid="{D5CDD505-2E9C-101B-9397-08002B2CF9AE}" pid="5" name="_AuthorEmail">
    <vt:lpwstr>Ryan.Morse@usdoj.gov</vt:lpwstr>
  </property>
  <property fmtid="{D5CDD505-2E9C-101B-9397-08002B2CF9AE}" pid="6" name="_AuthorEmailDisplayName">
    <vt:lpwstr>Morse, Ryan</vt:lpwstr>
  </property>
  <property fmtid="{D5CDD505-2E9C-101B-9397-08002B2CF9AE}" pid="7" name="_PreviousAdHocReviewCycleID">
    <vt:i4>548992271</vt:i4>
  </property>
</Properties>
</file>