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10830" windowHeight="6375" tabRatio="799" activeTab="7"/>
  </bookViews>
  <sheets>
    <sheet name="(B) JJ Sum of Req " sheetId="1" r:id="rId1"/>
    <sheet name="(C) JJ Increases Offsets" sheetId="2" r:id="rId2"/>
    <sheet name="(D) JJ Strat Goal &amp; Obj" sheetId="3" r:id="rId3"/>
    <sheet name="(F) JJ 2006 XWalk" sheetId="4" r:id="rId4"/>
    <sheet name="(G) JJ 2007 XWalk " sheetId="5" r:id="rId5"/>
    <sheet name="(H) JJ Reimb Resources" sheetId="6" r:id="rId6"/>
    <sheet name="(J) JJ Financial Analysis" sheetId="7" r:id="rId7"/>
    <sheet name="(L) JJ Sum by OC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TTORNEYSUPP" localSheetId="0">#REF!</definedName>
    <definedName name="ATTORNEYSUPP">#REF!</definedName>
    <definedName name="DL" localSheetId="0">'(B) JJ Sum of Req '!$A$3:$AL$97</definedName>
    <definedName name="DL">#REF!</definedName>
    <definedName name="EXECSUPP" localSheetId="0">'(B) JJ Sum of Req '!#REF!</definedName>
    <definedName name="EXECSUPP" localSheetId="6">'[4]Sum of Req'!#REF!</definedName>
    <definedName name="EXECSUPP">#REF!</definedName>
    <definedName name="GAROLLUP" localSheetId="0">'(B) JJ Sum of Req '!#REF!</definedName>
    <definedName name="GAROLLUP" localSheetId="5">'[2]SumReq'!#REF!</definedName>
    <definedName name="GAROLLUP" localSheetId="6">'[4]Sum of Req'!#REF!</definedName>
    <definedName name="GAROLLUP">#REF!</definedName>
    <definedName name="INTEL" localSheetId="0">'(B) JJ Sum of Req '!#REF!</definedName>
    <definedName name="INTEL" localSheetId="6">'[4]Sum of Req'!#REF!</definedName>
    <definedName name="INTEL">#REF!</definedName>
    <definedName name="JMD" localSheetId="0">'(B) JJ Sum of Req '!#REF!</definedName>
    <definedName name="JMD" localSheetId="6">'[4]Sum of Req'!#REF!</definedName>
    <definedName name="JMD">#REF!</definedName>
    <definedName name="PART">#REF!</definedName>
    <definedName name="POSBYCAT" localSheetId="0">#REF!</definedName>
    <definedName name="POSBYCAT" localSheetId="6">'[4]Summ Atty Agt'!#REF!</definedName>
    <definedName name="POSBYCAT">#REF!</definedName>
    <definedName name="_xlnm.Print_Area" localSheetId="0">'(B) JJ Sum of Req '!$A$1:$AL$127</definedName>
    <definedName name="_xlnm.Print_Area" localSheetId="1">'(C) JJ Increases Offsets'!$A$1:$O$35</definedName>
    <definedName name="_xlnm.Print_Area" localSheetId="2">'(D) JJ Strat Goal &amp; Obj'!$A$1:$P$86</definedName>
    <definedName name="_xlnm.Print_Area" localSheetId="3">'(F) JJ 2006 XWalk'!$A$1:$Y$55</definedName>
    <definedName name="_xlnm.Print_Area" localSheetId="4">'(G) JJ 2007 XWalk '!$A$1:$Y$52</definedName>
    <definedName name="_xlnm.Print_Area" localSheetId="5">'(H) JJ Reimb Resources'!$A$1:$R$23</definedName>
    <definedName name="_xlnm.Print_Area" localSheetId="6">'(J) JJ Financial Analysis'!$A$1:$AB$21</definedName>
    <definedName name="_xlnm.Print_Area" localSheetId="7">'(L) JJ Sum by OC'!$A$1:$O$51</definedName>
    <definedName name="REIMPRO" localSheetId="5">'(H) JJ Reimb Resources'!$A$1:$R$22</definedName>
    <definedName name="REIMPRO">#REF!</definedName>
    <definedName name="REIMSOR" localSheetId="5">'(H) JJ Reimb Resources'!#REF!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<sst xmlns="http://schemas.openxmlformats.org/spreadsheetml/2006/main" count="708" uniqueCount="343">
  <si>
    <t>Without Rescissions</t>
  </si>
  <si>
    <t>Part C:  Juvenile Delinquency Block Grants</t>
  </si>
  <si>
    <t>Part E:  Demos (new)</t>
  </si>
  <si>
    <t>Part G:  Juvenile Mentoring (Jump)</t>
  </si>
  <si>
    <t>Part D:  Research/Eval/T&amp;TA (new)</t>
  </si>
  <si>
    <t xml:space="preserve">     Gang Prevention</t>
  </si>
  <si>
    <t xml:space="preserve">     Enforcing Underage Drinking Laws</t>
  </si>
  <si>
    <t>VOCA-Improving Investigation &amp; Prosecution of Child Abuse</t>
  </si>
  <si>
    <t>Juvenile Accountability Block Grant Prog. (JABG)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</si>
  <si>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</si>
  <si>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</si>
  <si>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</si>
  <si>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</si>
  <si>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</si>
  <si>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</si>
  <si>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</si>
  <si>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</si>
  <si>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</si>
  <si>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</si>
  <si>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</si>
  <si>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</si>
  <si>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</si>
  <si>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</si>
  <si>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</si>
  <si>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</si>
  <si>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</si>
  <si>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</si>
  <si>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</si>
  <si>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</si>
  <si>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</si>
  <si>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</si>
  <si>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</si>
  <si>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>Unobligated balance, rescinded</t>
  </si>
  <si>
    <t>Grants, Subsidies and Contributions</t>
  </si>
  <si>
    <t>Part C: Juvenile Delinquency Block Grants</t>
  </si>
  <si>
    <t>Increase</t>
  </si>
  <si>
    <t xml:space="preserve">    1.2:  </t>
  </si>
  <si>
    <t>Juvenile Justice</t>
  </si>
  <si>
    <t>Transfers:</t>
  </si>
  <si>
    <t xml:space="preserve">   J: Financial Analysis of Program Changes</t>
  </si>
  <si>
    <t>H: Summary of Reimbursable Resources</t>
  </si>
  <si>
    <t>F: Crosswalk of 2006 Availability</t>
  </si>
  <si>
    <t>D: Resources by DOJ Strategic Goal and Strategic Objective</t>
  </si>
  <si>
    <t>B: Summary of Requirements</t>
  </si>
  <si>
    <t xml:space="preserve">  Total, 2008 program changes requested</t>
  </si>
  <si>
    <t>Transfers.  The amount reflects the transfer of funds from the Juvenile Justice Account to the Justice Assistance Account for management and adminisrtative services.</t>
  </si>
  <si>
    <t>[6,911]</t>
  </si>
  <si>
    <t>[266]</t>
  </si>
  <si>
    <t>[37,982]</t>
  </si>
  <si>
    <t>[-1,460]</t>
  </si>
  <si>
    <t>[-585]</t>
  </si>
  <si>
    <t>[9,837]</t>
  </si>
  <si>
    <t>[26,671]</t>
  </si>
  <si>
    <t>[14,863]</t>
  </si>
  <si>
    <t>Increase/Decrease</t>
  </si>
  <si>
    <t>Decision Unit</t>
  </si>
  <si>
    <t>atb</t>
  </si>
  <si>
    <t>enhance</t>
  </si>
  <si>
    <t>FTE</t>
  </si>
  <si>
    <t>Total</t>
  </si>
  <si>
    <t>Program</t>
  </si>
  <si>
    <t>Transfers</t>
  </si>
  <si>
    <t>LEAP</t>
  </si>
  <si>
    <t>Object Class: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</si>
  <si>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</si>
  <si>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</si>
  <si>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</si>
  <si>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</si>
  <si>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</si>
  <si>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</si>
  <si>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</si>
  <si>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</si>
  <si>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23.2  GSA rent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</si>
  <si>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</si>
  <si>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</si>
  <si>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</si>
  <si>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</si>
  <si>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</si>
  <si>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</si>
  <si>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</si>
  <si>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</si>
  <si>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</si>
  <si>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</si>
  <si>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 xml:space="preserve">          Total requirements</t>
  </si>
  <si>
    <t xml:space="preserve">     Total obligations</t>
  </si>
  <si>
    <t xml:space="preserve">     Obligated balance, end of year</t>
  </si>
  <si>
    <t xml:space="preserve">     Recoveries of prior year obligations</t>
  </si>
  <si>
    <t xml:space="preserve">          Outlays</t>
  </si>
  <si>
    <t>11.3  Other than full-time permanent</t>
  </si>
  <si>
    <t>[-3,099]</t>
  </si>
  <si>
    <t>Juvenile Accountability Block Grants</t>
  </si>
  <si>
    <t>Object Classes</t>
  </si>
  <si>
    <t>Other Object Classes:</t>
  </si>
  <si>
    <t>Relation of Obligation to Outlays: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</si>
  <si>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</si>
  <si>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Summary of Reimbursable Resources</t>
  </si>
  <si>
    <t>National Drug Intelligence Center..............................................................................................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</si>
  <si>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</si>
  <si>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</si>
  <si>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</si>
  <si>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</si>
  <si>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</si>
  <si>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</si>
  <si>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Program Changes</t>
  </si>
  <si>
    <t>Total Program Changes</t>
  </si>
  <si>
    <t>Subtotal Increases</t>
  </si>
  <si>
    <t>Subtotal Offsets</t>
  </si>
  <si>
    <t>Carryover/</t>
  </si>
  <si>
    <t>2005 Enacted</t>
  </si>
  <si>
    <t>2006 President's</t>
  </si>
  <si>
    <t>2006-2007</t>
  </si>
  <si>
    <t>Strategic Goal and Strategic Objective</t>
  </si>
  <si>
    <t>Program Increases</t>
  </si>
  <si>
    <t>2006 Appropriation Enacted</t>
  </si>
  <si>
    <t>25.3 Purchases of goods &amp; services from Government accounts</t>
  </si>
  <si>
    <t>25.5 Research and development contracts</t>
  </si>
  <si>
    <t>25.7 Operation and maintenance of equipment</t>
  </si>
  <si>
    <t>Crosswalk of 2006 Availability</t>
  </si>
  <si>
    <t xml:space="preserve">Adjustments to Base </t>
  </si>
  <si>
    <t>Title V:  Local Delinquency Prevention Incentive Grants Prog.</t>
  </si>
  <si>
    <t>Part A:  Concentration of Federal Efforts</t>
  </si>
  <si>
    <t>Part B:  Formula Grants</t>
  </si>
  <si>
    <t>Part C:  Discretionary Grants</t>
  </si>
  <si>
    <t>Part D:  Gangs</t>
  </si>
  <si>
    <t>Part E:  State Challenge</t>
  </si>
  <si>
    <t xml:space="preserve">     Big Brothers &amp; Big Sisters</t>
  </si>
  <si>
    <t>Title V:  Local Delinquency Prevention</t>
  </si>
  <si>
    <t xml:space="preserve">     Incentive Grants</t>
  </si>
  <si>
    <t xml:space="preserve">     Combatting Underage Drinking</t>
  </si>
  <si>
    <t xml:space="preserve">     Tribal Youth Program</t>
  </si>
  <si>
    <t xml:space="preserve">     School Safety Initiative</t>
  </si>
  <si>
    <t xml:space="preserve">     Gang Prevention (GREAT)</t>
  </si>
  <si>
    <t>Drug Prevention Demonstration</t>
  </si>
  <si>
    <t>Part D:  Research, Evaluation TA &amp; Trng</t>
  </si>
  <si>
    <t>Part E:  Developing New Initiatives</t>
  </si>
  <si>
    <t>Project Sentry</t>
  </si>
  <si>
    <t>Secure Our Schools Act</t>
  </si>
  <si>
    <t>Project Childsafe</t>
  </si>
  <si>
    <t>Victims of Child Abuse:</t>
  </si>
  <si>
    <t>Improving Investigation &amp; Prosecution of Child Abuse</t>
  </si>
  <si>
    <t>[7,000]</t>
  </si>
  <si>
    <t>[5,000]</t>
  </si>
  <si>
    <t>[25,000]</t>
  </si>
  <si>
    <t>[10,000]</t>
  </si>
  <si>
    <t>[0]</t>
  </si>
  <si>
    <t>[-89]</t>
  </si>
  <si>
    <t>[-1,208]</t>
  </si>
  <si>
    <t>[-2,977]</t>
  </si>
  <si>
    <t>[-1,916]</t>
  </si>
  <si>
    <t>[-319]</t>
  </si>
  <si>
    <t>Title II:  Juvenile Just &amp; Delinquency Prevention:</t>
  </si>
  <si>
    <t>Office of Justice Programs</t>
  </si>
  <si>
    <t>Juvenile Justice Programs</t>
  </si>
  <si>
    <t>FY 2008 Budget Request</t>
  </si>
  <si>
    <t>Department of Labor</t>
  </si>
  <si>
    <t>Department of Health &amp; Human Services</t>
  </si>
  <si>
    <t>Department of Justice</t>
  </si>
  <si>
    <t>41.0  Grants, Subsidies and Contributions</t>
  </si>
  <si>
    <t>2006 Enacted w/Rescissions</t>
  </si>
  <si>
    <t>FY 2006 Enacted</t>
  </si>
  <si>
    <t>2006 Availability</t>
  </si>
  <si>
    <t>2007 Planned</t>
  </si>
  <si>
    <t>2008 Request</t>
  </si>
  <si>
    <t>Location of Description</t>
  </si>
  <si>
    <t xml:space="preserve">Amount  </t>
  </si>
  <si>
    <t>(Dollars in Thousands)</t>
  </si>
  <si>
    <t>Total Offsets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</si>
  <si>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</si>
  <si>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</si>
  <si>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</si>
  <si>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</si>
  <si>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</si>
  <si>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</si>
  <si>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</si>
  <si>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</si>
  <si>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25.4  Lease expirations</t>
  </si>
  <si>
    <t>Summary of Requirements</t>
  </si>
  <si>
    <t>95% Budget</t>
  </si>
  <si>
    <t>95% BUDGET</t>
  </si>
  <si>
    <t xml:space="preserve">Program Offsets </t>
  </si>
  <si>
    <t>104 % Budget Level</t>
  </si>
  <si>
    <t>Budget</t>
  </si>
  <si>
    <t>Reimbursable FTE:</t>
  </si>
  <si>
    <t>w/Rescissions</t>
  </si>
  <si>
    <t>Total Program Increases</t>
  </si>
  <si>
    <t>Rescissions</t>
  </si>
  <si>
    <t>Supplementals</t>
  </si>
  <si>
    <t>Collections by Source</t>
  </si>
  <si>
    <t>Budgetary Resources: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</si>
  <si>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</si>
  <si>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</si>
  <si>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</si>
  <si>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</si>
  <si>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</si>
  <si>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</si>
  <si>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</si>
  <si>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Recoveries</t>
  </si>
  <si>
    <t>Reprogrammings /</t>
  </si>
  <si>
    <t>Current Services</t>
  </si>
  <si>
    <t>Increases</t>
  </si>
  <si>
    <t>Improvements</t>
  </si>
  <si>
    <t>Offsets</t>
  </si>
  <si>
    <t>TOTAL</t>
  </si>
  <si>
    <t>2006 Supplementals</t>
  </si>
  <si>
    <t>2006 Enacted (with Rescissions, direct only)</t>
  </si>
  <si>
    <t>Annualization of 2005 pay raise................................................................................................................................................................................................................................</t>
  </si>
  <si>
    <t>2008 Current Services</t>
  </si>
  <si>
    <t>2008 Total Request</t>
  </si>
  <si>
    <t>2007 - 2008 Total Change</t>
  </si>
  <si>
    <t xml:space="preserve">                Total ..........................................................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</si>
  <si>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</si>
  <si>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</si>
  <si>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Part A:  Concentration of Federal Effort</t>
  </si>
  <si>
    <t>Financial Analysis of Program Changes</t>
  </si>
  <si>
    <t>Inc. 1</t>
  </si>
  <si>
    <t>Inc. 2</t>
  </si>
  <si>
    <t>Offset</t>
  </si>
  <si>
    <t>Changes</t>
  </si>
  <si>
    <t>Goal 3: Assist State, Local, and Tribal Efforts to Prevent or Reduce
                 Crime and Violence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</si>
  <si>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</si>
  <si>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</si>
  <si>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Agt./Atty.</t>
  </si>
  <si>
    <t>Resources by Department of Justice Strategic Goal/Objective</t>
  </si>
  <si>
    <t>Program Offsets</t>
  </si>
  <si>
    <t>Offset 1</t>
  </si>
  <si>
    <t>Offset 2</t>
  </si>
  <si>
    <t>Offset 3</t>
  </si>
  <si>
    <t>Offset 4</t>
  </si>
  <si>
    <t>Offset 5</t>
  </si>
  <si>
    <t>Total Program Offsets</t>
  </si>
  <si>
    <t xml:space="preserve">1.2: </t>
  </si>
  <si>
    <t>1.1:</t>
  </si>
  <si>
    <t xml:space="preserve">3.1: </t>
  </si>
  <si>
    <t xml:space="preserve">4.1: </t>
  </si>
  <si>
    <t>Employee Performance………………………………………………………………………………………………………………………………………………………………………….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</si>
  <si>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</si>
  <si>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</si>
  <si>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 xml:space="preserve">Decision </t>
  </si>
  <si>
    <t>Unit(s)</t>
  </si>
  <si>
    <t>Strategic Goal/Objective</t>
  </si>
  <si>
    <t>$000s</t>
  </si>
  <si>
    <t>Goal 1: Prevent Terrorism and Promote the Nation's Security</t>
  </si>
  <si>
    <t>Subtotal, Goal 1</t>
  </si>
  <si>
    <t>w/Rescissions and Supplementals</t>
  </si>
  <si>
    <t>Total 2006 Appropriation Enacted (with Rescissions and Supplementals)</t>
  </si>
  <si>
    <t>C: Program Increases/Offsets By Appropriation</t>
  </si>
  <si>
    <t>FY 2008 Program Increases/Offsets by Appropriation</t>
  </si>
  <si>
    <t xml:space="preserve">Increases </t>
  </si>
  <si>
    <t>[3,433]</t>
  </si>
  <si>
    <t>[8,963]</t>
  </si>
  <si>
    <t>[15,514]</t>
  </si>
  <si>
    <t>[4,335]</t>
  </si>
  <si>
    <t>Juvenile Mentoring</t>
  </si>
  <si>
    <t>Part G: Mentoring</t>
  </si>
  <si>
    <t>[1,714]</t>
  </si>
  <si>
    <t>2006 Enacted</t>
  </si>
  <si>
    <t>Department of Transportation</t>
  </si>
  <si>
    <t>Corporation for National and Coummunity Service</t>
  </si>
  <si>
    <t>Department of Education</t>
  </si>
  <si>
    <t>G: Crosswalk of 2007 Availability</t>
  </si>
  <si>
    <t>Crosswalk of 2007 Availability</t>
  </si>
  <si>
    <t>2007 Availability</t>
  </si>
  <si>
    <t>2007 Continuing Resolution Level ( as reflected in the 2008 President's Budget, Information Only)</t>
  </si>
  <si>
    <t>2007 President's Request (Information Only)</t>
  </si>
  <si>
    <t>2007 Estimate (direct only)</t>
  </si>
  <si>
    <t>FY 2007 Estimate</t>
  </si>
  <si>
    <t>Part C: Juvenile Delinquency Prevention Block Grants</t>
  </si>
  <si>
    <t>[9,900]</t>
  </si>
  <si>
    <t>[19,800]</t>
  </si>
  <si>
    <t>[2,475]</t>
  </si>
  <si>
    <t xml:space="preserve">     Big Brothers/Big Sisters</t>
  </si>
  <si>
    <t>[24,750]</t>
  </si>
  <si>
    <t>[7,425]</t>
  </si>
  <si>
    <t>[1,766]</t>
  </si>
  <si>
    <t>[1,369]</t>
  </si>
  <si>
    <t>[6,672]</t>
  </si>
  <si>
    <t>[-542]</t>
  </si>
  <si>
    <t>[-1,807]</t>
  </si>
  <si>
    <t>[-723]</t>
  </si>
  <si>
    <t>[-182]</t>
  </si>
  <si>
    <t>[-1,445]</t>
  </si>
  <si>
    <t>[25,027]</t>
  </si>
  <si>
    <t>[10,546]</t>
  </si>
  <si>
    <t>[24,709]</t>
  </si>
  <si>
    <t>[2,293]</t>
  </si>
  <si>
    <t>[2,625]</t>
  </si>
  <si>
    <t>[9,508]</t>
  </si>
  <si>
    <t>Transfer to Justice Assistance for management and administration</t>
  </si>
  <si>
    <t>Child Safety and Juvenile Justice Program</t>
  </si>
  <si>
    <t>2007 Estimate</t>
  </si>
  <si>
    <t>Technical Adjustments:</t>
  </si>
  <si>
    <t>Total Technical Adjustments</t>
  </si>
  <si>
    <t>Total Transfers and Technical Adjustments</t>
  </si>
  <si>
    <t xml:space="preserve">Total Transfers </t>
  </si>
  <si>
    <t>2007 Transfer to Justice Assistance for management and administration</t>
  </si>
  <si>
    <t>Subtotal</t>
  </si>
  <si>
    <t>2006 Rescission of balances</t>
  </si>
  <si>
    <t xml:space="preserve">Enacted Rescissions.  </t>
  </si>
  <si>
    <t>and includes $22,094 rescission of balances.</t>
  </si>
  <si>
    <t xml:space="preserve">Enacted Rescissions.  Funds rescinded as required by the Department of Justice Appropriations Act, 2006 (P.L. 109-108) and the Department of Defense Appropriations Act, 2006 (P.L. 109-148) </t>
  </si>
  <si>
    <t>and includes $9,902,403.42 in recoveries excluding $1,986,522.17 in reimbursable recoveries.</t>
  </si>
  <si>
    <t xml:space="preserve">Carryover/Recoveries.  Funds were carried over from FY 2005 in the amount of $63,436,124.49 from unobligated balances excluding $977,700.57 in reimbursements </t>
  </si>
  <si>
    <t>[-344]</t>
  </si>
  <si>
    <t>Transfer from COPS for Project Childsafe</t>
  </si>
  <si>
    <t>Adjustment for 2007 transfer to Justice Assistance for management and administration</t>
  </si>
  <si>
    <t>Child Safety and Juvenile Justice Programs</t>
  </si>
  <si>
    <t>by Appropriation</t>
  </si>
  <si>
    <t>L: Summary of Requirements by Object Class</t>
  </si>
  <si>
    <t>Carryover/Recoveries.  Funds were carried over from FY 2006 in the amount of $20,806,484.31 from unobligated balances excluding $1,362,638.07 in reimbursements and includes $10 million in estimated recoveries.</t>
  </si>
  <si>
    <t>Communication, rents, and utilities</t>
  </si>
  <si>
    <t>Printing</t>
  </si>
  <si>
    <t>Other services</t>
  </si>
  <si>
    <t>Purchases of goods &amp; services from Government accounts</t>
  </si>
  <si>
    <t>2006 Transfer to Justice Assistance for management and administration</t>
  </si>
  <si>
    <t>Rescission of Balances</t>
  </si>
  <si>
    <t>[4,643]</t>
  </si>
  <si>
    <t>[23,220]</t>
  </si>
  <si>
    <t>[9,287]</t>
  </si>
  <si>
    <t>Incentive Grants</t>
  </si>
  <si>
    <t>[6,883]</t>
  </si>
  <si>
    <t>[9,177]</t>
  </si>
  <si>
    <t>[18,354]</t>
  </si>
  <si>
    <t>[2,294]</t>
  </si>
  <si>
    <t>[22,943]</t>
  </si>
  <si>
    <t>[…]</t>
  </si>
  <si>
    <t>[-153]</t>
  </si>
  <si>
    <t>[-204]</t>
  </si>
  <si>
    <t>[-407]</t>
  </si>
  <si>
    <t>[-509]</t>
  </si>
  <si>
    <t>[-51]</t>
  </si>
  <si>
    <t>[6,730]</t>
  </si>
  <si>
    <t>[8,973]</t>
  </si>
  <si>
    <t>[17,947]</t>
  </si>
  <si>
    <t>[2,243]</t>
  </si>
  <si>
    <t>[22,434]</t>
  </si>
  <si>
    <t>[-6,730]</t>
  </si>
  <si>
    <t>[-8,973]</t>
  </si>
  <si>
    <t>[-17,947]</t>
  </si>
  <si>
    <t>[-22,434]</t>
  </si>
  <si>
    <t>[-2,243]</t>
  </si>
  <si>
    <t xml:space="preserve">     Obligated balance, start of year*</t>
  </si>
  <si>
    <t>2007 Estimate with Transfer</t>
  </si>
  <si>
    <t>* FY 2006 Obligated balance, start of year doesn't agree with the President's Budget due to reimbursements.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</si>
</sst>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[$-409]h:mm:ss\ AM/PM"/>
    <numFmt numFmtId="216" formatCode="[$-409]dddd\,\ mmmm\ dd\,\ yyyy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sz val="10"/>
      <color indexed="8"/>
      <name val="TMS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MS"/>
      <family val="0"/>
    </font>
    <font>
      <sz val="10"/>
      <name val="TimesNewRomanPS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PS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24"/>
      </left>
      <right>
        <color indexed="24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24"/>
      </left>
      <right>
        <color indexed="24"/>
      </right>
      <top>
        <color indexed="24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24"/>
      </left>
      <right>
        <color indexed="24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24"/>
      </left>
      <right>
        <color indexed="24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24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21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17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1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0" xfId="0" applyNumberFormat="1" applyFont="1" applyBorder="1" applyAlignment="1">
      <alignment horizontal="centerContinuous"/>
    </xf>
    <xf numFmtId="177" fontId="12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3" fillId="2" borderId="0" xfId="0" applyNumberFormat="1" applyFont="1" applyFill="1" applyAlignment="1">
      <alignment/>
    </xf>
    <xf numFmtId="177" fontId="13" fillId="2" borderId="0" xfId="0" applyNumberFormat="1" applyFont="1" applyFill="1" applyBorder="1" applyAlignment="1">
      <alignment/>
    </xf>
    <xf numFmtId="177" fontId="13" fillId="2" borderId="1" xfId="0" applyNumberFormat="1" applyFont="1" applyFill="1" applyBorder="1" applyAlignment="1">
      <alignment/>
    </xf>
    <xf numFmtId="177" fontId="16" fillId="0" borderId="0" xfId="0" applyNumberFormat="1" applyFont="1" applyAlignment="1">
      <alignment horizontal="left"/>
    </xf>
    <xf numFmtId="177" fontId="6" fillId="0" borderId="0" xfId="0" applyNumberFormat="1" applyFont="1" applyBorder="1" applyAlignment="1">
      <alignment horizontal="centerContinuous"/>
    </xf>
    <xf numFmtId="177" fontId="19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centerContinuous"/>
    </xf>
    <xf numFmtId="0" fontId="0" fillId="0" borderId="0" xfId="0" applyBorder="1" applyAlignment="1">
      <alignment/>
    </xf>
    <xf numFmtId="3" fontId="8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25" fillId="2" borderId="0" xfId="0" applyNumberFormat="1" applyFont="1" applyFill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fill"/>
    </xf>
    <xf numFmtId="0" fontId="21" fillId="0" borderId="0" xfId="21">
      <alignment/>
      <protection/>
    </xf>
    <xf numFmtId="0" fontId="21" fillId="0" borderId="2" xfId="21" applyBorder="1">
      <alignment/>
      <protection/>
    </xf>
    <xf numFmtId="0" fontId="21" fillId="0" borderId="3" xfId="21" applyBorder="1">
      <alignment/>
      <protection/>
    </xf>
    <xf numFmtId="0" fontId="21" fillId="0" borderId="4" xfId="21" applyBorder="1">
      <alignment/>
      <protection/>
    </xf>
    <xf numFmtId="0" fontId="21" fillId="0" borderId="0" xfId="22" applyAlignment="1">
      <alignment horizontal="centerContinuous"/>
      <protection/>
    </xf>
    <xf numFmtId="0" fontId="21" fillId="0" borderId="0" xfId="22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21" fillId="0" borderId="0" xfId="21" applyAlignment="1">
      <alignment horizontal="centerContinuous"/>
      <protection/>
    </xf>
    <xf numFmtId="3" fontId="23" fillId="0" borderId="0" xfId="0" applyNumberFormat="1" applyFont="1" applyAlignment="1">
      <alignment/>
    </xf>
    <xf numFmtId="0" fontId="23" fillId="0" borderId="0" xfId="21" applyFont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3" fontId="6" fillId="0" borderId="0" xfId="21" applyNumberFormat="1" applyFont="1" applyAlignment="1">
      <alignment horizontal="centerContinuous"/>
      <protection/>
    </xf>
    <xf numFmtId="0" fontId="23" fillId="0" borderId="0" xfId="22" applyFont="1">
      <alignment/>
      <protection/>
    </xf>
    <xf numFmtId="0" fontId="23" fillId="0" borderId="0" xfId="22" applyFont="1" applyAlignment="1">
      <alignment horizontal="centerContinuous"/>
      <protection/>
    </xf>
    <xf numFmtId="3" fontId="23" fillId="0" borderId="0" xfId="22" applyNumberFormat="1" applyFont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27" fillId="0" borderId="5" xfId="21" applyFont="1" applyBorder="1" applyAlignment="1">
      <alignment horizontal="center"/>
      <protection/>
    </xf>
    <xf numFmtId="0" fontId="27" fillId="0" borderId="6" xfId="21" applyFont="1" applyBorder="1" applyAlignment="1">
      <alignment horizontal="centerContinuous"/>
      <protection/>
    </xf>
    <xf numFmtId="0" fontId="27" fillId="0" borderId="7" xfId="21" applyFont="1" applyBorder="1" applyAlignment="1">
      <alignment horizontal="centerContinuous"/>
      <protection/>
    </xf>
    <xf numFmtId="0" fontId="27" fillId="0" borderId="8" xfId="21" applyFont="1" applyBorder="1" applyAlignment="1">
      <alignment horizontal="centerContinuous"/>
      <protection/>
    </xf>
    <xf numFmtId="0" fontId="27" fillId="0" borderId="9" xfId="21" applyFont="1" applyBorder="1" applyAlignment="1">
      <alignment horizontal="center"/>
      <protection/>
    </xf>
    <xf numFmtId="0" fontId="27" fillId="0" borderId="10" xfId="21" applyFont="1" applyBorder="1">
      <alignment/>
      <protection/>
    </xf>
    <xf numFmtId="0" fontId="27" fillId="0" borderId="10" xfId="21" applyFont="1" applyBorder="1" applyAlignment="1">
      <alignment horizontal="center"/>
      <protection/>
    </xf>
    <xf numFmtId="0" fontId="27" fillId="0" borderId="2" xfId="21" applyFont="1" applyBorder="1" applyAlignment="1">
      <alignment horizontal="center"/>
      <protection/>
    </xf>
    <xf numFmtId="0" fontId="27" fillId="0" borderId="3" xfId="21" applyFont="1" applyBorder="1" applyAlignment="1">
      <alignment horizontal="center"/>
      <protection/>
    </xf>
    <xf numFmtId="0" fontId="16" fillId="0" borderId="11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1" xfId="21" applyFont="1" applyBorder="1">
      <alignment/>
      <protection/>
    </xf>
    <xf numFmtId="0" fontId="16" fillId="0" borderId="10" xfId="21" applyFont="1" applyBorder="1">
      <alignment/>
      <protection/>
    </xf>
    <xf numFmtId="0" fontId="16" fillId="0" borderId="2" xfId="21" applyFont="1" applyBorder="1">
      <alignment/>
      <protection/>
    </xf>
    <xf numFmtId="0" fontId="27" fillId="0" borderId="0" xfId="21" applyFont="1" applyBorder="1" applyAlignment="1">
      <alignment horizontal="center"/>
      <protection/>
    </xf>
    <xf numFmtId="0" fontId="27" fillId="0" borderId="12" xfId="21" applyFont="1" applyBorder="1">
      <alignment/>
      <protection/>
    </xf>
    <xf numFmtId="0" fontId="27" fillId="0" borderId="0" xfId="21" applyFont="1" applyBorder="1">
      <alignment/>
      <protection/>
    </xf>
    <xf numFmtId="5" fontId="27" fillId="0" borderId="0" xfId="21" applyNumberFormat="1" applyFont="1" applyBorder="1">
      <alignment/>
      <protection/>
    </xf>
    <xf numFmtId="0" fontId="16" fillId="0" borderId="4" xfId="21" applyFont="1" applyBorder="1">
      <alignment/>
      <protection/>
    </xf>
    <xf numFmtId="0" fontId="16" fillId="0" borderId="3" xfId="21" applyFont="1" applyBorder="1">
      <alignment/>
      <protection/>
    </xf>
    <xf numFmtId="0" fontId="16" fillId="0" borderId="0" xfId="21" applyFont="1">
      <alignment/>
      <protection/>
    </xf>
    <xf numFmtId="37" fontId="27" fillId="0" borderId="0" xfId="21" applyNumberFormat="1" applyFont="1" applyFill="1" applyBorder="1">
      <alignment/>
      <protection/>
    </xf>
    <xf numFmtId="5" fontId="27" fillId="0" borderId="1" xfId="21" applyNumberFormat="1" applyFont="1" applyFill="1" applyBorder="1">
      <alignment/>
      <protection/>
    </xf>
    <xf numFmtId="0" fontId="27" fillId="0" borderId="12" xfId="21" applyFont="1" applyBorder="1" applyAlignment="1">
      <alignment horizontal="left"/>
      <protection/>
    </xf>
    <xf numFmtId="0" fontId="16" fillId="0" borderId="0" xfId="22" applyFont="1">
      <alignment/>
      <protection/>
    </xf>
    <xf numFmtId="0" fontId="16" fillId="0" borderId="11" xfId="22" applyFont="1" applyBorder="1">
      <alignment/>
      <protection/>
    </xf>
    <xf numFmtId="0" fontId="16" fillId="0" borderId="12" xfId="22" applyFont="1" applyBorder="1">
      <alignment/>
      <protection/>
    </xf>
    <xf numFmtId="0" fontId="16" fillId="0" borderId="1" xfId="22" applyFont="1" applyBorder="1">
      <alignment/>
      <protection/>
    </xf>
    <xf numFmtId="0" fontId="27" fillId="0" borderId="11" xfId="22" applyFont="1" applyBorder="1">
      <alignment/>
      <protection/>
    </xf>
    <xf numFmtId="183" fontId="27" fillId="0" borderId="12" xfId="22" applyNumberFormat="1" applyFont="1" applyBorder="1">
      <alignment/>
      <protection/>
    </xf>
    <xf numFmtId="185" fontId="27" fillId="0" borderId="1" xfId="17" applyNumberFormat="1" applyFont="1" applyBorder="1" applyAlignment="1">
      <alignment/>
    </xf>
    <xf numFmtId="0" fontId="16" fillId="0" borderId="11" xfId="22" applyFont="1" applyBorder="1" applyAlignment="1">
      <alignment horizontal="left" indent="1"/>
      <protection/>
    </xf>
    <xf numFmtId="183" fontId="16" fillId="0" borderId="12" xfId="15" applyNumberFormat="1" applyFont="1" applyBorder="1" applyAlignment="1">
      <alignment/>
    </xf>
    <xf numFmtId="183" fontId="16" fillId="0" borderId="1" xfId="15" applyNumberFormat="1" applyFont="1" applyBorder="1" applyAlignment="1">
      <alignment/>
    </xf>
    <xf numFmtId="183" fontId="16" fillId="0" borderId="0" xfId="15" applyNumberFormat="1" applyFont="1" applyAlignment="1">
      <alignment/>
    </xf>
    <xf numFmtId="183" fontId="28" fillId="0" borderId="12" xfId="15" applyNumberFormat="1" applyFont="1" applyBorder="1" applyAlignment="1">
      <alignment/>
    </xf>
    <xf numFmtId="183" fontId="28" fillId="0" borderId="1" xfId="15" applyNumberFormat="1" applyFont="1" applyBorder="1" applyAlignment="1">
      <alignment/>
    </xf>
    <xf numFmtId="183" fontId="27" fillId="0" borderId="0" xfId="15" applyNumberFormat="1" applyFont="1" applyAlignment="1">
      <alignment/>
    </xf>
    <xf numFmtId="0" fontId="27" fillId="0" borderId="11" xfId="22" applyFont="1" applyBorder="1" applyAlignment="1">
      <alignment wrapText="1"/>
      <protection/>
    </xf>
    <xf numFmtId="0" fontId="27" fillId="0" borderId="10" xfId="22" applyFont="1" applyBorder="1">
      <alignment/>
      <protection/>
    </xf>
    <xf numFmtId="183" fontId="27" fillId="0" borderId="4" xfId="15" applyNumberFormat="1" applyFont="1" applyBorder="1" applyAlignment="1">
      <alignment/>
    </xf>
    <xf numFmtId="183" fontId="27" fillId="0" borderId="3" xfId="15" applyNumberFormat="1" applyFont="1" applyBorder="1" applyAlignment="1">
      <alignment/>
    </xf>
    <xf numFmtId="185" fontId="27" fillId="0" borderId="13" xfId="17" applyNumberFormat="1" applyFont="1" applyBorder="1" applyAlignment="1">
      <alignment horizontal="left"/>
    </xf>
    <xf numFmtId="0" fontId="27" fillId="0" borderId="0" xfId="22" applyFont="1" applyBorder="1" applyAlignment="1">
      <alignment horizontal="left"/>
      <protection/>
    </xf>
    <xf numFmtId="183" fontId="27" fillId="0" borderId="0" xfId="22" applyNumberFormat="1" applyFont="1" applyBorder="1" applyAlignment="1">
      <alignment horizontal="left"/>
      <protection/>
    </xf>
    <xf numFmtId="185" fontId="27" fillId="0" borderId="0" xfId="17" applyNumberFormat="1" applyFont="1" applyBorder="1" applyAlignment="1">
      <alignment horizontal="left"/>
    </xf>
    <xf numFmtId="177" fontId="26" fillId="0" borderId="0" xfId="0" applyNumberFormat="1" applyFont="1" applyAlignment="1">
      <alignment horizontal="centerContinuous"/>
    </xf>
    <xf numFmtId="177" fontId="1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30" fillId="2" borderId="14" xfId="0" applyNumberFormat="1" applyFont="1" applyFill="1" applyAlignment="1">
      <alignment/>
    </xf>
    <xf numFmtId="3" fontId="30" fillId="2" borderId="15" xfId="0" applyNumberFormat="1" applyFont="1" applyFill="1" applyAlignment="1">
      <alignment/>
    </xf>
    <xf numFmtId="3" fontId="30" fillId="2" borderId="16" xfId="0" applyNumberFormat="1" applyFont="1" applyFill="1" applyAlignment="1">
      <alignment/>
    </xf>
    <xf numFmtId="3" fontId="31" fillId="2" borderId="16" xfId="0" applyNumberFormat="1" applyFont="1" applyFill="1" applyAlignment="1">
      <alignment/>
    </xf>
    <xf numFmtId="3" fontId="30" fillId="2" borderId="0" xfId="0" applyNumberFormat="1" applyFont="1" applyFill="1" applyBorder="1" applyAlignment="1">
      <alignment/>
    </xf>
    <xf numFmtId="3" fontId="30" fillId="2" borderId="16" xfId="0" applyNumberFormat="1" applyFont="1" applyFill="1" applyAlignment="1">
      <alignment horizontal="left"/>
    </xf>
    <xf numFmtId="3" fontId="32" fillId="2" borderId="16" xfId="0" applyNumberFormat="1" applyFont="1" applyFill="1" applyAlignment="1">
      <alignment horizontal="centerContinuous"/>
    </xf>
    <xf numFmtId="3" fontId="32" fillId="2" borderId="0" xfId="0" applyNumberFormat="1" applyFont="1" applyFill="1" applyAlignment="1">
      <alignment horizontal="centerContinuous"/>
    </xf>
    <xf numFmtId="3" fontId="32" fillId="2" borderId="16" xfId="0" applyNumberFormat="1" applyFont="1" applyFill="1" applyAlignment="1">
      <alignment/>
    </xf>
    <xf numFmtId="177" fontId="30" fillId="2" borderId="17" xfId="0" applyNumberFormat="1" applyFont="1" applyFill="1" applyBorder="1" applyAlignment="1">
      <alignment/>
    </xf>
    <xf numFmtId="3" fontId="16" fillId="0" borderId="0" xfId="0" applyNumberFormat="1" applyFont="1" applyAlignment="1">
      <alignment horizontal="centerContinuous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13" fillId="2" borderId="18" xfId="0" applyNumberFormat="1" applyFont="1" applyFill="1" applyBorder="1" applyAlignment="1">
      <alignment/>
    </xf>
    <xf numFmtId="177" fontId="13" fillId="2" borderId="19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33" fillId="0" borderId="2" xfId="0" applyNumberFormat="1" applyFont="1" applyBorder="1" applyAlignment="1">
      <alignment horizontal="left"/>
    </xf>
    <xf numFmtId="177" fontId="33" fillId="0" borderId="2" xfId="0" applyNumberFormat="1" applyFont="1" applyBorder="1" applyAlignment="1">
      <alignment/>
    </xf>
    <xf numFmtId="5" fontId="33" fillId="0" borderId="2" xfId="0" applyNumberFormat="1" applyFont="1" applyBorder="1" applyAlignment="1">
      <alignment/>
    </xf>
    <xf numFmtId="5" fontId="33" fillId="0" borderId="3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33" fillId="0" borderId="21" xfId="0" applyNumberFormat="1" applyFont="1" applyBorder="1" applyAlignment="1">
      <alignment horizontal="centerContinuous"/>
    </xf>
    <xf numFmtId="177" fontId="33" fillId="0" borderId="9" xfId="0" applyNumberFormat="1" applyFont="1" applyBorder="1" applyAlignment="1">
      <alignment horizontal="centerContinuous"/>
    </xf>
    <xf numFmtId="177" fontId="5" fillId="0" borderId="22" xfId="0" applyNumberFormat="1" applyFont="1" applyBorder="1" applyAlignment="1">
      <alignment/>
    </xf>
    <xf numFmtId="177" fontId="33" fillId="0" borderId="22" xfId="0" applyNumberFormat="1" applyFont="1" applyBorder="1" applyAlignment="1">
      <alignment horizontal="right"/>
    </xf>
    <xf numFmtId="177" fontId="33" fillId="0" borderId="23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33" fillId="0" borderId="3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4" fillId="0" borderId="2" xfId="0" applyNumberFormat="1" applyFont="1" applyFill="1" applyBorder="1" applyAlignment="1">
      <alignment/>
    </xf>
    <xf numFmtId="177" fontId="5" fillId="0" borderId="2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/>
    </xf>
    <xf numFmtId="177" fontId="5" fillId="0" borderId="4" xfId="0" applyNumberFormat="1" applyFont="1" applyFill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4" xfId="0" applyNumberFormat="1" applyFont="1" applyBorder="1" applyAlignment="1">
      <alignment horizontal="left"/>
    </xf>
    <xf numFmtId="177" fontId="5" fillId="0" borderId="20" xfId="0" applyNumberFormat="1" applyFont="1" applyBorder="1" applyAlignment="1">
      <alignment horizontal="left"/>
    </xf>
    <xf numFmtId="177" fontId="6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33" fillId="0" borderId="20" xfId="0" applyNumberFormat="1" applyFont="1" applyBorder="1" applyAlignment="1">
      <alignment horizontal="centerContinuous"/>
    </xf>
    <xf numFmtId="0" fontId="36" fillId="0" borderId="21" xfId="0" applyFont="1" applyBorder="1" applyAlignment="1">
      <alignment/>
    </xf>
    <xf numFmtId="0" fontId="36" fillId="0" borderId="20" xfId="0" applyFont="1" applyBorder="1" applyAlignment="1">
      <alignment/>
    </xf>
    <xf numFmtId="177" fontId="33" fillId="0" borderId="4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0" fontId="16" fillId="0" borderId="26" xfId="21" applyFont="1" applyBorder="1">
      <alignment/>
      <protection/>
    </xf>
    <xf numFmtId="0" fontId="16" fillId="0" borderId="26" xfId="21" applyFont="1" applyBorder="1" applyAlignment="1">
      <alignment horizontal="center"/>
      <protection/>
    </xf>
    <xf numFmtId="0" fontId="16" fillId="0" borderId="18" xfId="21" applyFont="1" applyBorder="1">
      <alignment/>
      <protection/>
    </xf>
    <xf numFmtId="0" fontId="16" fillId="0" borderId="10" xfId="21" applyFont="1" applyBorder="1" applyAlignment="1">
      <alignment horizontal="center"/>
      <protection/>
    </xf>
    <xf numFmtId="0" fontId="16" fillId="0" borderId="27" xfId="21" applyFont="1" applyBorder="1">
      <alignment/>
      <protection/>
    </xf>
    <xf numFmtId="0" fontId="16" fillId="0" borderId="27" xfId="21" applyFont="1" applyBorder="1" applyAlignment="1">
      <alignment horizontal="center"/>
      <protection/>
    </xf>
    <xf numFmtId="0" fontId="16" fillId="0" borderId="28" xfId="21" applyFont="1" applyBorder="1">
      <alignment/>
      <protection/>
    </xf>
    <xf numFmtId="177" fontId="6" fillId="0" borderId="1" xfId="0" applyNumberFormat="1" applyFont="1" applyBorder="1" applyAlignment="1">
      <alignment/>
    </xf>
    <xf numFmtId="177" fontId="22" fillId="0" borderId="1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fill"/>
    </xf>
    <xf numFmtId="3" fontId="6" fillId="0" borderId="1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 horizontal="fill"/>
    </xf>
    <xf numFmtId="177" fontId="6" fillId="0" borderId="18" xfId="0" applyNumberFormat="1" applyFont="1" applyBorder="1" applyAlignment="1">
      <alignment horizontal="fill"/>
    </xf>
    <xf numFmtId="177" fontId="6" fillId="0" borderId="25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7" fontId="20" fillId="0" borderId="22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177" fontId="23" fillId="0" borderId="9" xfId="0" applyNumberFormat="1" applyFont="1" applyBorder="1" applyAlignment="1">
      <alignment/>
    </xf>
    <xf numFmtId="177" fontId="23" fillId="0" borderId="24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3" fontId="6" fillId="0" borderId="18" xfId="0" applyNumberFormat="1" applyFont="1" applyFill="1" applyBorder="1" applyAlignment="1">
      <alignment/>
    </xf>
    <xf numFmtId="177" fontId="23" fillId="0" borderId="5" xfId="0" applyNumberFormat="1" applyFont="1" applyBorder="1" applyAlignment="1">
      <alignment horizontal="center"/>
    </xf>
    <xf numFmtId="177" fontId="23" fillId="0" borderId="30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177" fontId="6" fillId="0" borderId="26" xfId="0" applyNumberFormat="1" applyFont="1" applyBorder="1" applyAlignment="1">
      <alignment/>
    </xf>
    <xf numFmtId="177" fontId="22" fillId="0" borderId="11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23" fillId="0" borderId="5" xfId="0" applyNumberFormat="1" applyFont="1" applyBorder="1" applyAlignment="1">
      <alignment/>
    </xf>
    <xf numFmtId="3" fontId="37" fillId="0" borderId="0" xfId="0" applyNumberFormat="1" applyFont="1" applyAlignment="1">
      <alignment horizontal="centerContinuous"/>
    </xf>
    <xf numFmtId="3" fontId="38" fillId="0" borderId="0" xfId="0" applyNumberFormat="1" applyFont="1" applyAlignment="1">
      <alignment horizontal="centerContinuous"/>
    </xf>
    <xf numFmtId="0" fontId="6" fillId="0" borderId="31" xfId="0" applyFont="1" applyBorder="1" applyAlignment="1">
      <alignment/>
    </xf>
    <xf numFmtId="3" fontId="23" fillId="0" borderId="2" xfId="0" applyNumberFormat="1" applyFont="1" applyBorder="1" applyAlignment="1">
      <alignment horizontal="fill"/>
    </xf>
    <xf numFmtId="177" fontId="23" fillId="0" borderId="3" xfId="0" applyNumberFormat="1" applyFont="1" applyBorder="1" applyAlignment="1">
      <alignment/>
    </xf>
    <xf numFmtId="177" fontId="23" fillId="0" borderId="2" xfId="0" applyNumberFormat="1" applyFont="1" applyBorder="1" applyAlignment="1">
      <alignment horizontal="fill"/>
    </xf>
    <xf numFmtId="177" fontId="23" fillId="0" borderId="10" xfId="0" applyNumberFormat="1" applyFont="1" applyBorder="1" applyAlignment="1">
      <alignment/>
    </xf>
    <xf numFmtId="165" fontId="23" fillId="0" borderId="3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177" fontId="6" fillId="0" borderId="2" xfId="0" applyNumberFormat="1" applyFont="1" applyBorder="1" applyAlignment="1">
      <alignment/>
    </xf>
    <xf numFmtId="177" fontId="13" fillId="2" borderId="2" xfId="0" applyNumberFormat="1" applyFont="1" applyFill="1" applyBorder="1" applyAlignment="1">
      <alignment horizontal="left"/>
    </xf>
    <xf numFmtId="177" fontId="13" fillId="2" borderId="2" xfId="0" applyNumberFormat="1" applyFont="1" applyFill="1" applyBorder="1" applyAlignment="1">
      <alignment/>
    </xf>
    <xf numFmtId="177" fontId="13" fillId="2" borderId="3" xfId="0" applyNumberFormat="1" applyFont="1" applyFill="1" applyBorder="1" applyAlignment="1">
      <alignment/>
    </xf>
    <xf numFmtId="177" fontId="13" fillId="2" borderId="20" xfId="0" applyNumberFormat="1" applyFont="1" applyFill="1" applyBorder="1" applyAlignment="1">
      <alignment/>
    </xf>
    <xf numFmtId="177" fontId="13" fillId="2" borderId="21" xfId="0" applyNumberFormat="1" applyFont="1" applyFill="1" applyBorder="1" applyAlignment="1">
      <alignment/>
    </xf>
    <xf numFmtId="177" fontId="13" fillId="2" borderId="22" xfId="0" applyNumberFormat="1" applyFont="1" applyFill="1" applyBorder="1" applyAlignment="1">
      <alignment/>
    </xf>
    <xf numFmtId="177" fontId="13" fillId="2" borderId="12" xfId="0" applyNumberFormat="1" applyFont="1" applyFill="1" applyBorder="1" applyAlignment="1">
      <alignment/>
    </xf>
    <xf numFmtId="177" fontId="13" fillId="2" borderId="9" xfId="0" applyNumberFormat="1" applyFont="1" applyFill="1" applyBorder="1" applyAlignment="1">
      <alignment/>
    </xf>
    <xf numFmtId="177" fontId="13" fillId="2" borderId="24" xfId="0" applyNumberFormat="1" applyFont="1" applyFill="1" applyBorder="1" applyAlignment="1">
      <alignment/>
    </xf>
    <xf numFmtId="177" fontId="34" fillId="2" borderId="6" xfId="0" applyNumberFormat="1" applyFont="1" applyFill="1" applyBorder="1" applyAlignment="1">
      <alignment horizontal="centerContinuous"/>
    </xf>
    <xf numFmtId="177" fontId="34" fillId="2" borderId="7" xfId="0" applyNumberFormat="1" applyFont="1" applyFill="1" applyBorder="1" applyAlignment="1">
      <alignment horizontal="centerContinuous"/>
    </xf>
    <xf numFmtId="177" fontId="34" fillId="2" borderId="7" xfId="0" applyNumberFormat="1" applyFont="1" applyFill="1" applyBorder="1" applyAlignment="1">
      <alignment/>
    </xf>
    <xf numFmtId="177" fontId="34" fillId="2" borderId="8" xfId="0" applyNumberFormat="1" applyFont="1" applyFill="1" applyBorder="1" applyAlignment="1">
      <alignment horizontal="centerContinuous"/>
    </xf>
    <xf numFmtId="177" fontId="34" fillId="2" borderId="23" xfId="0" applyNumberFormat="1" applyFont="1" applyFill="1" applyBorder="1" applyAlignment="1">
      <alignment horizontal="right"/>
    </xf>
    <xf numFmtId="177" fontId="34" fillId="2" borderId="22" xfId="0" applyNumberFormat="1" applyFont="1" applyFill="1" applyBorder="1" applyAlignment="1">
      <alignment horizontal="right"/>
    </xf>
    <xf numFmtId="177" fontId="34" fillId="2" borderId="23" xfId="0" applyNumberFormat="1" applyFont="1" applyFill="1" applyBorder="1" applyAlignment="1">
      <alignment/>
    </xf>
    <xf numFmtId="177" fontId="34" fillId="2" borderId="22" xfId="0" applyNumberFormat="1" applyFont="1" applyFill="1" applyBorder="1" applyAlignment="1">
      <alignment/>
    </xf>
    <xf numFmtId="177" fontId="34" fillId="2" borderId="24" xfId="0" applyNumberFormat="1" applyFont="1" applyFill="1" applyBorder="1" applyAlignment="1">
      <alignment horizontal="right"/>
    </xf>
    <xf numFmtId="177" fontId="13" fillId="2" borderId="18" xfId="0" applyNumberFormat="1" applyFont="1" applyFill="1" applyBorder="1" applyAlignment="1">
      <alignment horizontal="left"/>
    </xf>
    <xf numFmtId="177" fontId="13" fillId="2" borderId="25" xfId="0" applyNumberFormat="1" applyFont="1" applyFill="1" applyBorder="1" applyAlignment="1">
      <alignment/>
    </xf>
    <xf numFmtId="177" fontId="15" fillId="2" borderId="18" xfId="0" applyNumberFormat="1" applyFont="1" applyFill="1" applyBorder="1" applyAlignment="1">
      <alignment horizontal="left"/>
    </xf>
    <xf numFmtId="177" fontId="15" fillId="2" borderId="25" xfId="0" applyNumberFormat="1" applyFont="1" applyFill="1" applyBorder="1" applyAlignment="1">
      <alignment/>
    </xf>
    <xf numFmtId="177" fontId="15" fillId="2" borderId="18" xfId="0" applyNumberFormat="1" applyFont="1" applyFill="1" applyBorder="1" applyAlignment="1">
      <alignment/>
    </xf>
    <xf numFmtId="177" fontId="15" fillId="2" borderId="19" xfId="0" applyNumberFormat="1" applyFont="1" applyFill="1" applyBorder="1" applyAlignment="1">
      <alignment/>
    </xf>
    <xf numFmtId="177" fontId="13" fillId="2" borderId="25" xfId="0" applyNumberFormat="1" applyFont="1" applyFill="1" applyBorder="1" applyAlignment="1">
      <alignment horizontal="right"/>
    </xf>
    <xf numFmtId="177" fontId="13" fillId="2" borderId="18" xfId="0" applyNumberFormat="1" applyFont="1" applyFill="1" applyBorder="1" applyAlignment="1">
      <alignment horizontal="right"/>
    </xf>
    <xf numFmtId="182" fontId="13" fillId="2" borderId="18" xfId="0" applyNumberFormat="1" applyFont="1" applyFill="1" applyBorder="1" applyAlignment="1">
      <alignment/>
    </xf>
    <xf numFmtId="177" fontId="6" fillId="0" borderId="32" xfId="0" applyNumberFormat="1" applyFont="1" applyBorder="1" applyAlignment="1">
      <alignment/>
    </xf>
    <xf numFmtId="177" fontId="33" fillId="0" borderId="23" xfId="0" applyNumberFormat="1" applyFont="1" applyBorder="1" applyAlignment="1">
      <alignment horizontal="right"/>
    </xf>
    <xf numFmtId="177" fontId="33" fillId="0" borderId="24" xfId="0" applyNumberFormat="1" applyFont="1" applyBorder="1" applyAlignment="1">
      <alignment horizontal="right"/>
    </xf>
    <xf numFmtId="177" fontId="33" fillId="0" borderId="6" xfId="0" applyNumberFormat="1" applyFont="1" applyBorder="1" applyAlignment="1">
      <alignment horizontal="centerContinuous"/>
    </xf>
    <xf numFmtId="177" fontId="33" fillId="0" borderId="7" xfId="0" applyNumberFormat="1" applyFont="1" applyBorder="1" applyAlignment="1">
      <alignment horizontal="centerContinuous"/>
    </xf>
    <xf numFmtId="177" fontId="33" fillId="0" borderId="8" xfId="0" applyNumberFormat="1" applyFont="1" applyBorder="1" applyAlignment="1">
      <alignment horizontal="centerContinuous"/>
    </xf>
    <xf numFmtId="177" fontId="30" fillId="2" borderId="12" xfId="0" applyNumberFormat="1" applyFont="1" applyFill="1" applyBorder="1" applyAlignment="1">
      <alignment/>
    </xf>
    <xf numFmtId="177" fontId="30" fillId="2" borderId="33" xfId="0" applyNumberFormat="1" applyFont="1" applyFill="1" applyBorder="1" applyAlignment="1">
      <alignment/>
    </xf>
    <xf numFmtId="177" fontId="30" fillId="2" borderId="34" xfId="0" applyNumberFormat="1" applyFont="1" applyFill="1" applyBorder="1" applyAlignment="1">
      <alignment/>
    </xf>
    <xf numFmtId="3" fontId="30" fillId="2" borderId="16" xfId="0" applyNumberFormat="1" applyFont="1" applyFill="1" applyBorder="1" applyAlignment="1">
      <alignment/>
    </xf>
    <xf numFmtId="3" fontId="32" fillId="2" borderId="35" xfId="0" applyNumberFormat="1" applyFont="1" applyFill="1" applyBorder="1" applyAlignment="1">
      <alignment horizontal="right"/>
    </xf>
    <xf numFmtId="3" fontId="32" fillId="2" borderId="36" xfId="0" applyNumberFormat="1" applyFont="1" applyFill="1" applyBorder="1" applyAlignment="1">
      <alignment horizontal="right"/>
    </xf>
    <xf numFmtId="3" fontId="32" fillId="2" borderId="37" xfId="0" applyNumberFormat="1" applyFont="1" applyFill="1" applyBorder="1" applyAlignment="1">
      <alignment/>
    </xf>
    <xf numFmtId="177" fontId="30" fillId="2" borderId="38" xfId="0" applyNumberFormat="1" applyFont="1" applyFill="1" applyBorder="1" applyAlignment="1">
      <alignment/>
    </xf>
    <xf numFmtId="177" fontId="6" fillId="0" borderId="6" xfId="0" applyNumberFormat="1" applyFont="1" applyBorder="1" applyAlignment="1">
      <alignment/>
    </xf>
    <xf numFmtId="0" fontId="16" fillId="0" borderId="10" xfId="22" applyFont="1" applyBorder="1" applyAlignment="1">
      <alignment horizontal="left" indent="1"/>
      <protection/>
    </xf>
    <xf numFmtId="183" fontId="16" fillId="0" borderId="4" xfId="15" applyNumberFormat="1" applyFont="1" applyBorder="1" applyAlignment="1">
      <alignment/>
    </xf>
    <xf numFmtId="183" fontId="16" fillId="0" borderId="3" xfId="15" applyNumberFormat="1" applyFont="1" applyBorder="1" applyAlignment="1">
      <alignment/>
    </xf>
    <xf numFmtId="183" fontId="27" fillId="0" borderId="11" xfId="15" applyNumberFormat="1" applyFont="1" applyBorder="1" applyAlignment="1">
      <alignment/>
    </xf>
    <xf numFmtId="183" fontId="16" fillId="0" borderId="11" xfId="15" applyNumberFormat="1" applyFont="1" applyBorder="1" applyAlignment="1">
      <alignment/>
    </xf>
    <xf numFmtId="183" fontId="27" fillId="0" borderId="39" xfId="22" applyNumberFormat="1" applyFont="1" applyBorder="1" applyAlignment="1">
      <alignment horizontal="left"/>
      <protection/>
    </xf>
    <xf numFmtId="0" fontId="27" fillId="0" borderId="40" xfId="22" applyFont="1" applyBorder="1" applyAlignment="1">
      <alignment horizontal="left"/>
      <protection/>
    </xf>
    <xf numFmtId="0" fontId="27" fillId="0" borderId="41" xfId="22" applyFont="1" applyBorder="1" applyAlignment="1">
      <alignment horizontal="left"/>
      <protection/>
    </xf>
    <xf numFmtId="0" fontId="21" fillId="0" borderId="0" xfId="21" applyBorder="1">
      <alignment/>
      <protection/>
    </xf>
    <xf numFmtId="3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4" fillId="0" borderId="22" xfId="0" applyNumberFormat="1" applyFont="1" applyBorder="1" applyAlignment="1">
      <alignment/>
    </xf>
    <xf numFmtId="177" fontId="33" fillId="0" borderId="22" xfId="0" applyNumberFormat="1" applyFont="1" applyBorder="1" applyAlignment="1">
      <alignment horizontal="center"/>
    </xf>
    <xf numFmtId="177" fontId="33" fillId="0" borderId="12" xfId="0" applyNumberFormat="1" applyFont="1" applyBorder="1" applyAlignment="1">
      <alignment horizontal="centerContinuous"/>
    </xf>
    <xf numFmtId="177" fontId="33" fillId="0" borderId="0" xfId="0" applyNumberFormat="1" applyFont="1" applyBorder="1" applyAlignment="1">
      <alignment horizontal="centerContinuous"/>
    </xf>
    <xf numFmtId="177" fontId="33" fillId="0" borderId="1" xfId="0" applyNumberFormat="1" applyFont="1" applyBorder="1" applyAlignment="1">
      <alignment horizontal="centerContinuous"/>
    </xf>
    <xf numFmtId="177" fontId="6" fillId="0" borderId="42" xfId="0" applyNumberFormat="1" applyFont="1" applyBorder="1" applyAlignment="1">
      <alignment/>
    </xf>
    <xf numFmtId="177" fontId="13" fillId="2" borderId="28" xfId="0" applyNumberFormat="1" applyFont="1" applyFill="1" applyBorder="1" applyAlignment="1">
      <alignment horizontal="left"/>
    </xf>
    <xf numFmtId="177" fontId="13" fillId="2" borderId="28" xfId="0" applyNumberFormat="1" applyFont="1" applyFill="1" applyBorder="1" applyAlignment="1">
      <alignment/>
    </xf>
    <xf numFmtId="0" fontId="0" fillId="0" borderId="43" xfId="0" applyBorder="1" applyAlignment="1">
      <alignment/>
    </xf>
    <xf numFmtId="177" fontId="13" fillId="2" borderId="42" xfId="0" applyNumberFormat="1" applyFont="1" applyFill="1" applyBorder="1" applyAlignment="1">
      <alignment/>
    </xf>
    <xf numFmtId="177" fontId="13" fillId="2" borderId="44" xfId="0" applyNumberFormat="1" applyFont="1" applyFill="1" applyBorder="1" applyAlignment="1">
      <alignment/>
    </xf>
    <xf numFmtId="3" fontId="32" fillId="2" borderId="16" xfId="0" applyNumberFormat="1" applyFont="1" applyFill="1" applyAlignment="1">
      <alignment horizontal="left"/>
    </xf>
    <xf numFmtId="3" fontId="32" fillId="2" borderId="0" xfId="0" applyNumberFormat="1" applyFont="1" applyFill="1" applyAlignment="1">
      <alignment/>
    </xf>
    <xf numFmtId="177" fontId="34" fillId="2" borderId="18" xfId="0" applyNumberFormat="1" applyFont="1" applyFill="1" applyBorder="1" applyAlignment="1">
      <alignment horizontal="left"/>
    </xf>
    <xf numFmtId="177" fontId="34" fillId="2" borderId="25" xfId="0" applyNumberFormat="1" applyFont="1" applyFill="1" applyBorder="1" applyAlignment="1">
      <alignment/>
    </xf>
    <xf numFmtId="177" fontId="34" fillId="2" borderId="18" xfId="0" applyNumberFormat="1" applyFont="1" applyFill="1" applyBorder="1" applyAlignment="1">
      <alignment/>
    </xf>
    <xf numFmtId="0" fontId="27" fillId="0" borderId="20" xfId="22" applyFont="1" applyFill="1" applyBorder="1" applyAlignment="1">
      <alignment horizontal="centerContinuous"/>
      <protection/>
    </xf>
    <xf numFmtId="0" fontId="27" fillId="0" borderId="9" xfId="22" applyFont="1" applyFill="1" applyBorder="1" applyAlignment="1">
      <alignment horizontal="centerContinuous"/>
      <protection/>
    </xf>
    <xf numFmtId="0" fontId="16" fillId="0" borderId="0" xfId="22" applyFont="1" applyFill="1">
      <alignment/>
      <protection/>
    </xf>
    <xf numFmtId="1" fontId="27" fillId="0" borderId="20" xfId="22" applyNumberFormat="1" applyFont="1" applyFill="1" applyBorder="1" applyAlignment="1">
      <alignment horizontal="centerContinuous"/>
      <protection/>
    </xf>
    <xf numFmtId="0" fontId="21" fillId="0" borderId="0" xfId="22" applyFill="1">
      <alignment/>
      <protection/>
    </xf>
    <xf numFmtId="0" fontId="27" fillId="0" borderId="4" xfId="22" applyFont="1" applyFill="1" applyBorder="1" applyAlignment="1">
      <alignment horizontal="centerContinuous"/>
      <protection/>
    </xf>
    <xf numFmtId="0" fontId="16" fillId="0" borderId="3" xfId="22" applyFont="1" applyFill="1" applyBorder="1" applyAlignment="1">
      <alignment horizontal="centerContinuous"/>
      <protection/>
    </xf>
    <xf numFmtId="0" fontId="27" fillId="0" borderId="3" xfId="22" applyFont="1" applyFill="1" applyBorder="1" applyAlignment="1">
      <alignment horizontal="centerContinuous"/>
      <protection/>
    </xf>
    <xf numFmtId="0" fontId="16" fillId="0" borderId="12" xfId="22" applyFont="1" applyFill="1" applyBorder="1" applyAlignment="1">
      <alignment horizontal="center"/>
      <protection/>
    </xf>
    <xf numFmtId="0" fontId="16" fillId="0" borderId="1" xfId="22" applyFont="1" applyFill="1" applyBorder="1" applyAlignment="1">
      <alignment horizontal="center"/>
      <protection/>
    </xf>
    <xf numFmtId="0" fontId="28" fillId="0" borderId="4" xfId="22" applyFont="1" applyFill="1" applyBorder="1" applyAlignment="1">
      <alignment horizontal="center"/>
      <protection/>
    </xf>
    <xf numFmtId="0" fontId="28" fillId="0" borderId="3" xfId="22" applyFont="1" applyFill="1" applyBorder="1" applyAlignment="1">
      <alignment horizontal="center"/>
      <protection/>
    </xf>
    <xf numFmtId="3" fontId="35" fillId="0" borderId="20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3" fontId="35" fillId="0" borderId="4" xfId="0" applyNumberFormat="1" applyFont="1" applyFill="1" applyBorder="1" applyAlignment="1">
      <alignment/>
    </xf>
    <xf numFmtId="3" fontId="35" fillId="0" borderId="4" xfId="0" applyNumberFormat="1" applyFont="1" applyBorder="1" applyAlignment="1">
      <alignment/>
    </xf>
    <xf numFmtId="0" fontId="21" fillId="0" borderId="0" xfId="21" applyFont="1" applyAlignment="1">
      <alignment horizontal="left"/>
      <protection/>
    </xf>
    <xf numFmtId="0" fontId="21" fillId="0" borderId="0" xfId="21" applyFont="1" applyBorder="1">
      <alignment/>
      <protection/>
    </xf>
    <xf numFmtId="0" fontId="21" fillId="0" borderId="21" xfId="21" applyBorder="1">
      <alignment/>
      <protection/>
    </xf>
    <xf numFmtId="3" fontId="32" fillId="2" borderId="15" xfId="0" applyNumberFormat="1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3" fontId="8" fillId="2" borderId="45" xfId="0" applyNumberFormat="1" applyFont="1" applyFill="1" applyBorder="1" applyAlignment="1">
      <alignment horizontal="centerContinuous"/>
    </xf>
    <xf numFmtId="3" fontId="32" fillId="2" borderId="14" xfId="0" applyNumberFormat="1" applyFont="1" applyFill="1" applyBorder="1" applyAlignment="1">
      <alignment horizontal="centerContinuous" wrapText="1"/>
    </xf>
    <xf numFmtId="3" fontId="32" fillId="2" borderId="46" xfId="0" applyNumberFormat="1" applyFont="1" applyFill="1" applyBorder="1" applyAlignment="1">
      <alignment horizontal="centerContinuous"/>
    </xf>
    <xf numFmtId="3" fontId="32" fillId="2" borderId="47" xfId="0" applyNumberFormat="1" applyFont="1" applyFill="1" applyBorder="1" applyAlignment="1">
      <alignment horizontal="right"/>
    </xf>
    <xf numFmtId="3" fontId="30" fillId="2" borderId="48" xfId="0" applyNumberFormat="1" applyFont="1" applyFill="1" applyBorder="1" applyAlignment="1">
      <alignment/>
    </xf>
    <xf numFmtId="3" fontId="30" fillId="2" borderId="46" xfId="0" applyNumberFormat="1" applyFont="1" applyFill="1" applyBorder="1" applyAlignment="1">
      <alignment/>
    </xf>
    <xf numFmtId="3" fontId="30" fillId="2" borderId="17" xfId="0" applyNumberFormat="1" applyFont="1" applyFill="1" applyBorder="1" applyAlignment="1">
      <alignment/>
    </xf>
    <xf numFmtId="3" fontId="32" fillId="2" borderId="17" xfId="0" applyNumberFormat="1" applyFont="1" applyFill="1" applyBorder="1" applyAlignment="1">
      <alignment/>
    </xf>
    <xf numFmtId="0" fontId="27" fillId="0" borderId="11" xfId="21" applyFont="1" applyBorder="1">
      <alignment/>
      <protection/>
    </xf>
    <xf numFmtId="0" fontId="27" fillId="0" borderId="5" xfId="21" applyFont="1" applyBorder="1">
      <alignment/>
      <protection/>
    </xf>
    <xf numFmtId="0" fontId="21" fillId="0" borderId="9" xfId="21" applyBorder="1">
      <alignment/>
      <protection/>
    </xf>
    <xf numFmtId="0" fontId="1" fillId="0" borderId="10" xfId="21" applyFont="1" applyBorder="1">
      <alignment/>
      <protection/>
    </xf>
    <xf numFmtId="0" fontId="27" fillId="0" borderId="5" xfId="21" applyFont="1" applyBorder="1" applyAlignment="1">
      <alignment horizontal="left"/>
      <protection/>
    </xf>
    <xf numFmtId="5" fontId="16" fillId="0" borderId="19" xfId="21" applyNumberFormat="1" applyFont="1" applyBorder="1">
      <alignment/>
      <protection/>
    </xf>
    <xf numFmtId="5" fontId="16" fillId="0" borderId="44" xfId="21" applyNumberFormat="1" applyFont="1" applyBorder="1">
      <alignment/>
      <protection/>
    </xf>
    <xf numFmtId="165" fontId="27" fillId="0" borderId="19" xfId="21" applyNumberFormat="1" applyFont="1" applyBorder="1">
      <alignment/>
      <protection/>
    </xf>
    <xf numFmtId="165" fontId="27" fillId="0" borderId="44" xfId="21" applyNumberFormat="1" applyFont="1" applyBorder="1">
      <alignment/>
      <protection/>
    </xf>
    <xf numFmtId="211" fontId="16" fillId="0" borderId="19" xfId="21" applyNumberFormat="1" applyFont="1" applyBorder="1">
      <alignment/>
      <protection/>
    </xf>
    <xf numFmtId="211" fontId="16" fillId="0" borderId="44" xfId="21" applyNumberFormat="1" applyFont="1" applyBorder="1">
      <alignment/>
      <protection/>
    </xf>
    <xf numFmtId="165" fontId="27" fillId="0" borderId="11" xfId="21" applyNumberFormat="1" applyFont="1" applyBorder="1">
      <alignment/>
      <protection/>
    </xf>
    <xf numFmtId="165" fontId="27" fillId="0" borderId="0" xfId="21" applyNumberFormat="1" applyFont="1" applyBorder="1">
      <alignment/>
      <protection/>
    </xf>
    <xf numFmtId="3" fontId="32" fillId="2" borderId="49" xfId="0" applyNumberFormat="1" applyFont="1" applyFill="1" applyBorder="1" applyAlignment="1">
      <alignment horizontal="left"/>
    </xf>
    <xf numFmtId="3" fontId="32" fillId="2" borderId="49" xfId="0" applyNumberFormat="1" applyFont="1" applyFill="1" applyBorder="1" applyAlignment="1">
      <alignment/>
    </xf>
    <xf numFmtId="5" fontId="32" fillId="2" borderId="50" xfId="0" applyNumberFormat="1" applyFont="1" applyFill="1" applyBorder="1" applyAlignment="1">
      <alignment/>
    </xf>
    <xf numFmtId="3" fontId="32" fillId="2" borderId="51" xfId="0" applyNumberFormat="1" applyFont="1" applyFill="1" applyBorder="1" applyAlignment="1">
      <alignment/>
    </xf>
    <xf numFmtId="5" fontId="32" fillId="2" borderId="51" xfId="0" applyNumberFormat="1" applyFont="1" applyFill="1" applyBorder="1" applyAlignment="1">
      <alignment/>
    </xf>
    <xf numFmtId="3" fontId="30" fillId="2" borderId="52" xfId="0" applyNumberFormat="1" applyFont="1" applyFill="1" applyBorder="1" applyAlignment="1">
      <alignment/>
    </xf>
    <xf numFmtId="3" fontId="32" fillId="2" borderId="53" xfId="0" applyNumberFormat="1" applyFont="1" applyFill="1" applyBorder="1" applyAlignment="1">
      <alignment horizontal="centerContinuous"/>
    </xf>
    <xf numFmtId="3" fontId="32" fillId="2" borderId="54" xfId="0" applyNumberFormat="1" applyFont="1" applyFill="1" applyBorder="1" applyAlignment="1">
      <alignment horizontal="right"/>
    </xf>
    <xf numFmtId="3" fontId="32" fillId="2" borderId="53" xfId="0" applyNumberFormat="1" applyFont="1" applyFill="1" applyBorder="1" applyAlignment="1">
      <alignment/>
    </xf>
    <xf numFmtId="5" fontId="32" fillId="2" borderId="55" xfId="0" applyNumberFormat="1" applyFont="1" applyFill="1" applyBorder="1" applyAlignment="1">
      <alignment/>
    </xf>
    <xf numFmtId="0" fontId="27" fillId="0" borderId="56" xfId="21" applyFont="1" applyBorder="1">
      <alignment/>
      <protection/>
    </xf>
    <xf numFmtId="0" fontId="27" fillId="0" borderId="57" xfId="21" applyFont="1" applyBorder="1" applyAlignment="1">
      <alignment horizontal="center"/>
      <protection/>
    </xf>
    <xf numFmtId="0" fontId="27" fillId="0" borderId="58" xfId="21" applyFont="1" applyBorder="1" applyAlignment="1">
      <alignment horizontal="center"/>
      <protection/>
    </xf>
    <xf numFmtId="0" fontId="27" fillId="0" borderId="56" xfId="21" applyFont="1" applyBorder="1" applyAlignment="1">
      <alignment horizontal="center"/>
      <protection/>
    </xf>
    <xf numFmtId="177" fontId="23" fillId="0" borderId="59" xfId="0" applyNumberFormat="1" applyFont="1" applyBorder="1" applyAlignment="1">
      <alignment horizontal="centerContinuous"/>
    </xf>
    <xf numFmtId="177" fontId="23" fillId="0" borderId="30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centerContinuous"/>
    </xf>
    <xf numFmtId="177" fontId="23" fillId="0" borderId="0" xfId="0" applyNumberFormat="1" applyFont="1" applyAlignment="1">
      <alignment horizontal="centerContinuous"/>
    </xf>
    <xf numFmtId="177" fontId="23" fillId="0" borderId="20" xfId="0" applyNumberFormat="1" applyFont="1" applyBorder="1" applyAlignment="1">
      <alignment horizontal="center"/>
    </xf>
    <xf numFmtId="177" fontId="23" fillId="0" borderId="21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Continuous"/>
    </xf>
    <xf numFmtId="0" fontId="27" fillId="0" borderId="48" xfId="22" applyFont="1" applyFill="1" applyBorder="1" applyAlignment="1">
      <alignment horizontal="centerContinuous"/>
      <protection/>
    </xf>
    <xf numFmtId="1" fontId="27" fillId="0" borderId="60" xfId="22" applyNumberFormat="1" applyFont="1" applyFill="1" applyBorder="1" applyAlignment="1">
      <alignment horizontal="centerContinuous"/>
      <protection/>
    </xf>
    <xf numFmtId="0" fontId="27" fillId="0" borderId="0" xfId="22" applyFont="1">
      <alignment/>
      <protection/>
    </xf>
    <xf numFmtId="177" fontId="13" fillId="0" borderId="18" xfId="0" applyNumberFormat="1" applyFont="1" applyFill="1" applyBorder="1" applyAlignment="1">
      <alignment horizontal="left"/>
    </xf>
    <xf numFmtId="177" fontId="13" fillId="0" borderId="1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177" fontId="13" fillId="0" borderId="25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/>
    </xf>
    <xf numFmtId="177" fontId="13" fillId="0" borderId="61" xfId="0" applyNumberFormat="1" applyFont="1" applyFill="1" applyBorder="1" applyAlignment="1">
      <alignment horizontal="left"/>
    </xf>
    <xf numFmtId="177" fontId="13" fillId="0" borderId="61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177" fontId="13" fillId="0" borderId="32" xfId="0" applyNumberFormat="1" applyFont="1" applyFill="1" applyBorder="1" applyAlignment="1">
      <alignment/>
    </xf>
    <xf numFmtId="177" fontId="13" fillId="0" borderId="32" xfId="0" applyNumberFormat="1" applyFont="1" applyFill="1" applyBorder="1" applyAlignment="1">
      <alignment horizontal="centerContinuous"/>
    </xf>
    <xf numFmtId="177" fontId="13" fillId="0" borderId="63" xfId="0" applyNumberFormat="1" applyFont="1" applyFill="1" applyBorder="1" applyAlignment="1">
      <alignment horizontal="centerContinuous"/>
    </xf>
    <xf numFmtId="177" fontId="13" fillId="0" borderId="25" xfId="0" applyNumberFormat="1" applyFont="1" applyFill="1" applyBorder="1" applyAlignment="1">
      <alignment horizontal="centerContinuous"/>
    </xf>
    <xf numFmtId="177" fontId="13" fillId="0" borderId="19" xfId="0" applyNumberFormat="1" applyFont="1" applyFill="1" applyBorder="1" applyAlignment="1">
      <alignment horizontal="centerContinuous"/>
    </xf>
    <xf numFmtId="177" fontId="14" fillId="0" borderId="25" xfId="0" applyNumberFormat="1" applyFont="1" applyFill="1" applyBorder="1" applyAlignment="1">
      <alignment horizontal="right"/>
    </xf>
    <xf numFmtId="177" fontId="14" fillId="0" borderId="19" xfId="0" applyNumberFormat="1" applyFont="1" applyFill="1" applyBorder="1" applyAlignment="1">
      <alignment horizontal="right"/>
    </xf>
    <xf numFmtId="177" fontId="13" fillId="0" borderId="2" xfId="0" applyNumberFormat="1" applyFont="1" applyFill="1" applyBorder="1" applyAlignment="1">
      <alignment horizontal="left"/>
    </xf>
    <xf numFmtId="177" fontId="13" fillId="0" borderId="2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177" fontId="13" fillId="0" borderId="4" xfId="0" applyNumberFormat="1" applyFont="1" applyFill="1" applyBorder="1" applyAlignment="1">
      <alignment/>
    </xf>
    <xf numFmtId="177" fontId="13" fillId="0" borderId="3" xfId="0" applyNumberFormat="1" applyFont="1" applyFill="1" applyBorder="1" applyAlignment="1">
      <alignment/>
    </xf>
    <xf numFmtId="0" fontId="16" fillId="0" borderId="10" xfId="22" applyFont="1" applyBorder="1" applyAlignment="1">
      <alignment wrapText="1"/>
      <protection/>
    </xf>
    <xf numFmtId="0" fontId="27" fillId="0" borderId="2" xfId="22" applyFont="1" applyFill="1" applyBorder="1" applyAlignment="1">
      <alignment horizontal="centerContinuous"/>
      <protection/>
    </xf>
    <xf numFmtId="0" fontId="16" fillId="0" borderId="0" xfId="22" applyFont="1" applyFill="1" applyBorder="1" applyAlignment="1">
      <alignment horizontal="center"/>
      <protection/>
    </xf>
    <xf numFmtId="0" fontId="28" fillId="0" borderId="2" xfId="22" applyFont="1" applyFill="1" applyBorder="1" applyAlignment="1">
      <alignment horizontal="center"/>
      <protection/>
    </xf>
    <xf numFmtId="0" fontId="16" fillId="0" borderId="0" xfId="22" applyFont="1" applyBorder="1">
      <alignment/>
      <protection/>
    </xf>
    <xf numFmtId="183" fontId="27" fillId="0" borderId="0" xfId="22" applyNumberFormat="1" applyFont="1" applyBorder="1">
      <alignment/>
      <protection/>
    </xf>
    <xf numFmtId="183" fontId="16" fillId="0" borderId="2" xfId="15" applyNumberFormat="1" applyFont="1" applyBorder="1" applyAlignment="1">
      <alignment/>
    </xf>
    <xf numFmtId="183" fontId="28" fillId="0" borderId="0" xfId="15" applyNumberFormat="1" applyFont="1" applyBorder="1" applyAlignment="1">
      <alignment/>
    </xf>
    <xf numFmtId="183" fontId="27" fillId="0" borderId="2" xfId="15" applyNumberFormat="1" applyFont="1" applyBorder="1" applyAlignment="1">
      <alignment/>
    </xf>
    <xf numFmtId="183" fontId="16" fillId="0" borderId="0" xfId="15" applyNumberFormat="1" applyFont="1" applyBorder="1" applyAlignment="1">
      <alignment/>
    </xf>
    <xf numFmtId="183" fontId="27" fillId="0" borderId="65" xfId="22" applyNumberFormat="1" applyFont="1" applyBorder="1" applyAlignment="1">
      <alignment horizontal="left"/>
      <protection/>
    </xf>
    <xf numFmtId="1" fontId="27" fillId="0" borderId="21" xfId="22" applyNumberFormat="1" applyFont="1" applyFill="1" applyBorder="1" applyAlignment="1">
      <alignment horizontal="centerContinuous"/>
      <protection/>
    </xf>
    <xf numFmtId="1" fontId="27" fillId="0" borderId="66" xfId="22" applyNumberFormat="1" applyFont="1" applyFill="1" applyBorder="1" applyAlignment="1">
      <alignment horizontal="centerContinuous"/>
      <protection/>
    </xf>
    <xf numFmtId="1" fontId="27" fillId="0" borderId="67" xfId="22" applyNumberFormat="1" applyFont="1" applyFill="1" applyBorder="1" applyAlignment="1">
      <alignment horizontal="centerContinuous"/>
      <protection/>
    </xf>
    <xf numFmtId="1" fontId="27" fillId="0" borderId="68" xfId="22" applyNumberFormat="1" applyFont="1" applyFill="1" applyBorder="1" applyAlignment="1">
      <alignment horizontal="centerContinuous"/>
      <protection/>
    </xf>
    <xf numFmtId="0" fontId="27" fillId="0" borderId="67" xfId="22" applyFont="1" applyFill="1" applyBorder="1" applyAlignment="1">
      <alignment horizontal="centerContinuous"/>
      <protection/>
    </xf>
    <xf numFmtId="0" fontId="16" fillId="0" borderId="20" xfId="22" applyFont="1" applyBorder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fill"/>
    </xf>
    <xf numFmtId="177" fontId="6" fillId="0" borderId="0" xfId="0" applyNumberFormat="1" applyFont="1" applyBorder="1" applyAlignment="1">
      <alignment horizontal="fill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fill"/>
    </xf>
    <xf numFmtId="177" fontId="23" fillId="0" borderId="0" xfId="0" applyNumberFormat="1" applyFont="1" applyBorder="1" applyAlignment="1">
      <alignment horizontal="fill"/>
    </xf>
    <xf numFmtId="177" fontId="23" fillId="0" borderId="11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177" fontId="6" fillId="0" borderId="69" xfId="0" applyNumberFormat="1" applyFont="1" applyBorder="1" applyAlignment="1">
      <alignment/>
    </xf>
    <xf numFmtId="177" fontId="6" fillId="0" borderId="70" xfId="0" applyNumberFormat="1" applyFont="1" applyBorder="1" applyAlignment="1">
      <alignment/>
    </xf>
    <xf numFmtId="177" fontId="6" fillId="0" borderId="48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72" xfId="0" applyNumberFormat="1" applyFont="1" applyBorder="1" applyAlignment="1">
      <alignment horizontal="fill"/>
    </xf>
    <xf numFmtId="177" fontId="23" fillId="0" borderId="72" xfId="0" applyNumberFormat="1" applyFont="1" applyBorder="1" applyAlignment="1">
      <alignment horizontal="fill"/>
    </xf>
    <xf numFmtId="177" fontId="23" fillId="0" borderId="7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0" fontId="6" fillId="0" borderId="75" xfId="0" applyFont="1" applyBorder="1" applyAlignment="1">
      <alignment/>
    </xf>
    <xf numFmtId="3" fontId="6" fillId="0" borderId="45" xfId="0" applyNumberFormat="1" applyFont="1" applyBorder="1" applyAlignment="1">
      <alignment horizontal="fill"/>
    </xf>
    <xf numFmtId="177" fontId="6" fillId="0" borderId="45" xfId="0" applyNumberFormat="1" applyFont="1" applyBorder="1" applyAlignment="1">
      <alignment horizontal="fill"/>
    </xf>
    <xf numFmtId="177" fontId="6" fillId="0" borderId="76" xfId="0" applyNumberFormat="1" applyFont="1" applyBorder="1" applyAlignment="1">
      <alignment/>
    </xf>
    <xf numFmtId="177" fontId="23" fillId="0" borderId="77" xfId="0" applyNumberFormat="1" applyFont="1" applyBorder="1" applyAlignment="1">
      <alignment/>
    </xf>
    <xf numFmtId="177" fontId="23" fillId="0" borderId="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39" fillId="0" borderId="60" xfId="22" applyFont="1" applyFill="1" applyBorder="1" applyAlignment="1">
      <alignment horizontal="centerContinuous"/>
      <protection/>
    </xf>
    <xf numFmtId="0" fontId="39" fillId="0" borderId="4" xfId="22" applyFont="1" applyFill="1" applyBorder="1" applyAlignment="1">
      <alignment horizontal="centerContinuous"/>
      <protection/>
    </xf>
    <xf numFmtId="1" fontId="27" fillId="0" borderId="0" xfId="22" applyNumberFormat="1" applyFont="1" applyFill="1" applyBorder="1" applyAlignment="1">
      <alignment horizontal="centerContinuous"/>
      <protection/>
    </xf>
    <xf numFmtId="0" fontId="27" fillId="0" borderId="0" xfId="22" applyFont="1" applyFill="1" applyBorder="1" applyAlignment="1">
      <alignment horizontal="centerContinuous"/>
      <protection/>
    </xf>
    <xf numFmtId="0" fontId="28" fillId="0" borderId="0" xfId="22" applyFont="1" applyFill="1" applyBorder="1" applyAlignment="1">
      <alignment horizontal="center"/>
      <protection/>
    </xf>
    <xf numFmtId="185" fontId="27" fillId="0" borderId="0" xfId="17" applyNumberFormat="1" applyFont="1" applyBorder="1" applyAlignment="1">
      <alignment/>
    </xf>
    <xf numFmtId="183" fontId="27" fillId="0" borderId="0" xfId="15" applyNumberFormat="1" applyFont="1" applyBorder="1" applyAlignment="1">
      <alignment/>
    </xf>
    <xf numFmtId="0" fontId="1" fillId="0" borderId="0" xfId="22" applyFont="1" applyBorder="1" applyAlignment="1">
      <alignment horizontal="left"/>
      <protection/>
    </xf>
    <xf numFmtId="0" fontId="21" fillId="0" borderId="0" xfId="22" applyBorder="1" applyAlignment="1">
      <alignment horizontal="centerContinuous"/>
      <protection/>
    </xf>
    <xf numFmtId="0" fontId="21" fillId="0" borderId="0" xfId="22" applyBorder="1">
      <alignment/>
      <protection/>
    </xf>
    <xf numFmtId="177" fontId="6" fillId="0" borderId="59" xfId="0" applyNumberFormat="1" applyFont="1" applyBorder="1" applyAlignment="1">
      <alignment/>
    </xf>
    <xf numFmtId="177" fontId="13" fillId="2" borderId="6" xfId="0" applyNumberFormat="1" applyFont="1" applyFill="1" applyBorder="1" applyAlignment="1">
      <alignment/>
    </xf>
    <xf numFmtId="177" fontId="13" fillId="2" borderId="8" xfId="0" applyNumberFormat="1" applyFont="1" applyFill="1" applyBorder="1" applyAlignment="1">
      <alignment/>
    </xf>
    <xf numFmtId="177" fontId="13" fillId="2" borderId="7" xfId="0" applyNumberFormat="1" applyFont="1" applyFill="1" applyBorder="1" applyAlignment="1">
      <alignment/>
    </xf>
    <xf numFmtId="183" fontId="27" fillId="0" borderId="12" xfId="15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177" fontId="30" fillId="2" borderId="0" xfId="0" applyNumberFormat="1" applyFont="1" applyFill="1" applyBorder="1" applyAlignment="1">
      <alignment/>
    </xf>
    <xf numFmtId="3" fontId="30" fillId="2" borderId="78" xfId="0" applyNumberFormat="1" applyFont="1" applyFill="1" applyBorder="1" applyAlignment="1">
      <alignment/>
    </xf>
    <xf numFmtId="3" fontId="30" fillId="2" borderId="60" xfId="0" applyNumberFormat="1" applyFont="1" applyFill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83" fontId="16" fillId="0" borderId="12" xfId="22" applyNumberFormat="1" applyFont="1" applyBorder="1">
      <alignment/>
      <protection/>
    </xf>
    <xf numFmtId="185" fontId="16" fillId="0" borderId="1" xfId="17" applyNumberFormat="1" applyFont="1" applyBorder="1" applyAlignment="1">
      <alignment/>
    </xf>
    <xf numFmtId="183" fontId="16" fillId="0" borderId="0" xfId="22" applyNumberFormat="1" applyFont="1" applyBorder="1">
      <alignment/>
      <protection/>
    </xf>
    <xf numFmtId="0" fontId="16" fillId="0" borderId="79" xfId="22" applyFont="1" applyBorder="1">
      <alignment/>
      <protection/>
    </xf>
    <xf numFmtId="0" fontId="16" fillId="0" borderId="4" xfId="22" applyFont="1" applyFill="1" applyBorder="1" applyAlignment="1">
      <alignment horizontal="center" wrapText="1"/>
      <protection/>
    </xf>
    <xf numFmtId="0" fontId="16" fillId="0" borderId="3" xfId="22" applyFont="1" applyFill="1" applyBorder="1" applyAlignment="1">
      <alignment horizontal="center" wrapText="1"/>
      <protection/>
    </xf>
    <xf numFmtId="177" fontId="6" fillId="0" borderId="80" xfId="0" applyNumberFormat="1" applyFont="1" applyBorder="1" applyAlignment="1">
      <alignment/>
    </xf>
    <xf numFmtId="177" fontId="13" fillId="2" borderId="81" xfId="0" applyNumberFormat="1" applyFont="1" applyFill="1" applyBorder="1" applyAlignment="1">
      <alignment horizontal="left"/>
    </xf>
    <xf numFmtId="177" fontId="13" fillId="2" borderId="81" xfId="0" applyNumberFormat="1" applyFont="1" applyFill="1" applyBorder="1" applyAlignment="1">
      <alignment/>
    </xf>
    <xf numFmtId="177" fontId="13" fillId="2" borderId="82" xfId="0" applyNumberFormat="1" applyFont="1" applyFill="1" applyBorder="1" applyAlignment="1">
      <alignment/>
    </xf>
    <xf numFmtId="177" fontId="5" fillId="0" borderId="18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7" fontId="33" fillId="0" borderId="21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5" fontId="33" fillId="0" borderId="2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0" fontId="0" fillId="0" borderId="9" xfId="0" applyFill="1" applyBorder="1" applyAlignment="1">
      <alignment horizontal="centerContinuous"/>
    </xf>
    <xf numFmtId="177" fontId="5" fillId="0" borderId="32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0" fillId="0" borderId="61" xfId="0" applyFont="1" applyBorder="1" applyAlignment="1">
      <alignment/>
    </xf>
    <xf numFmtId="165" fontId="5" fillId="0" borderId="18" xfId="0" applyNumberFormat="1" applyFont="1" applyBorder="1" applyAlignment="1">
      <alignment/>
    </xf>
    <xf numFmtId="177" fontId="34" fillId="2" borderId="19" xfId="0" applyNumberFormat="1" applyFont="1" applyFill="1" applyBorder="1" applyAlignment="1">
      <alignment/>
    </xf>
    <xf numFmtId="3" fontId="30" fillId="2" borderId="83" xfId="0" applyNumberFormat="1" applyFont="1" applyFill="1" applyBorder="1" applyAlignment="1">
      <alignment/>
    </xf>
    <xf numFmtId="3" fontId="30" fillId="2" borderId="84" xfId="0" applyNumberFormat="1" applyFont="1" applyFill="1" applyBorder="1" applyAlignment="1">
      <alignment horizontal="left"/>
    </xf>
    <xf numFmtId="0" fontId="27" fillId="0" borderId="6" xfId="21" applyFont="1" applyBorder="1" applyAlignment="1">
      <alignment horizontal="centerContinuous" wrapText="1"/>
      <protection/>
    </xf>
    <xf numFmtId="3" fontId="6" fillId="0" borderId="21" xfId="0" applyNumberFormat="1" applyFont="1" applyBorder="1" applyAlignment="1">
      <alignment/>
    </xf>
    <xf numFmtId="177" fontId="6" fillId="0" borderId="20" xfId="0" applyNumberFormat="1" applyFont="1" applyBorder="1" applyAlignment="1">
      <alignment horizontal="centerContinuous"/>
    </xf>
    <xf numFmtId="177" fontId="6" fillId="0" borderId="21" xfId="0" applyNumberFormat="1" applyFont="1" applyBorder="1" applyAlignment="1">
      <alignment horizontal="centerContinuous"/>
    </xf>
    <xf numFmtId="177" fontId="6" fillId="0" borderId="20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9" xfId="0" applyFont="1" applyBorder="1" applyAlignment="1">
      <alignment wrapText="1"/>
    </xf>
    <xf numFmtId="1" fontId="6" fillId="0" borderId="20" xfId="0" applyNumberFormat="1" applyFont="1" applyBorder="1" applyAlignment="1">
      <alignment horizontal="centerContinuous"/>
    </xf>
    <xf numFmtId="1" fontId="6" fillId="0" borderId="21" xfId="0" applyNumberFormat="1" applyFont="1" applyBorder="1" applyAlignment="1">
      <alignment horizontal="centerContinuous"/>
    </xf>
    <xf numFmtId="1" fontId="6" fillId="0" borderId="9" xfId="0" applyNumberFormat="1" applyFont="1" applyBorder="1" applyAlignment="1">
      <alignment horizontal="centerContinuous"/>
    </xf>
    <xf numFmtId="177" fontId="6" fillId="0" borderId="9" xfId="0" applyNumberFormat="1" applyFont="1" applyBorder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177" fontId="6" fillId="0" borderId="4" xfId="0" applyNumberFormat="1" applyFont="1" applyBorder="1" applyAlignment="1">
      <alignment horizontal="centerContinuous" vertical="top"/>
    </xf>
    <xf numFmtId="177" fontId="6" fillId="0" borderId="2" xfId="0" applyNumberFormat="1" applyFont="1" applyBorder="1" applyAlignment="1">
      <alignment horizontal="centerContinuous"/>
    </xf>
    <xf numFmtId="177" fontId="6" fillId="0" borderId="2" xfId="0" applyNumberFormat="1" applyFont="1" applyBorder="1" applyAlignment="1">
      <alignment/>
    </xf>
    <xf numFmtId="177" fontId="20" fillId="0" borderId="2" xfId="0" applyNumberFormat="1" applyFont="1" applyBorder="1" applyAlignment="1">
      <alignment horizontal="centerContinuous" wrapText="1"/>
    </xf>
    <xf numFmtId="177" fontId="6" fillId="0" borderId="2" xfId="0" applyNumberFormat="1" applyFont="1" applyBorder="1" applyAlignment="1">
      <alignment wrapText="1"/>
    </xf>
    <xf numFmtId="177" fontId="20" fillId="0" borderId="2" xfId="0" applyNumberFormat="1" applyFont="1" applyBorder="1" applyAlignment="1">
      <alignment horizontal="centerContinuous"/>
    </xf>
    <xf numFmtId="177" fontId="6" fillId="0" borderId="3" xfId="0" applyNumberFormat="1" applyFont="1" applyBorder="1" applyAlignment="1">
      <alignment horizontal="centerContinuous"/>
    </xf>
    <xf numFmtId="177" fontId="6" fillId="0" borderId="4" xfId="0" applyNumberFormat="1" applyFont="1" applyBorder="1" applyAlignment="1">
      <alignment horizontal="centerContinuous"/>
    </xf>
    <xf numFmtId="177" fontId="6" fillId="0" borderId="23" xfId="0" applyNumberFormat="1" applyFont="1" applyBorder="1" applyAlignment="1">
      <alignment horizontal="right"/>
    </xf>
    <xf numFmtId="177" fontId="6" fillId="0" borderId="22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177" fontId="23" fillId="0" borderId="4" xfId="0" applyNumberFormat="1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177" fontId="6" fillId="0" borderId="28" xfId="0" applyNumberFormat="1" applyFont="1" applyBorder="1" applyAlignment="1">
      <alignment/>
    </xf>
    <xf numFmtId="177" fontId="6" fillId="0" borderId="44" xfId="0" applyNumberFormat="1" applyFont="1" applyBorder="1" applyAlignment="1">
      <alignment/>
    </xf>
    <xf numFmtId="177" fontId="6" fillId="0" borderId="27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right"/>
    </xf>
    <xf numFmtId="177" fontId="6" fillId="0" borderId="4" xfId="0" applyNumberFormat="1" applyFont="1" applyBorder="1" applyAlignment="1">
      <alignment horizontal="centerContinuous" vertical="top" wrapText="1"/>
    </xf>
    <xf numFmtId="177" fontId="6" fillId="0" borderId="19" xfId="0" applyNumberFormat="1" applyFont="1" applyBorder="1" applyAlignment="1">
      <alignment horizontal="right"/>
    </xf>
    <xf numFmtId="3" fontId="30" fillId="2" borderId="0" xfId="0" applyNumberFormat="1" applyFont="1" applyFill="1" applyAlignment="1">
      <alignment/>
    </xf>
    <xf numFmtId="3" fontId="30" fillId="2" borderId="69" xfId="0" applyNumberFormat="1" applyFont="1" applyFill="1" applyBorder="1" applyAlignment="1">
      <alignment/>
    </xf>
    <xf numFmtId="3" fontId="30" fillId="2" borderId="15" xfId="0" applyNumberFormat="1" applyFont="1" applyFill="1" applyBorder="1" applyAlignment="1">
      <alignment/>
    </xf>
    <xf numFmtId="3" fontId="32" fillId="2" borderId="0" xfId="0" applyNumberFormat="1" applyFont="1" applyFill="1" applyBorder="1" applyAlignment="1">
      <alignment/>
    </xf>
    <xf numFmtId="3" fontId="32" fillId="2" borderId="12" xfId="0" applyNumberFormat="1" applyFont="1" applyFill="1" applyBorder="1" applyAlignment="1">
      <alignment/>
    </xf>
    <xf numFmtId="3" fontId="32" fillId="2" borderId="12" xfId="0" applyNumberFormat="1" applyFont="1" applyFill="1" applyBorder="1" applyAlignment="1">
      <alignment horizontal="centerContinuous"/>
    </xf>
    <xf numFmtId="3" fontId="30" fillId="2" borderId="12" xfId="0" applyNumberFormat="1" applyFont="1" applyFill="1" applyBorder="1" applyAlignment="1">
      <alignment/>
    </xf>
    <xf numFmtId="177" fontId="30" fillId="2" borderId="87" xfId="0" applyNumberFormat="1" applyFont="1" applyFill="1" applyBorder="1" applyAlignment="1">
      <alignment/>
    </xf>
    <xf numFmtId="3" fontId="30" fillId="2" borderId="88" xfId="0" applyNumberFormat="1" applyFont="1" applyFill="1" applyBorder="1" applyAlignment="1">
      <alignment/>
    </xf>
    <xf numFmtId="3" fontId="32" fillId="2" borderId="89" xfId="0" applyNumberFormat="1" applyFont="1" applyFill="1" applyBorder="1" applyAlignment="1">
      <alignment/>
    </xf>
    <xf numFmtId="3" fontId="32" fillId="2" borderId="90" xfId="0" applyNumberFormat="1" applyFont="1" applyFill="1" applyBorder="1" applyAlignment="1">
      <alignment horizontal="centerContinuous" wrapText="1"/>
    </xf>
    <xf numFmtId="3" fontId="32" fillId="2" borderId="91" xfId="0" applyNumberFormat="1" applyFont="1" applyFill="1" applyBorder="1" applyAlignment="1">
      <alignment horizontal="centerContinuous"/>
    </xf>
    <xf numFmtId="3" fontId="32" fillId="2" borderId="92" xfId="0" applyNumberFormat="1" applyFont="1" applyFill="1" applyBorder="1" applyAlignment="1">
      <alignment horizontal="centerContinuous"/>
    </xf>
    <xf numFmtId="3" fontId="32" fillId="2" borderId="93" xfId="0" applyNumberFormat="1" applyFont="1" applyFill="1" applyBorder="1" applyAlignment="1">
      <alignment horizontal="centerContinuous" wrapText="1"/>
    </xf>
    <xf numFmtId="3" fontId="32" fillId="2" borderId="20" xfId="0" applyNumberFormat="1" applyFont="1" applyFill="1" applyBorder="1" applyAlignment="1">
      <alignment/>
    </xf>
    <xf numFmtId="3" fontId="32" fillId="2" borderId="4" xfId="0" applyNumberFormat="1" applyFont="1" applyFill="1" applyBorder="1" applyAlignment="1">
      <alignment horizontal="centerContinuous"/>
    </xf>
    <xf numFmtId="177" fontId="30" fillId="2" borderId="74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27" fillId="0" borderId="5" xfId="22" applyFont="1" applyFill="1" applyBorder="1">
      <alignment/>
      <protection/>
    </xf>
    <xf numFmtId="0" fontId="16" fillId="0" borderId="11" xfId="22" applyFont="1" applyFill="1" applyBorder="1">
      <alignment/>
      <protection/>
    </xf>
    <xf numFmtId="3" fontId="6" fillId="0" borderId="0" xfId="22" applyNumberFormat="1" applyFont="1" applyAlignment="1">
      <alignment horizontal="centerContinuous"/>
      <protection/>
    </xf>
    <xf numFmtId="0" fontId="21" fillId="0" borderId="0" xfId="22" applyFont="1" applyAlignment="1">
      <alignment horizontal="centerContinuous"/>
      <protection/>
    </xf>
    <xf numFmtId="0" fontId="21" fillId="0" borderId="0" xfId="22" applyFont="1">
      <alignment/>
      <protection/>
    </xf>
    <xf numFmtId="177" fontId="5" fillId="0" borderId="12" xfId="0" applyNumberFormat="1" applyFont="1" applyFill="1" applyBorder="1" applyAlignment="1">
      <alignment/>
    </xf>
    <xf numFmtId="177" fontId="5" fillId="0" borderId="94" xfId="0" applyNumberFormat="1" applyFont="1" applyFill="1" applyBorder="1" applyAlignment="1">
      <alignment/>
    </xf>
    <xf numFmtId="177" fontId="5" fillId="0" borderId="61" xfId="0" applyNumberFormat="1" applyFont="1" applyBorder="1" applyAlignment="1">
      <alignment/>
    </xf>
    <xf numFmtId="177" fontId="5" fillId="0" borderId="63" xfId="0" applyNumberFormat="1" applyFont="1" applyBorder="1" applyAlignment="1">
      <alignment/>
    </xf>
    <xf numFmtId="177" fontId="5" fillId="0" borderId="32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3" fontId="6" fillId="0" borderId="95" xfId="0" applyNumberFormat="1" applyFont="1" applyBorder="1" applyAlignment="1">
      <alignment/>
    </xf>
    <xf numFmtId="3" fontId="23" fillId="0" borderId="96" xfId="0" applyNumberFormat="1" applyFont="1" applyBorder="1" applyAlignment="1">
      <alignment/>
    </xf>
    <xf numFmtId="3" fontId="23" fillId="0" borderId="96" xfId="0" applyNumberFormat="1" applyFont="1" applyBorder="1" applyAlignment="1">
      <alignment horizontal="fill"/>
    </xf>
    <xf numFmtId="177" fontId="23" fillId="0" borderId="96" xfId="0" applyNumberFormat="1" applyFont="1" applyBorder="1" applyAlignment="1">
      <alignment horizontal="fill"/>
    </xf>
    <xf numFmtId="177" fontId="23" fillId="0" borderId="97" xfId="0" applyNumberFormat="1" applyFont="1" applyBorder="1" applyAlignment="1">
      <alignment/>
    </xf>
    <xf numFmtId="177" fontId="23" fillId="0" borderId="98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72" xfId="0" applyNumberFormat="1" applyFont="1" applyBorder="1" applyAlignment="1">
      <alignment horizontal="fill"/>
    </xf>
    <xf numFmtId="177" fontId="6" fillId="0" borderId="72" xfId="0" applyNumberFormat="1" applyFont="1" applyBorder="1" applyAlignment="1">
      <alignment horizontal="fill"/>
    </xf>
    <xf numFmtId="177" fontId="6" fillId="0" borderId="73" xfId="0" applyNumberFormat="1" applyFont="1" applyBorder="1" applyAlignment="1">
      <alignment/>
    </xf>
    <xf numFmtId="3" fontId="23" fillId="0" borderId="94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61" xfId="0" applyNumberFormat="1" applyFont="1" applyBorder="1" applyAlignment="1">
      <alignment horizontal="fill"/>
    </xf>
    <xf numFmtId="177" fontId="23" fillId="0" borderId="61" xfId="0" applyNumberFormat="1" applyFont="1" applyBorder="1" applyAlignment="1">
      <alignment horizontal="fill"/>
    </xf>
    <xf numFmtId="177" fontId="23" fillId="0" borderId="99" xfId="0" applyNumberFormat="1" applyFont="1" applyBorder="1" applyAlignment="1">
      <alignment/>
    </xf>
    <xf numFmtId="177" fontId="23" fillId="0" borderId="100" xfId="0" applyNumberFormat="1" applyFont="1" applyBorder="1" applyAlignment="1">
      <alignment/>
    </xf>
    <xf numFmtId="177" fontId="23" fillId="0" borderId="101" xfId="0" applyNumberFormat="1" applyFont="1" applyBorder="1" applyAlignment="1">
      <alignment/>
    </xf>
    <xf numFmtId="177" fontId="6" fillId="0" borderId="101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165" fontId="23" fillId="0" borderId="1" xfId="0" applyNumberFormat="1" applyFont="1" applyBorder="1" applyAlignment="1">
      <alignment/>
    </xf>
    <xf numFmtId="177" fontId="23" fillId="0" borderId="76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7" fontId="6" fillId="0" borderId="101" xfId="0" applyNumberFormat="1" applyFont="1" applyBorder="1" applyAlignment="1">
      <alignment/>
    </xf>
    <xf numFmtId="0" fontId="36" fillId="0" borderId="2" xfId="0" applyFont="1" applyBorder="1" applyAlignment="1">
      <alignment/>
    </xf>
    <xf numFmtId="3" fontId="6" fillId="0" borderId="12" xfId="0" applyNumberFormat="1" applyFont="1" applyBorder="1" applyAlignment="1">
      <alignment/>
    </xf>
    <xf numFmtId="5" fontId="6" fillId="0" borderId="18" xfId="0" applyNumberFormat="1" applyFont="1" applyBorder="1" applyAlignment="1">
      <alignment/>
    </xf>
    <xf numFmtId="177" fontId="27" fillId="0" borderId="12" xfId="21" applyNumberFormat="1" applyFont="1" applyBorder="1">
      <alignment/>
      <protection/>
    </xf>
    <xf numFmtId="177" fontId="27" fillId="0" borderId="0" xfId="21" applyNumberFormat="1" applyFont="1" applyBorder="1">
      <alignment/>
      <protection/>
    </xf>
    <xf numFmtId="177" fontId="27" fillId="0" borderId="11" xfId="21" applyNumberFormat="1" applyFont="1" applyBorder="1">
      <alignment/>
      <protection/>
    </xf>
    <xf numFmtId="5" fontId="27" fillId="0" borderId="58" xfId="21" applyNumberFormat="1" applyFont="1" applyBorder="1" applyAlignment="1">
      <alignment horizontal="center"/>
      <protection/>
    </xf>
    <xf numFmtId="5" fontId="27" fillId="0" borderId="102" xfId="21" applyNumberFormat="1" applyFont="1" applyBorder="1" applyAlignment="1">
      <alignment horizontal="center"/>
      <protection/>
    </xf>
    <xf numFmtId="37" fontId="27" fillId="0" borderId="0" xfId="21" applyNumberFormat="1" applyFont="1" applyBorder="1">
      <alignment/>
      <protection/>
    </xf>
    <xf numFmtId="37" fontId="27" fillId="0" borderId="12" xfId="21" applyNumberFormat="1" applyFont="1" applyBorder="1">
      <alignment/>
      <protection/>
    </xf>
    <xf numFmtId="37" fontId="27" fillId="0" borderId="11" xfId="21" applyNumberFormat="1" applyFont="1" applyBorder="1">
      <alignment/>
      <protection/>
    </xf>
    <xf numFmtId="5" fontId="16" fillId="0" borderId="3" xfId="0" applyNumberFormat="1" applyFont="1" applyBorder="1" applyAlignment="1">
      <alignment horizontal="right"/>
    </xf>
    <xf numFmtId="5" fontId="16" fillId="0" borderId="0" xfId="21" applyNumberFormat="1" applyFont="1" applyBorder="1">
      <alignment/>
      <protection/>
    </xf>
    <xf numFmtId="5" fontId="16" fillId="0" borderId="1" xfId="21" applyNumberFormat="1" applyFont="1" applyBorder="1">
      <alignment/>
      <protection/>
    </xf>
    <xf numFmtId="0" fontId="16" fillId="0" borderId="102" xfId="21" applyFont="1" applyBorder="1" applyAlignment="1">
      <alignment horizontal="center"/>
      <protection/>
    </xf>
    <xf numFmtId="177" fontId="40" fillId="0" borderId="11" xfId="0" applyNumberFormat="1" applyFont="1" applyBorder="1" applyAlignment="1">
      <alignment/>
    </xf>
    <xf numFmtId="3" fontId="30" fillId="2" borderId="33" xfId="0" applyNumberFormat="1" applyFont="1" applyFill="1" applyBorder="1" applyAlignment="1">
      <alignment horizontal="left"/>
    </xf>
    <xf numFmtId="3" fontId="30" fillId="2" borderId="103" xfId="0" applyNumberFormat="1" applyFont="1" applyFill="1" applyBorder="1" applyAlignment="1">
      <alignment horizontal="left"/>
    </xf>
    <xf numFmtId="177" fontId="30" fillId="2" borderId="25" xfId="0" applyNumberFormat="1" applyFont="1" applyFill="1" applyBorder="1" applyAlignment="1">
      <alignment/>
    </xf>
    <xf numFmtId="3" fontId="30" fillId="2" borderId="104" xfId="0" applyNumberFormat="1" applyFont="1" applyFill="1" applyBorder="1" applyAlignment="1">
      <alignment/>
    </xf>
    <xf numFmtId="177" fontId="30" fillId="2" borderId="18" xfId="0" applyNumberFormat="1" applyFont="1" applyFill="1" applyBorder="1" applyAlignment="1">
      <alignment/>
    </xf>
    <xf numFmtId="3" fontId="30" fillId="2" borderId="105" xfId="0" applyNumberFormat="1" applyFont="1" applyFill="1" applyBorder="1" applyAlignment="1">
      <alignment/>
    </xf>
    <xf numFmtId="3" fontId="30" fillId="2" borderId="106" xfId="0" applyNumberFormat="1" applyFont="1" applyFill="1" applyBorder="1" applyAlignment="1">
      <alignment/>
    </xf>
    <xf numFmtId="177" fontId="30" fillId="2" borderId="94" xfId="0" applyNumberFormat="1" applyFont="1" applyFill="1" applyBorder="1" applyAlignment="1">
      <alignment/>
    </xf>
    <xf numFmtId="3" fontId="30" fillId="2" borderId="107" xfId="0" applyNumberFormat="1" applyFont="1" applyFill="1" applyBorder="1" applyAlignment="1">
      <alignment/>
    </xf>
    <xf numFmtId="177" fontId="30" fillId="2" borderId="61" xfId="0" applyNumberFormat="1" applyFont="1" applyFill="1" applyBorder="1" applyAlignment="1">
      <alignment/>
    </xf>
    <xf numFmtId="3" fontId="30" fillId="2" borderId="61" xfId="0" applyNumberFormat="1" applyFont="1" applyFill="1" applyBorder="1" applyAlignment="1">
      <alignment/>
    </xf>
    <xf numFmtId="177" fontId="30" fillId="2" borderId="32" xfId="0" applyNumberFormat="1" applyFont="1" applyFill="1" applyBorder="1" applyAlignment="1">
      <alignment/>
    </xf>
    <xf numFmtId="177" fontId="30" fillId="2" borderId="108" xfId="0" applyNumberFormat="1" applyFont="1" applyFill="1" applyBorder="1" applyAlignment="1">
      <alignment/>
    </xf>
    <xf numFmtId="3" fontId="30" fillId="2" borderId="18" xfId="0" applyNumberFormat="1" applyFont="1" applyFill="1" applyBorder="1" applyAlignment="1">
      <alignment/>
    </xf>
    <xf numFmtId="37" fontId="30" fillId="2" borderId="0" xfId="0" applyNumberFormat="1" applyFont="1" applyFill="1" applyBorder="1" applyAlignment="1">
      <alignment/>
    </xf>
    <xf numFmtId="37" fontId="30" fillId="2" borderId="61" xfId="0" applyNumberFormat="1" applyFont="1" applyFill="1" applyBorder="1" applyAlignment="1">
      <alignment/>
    </xf>
    <xf numFmtId="37" fontId="30" fillId="2" borderId="18" xfId="0" applyNumberFormat="1" applyFont="1" applyFill="1" applyBorder="1" applyAlignment="1">
      <alignment/>
    </xf>
    <xf numFmtId="5" fontId="30" fillId="2" borderId="104" xfId="0" applyNumberFormat="1" applyFont="1" applyFill="1" applyBorder="1" applyAlignment="1">
      <alignment/>
    </xf>
    <xf numFmtId="165" fontId="30" fillId="2" borderId="104" xfId="0" applyNumberFormat="1" applyFont="1" applyFill="1" applyBorder="1" applyAlignment="1">
      <alignment/>
    </xf>
    <xf numFmtId="3" fontId="30" fillId="2" borderId="109" xfId="0" applyNumberFormat="1" applyFont="1" applyFill="1" applyBorder="1" applyAlignment="1">
      <alignment/>
    </xf>
    <xf numFmtId="177" fontId="30" fillId="2" borderId="110" xfId="0" applyNumberFormat="1" applyFont="1" applyFill="1" applyBorder="1" applyAlignment="1">
      <alignment/>
    </xf>
    <xf numFmtId="37" fontId="30" fillId="2" borderId="109" xfId="0" applyNumberFormat="1" applyFont="1" applyFill="1" applyBorder="1" applyAlignment="1">
      <alignment/>
    </xf>
    <xf numFmtId="3" fontId="40" fillId="0" borderId="12" xfId="0" applyNumberFormat="1" applyFont="1" applyBorder="1" applyAlignment="1">
      <alignment/>
    </xf>
    <xf numFmtId="165" fontId="5" fillId="0" borderId="18" xfId="0" applyNumberFormat="1" applyFont="1" applyBorder="1" applyAlignment="1">
      <alignment horizontal="right"/>
    </xf>
    <xf numFmtId="5" fontId="5" fillId="0" borderId="1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/>
    </xf>
    <xf numFmtId="165" fontId="30" fillId="2" borderId="111" xfId="0" applyNumberFormat="1" applyFont="1" applyFill="1" applyBorder="1" applyAlignment="1">
      <alignment/>
    </xf>
    <xf numFmtId="165" fontId="13" fillId="2" borderId="18" xfId="0" applyNumberFormat="1" applyFont="1" applyFill="1" applyBorder="1" applyAlignment="1">
      <alignment/>
    </xf>
    <xf numFmtId="165" fontId="13" fillId="2" borderId="25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0" fontId="2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165" fontId="6" fillId="0" borderId="44" xfId="0" applyNumberFormat="1" applyFont="1" applyBorder="1" applyAlignment="1">
      <alignment/>
    </xf>
    <xf numFmtId="165" fontId="16" fillId="0" borderId="3" xfId="15" applyNumberFormat="1" applyFont="1" applyBorder="1" applyAlignment="1">
      <alignment/>
    </xf>
    <xf numFmtId="165" fontId="16" fillId="0" borderId="2" xfId="15" applyNumberFormat="1" applyFont="1" applyBorder="1" applyAlignment="1">
      <alignment/>
    </xf>
    <xf numFmtId="5" fontId="16" fillId="0" borderId="3" xfId="15" applyNumberFormat="1" applyFont="1" applyBorder="1" applyAlignment="1">
      <alignment/>
    </xf>
    <xf numFmtId="165" fontId="5" fillId="0" borderId="32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5" fontId="5" fillId="0" borderId="19" xfId="0" applyNumberFormat="1" applyFont="1" applyBorder="1" applyAlignment="1">
      <alignment/>
    </xf>
    <xf numFmtId="5" fontId="13" fillId="2" borderId="19" xfId="0" applyNumberFormat="1" applyFont="1" applyFill="1" applyBorder="1" applyAlignment="1">
      <alignment/>
    </xf>
    <xf numFmtId="3" fontId="6" fillId="0" borderId="86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77" fontId="23" fillId="0" borderId="6" xfId="0" applyNumberFormat="1" applyFont="1" applyBorder="1" applyAlignment="1">
      <alignment horizontal="center"/>
    </xf>
    <xf numFmtId="177" fontId="23" fillId="0" borderId="7" xfId="0" applyNumberFormat="1" applyFont="1" applyBorder="1" applyAlignment="1">
      <alignment horizontal="center"/>
    </xf>
    <xf numFmtId="177" fontId="23" fillId="0" borderId="8" xfId="0" applyNumberFormat="1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0" fontId="0" fillId="0" borderId="28" xfId="0" applyBorder="1" applyAlignment="1">
      <alignment/>
    </xf>
    <xf numFmtId="3" fontId="23" fillId="0" borderId="6" xfId="0" applyNumberFormat="1" applyFont="1" applyBorder="1" applyAlignment="1">
      <alignment/>
    </xf>
    <xf numFmtId="0" fontId="36" fillId="0" borderId="7" xfId="0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27" fillId="0" borderId="4" xfId="22" applyFont="1" applyFill="1" applyBorder="1" applyAlignment="1">
      <alignment horizontal="center"/>
      <protection/>
    </xf>
    <xf numFmtId="0" fontId="27" fillId="0" borderId="3" xfId="22" applyFont="1" applyFill="1" applyBorder="1" applyAlignment="1">
      <alignment horizontal="center"/>
      <protection/>
    </xf>
    <xf numFmtId="0" fontId="27" fillId="0" borderId="11" xfId="22" applyFont="1" applyFill="1" applyBorder="1" applyAlignment="1">
      <alignment/>
      <protection/>
    </xf>
    <xf numFmtId="0" fontId="16" fillId="0" borderId="10" xfId="22" applyFont="1" applyFill="1" applyBorder="1" applyAlignment="1">
      <alignment/>
      <protection/>
    </xf>
    <xf numFmtId="0" fontId="27" fillId="0" borderId="5" xfId="22" applyFont="1" applyFill="1" applyBorder="1" applyAlignment="1">
      <alignment/>
      <protection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7" fontId="33" fillId="0" borderId="12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177" fontId="26" fillId="0" borderId="0" xfId="0" applyNumberFormat="1" applyFont="1" applyAlignment="1">
      <alignment horizontal="center"/>
    </xf>
    <xf numFmtId="177" fontId="33" fillId="0" borderId="20" xfId="0" applyNumberFormat="1" applyFont="1" applyBorder="1" applyAlignment="1">
      <alignment horizontal="center"/>
    </xf>
    <xf numFmtId="177" fontId="33" fillId="0" borderId="21" xfId="0" applyNumberFormat="1" applyFont="1" applyBorder="1" applyAlignment="1">
      <alignment horizontal="center"/>
    </xf>
    <xf numFmtId="177" fontId="33" fillId="0" borderId="1" xfId="0" applyNumberFormat="1" applyFont="1" applyBorder="1" applyAlignment="1">
      <alignment horizontal="center"/>
    </xf>
    <xf numFmtId="177" fontId="34" fillId="2" borderId="6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177" fontId="6" fillId="0" borderId="80" xfId="0" applyNumberFormat="1" applyFont="1" applyBorder="1" applyAlignment="1">
      <alignment horizontal="center"/>
    </xf>
    <xf numFmtId="177" fontId="6" fillId="0" borderId="81" xfId="0" applyNumberFormat="1" applyFont="1" applyBorder="1" applyAlignment="1">
      <alignment horizontal="center"/>
    </xf>
    <xf numFmtId="177" fontId="6" fillId="0" borderId="82" xfId="0" applyNumberFormat="1" applyFont="1" applyBorder="1" applyAlignment="1">
      <alignment horizontal="center"/>
    </xf>
    <xf numFmtId="177" fontId="13" fillId="2" borderId="18" xfId="0" applyNumberFormat="1" applyFont="1" applyFill="1" applyBorder="1" applyAlignment="1">
      <alignment horizontal="center"/>
    </xf>
    <xf numFmtId="177" fontId="13" fillId="2" borderId="19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rove by DU" xfId="21"/>
    <cellStyle name="Normal_Rsrcs_X_ DOJ Goal  Obj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napostolides\FY06%20Formulation\05%20OMB%20Budget%20-%20cha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napostolides\Desktop\Rsrcs_X_%20DOJ%20Goal%20%20Ob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debjones\Temporary%20Internet%20Files\OLKD\2006%20Perf%20Budget%20Cong%20Submission%20Exhibits%20Templ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Req"/>
      <sheetName val="ATB Narr"/>
      <sheetName val="2003 XWalk"/>
      <sheetName val="2004 XWalk"/>
      <sheetName val="Perm Positions"/>
      <sheetName val="Positions by Category"/>
      <sheetName val="Sum by Grade"/>
      <sheetName val="Sum by O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FC Split"/>
      <sheetName val="Unclass"/>
    </sheetNames>
    <sheetDataSet>
      <sheetData sheetId="0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3"/>
  <sheetViews>
    <sheetView showGridLines="0" showOutlineSymbols="0" zoomScale="50" zoomScaleNormal="50" zoomScaleSheetLayoutView="50" workbookViewId="0" topLeftCell="G61">
      <selection activeCell="AH97" sqref="AH97"/>
    </sheetView>
  </sheetViews>
  <sheetFormatPr defaultColWidth="8.88671875" defaultRowHeight="15"/>
  <cols>
    <col min="1" max="2" width="2.5546875" style="7" customWidth="1"/>
    <col min="3" max="3" width="24.99609375" style="7" customWidth="1"/>
    <col min="4" max="4" width="6.6640625" style="7" customWidth="1"/>
    <col min="5" max="5" width="1.66796875" style="7" customWidth="1"/>
    <col min="6" max="6" width="1.99609375" style="7" customWidth="1"/>
    <col min="7" max="7" width="10.4453125" style="7" customWidth="1"/>
    <col min="8" max="8" width="6.88671875" style="14" customWidth="1"/>
    <col min="9" max="9" width="6.21484375" style="14" customWidth="1"/>
    <col min="10" max="10" width="16.21484375" style="14" customWidth="1"/>
    <col min="11" max="11" width="1.66796875" style="14" customWidth="1"/>
    <col min="12" max="12" width="5.6640625" style="14" customWidth="1"/>
    <col min="13" max="13" width="6.21484375" style="14" customWidth="1"/>
    <col min="14" max="14" width="11.3359375" style="14" customWidth="1"/>
    <col min="15" max="15" width="1.66796875" style="14" customWidth="1"/>
    <col min="16" max="17" width="5.6640625" style="14" customWidth="1"/>
    <col min="18" max="18" width="12.10546875" style="14" customWidth="1"/>
    <col min="19" max="19" width="1.66796875" style="14" customWidth="1"/>
    <col min="20" max="20" width="5.6640625" style="14" customWidth="1"/>
    <col min="21" max="21" width="6.10546875" style="14" customWidth="1"/>
    <col min="22" max="22" width="12.21484375" style="14" customWidth="1"/>
    <col min="23" max="23" width="1.66796875" style="14" customWidth="1"/>
    <col min="24" max="24" width="5.6640625" style="14" customWidth="1"/>
    <col min="25" max="25" width="5.88671875" style="14" customWidth="1"/>
    <col min="26" max="26" width="12.99609375" style="14" customWidth="1"/>
    <col min="27" max="27" width="1.66796875" style="14" customWidth="1"/>
    <col min="28" max="28" width="6.10546875" style="14" customWidth="1"/>
    <col min="29" max="29" width="5.6640625" style="14" customWidth="1"/>
    <col min="30" max="30" width="14.10546875" style="14" customWidth="1"/>
    <col min="31" max="31" width="1.66796875" style="14" customWidth="1"/>
    <col min="32" max="32" width="9.5546875" style="14" customWidth="1"/>
    <col min="33" max="33" width="6.21484375" style="14" customWidth="1"/>
    <col min="34" max="34" width="13.6640625" style="14" customWidth="1"/>
    <col min="35" max="35" width="3.3359375" style="14" hidden="1" customWidth="1"/>
    <col min="36" max="36" width="0.23046875" style="14" hidden="1" customWidth="1"/>
    <col min="37" max="37" width="8.4453125" style="14" hidden="1" customWidth="1"/>
    <col min="38" max="38" width="7.99609375" style="14" hidden="1" customWidth="1"/>
    <col min="39" max="39" width="10.5546875" style="7" bestFit="1" customWidth="1"/>
    <col min="40" max="40" width="9.21484375" style="7" customWidth="1"/>
    <col min="41" max="41" width="7.6640625" style="7" customWidth="1"/>
    <col min="42" max="16384" width="9.6640625" style="7" customWidth="1"/>
  </cols>
  <sheetData>
    <row r="1" ht="22.5">
      <c r="A1" s="214" t="s">
        <v>43</v>
      </c>
    </row>
    <row r="3" spans="1:39" ht="15.75">
      <c r="A3" s="8"/>
      <c r="B3" s="8"/>
      <c r="C3" s="8"/>
      <c r="D3" s="8"/>
      <c r="E3" s="8"/>
      <c r="F3" s="8"/>
      <c r="G3" s="8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9"/>
    </row>
    <row r="4" spans="1:39" ht="22.5">
      <c r="A4" s="205" t="s">
        <v>176</v>
      </c>
      <c r="B4" s="10"/>
      <c r="C4" s="10"/>
      <c r="D4" s="10"/>
      <c r="E4" s="10"/>
      <c r="F4" s="10"/>
      <c r="G4" s="10"/>
      <c r="H4" s="16"/>
      <c r="I4" s="16"/>
      <c r="J4" s="16"/>
      <c r="K4" s="16"/>
      <c r="L4" s="16"/>
      <c r="M4" s="16"/>
      <c r="N4" s="16"/>
      <c r="O4" s="16"/>
      <c r="P4" s="16"/>
      <c r="Q4" s="17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9"/>
    </row>
    <row r="5" spans="1:39" ht="23.25">
      <c r="A5" s="206" t="s">
        <v>151</v>
      </c>
      <c r="B5" s="10"/>
      <c r="C5" s="10"/>
      <c r="D5" s="10"/>
      <c r="E5" s="10"/>
      <c r="F5" s="10"/>
      <c r="G5" s="10"/>
      <c r="H5" s="16"/>
      <c r="I5" s="16"/>
      <c r="J5" s="16"/>
      <c r="K5" s="16"/>
      <c r="L5" s="16"/>
      <c r="M5" s="16"/>
      <c r="N5" s="16"/>
      <c r="O5" s="16"/>
      <c r="P5" s="16"/>
      <c r="Q5" s="1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9"/>
    </row>
    <row r="6" spans="1:39" ht="23.25">
      <c r="A6" s="206" t="s">
        <v>152</v>
      </c>
      <c r="B6" s="10"/>
      <c r="C6" s="10"/>
      <c r="D6" s="10"/>
      <c r="E6" s="10"/>
      <c r="F6" s="10"/>
      <c r="G6" s="10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9"/>
    </row>
    <row r="7" spans="1:39" ht="23.25">
      <c r="A7" s="206" t="s">
        <v>165</v>
      </c>
      <c r="B7" s="10"/>
      <c r="C7" s="10"/>
      <c r="D7" s="10"/>
      <c r="E7" s="10"/>
      <c r="F7" s="10"/>
      <c r="G7" s="1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9"/>
    </row>
    <row r="8" spans="1:39" ht="23.25">
      <c r="A8" s="206"/>
      <c r="B8" s="10"/>
      <c r="C8" s="10"/>
      <c r="D8" s="10"/>
      <c r="E8" s="10"/>
      <c r="F8" s="10"/>
      <c r="G8" s="1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9"/>
    </row>
    <row r="9" spans="1:39" ht="23.25">
      <c r="A9" s="206"/>
      <c r="B9" s="10"/>
      <c r="C9" s="10"/>
      <c r="D9" s="10"/>
      <c r="E9" s="10"/>
      <c r="F9" s="10"/>
      <c r="G9" s="1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9"/>
    </row>
    <row r="10" spans="1:39" ht="23.25">
      <c r="A10" s="206"/>
      <c r="B10" s="10"/>
      <c r="C10" s="10"/>
      <c r="D10" s="10"/>
      <c r="E10" s="10"/>
      <c r="F10" s="10"/>
      <c r="G10" s="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9"/>
    </row>
    <row r="11" spans="1:39" ht="15.75">
      <c r="A11" s="124"/>
      <c r="B11" s="10"/>
      <c r="C11" s="10"/>
      <c r="D11" s="10"/>
      <c r="E11" s="10"/>
      <c r="F11" s="10"/>
      <c r="G11" s="1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636" t="s">
        <v>153</v>
      </c>
      <c r="AG11" s="637"/>
      <c r="AH11" s="638"/>
      <c r="AI11" s="344"/>
      <c r="AJ11" s="636" t="s">
        <v>177</v>
      </c>
      <c r="AK11" s="637"/>
      <c r="AL11" s="638"/>
      <c r="AM11" s="9"/>
    </row>
    <row r="12" spans="1:39" ht="15.75">
      <c r="A12" s="124"/>
      <c r="B12" s="10"/>
      <c r="C12" s="10"/>
      <c r="D12" s="10"/>
      <c r="E12" s="10"/>
      <c r="F12" s="10"/>
      <c r="G12" s="1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48"/>
      <c r="AG12" s="349"/>
      <c r="AH12" s="350"/>
      <c r="AI12" s="351"/>
      <c r="AJ12" s="348"/>
      <c r="AK12" s="349"/>
      <c r="AL12" s="350"/>
      <c r="AM12" s="9"/>
    </row>
    <row r="13" spans="1:39" ht="15.75">
      <c r="A13" s="12"/>
      <c r="B13" s="12"/>
      <c r="C13" s="12"/>
      <c r="D13" s="12"/>
      <c r="E13" s="12"/>
      <c r="F13" s="12"/>
      <c r="G13" s="12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175"/>
      <c r="AF13" s="198" t="s">
        <v>194</v>
      </c>
      <c r="AG13" s="204"/>
      <c r="AH13" s="204"/>
      <c r="AI13" s="179"/>
      <c r="AJ13" s="198" t="s">
        <v>194</v>
      </c>
      <c r="AK13" s="204"/>
      <c r="AL13" s="194"/>
      <c r="AM13" s="9"/>
    </row>
    <row r="14" spans="1:39" ht="16.5" thickBot="1">
      <c r="A14" s="434"/>
      <c r="B14" s="190"/>
      <c r="C14" s="190"/>
      <c r="D14" s="190"/>
      <c r="E14" s="190"/>
      <c r="F14" s="190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9" t="s">
        <v>191</v>
      </c>
      <c r="AG14" s="199" t="s">
        <v>58</v>
      </c>
      <c r="AH14" s="345" t="s">
        <v>193</v>
      </c>
      <c r="AI14" s="192"/>
      <c r="AJ14" s="199" t="s">
        <v>191</v>
      </c>
      <c r="AK14" s="199" t="s">
        <v>58</v>
      </c>
      <c r="AL14" s="195" t="s">
        <v>193</v>
      </c>
      <c r="AM14" s="9"/>
    </row>
    <row r="15" spans="1:39" ht="9" customHeight="1">
      <c r="A15" s="400"/>
      <c r="B15" s="401"/>
      <c r="C15" s="401"/>
      <c r="D15" s="401"/>
      <c r="E15" s="401"/>
      <c r="F15" s="401"/>
      <c r="G15" s="401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3"/>
      <c r="AG15" s="403"/>
      <c r="AH15" s="404"/>
      <c r="AJ15" s="200"/>
      <c r="AK15" s="200"/>
      <c r="AL15" s="175"/>
      <c r="AM15" s="9"/>
    </row>
    <row r="16" spans="1:39" ht="15.75">
      <c r="A16" s="395" t="s">
        <v>204</v>
      </c>
      <c r="B16" s="396"/>
      <c r="C16" s="397"/>
      <c r="D16" s="397"/>
      <c r="E16" s="397"/>
      <c r="F16" s="397"/>
      <c r="G16" s="397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9">
        <v>0</v>
      </c>
      <c r="AG16" s="399">
        <v>0</v>
      </c>
      <c r="AH16" s="571">
        <f>342739-26472+22094+1</f>
        <v>338362</v>
      </c>
      <c r="AI16" s="210"/>
      <c r="AJ16" s="211"/>
      <c r="AK16" s="211"/>
      <c r="AL16" s="212">
        <v>0</v>
      </c>
      <c r="AM16" s="9"/>
    </row>
    <row r="17" spans="1:39" ht="15.75">
      <c r="A17" s="573" t="s">
        <v>313</v>
      </c>
      <c r="B17" s="563"/>
      <c r="C17" s="564"/>
      <c r="D17" s="564"/>
      <c r="E17" s="564"/>
      <c r="F17" s="564"/>
      <c r="G17" s="564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6">
        <v>0</v>
      </c>
      <c r="AG17" s="566">
        <v>0</v>
      </c>
      <c r="AH17" s="574">
        <v>-12801</v>
      </c>
      <c r="AI17" s="398"/>
      <c r="AJ17" s="399"/>
      <c r="AK17" s="399"/>
      <c r="AL17" s="571"/>
      <c r="AM17" s="576"/>
    </row>
    <row r="18" spans="1:39" ht="18.75">
      <c r="A18" s="573" t="s">
        <v>296</v>
      </c>
      <c r="B18" s="563"/>
      <c r="C18" s="564"/>
      <c r="D18" s="564"/>
      <c r="E18" s="564"/>
      <c r="F18" s="564"/>
      <c r="G18" s="564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6">
        <v>0</v>
      </c>
      <c r="AG18" s="566">
        <v>0</v>
      </c>
      <c r="AH18" s="574">
        <v>-22094</v>
      </c>
      <c r="AI18" s="398"/>
      <c r="AJ18" s="399"/>
      <c r="AK18" s="399"/>
      <c r="AL18" s="571"/>
      <c r="AM18" s="613"/>
    </row>
    <row r="19" spans="1:39" ht="20.25" customHeight="1">
      <c r="A19" s="183" t="s">
        <v>203</v>
      </c>
      <c r="B19" s="184"/>
      <c r="C19" s="185"/>
      <c r="D19" s="185"/>
      <c r="E19" s="185"/>
      <c r="F19" s="185"/>
      <c r="G19" s="185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201"/>
      <c r="AG19" s="201"/>
      <c r="AH19" s="189">
        <v>0</v>
      </c>
      <c r="AI19" s="186"/>
      <c r="AJ19" s="201"/>
      <c r="AK19" s="201"/>
      <c r="AL19" s="189"/>
      <c r="AM19" s="576"/>
    </row>
    <row r="20" spans="1:39" ht="15.75" hidden="1">
      <c r="A20" s="181" t="s">
        <v>94</v>
      </c>
      <c r="B20" s="12"/>
      <c r="C20" s="11"/>
      <c r="D20" s="11"/>
      <c r="E20" s="11"/>
      <c r="F20" s="11"/>
      <c r="G20" s="1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0" t="e">
        <f>+#REF!+#REF!+#REF!+#REF!</f>
        <v>#REF!</v>
      </c>
      <c r="AG20" s="200" t="e">
        <f>+#REF!+#REF!+#REF!+#REF!</f>
        <v>#REF!</v>
      </c>
      <c r="AH20" s="175" t="e">
        <f>+#REF!+#REF!+#REF!+#REF!-2</f>
        <v>#REF!</v>
      </c>
      <c r="AI20" s="19" t="s">
        <v>192</v>
      </c>
      <c r="AJ20" s="200" t="e">
        <f>+#REF!+#REF!+#REF!+#REF!</f>
        <v>#REF!</v>
      </c>
      <c r="AK20" s="200" t="e">
        <f>+#REF!+#REF!+#REF!+#REF!</f>
        <v>#REF!</v>
      </c>
      <c r="AL20" s="175" t="e">
        <f>+#REF!+#REF!+#REF!+#REF!-2</f>
        <v>#REF!</v>
      </c>
      <c r="AM20" s="9"/>
    </row>
    <row r="21" spans="1:39" ht="15.75" hidden="1">
      <c r="A21" s="181"/>
      <c r="B21" s="12" t="s">
        <v>235</v>
      </c>
      <c r="C21" s="11"/>
      <c r="D21" s="11"/>
      <c r="E21" s="11"/>
      <c r="F21" s="11"/>
      <c r="G21" s="1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0">
        <v>0</v>
      </c>
      <c r="AG21" s="200">
        <v>0</v>
      </c>
      <c r="AH21" s="175">
        <v>-496</v>
      </c>
      <c r="AI21" s="19"/>
      <c r="AJ21" s="200">
        <v>0</v>
      </c>
      <c r="AK21" s="200">
        <v>0</v>
      </c>
      <c r="AL21" s="175">
        <v>-496</v>
      </c>
      <c r="AM21" s="9"/>
    </row>
    <row r="22" spans="1:39" ht="18" hidden="1">
      <c r="A22" s="181"/>
      <c r="B22" s="12" t="s">
        <v>210</v>
      </c>
      <c r="C22" s="11"/>
      <c r="D22" s="11"/>
      <c r="E22" s="11"/>
      <c r="F22" s="11"/>
      <c r="G22" s="1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2">
        <v>0</v>
      </c>
      <c r="AG22" s="202">
        <v>0</v>
      </c>
      <c r="AH22" s="176">
        <v>-627</v>
      </c>
      <c r="AI22" s="19"/>
      <c r="AJ22" s="202">
        <v>0</v>
      </c>
      <c r="AK22" s="202">
        <v>0</v>
      </c>
      <c r="AL22" s="176">
        <v>-627</v>
      </c>
      <c r="AM22" s="9"/>
    </row>
    <row r="23" spans="1:39" ht="18">
      <c r="A23" s="410"/>
      <c r="B23" s="411" t="s">
        <v>244</v>
      </c>
      <c r="C23" s="412"/>
      <c r="D23" s="413"/>
      <c r="E23" s="413"/>
      <c r="F23" s="413"/>
      <c r="G23" s="413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>
        <f>+AF19+AF16</f>
        <v>0</v>
      </c>
      <c r="AG23" s="415">
        <f>+AG19+AG16</f>
        <v>0</v>
      </c>
      <c r="AH23" s="572">
        <f>SUM(AH16:AH18)</f>
        <v>303467</v>
      </c>
      <c r="AI23" s="19"/>
      <c r="AJ23" s="202"/>
      <c r="AK23" s="202"/>
      <c r="AL23" s="176"/>
      <c r="AM23" s="9"/>
    </row>
    <row r="24" spans="1:39" ht="18">
      <c r="A24" s="181"/>
      <c r="B24" s="12"/>
      <c r="C24" s="392"/>
      <c r="D24" s="393"/>
      <c r="E24" s="393"/>
      <c r="F24" s="393"/>
      <c r="G24" s="393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200"/>
      <c r="AG24" s="200"/>
      <c r="AH24" s="175"/>
      <c r="AI24" s="19"/>
      <c r="AJ24" s="202"/>
      <c r="AK24" s="202"/>
      <c r="AL24" s="176"/>
      <c r="AM24" s="9"/>
    </row>
    <row r="25" spans="1:39" ht="15.75">
      <c r="A25" s="549" t="s">
        <v>263</v>
      </c>
      <c r="B25" s="406"/>
      <c r="C25" s="407"/>
      <c r="D25" s="407"/>
      <c r="E25" s="407"/>
      <c r="F25" s="407"/>
      <c r="G25" s="407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9"/>
      <c r="AG25" s="409"/>
      <c r="AH25" s="416">
        <v>0</v>
      </c>
      <c r="AI25" s="210" t="s">
        <v>192</v>
      </c>
      <c r="AJ25" s="211"/>
      <c r="AK25" s="211"/>
      <c r="AL25" s="209"/>
      <c r="AM25" s="9"/>
    </row>
    <row r="26" spans="1:39" ht="18.75" customHeight="1">
      <c r="A26" s="552" t="s">
        <v>262</v>
      </c>
      <c r="B26" s="553"/>
      <c r="C26" s="554"/>
      <c r="D26" s="554"/>
      <c r="E26" s="554"/>
      <c r="F26" s="554"/>
      <c r="G26" s="554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6">
        <v>0</v>
      </c>
      <c r="AG26" s="556">
        <v>0</v>
      </c>
      <c r="AH26" s="557">
        <v>288739</v>
      </c>
      <c r="AI26" s="398"/>
      <c r="AJ26" s="399"/>
      <c r="AK26" s="399"/>
      <c r="AL26" s="417"/>
      <c r="AM26" s="9"/>
    </row>
    <row r="27" spans="1:39" ht="15.75">
      <c r="A27" s="562"/>
      <c r="B27" s="563"/>
      <c r="C27" s="564"/>
      <c r="D27" s="564"/>
      <c r="E27" s="564"/>
      <c r="F27" s="564"/>
      <c r="G27" s="564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6"/>
      <c r="AG27" s="566"/>
      <c r="AH27" s="567"/>
      <c r="AI27" s="398"/>
      <c r="AJ27" s="399"/>
      <c r="AK27" s="399"/>
      <c r="AL27" s="417"/>
      <c r="AM27" s="576"/>
    </row>
    <row r="28" spans="1:39" ht="15.75">
      <c r="A28" s="570" t="s">
        <v>264</v>
      </c>
      <c r="B28" s="563"/>
      <c r="C28" s="564"/>
      <c r="D28" s="564"/>
      <c r="E28" s="564"/>
      <c r="F28" s="564"/>
      <c r="G28" s="564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6">
        <v>0</v>
      </c>
      <c r="AG28" s="566">
        <v>0</v>
      </c>
      <c r="AH28" s="568">
        <v>290040</v>
      </c>
      <c r="AI28" s="398"/>
      <c r="AJ28" s="399"/>
      <c r="AK28" s="399"/>
      <c r="AL28" s="417"/>
      <c r="AM28" s="576"/>
    </row>
    <row r="29" spans="1:39" ht="15.75">
      <c r="A29" s="181" t="s">
        <v>294</v>
      </c>
      <c r="B29" s="562"/>
      <c r="C29" s="564"/>
      <c r="D29" s="564"/>
      <c r="E29" s="564"/>
      <c r="F29" s="564"/>
      <c r="G29" s="564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6">
        <v>0</v>
      </c>
      <c r="AG29" s="566">
        <v>0</v>
      </c>
      <c r="AH29" s="569">
        <v>-20285</v>
      </c>
      <c r="AI29" s="398"/>
      <c r="AJ29" s="399"/>
      <c r="AK29" s="399"/>
      <c r="AL29" s="417"/>
      <c r="AM29" s="576"/>
    </row>
    <row r="30" spans="1:39" ht="15.75">
      <c r="A30" s="405" t="s">
        <v>341</v>
      </c>
      <c r="B30" s="558"/>
      <c r="C30" s="559"/>
      <c r="D30" s="559"/>
      <c r="E30" s="559"/>
      <c r="F30" s="559"/>
      <c r="G30" s="559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1">
        <v>0</v>
      </c>
      <c r="AG30" s="561">
        <v>0</v>
      </c>
      <c r="AH30" s="416">
        <f>290040-20285</f>
        <v>269755</v>
      </c>
      <c r="AI30" s="186"/>
      <c r="AJ30" s="201"/>
      <c r="AK30" s="201"/>
      <c r="AL30" s="189"/>
      <c r="AM30" s="576"/>
    </row>
    <row r="31" spans="1:39" ht="15.75">
      <c r="A31" s="183"/>
      <c r="B31" s="184"/>
      <c r="C31" s="185"/>
      <c r="D31" s="185"/>
      <c r="E31" s="185"/>
      <c r="F31" s="185"/>
      <c r="G31" s="185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201"/>
      <c r="AG31" s="201"/>
      <c r="AH31" s="189"/>
      <c r="AI31" s="186"/>
      <c r="AJ31" s="201"/>
      <c r="AK31" s="201"/>
      <c r="AL31" s="189"/>
      <c r="AM31" s="9"/>
    </row>
    <row r="32" spans="1:39" ht="15.75">
      <c r="A32" s="183" t="s">
        <v>290</v>
      </c>
      <c r="B32" s="184"/>
      <c r="C32" s="185"/>
      <c r="D32" s="185"/>
      <c r="E32" s="185"/>
      <c r="F32" s="185"/>
      <c r="G32" s="185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201"/>
      <c r="AG32" s="201"/>
      <c r="AH32" s="189"/>
      <c r="AI32" s="186"/>
      <c r="AJ32" s="201"/>
      <c r="AK32" s="201"/>
      <c r="AL32" s="189"/>
      <c r="AM32" s="9"/>
    </row>
    <row r="33" spans="1:39" ht="15.75">
      <c r="A33" s="183"/>
      <c r="B33" s="184"/>
      <c r="C33" s="184" t="s">
        <v>304</v>
      </c>
      <c r="D33" s="184"/>
      <c r="E33" s="185"/>
      <c r="F33" s="185"/>
      <c r="G33" s="185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201">
        <v>0</v>
      </c>
      <c r="AG33" s="201">
        <v>0</v>
      </c>
      <c r="AH33" s="189">
        <v>20285</v>
      </c>
      <c r="AI33" s="186"/>
      <c r="AJ33" s="201"/>
      <c r="AK33" s="201"/>
      <c r="AL33" s="189"/>
      <c r="AM33" s="9"/>
    </row>
    <row r="34" spans="1:39" ht="15.75">
      <c r="A34" s="183"/>
      <c r="B34" s="184" t="s">
        <v>291</v>
      </c>
      <c r="C34" s="184"/>
      <c r="D34" s="185"/>
      <c r="E34" s="185"/>
      <c r="F34" s="185"/>
      <c r="G34" s="18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201">
        <v>0</v>
      </c>
      <c r="AG34" s="201">
        <v>0</v>
      </c>
      <c r="AH34" s="189">
        <v>20285</v>
      </c>
      <c r="AI34" s="186"/>
      <c r="AJ34" s="201"/>
      <c r="AK34" s="201"/>
      <c r="AL34" s="189"/>
      <c r="AM34" s="9"/>
    </row>
    <row r="35" spans="1:39" ht="15.75">
      <c r="A35" s="183"/>
      <c r="B35" s="184"/>
      <c r="C35" s="185"/>
      <c r="D35" s="185"/>
      <c r="E35" s="185"/>
      <c r="F35" s="185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201"/>
      <c r="AG35" s="201"/>
      <c r="AH35" s="189"/>
      <c r="AI35" s="186"/>
      <c r="AJ35" s="201"/>
      <c r="AK35" s="201"/>
      <c r="AL35" s="189"/>
      <c r="AM35" s="9"/>
    </row>
    <row r="36" spans="1:39" ht="15.75">
      <c r="A36" s="183" t="s">
        <v>38</v>
      </c>
      <c r="B36" s="184"/>
      <c r="C36" s="185"/>
      <c r="D36" s="185"/>
      <c r="E36" s="185"/>
      <c r="F36" s="185"/>
      <c r="G36" s="185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201"/>
      <c r="AG36" s="201"/>
      <c r="AH36" s="189"/>
      <c r="AI36" s="186"/>
      <c r="AJ36" s="201"/>
      <c r="AK36" s="201"/>
      <c r="AL36" s="189"/>
      <c r="AM36" s="9"/>
    </row>
    <row r="37" spans="1:39" ht="15.75">
      <c r="A37" s="183"/>
      <c r="B37" s="184"/>
      <c r="C37" s="197" t="s">
        <v>303</v>
      </c>
      <c r="D37" s="184"/>
      <c r="E37" s="185"/>
      <c r="F37" s="185"/>
      <c r="G37" s="185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200">
        <v>0</v>
      </c>
      <c r="AG37" s="200">
        <v>0</v>
      </c>
      <c r="AH37" s="175">
        <v>491</v>
      </c>
      <c r="AI37" s="186"/>
      <c r="AJ37" s="201"/>
      <c r="AK37" s="201"/>
      <c r="AL37" s="189"/>
      <c r="AM37" s="9"/>
    </row>
    <row r="38" spans="1:39" ht="15.75">
      <c r="A38" s="183"/>
      <c r="B38" s="184"/>
      <c r="C38" s="197" t="s">
        <v>287</v>
      </c>
      <c r="D38" s="184"/>
      <c r="E38" s="185"/>
      <c r="F38" s="185"/>
      <c r="G38" s="185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513">
        <v>0</v>
      </c>
      <c r="AG38" s="513">
        <v>0</v>
      </c>
      <c r="AH38" s="512">
        <v>-26032</v>
      </c>
      <c r="AI38" s="186"/>
      <c r="AJ38" s="201"/>
      <c r="AK38" s="201"/>
      <c r="AL38" s="189"/>
      <c r="AM38" s="9"/>
    </row>
    <row r="39" spans="1:39" ht="15.75" hidden="1">
      <c r="A39" s="181"/>
      <c r="B39" s="12"/>
      <c r="C39" s="7" t="s">
        <v>234</v>
      </c>
      <c r="D39" s="11"/>
      <c r="E39" s="11"/>
      <c r="F39" s="11"/>
      <c r="G39" s="1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0"/>
      <c r="AG39" s="200"/>
      <c r="AH39" s="175"/>
      <c r="AI39" s="19"/>
      <c r="AJ39" s="200"/>
      <c r="AK39" s="200"/>
      <c r="AL39" s="175"/>
      <c r="AM39" s="9"/>
    </row>
    <row r="40" spans="1:39" ht="15.75" hidden="1">
      <c r="A40" s="181"/>
      <c r="B40" s="12"/>
      <c r="C40" s="7" t="s">
        <v>205</v>
      </c>
      <c r="D40" s="11"/>
      <c r="E40" s="11"/>
      <c r="F40" s="11"/>
      <c r="G40" s="1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0"/>
      <c r="AG40" s="200"/>
      <c r="AH40" s="175"/>
      <c r="AI40" s="19"/>
      <c r="AJ40" s="200"/>
      <c r="AK40" s="200"/>
      <c r="AL40" s="175"/>
      <c r="AM40" s="9"/>
    </row>
    <row r="41" spans="1:39" ht="0.75" customHeight="1">
      <c r="A41" s="183"/>
      <c r="B41" s="184"/>
      <c r="C41" s="184"/>
      <c r="D41" s="185"/>
      <c r="E41" s="185"/>
      <c r="F41" s="185"/>
      <c r="G41" s="185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201"/>
      <c r="AG41" s="201"/>
      <c r="AH41" s="189"/>
      <c r="AI41" s="186"/>
      <c r="AJ41" s="201"/>
      <c r="AK41" s="201"/>
      <c r="AL41" s="189"/>
      <c r="AM41" s="9"/>
    </row>
    <row r="42" spans="1:39" ht="0.75" customHeight="1">
      <c r="A42" s="183"/>
      <c r="B42" s="184"/>
      <c r="C42" s="184"/>
      <c r="D42" s="185"/>
      <c r="E42" s="185"/>
      <c r="F42" s="185"/>
      <c r="G42" s="185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201"/>
      <c r="AG42" s="201"/>
      <c r="AH42" s="189"/>
      <c r="AI42" s="186"/>
      <c r="AJ42" s="201"/>
      <c r="AK42" s="201"/>
      <c r="AL42" s="189"/>
      <c r="AM42" s="9"/>
    </row>
    <row r="43" spans="1:39" ht="0.75" customHeight="1">
      <c r="A43" s="183"/>
      <c r="B43" s="184"/>
      <c r="C43" s="184"/>
      <c r="D43" s="185"/>
      <c r="E43" s="185"/>
      <c r="F43" s="185"/>
      <c r="G43" s="185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201"/>
      <c r="AG43" s="201"/>
      <c r="AH43" s="189"/>
      <c r="AI43" s="186"/>
      <c r="AJ43" s="201"/>
      <c r="AK43" s="201"/>
      <c r="AL43" s="189"/>
      <c r="AM43" s="9"/>
    </row>
    <row r="44" spans="1:39" ht="15.75">
      <c r="A44" s="183"/>
      <c r="B44" s="184" t="s">
        <v>293</v>
      </c>
      <c r="C44" s="184"/>
      <c r="D44" s="185"/>
      <c r="E44" s="185"/>
      <c r="F44" s="185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201"/>
      <c r="AG44" s="201"/>
      <c r="AH44" s="201">
        <f>SUM(AH37:AH43)</f>
        <v>-25541</v>
      </c>
      <c r="AI44" s="186"/>
      <c r="AJ44" s="201">
        <f>SUM(AJ38:AJ40)</f>
        <v>0</v>
      </c>
      <c r="AK44" s="201">
        <f>SUM(AK38:AK40)</f>
        <v>0</v>
      </c>
      <c r="AL44" s="189">
        <f>SUM(AL38:AL40)</f>
        <v>0</v>
      </c>
      <c r="AM44" s="9"/>
    </row>
    <row r="45" spans="1:39" ht="15.75">
      <c r="A45" s="183"/>
      <c r="B45" s="184"/>
      <c r="C45" s="184"/>
      <c r="D45" s="185"/>
      <c r="E45" s="185"/>
      <c r="F45" s="185"/>
      <c r="G45" s="185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201"/>
      <c r="AG45" s="201"/>
      <c r="AH45" s="201"/>
      <c r="AI45" s="186"/>
      <c r="AJ45" s="201"/>
      <c r="AK45" s="201"/>
      <c r="AL45" s="189"/>
      <c r="AM45" s="9"/>
    </row>
    <row r="46" spans="1:39" ht="15.75">
      <c r="A46" s="183"/>
      <c r="B46" s="207" t="s">
        <v>292</v>
      </c>
      <c r="C46" s="184"/>
      <c r="D46" s="185"/>
      <c r="E46" s="185"/>
      <c r="F46" s="185"/>
      <c r="G46" s="18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201">
        <f>+AF44</f>
        <v>0</v>
      </c>
      <c r="AG46" s="201">
        <f>+AG44</f>
        <v>0</v>
      </c>
      <c r="AH46" s="201">
        <f>AH44+AH33</f>
        <v>-5256</v>
      </c>
      <c r="AI46" s="186"/>
      <c r="AJ46" s="201" t="e">
        <f>#REF!+AJ44+#REF!</f>
        <v>#REF!</v>
      </c>
      <c r="AK46" s="201" t="e">
        <f>#REF!+AK44+#REF!</f>
        <v>#REF!</v>
      </c>
      <c r="AL46" s="189" t="e">
        <f>#REF!+AL44+#REF!</f>
        <v>#REF!</v>
      </c>
      <c r="AM46" s="9"/>
    </row>
    <row r="47" spans="1:39" ht="15.75">
      <c r="A47" s="183"/>
      <c r="B47" s="207"/>
      <c r="C47" s="184"/>
      <c r="D47" s="185"/>
      <c r="E47" s="185"/>
      <c r="F47" s="185"/>
      <c r="G47" s="18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201"/>
      <c r="AG47" s="201"/>
      <c r="AH47" s="201"/>
      <c r="AI47" s="186"/>
      <c r="AJ47" s="201"/>
      <c r="AK47" s="201"/>
      <c r="AL47" s="189"/>
      <c r="AM47" s="9"/>
    </row>
    <row r="48" spans="1:39" ht="15.75">
      <c r="A48" s="181"/>
      <c r="B48" s="392"/>
      <c r="C48" s="393"/>
      <c r="D48" s="393"/>
      <c r="E48" s="393"/>
      <c r="F48" s="393"/>
      <c r="G48" s="393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200"/>
      <c r="AG48" s="200"/>
      <c r="AH48" s="175"/>
      <c r="AI48" s="394"/>
      <c r="AJ48" s="200"/>
      <c r="AK48" s="200"/>
      <c r="AL48" s="175"/>
      <c r="AM48" s="9"/>
    </row>
    <row r="49" spans="1:39" ht="15.75">
      <c r="A49" s="213" t="s">
        <v>206</v>
      </c>
      <c r="B49" s="496"/>
      <c r="C49" s="496"/>
      <c r="D49" s="208"/>
      <c r="E49" s="208"/>
      <c r="F49" s="208"/>
      <c r="G49" s="208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1">
        <f>AF47+AF25</f>
        <v>0</v>
      </c>
      <c r="AG49" s="211">
        <f>AG47+AG25</f>
        <v>0</v>
      </c>
      <c r="AH49" s="211">
        <f>AH30+AH46</f>
        <v>264499</v>
      </c>
      <c r="AI49" s="210"/>
      <c r="AJ49" s="211" t="e">
        <f>AJ46+AJ25</f>
        <v>#REF!</v>
      </c>
      <c r="AK49" s="211" t="e">
        <f>AK46+AK25</f>
        <v>#REF!</v>
      </c>
      <c r="AL49" s="209" t="e">
        <f>AL46+AL25</f>
        <v>#REF!</v>
      </c>
      <c r="AM49" s="9"/>
    </row>
    <row r="50" spans="1:39" ht="15.75">
      <c r="A50" s="183"/>
      <c r="B50" s="185"/>
      <c r="C50" s="185"/>
      <c r="D50" s="185"/>
      <c r="E50" s="185"/>
      <c r="F50" s="185"/>
      <c r="G50" s="185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201"/>
      <c r="AG50" s="201"/>
      <c r="AH50" s="189"/>
      <c r="AI50" s="186"/>
      <c r="AJ50" s="201"/>
      <c r="AK50" s="201"/>
      <c r="AL50" s="189"/>
      <c r="AM50" s="9"/>
    </row>
    <row r="51" spans="1:39" ht="15.75">
      <c r="A51" s="183" t="s">
        <v>103</v>
      </c>
      <c r="B51" s="184"/>
      <c r="C51" s="184"/>
      <c r="D51" s="185"/>
      <c r="E51" s="185"/>
      <c r="F51" s="185"/>
      <c r="G51" s="185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201"/>
      <c r="AG51" s="201"/>
      <c r="AH51" s="189"/>
      <c r="AI51" s="186"/>
      <c r="AJ51" s="201"/>
      <c r="AK51" s="201"/>
      <c r="AL51" s="189"/>
      <c r="AM51" s="9"/>
    </row>
    <row r="52" spans="1:39" ht="15.75">
      <c r="A52" s="183"/>
      <c r="B52" s="184" t="s">
        <v>247</v>
      </c>
      <c r="C52" s="184"/>
      <c r="D52" s="184"/>
      <c r="E52" s="184"/>
      <c r="F52" s="184"/>
      <c r="G52" s="184"/>
      <c r="H52" s="188"/>
      <c r="I52" s="188"/>
      <c r="J52" s="188"/>
      <c r="K52" s="188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201" t="s">
        <v>192</v>
      </c>
      <c r="AG52" s="201"/>
      <c r="AH52" s="189"/>
      <c r="AI52" s="186" t="s">
        <v>192</v>
      </c>
      <c r="AJ52" s="201" t="s">
        <v>192</v>
      </c>
      <c r="AK52" s="201"/>
      <c r="AL52" s="189"/>
      <c r="AM52" s="9"/>
    </row>
    <row r="53" spans="1:39" ht="15.75">
      <c r="A53" s="183"/>
      <c r="B53" s="184"/>
      <c r="C53" s="184" t="s">
        <v>288</v>
      </c>
      <c r="D53" s="184"/>
      <c r="E53" s="184"/>
      <c r="F53" s="184"/>
      <c r="G53" s="184"/>
      <c r="H53" s="188"/>
      <c r="I53" s="188"/>
      <c r="J53" s="188"/>
      <c r="K53" s="188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201">
        <v>0</v>
      </c>
      <c r="AG53" s="201">
        <v>0</v>
      </c>
      <c r="AH53" s="189">
        <v>254000</v>
      </c>
      <c r="AI53" s="186"/>
      <c r="AJ53" s="201"/>
      <c r="AK53" s="201"/>
      <c r="AL53" s="189"/>
      <c r="AM53" s="9"/>
    </row>
    <row r="54" spans="1:39" ht="15.75" hidden="1">
      <c r="A54" s="183"/>
      <c r="B54" s="184"/>
      <c r="C54" s="184" t="s">
        <v>224</v>
      </c>
      <c r="D54" s="184"/>
      <c r="E54" s="184"/>
      <c r="F54" s="184"/>
      <c r="G54" s="184"/>
      <c r="H54" s="188"/>
      <c r="I54" s="188"/>
      <c r="J54" s="188"/>
      <c r="K54" s="188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201"/>
      <c r="AG54" s="201"/>
      <c r="AH54" s="189"/>
      <c r="AI54" s="186"/>
      <c r="AJ54" s="201"/>
      <c r="AK54" s="201"/>
      <c r="AL54" s="189"/>
      <c r="AM54" s="9"/>
    </row>
    <row r="55" spans="1:39" ht="16.5" customHeight="1" hidden="1">
      <c r="A55" s="181"/>
      <c r="B55" s="12"/>
      <c r="C55" s="7" t="s">
        <v>211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0"/>
      <c r="AG55" s="200"/>
      <c r="AH55" s="175"/>
      <c r="AI55" s="19"/>
      <c r="AJ55" s="200"/>
      <c r="AK55" s="200"/>
      <c r="AL55" s="175"/>
      <c r="AM55" s="9"/>
    </row>
    <row r="56" spans="1:39" ht="15.75" hidden="1">
      <c r="A56" s="181"/>
      <c r="B56" s="12"/>
      <c r="C56" s="7" t="s">
        <v>219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0"/>
      <c r="AG56" s="200"/>
      <c r="AH56" s="175"/>
      <c r="AI56" s="19"/>
      <c r="AJ56" s="200"/>
      <c r="AK56" s="200"/>
      <c r="AL56" s="175"/>
      <c r="AM56" s="9"/>
    </row>
    <row r="57" spans="1:39" ht="15.75" hidden="1">
      <c r="A57" s="181"/>
      <c r="B57" s="12"/>
      <c r="C57" s="7" t="s">
        <v>220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3"/>
      <c r="AG57" s="203"/>
      <c r="AH57" s="177"/>
      <c r="AI57" s="19"/>
      <c r="AJ57" s="203"/>
      <c r="AK57" s="203"/>
      <c r="AL57" s="177"/>
      <c r="AM57" s="9"/>
    </row>
    <row r="58" spans="1:39" ht="15.75">
      <c r="A58" s="183"/>
      <c r="B58" s="184"/>
      <c r="C58" s="184" t="s">
        <v>105</v>
      </c>
      <c r="D58" s="184"/>
      <c r="E58" s="184"/>
      <c r="F58" s="184"/>
      <c r="G58" s="184"/>
      <c r="H58" s="188"/>
      <c r="I58" s="188"/>
      <c r="J58" s="188"/>
      <c r="K58" s="188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201">
        <f>SUM(AF54:AF57)</f>
        <v>0</v>
      </c>
      <c r="AG58" s="201">
        <f>SUM(AG54:AG57)</f>
        <v>0</v>
      </c>
      <c r="AH58" s="189">
        <f>SUM(AH53:AH53)</f>
        <v>254000</v>
      </c>
      <c r="AI58" s="186"/>
      <c r="AJ58" s="201">
        <f>SUM(AJ54:AJ57)</f>
        <v>0</v>
      </c>
      <c r="AK58" s="201">
        <f>SUM(AK54:AK57)</f>
        <v>0</v>
      </c>
      <c r="AL58" s="189">
        <f>SUM(AL54:AL57)</f>
        <v>0</v>
      </c>
      <c r="AM58" s="9"/>
    </row>
    <row r="59" spans="1:39" ht="15.75">
      <c r="A59" s="183"/>
      <c r="B59" s="184" t="s">
        <v>201</v>
      </c>
      <c r="C59" s="184"/>
      <c r="D59" s="184"/>
      <c r="E59" s="184"/>
      <c r="F59" s="184"/>
      <c r="G59" s="184"/>
      <c r="H59" s="188"/>
      <c r="I59" s="188"/>
      <c r="J59" s="188"/>
      <c r="K59" s="188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201"/>
      <c r="AG59" s="201"/>
      <c r="AH59" s="189"/>
      <c r="AI59" s="186"/>
      <c r="AJ59" s="201"/>
      <c r="AK59" s="201"/>
      <c r="AL59" s="189"/>
      <c r="AM59" s="9"/>
    </row>
    <row r="60" spans="1:39" ht="15.75">
      <c r="A60" s="183"/>
      <c r="B60" s="184"/>
      <c r="C60" s="184" t="s">
        <v>152</v>
      </c>
      <c r="D60" s="184"/>
      <c r="E60" s="184"/>
      <c r="F60" s="184"/>
      <c r="G60" s="184"/>
      <c r="H60" s="188"/>
      <c r="I60" s="188"/>
      <c r="J60" s="188"/>
      <c r="K60" s="188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201"/>
      <c r="AG60" s="201"/>
      <c r="AH60" s="189"/>
      <c r="AI60" s="186"/>
      <c r="AJ60" s="201"/>
      <c r="AK60" s="201"/>
      <c r="AL60" s="189"/>
      <c r="AM60" s="9"/>
    </row>
    <row r="61" spans="1:39" ht="15.75">
      <c r="A61" s="183"/>
      <c r="B61" s="184"/>
      <c r="C61" s="184" t="s">
        <v>106</v>
      </c>
      <c r="D61" s="184"/>
      <c r="E61" s="184"/>
      <c r="F61" s="184"/>
      <c r="G61" s="184"/>
      <c r="H61" s="188"/>
      <c r="I61" s="188"/>
      <c r="J61" s="188"/>
      <c r="K61" s="188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201">
        <v>0</v>
      </c>
      <c r="AG61" s="201">
        <v>0</v>
      </c>
      <c r="AH61" s="201">
        <v>-264499</v>
      </c>
      <c r="AI61" s="186"/>
      <c r="AJ61" s="201"/>
      <c r="AK61" s="201"/>
      <c r="AL61" s="189"/>
      <c r="AM61" s="9"/>
    </row>
    <row r="62" spans="1:39" ht="18.75">
      <c r="A62" s="183"/>
      <c r="B62" s="184" t="s">
        <v>104</v>
      </c>
      <c r="C62" s="184"/>
      <c r="D62" s="184"/>
      <c r="E62" s="184"/>
      <c r="F62" s="184"/>
      <c r="G62" s="184"/>
      <c r="H62" s="188"/>
      <c r="I62" s="188"/>
      <c r="J62" s="188"/>
      <c r="K62" s="188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200">
        <f>SUM(AF58+AF61)</f>
        <v>0</v>
      </c>
      <c r="AG62" s="200">
        <f>SUM(AG58+AG61)</f>
        <v>0</v>
      </c>
      <c r="AH62" s="590">
        <f>SUM(AH58+AH61)</f>
        <v>-10499</v>
      </c>
      <c r="AI62" s="186"/>
      <c r="AJ62" s="201" t="e">
        <f>SUM(AJ59+#REF!)</f>
        <v>#REF!</v>
      </c>
      <c r="AK62" s="201" t="e">
        <f>SUM(AK59+#REF!)</f>
        <v>#REF!</v>
      </c>
      <c r="AL62" s="201" t="e">
        <f>SUM(AL59+#REF!)</f>
        <v>#REF!</v>
      </c>
      <c r="AM62" s="9"/>
    </row>
    <row r="63" spans="1:39" ht="15.75">
      <c r="A63" s="639"/>
      <c r="B63" s="640"/>
      <c r="C63" s="640"/>
      <c r="D63" s="208"/>
      <c r="E63" s="208"/>
      <c r="F63" s="208"/>
      <c r="G63" s="208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429"/>
      <c r="AG63" s="429"/>
      <c r="AH63" s="429"/>
      <c r="AI63" s="210"/>
      <c r="AJ63" s="211" t="e">
        <f>AJ58+AJ49+AJ62</f>
        <v>#REF!</v>
      </c>
      <c r="AK63" s="211" t="e">
        <f>AK58+AK49+AK62</f>
        <v>#REF!</v>
      </c>
      <c r="AL63" s="211" t="e">
        <f>AL58+AL49+AL62</f>
        <v>#REF!</v>
      </c>
      <c r="AM63" s="9"/>
    </row>
    <row r="64" spans="1:39" ht="15.75">
      <c r="A64" s="639" t="s">
        <v>207</v>
      </c>
      <c r="B64" s="640"/>
      <c r="C64" s="640"/>
      <c r="D64" s="208"/>
      <c r="E64" s="208"/>
      <c r="F64" s="208"/>
      <c r="G64" s="208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1">
        <f>AF49+AF62</f>
        <v>0</v>
      </c>
      <c r="AG64" s="211">
        <f>AG49+AG62</f>
        <v>0</v>
      </c>
      <c r="AH64" s="211">
        <f>AH49+AH62</f>
        <v>254000</v>
      </c>
      <c r="AI64" s="210"/>
      <c r="AJ64" s="211"/>
      <c r="AK64" s="211"/>
      <c r="AL64" s="209"/>
      <c r="AM64" s="9"/>
    </row>
    <row r="65" spans="1:39" ht="15.75">
      <c r="A65" s="641" t="s">
        <v>208</v>
      </c>
      <c r="B65" s="642"/>
      <c r="C65" s="642"/>
      <c r="D65" s="47"/>
      <c r="E65" s="47"/>
      <c r="F65" s="47"/>
      <c r="G65" s="47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203">
        <f>AF64-AF25</f>
        <v>0</v>
      </c>
      <c r="AG65" s="203">
        <f>AG64-AG25</f>
        <v>0</v>
      </c>
      <c r="AH65" s="177">
        <f>AH64-AH30</f>
        <v>-15755</v>
      </c>
      <c r="AI65" s="180"/>
      <c r="AJ65" s="203" t="e">
        <f>AJ63-AJ25</f>
        <v>#REF!</v>
      </c>
      <c r="AK65" s="203" t="e">
        <f>AK63-AK25</f>
        <v>#REF!</v>
      </c>
      <c r="AL65" s="177" t="e">
        <f>AL63-AL25</f>
        <v>#REF!</v>
      </c>
      <c r="AM65" s="9"/>
    </row>
    <row r="66" spans="1:39" ht="15.75">
      <c r="A66" s="620" t="s">
        <v>314</v>
      </c>
      <c r="B66" s="621"/>
      <c r="C66" s="621"/>
      <c r="D66" s="621"/>
      <c r="E66" s="621"/>
      <c r="F66" s="621"/>
      <c r="G66" s="621"/>
      <c r="H66" s="622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22"/>
      <c r="Z66" s="622"/>
      <c r="AA66" s="622"/>
      <c r="AB66" s="622"/>
      <c r="AC66" s="622"/>
      <c r="AD66" s="622"/>
      <c r="AE66" s="622"/>
      <c r="AF66" s="429">
        <v>0</v>
      </c>
      <c r="AG66" s="429">
        <v>0</v>
      </c>
      <c r="AH66" s="429">
        <v>-10000</v>
      </c>
      <c r="AM66" s="9"/>
    </row>
    <row r="67" ht="15.75">
      <c r="AM67" s="9"/>
    </row>
    <row r="68" ht="15.75">
      <c r="AM68" s="9"/>
    </row>
    <row r="69" spans="1:39" ht="22.5">
      <c r="A69" s="205" t="s">
        <v>176</v>
      </c>
      <c r="B69" s="10"/>
      <c r="C69" s="10"/>
      <c r="D69" s="10"/>
      <c r="E69" s="10"/>
      <c r="F69" s="10"/>
      <c r="G69" s="10"/>
      <c r="H69" s="16"/>
      <c r="I69" s="16"/>
      <c r="J69" s="16"/>
      <c r="K69" s="16"/>
      <c r="L69" s="16"/>
      <c r="M69" s="16"/>
      <c r="N69" s="16"/>
      <c r="O69" s="16"/>
      <c r="P69" s="16"/>
      <c r="Q69" s="17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9"/>
    </row>
    <row r="70" spans="1:39" ht="23.25">
      <c r="A70" s="206" t="s">
        <v>151</v>
      </c>
      <c r="B70" s="10"/>
      <c r="C70" s="10"/>
      <c r="D70" s="10"/>
      <c r="E70" s="10"/>
      <c r="F70" s="10"/>
      <c r="G70" s="10"/>
      <c r="H70" s="16"/>
      <c r="I70" s="16"/>
      <c r="J70" s="16"/>
      <c r="K70" s="16"/>
      <c r="L70" s="16"/>
      <c r="M70" s="16"/>
      <c r="N70" s="16"/>
      <c r="O70" s="16"/>
      <c r="P70" s="16"/>
      <c r="Q70" s="17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9"/>
    </row>
    <row r="71" spans="1:39" ht="23.25">
      <c r="A71" s="206" t="s">
        <v>152</v>
      </c>
      <c r="B71" s="10"/>
      <c r="C71" s="10"/>
      <c r="D71" s="10"/>
      <c r="E71" s="10"/>
      <c r="F71" s="10"/>
      <c r="G71" s="10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9"/>
    </row>
    <row r="72" spans="1:39" ht="23.25">
      <c r="A72" s="206" t="s">
        <v>165</v>
      </c>
      <c r="B72" s="10"/>
      <c r="C72" s="10"/>
      <c r="D72" s="10"/>
      <c r="E72" s="10"/>
      <c r="F72" s="10"/>
      <c r="G72" s="10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9"/>
    </row>
    <row r="73" ht="15.75">
      <c r="AM73" s="9"/>
    </row>
    <row r="74" ht="15.75">
      <c r="AM74" s="9"/>
    </row>
    <row r="75" ht="15.75">
      <c r="AM75" s="9"/>
    </row>
    <row r="76" ht="18" customHeight="1">
      <c r="AM76" s="9"/>
    </row>
    <row r="77" spans="1:39" ht="18" customHeight="1">
      <c r="A77" s="346"/>
      <c r="B77" s="346"/>
      <c r="C77" s="346"/>
      <c r="D77" s="346"/>
      <c r="E77" s="346"/>
      <c r="F77" s="346"/>
      <c r="G77" s="346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9"/>
    </row>
    <row r="78" spans="1:38" ht="19.5" customHeight="1">
      <c r="A78" s="509"/>
      <c r="B78" s="471"/>
      <c r="C78" s="471"/>
      <c r="D78" s="471"/>
      <c r="E78" s="471"/>
      <c r="F78" s="471"/>
      <c r="G78" s="471"/>
      <c r="H78" s="472" t="s">
        <v>113</v>
      </c>
      <c r="I78" s="473"/>
      <c r="J78" s="473"/>
      <c r="K78" s="178"/>
      <c r="L78" s="474"/>
      <c r="M78" s="475"/>
      <c r="N78" s="475"/>
      <c r="O78" s="476"/>
      <c r="P78" s="477">
        <v>2008</v>
      </c>
      <c r="Q78" s="478"/>
      <c r="R78" s="478"/>
      <c r="S78" s="178"/>
      <c r="T78" s="477">
        <v>2008</v>
      </c>
      <c r="U78" s="478"/>
      <c r="V78" s="478"/>
      <c r="W78" s="178"/>
      <c r="X78" s="477">
        <v>2008</v>
      </c>
      <c r="Y78" s="478"/>
      <c r="Z78" s="478"/>
      <c r="AA78" s="178"/>
      <c r="AB78" s="477">
        <v>2008</v>
      </c>
      <c r="AC78" s="478"/>
      <c r="AD78" s="478"/>
      <c r="AE78" s="178"/>
      <c r="AF78" s="477">
        <v>2008</v>
      </c>
      <c r="AG78" s="478"/>
      <c r="AH78" s="479"/>
      <c r="AI78" s="178"/>
      <c r="AJ78" s="472" t="s">
        <v>110</v>
      </c>
      <c r="AK78" s="473"/>
      <c r="AL78" s="480"/>
    </row>
    <row r="79" spans="1:38" ht="33" customHeight="1">
      <c r="A79" s="181"/>
      <c r="B79" s="481"/>
      <c r="C79" s="10"/>
      <c r="D79" s="10"/>
      <c r="F79" s="481"/>
      <c r="H79" s="482" t="s">
        <v>243</v>
      </c>
      <c r="I79" s="483"/>
      <c r="J79" s="483"/>
      <c r="K79" s="484"/>
      <c r="L79" s="482" t="s">
        <v>289</v>
      </c>
      <c r="M79" s="483"/>
      <c r="N79" s="483"/>
      <c r="O79" s="484"/>
      <c r="P79" s="515" t="s">
        <v>118</v>
      </c>
      <c r="Q79" s="485"/>
      <c r="R79" s="485"/>
      <c r="S79" s="486"/>
      <c r="T79" s="482" t="s">
        <v>198</v>
      </c>
      <c r="U79" s="483"/>
      <c r="V79" s="483"/>
      <c r="W79" s="484"/>
      <c r="X79" s="482" t="s">
        <v>199</v>
      </c>
      <c r="Y79" s="487"/>
      <c r="Z79" s="487"/>
      <c r="AA79" s="484"/>
      <c r="AB79" s="482" t="s">
        <v>201</v>
      </c>
      <c r="AC79" s="487"/>
      <c r="AD79" s="487"/>
      <c r="AE79" s="484"/>
      <c r="AF79" s="482" t="s">
        <v>189</v>
      </c>
      <c r="AG79" s="483"/>
      <c r="AH79" s="488"/>
      <c r="AI79" s="484"/>
      <c r="AJ79" s="489" t="s">
        <v>195</v>
      </c>
      <c r="AK79" s="483"/>
      <c r="AL79" s="488"/>
    </row>
    <row r="80" spans="1:38" ht="25.5" customHeight="1" thickBot="1">
      <c r="A80" s="503" t="s">
        <v>190</v>
      </c>
      <c r="B80" s="190"/>
      <c r="C80" s="190"/>
      <c r="D80" s="190"/>
      <c r="E80" s="190"/>
      <c r="F80" s="190"/>
      <c r="G80" s="190"/>
      <c r="H80" s="490" t="s">
        <v>191</v>
      </c>
      <c r="I80" s="491" t="s">
        <v>58</v>
      </c>
      <c r="J80" s="492" t="s">
        <v>193</v>
      </c>
      <c r="K80" s="191"/>
      <c r="L80" s="490" t="s">
        <v>191</v>
      </c>
      <c r="M80" s="491" t="s">
        <v>58</v>
      </c>
      <c r="N80" s="492" t="s">
        <v>193</v>
      </c>
      <c r="O80" s="191"/>
      <c r="P80" s="490" t="s">
        <v>191</v>
      </c>
      <c r="Q80" s="491" t="s">
        <v>58</v>
      </c>
      <c r="R80" s="492" t="s">
        <v>193</v>
      </c>
      <c r="S80" s="191"/>
      <c r="T80" s="490" t="s">
        <v>191</v>
      </c>
      <c r="U80" s="491" t="s">
        <v>58</v>
      </c>
      <c r="V80" s="492" t="s">
        <v>193</v>
      </c>
      <c r="W80" s="191"/>
      <c r="X80" s="490" t="s">
        <v>191</v>
      </c>
      <c r="Y80" s="491" t="s">
        <v>58</v>
      </c>
      <c r="Z80" s="492" t="s">
        <v>193</v>
      </c>
      <c r="AA80" s="191"/>
      <c r="AB80" s="490" t="s">
        <v>191</v>
      </c>
      <c r="AC80" s="491" t="s">
        <v>58</v>
      </c>
      <c r="AD80" s="492" t="s">
        <v>193</v>
      </c>
      <c r="AE80" s="191"/>
      <c r="AF80" s="490" t="s">
        <v>191</v>
      </c>
      <c r="AG80" s="491" t="s">
        <v>58</v>
      </c>
      <c r="AH80" s="493" t="s">
        <v>193</v>
      </c>
      <c r="AI80" s="191"/>
      <c r="AJ80" s="490" t="s">
        <v>191</v>
      </c>
      <c r="AK80" s="491" t="s">
        <v>58</v>
      </c>
      <c r="AL80" s="493" t="s">
        <v>193</v>
      </c>
    </row>
    <row r="81" spans="1:38" ht="18" customHeight="1">
      <c r="A81" s="183" t="s">
        <v>212</v>
      </c>
      <c r="B81" s="506"/>
      <c r="C81" s="507"/>
      <c r="D81" s="507"/>
      <c r="E81" s="507"/>
      <c r="F81" s="507"/>
      <c r="G81" s="508"/>
      <c r="H81" s="187">
        <v>0</v>
      </c>
      <c r="I81" s="188">
        <v>0</v>
      </c>
      <c r="J81" s="494">
        <v>703</v>
      </c>
      <c r="K81" s="188"/>
      <c r="L81" s="187">
        <v>0</v>
      </c>
      <c r="M81" s="188">
        <v>0</v>
      </c>
      <c r="N81" s="494">
        <v>645</v>
      </c>
      <c r="O81" s="188"/>
      <c r="P81" s="187">
        <v>0</v>
      </c>
      <c r="Q81" s="188">
        <v>0</v>
      </c>
      <c r="R81" s="577">
        <v>-14</v>
      </c>
      <c r="S81" s="188"/>
      <c r="T81" s="187">
        <f aca="true" t="shared" si="0" ref="T81:V82">P81+L81</f>
        <v>0</v>
      </c>
      <c r="U81" s="188">
        <f t="shared" si="0"/>
        <v>0</v>
      </c>
      <c r="V81" s="494">
        <f t="shared" si="0"/>
        <v>631</v>
      </c>
      <c r="W81" s="188"/>
      <c r="X81" s="187">
        <v>0</v>
      </c>
      <c r="Y81" s="188">
        <v>0</v>
      </c>
      <c r="Z81" s="494">
        <v>0</v>
      </c>
      <c r="AA81" s="188"/>
      <c r="AB81" s="187">
        <v>0</v>
      </c>
      <c r="AC81" s="188">
        <v>0</v>
      </c>
      <c r="AD81" s="577">
        <v>-631</v>
      </c>
      <c r="AE81" s="188"/>
      <c r="AF81" s="187">
        <f>X81+T81</f>
        <v>0</v>
      </c>
      <c r="AG81" s="188">
        <f>Y81+U81</f>
        <v>0</v>
      </c>
      <c r="AH81" s="189">
        <f>SUM(V81:AD81)</f>
        <v>0</v>
      </c>
      <c r="AI81" s="188"/>
      <c r="AJ81" s="187">
        <f aca="true" t="shared" si="1" ref="AJ81:AL82">AF81-L81</f>
        <v>0</v>
      </c>
      <c r="AK81" s="188">
        <f t="shared" si="1"/>
        <v>0</v>
      </c>
      <c r="AL81" s="495">
        <f t="shared" si="1"/>
        <v>-645</v>
      </c>
    </row>
    <row r="82" spans="1:38" ht="18" customHeight="1">
      <c r="A82" s="183" t="s">
        <v>121</v>
      </c>
      <c r="B82" s="464"/>
      <c r="C82" s="465"/>
      <c r="D82" s="465"/>
      <c r="E82" s="465"/>
      <c r="F82" s="465"/>
      <c r="G82" s="463"/>
      <c r="H82" s="187">
        <v>0</v>
      </c>
      <c r="I82" s="188">
        <v>0</v>
      </c>
      <c r="J82" s="188">
        <v>74307</v>
      </c>
      <c r="K82" s="188"/>
      <c r="L82" s="187">
        <v>0</v>
      </c>
      <c r="M82" s="188">
        <v>0</v>
      </c>
      <c r="N82" s="188">
        <v>67911</v>
      </c>
      <c r="O82" s="188"/>
      <c r="P82" s="187">
        <v>0</v>
      </c>
      <c r="Q82" s="188">
        <v>0</v>
      </c>
      <c r="R82" s="188">
        <v>-1508</v>
      </c>
      <c r="S82" s="188"/>
      <c r="T82" s="187">
        <f t="shared" si="0"/>
        <v>0</v>
      </c>
      <c r="U82" s="188">
        <f t="shared" si="0"/>
        <v>0</v>
      </c>
      <c r="V82" s="188">
        <f t="shared" si="0"/>
        <v>66403</v>
      </c>
      <c r="W82" s="188"/>
      <c r="X82" s="187">
        <v>0</v>
      </c>
      <c r="Y82" s="188">
        <v>0</v>
      </c>
      <c r="Z82" s="188">
        <v>0</v>
      </c>
      <c r="AA82" s="188"/>
      <c r="AB82" s="187">
        <v>0</v>
      </c>
      <c r="AC82" s="188">
        <v>0</v>
      </c>
      <c r="AD82" s="188">
        <v>-66403</v>
      </c>
      <c r="AE82" s="188"/>
      <c r="AF82" s="187">
        <f>X82+T82</f>
        <v>0</v>
      </c>
      <c r="AG82" s="188">
        <f>Y82+U82</f>
        <v>0</v>
      </c>
      <c r="AH82" s="189">
        <f>SUM(V82:AD82)</f>
        <v>0</v>
      </c>
      <c r="AI82" s="188"/>
      <c r="AJ82" s="187">
        <f t="shared" si="1"/>
        <v>0</v>
      </c>
      <c r="AK82" s="188">
        <f t="shared" si="1"/>
        <v>0</v>
      </c>
      <c r="AL82" s="189">
        <f t="shared" si="1"/>
        <v>-67911</v>
      </c>
    </row>
    <row r="83" spans="1:38" ht="18" customHeight="1">
      <c r="A83" s="183" t="s">
        <v>1</v>
      </c>
      <c r="B83" s="464"/>
      <c r="C83" s="465"/>
      <c r="D83" s="465"/>
      <c r="E83" s="465"/>
      <c r="F83" s="465"/>
      <c r="G83" s="463"/>
      <c r="H83" s="187">
        <v>0</v>
      </c>
      <c r="I83" s="188">
        <v>0</v>
      </c>
      <c r="J83" s="188">
        <v>0</v>
      </c>
      <c r="K83" s="188"/>
      <c r="L83" s="187">
        <v>0</v>
      </c>
      <c r="M83" s="188">
        <v>0</v>
      </c>
      <c r="N83" s="188">
        <v>2293</v>
      </c>
      <c r="O83" s="188"/>
      <c r="P83" s="187">
        <v>0</v>
      </c>
      <c r="Q83" s="188">
        <v>0</v>
      </c>
      <c r="R83" s="188">
        <v>-51</v>
      </c>
      <c r="S83" s="188"/>
      <c r="T83" s="187">
        <f aca="true" t="shared" si="2" ref="T83:T97">P83+L83</f>
        <v>0</v>
      </c>
      <c r="U83" s="188">
        <f aca="true" t="shared" si="3" ref="U83:U97">Q83+M83</f>
        <v>0</v>
      </c>
      <c r="V83" s="188">
        <f aca="true" t="shared" si="4" ref="V83:V96">R83+N83</f>
        <v>2242</v>
      </c>
      <c r="W83" s="188"/>
      <c r="X83" s="187">
        <v>0</v>
      </c>
      <c r="Y83" s="188">
        <v>0</v>
      </c>
      <c r="Z83" s="188">
        <v>0</v>
      </c>
      <c r="AA83" s="188"/>
      <c r="AB83" s="187">
        <v>0</v>
      </c>
      <c r="AC83" s="188">
        <v>0</v>
      </c>
      <c r="AD83" s="188">
        <v>-2242</v>
      </c>
      <c r="AE83" s="188"/>
      <c r="AF83" s="187">
        <f aca="true" t="shared" si="5" ref="AF83:AF97">X83+T83</f>
        <v>0</v>
      </c>
      <c r="AG83" s="188">
        <f aca="true" t="shared" si="6" ref="AG83:AG97">Y83+U83</f>
        <v>0</v>
      </c>
      <c r="AH83" s="189">
        <f>Z83+V83+AD83</f>
        <v>0</v>
      </c>
      <c r="AI83" s="188"/>
      <c r="AJ83" s="187"/>
      <c r="AK83" s="188"/>
      <c r="AL83" s="189"/>
    </row>
    <row r="84" spans="1:38" ht="18" customHeight="1">
      <c r="A84" s="183" t="s">
        <v>4</v>
      </c>
      <c r="B84" s="464"/>
      <c r="C84" s="465"/>
      <c r="D84" s="465"/>
      <c r="E84" s="465"/>
      <c r="F84" s="465"/>
      <c r="G84" s="463"/>
      <c r="H84" s="187">
        <v>0</v>
      </c>
      <c r="I84" s="188">
        <v>0</v>
      </c>
      <c r="J84" s="188">
        <v>0</v>
      </c>
      <c r="K84" s="188"/>
      <c r="L84" s="187">
        <v>0</v>
      </c>
      <c r="M84" s="188">
        <v>0</v>
      </c>
      <c r="N84" s="188">
        <v>0</v>
      </c>
      <c r="O84" s="188"/>
      <c r="P84" s="187">
        <v>0</v>
      </c>
      <c r="Q84" s="188">
        <v>0</v>
      </c>
      <c r="R84" s="188">
        <v>0</v>
      </c>
      <c r="S84" s="188"/>
      <c r="T84" s="187">
        <f t="shared" si="2"/>
        <v>0</v>
      </c>
      <c r="U84" s="188">
        <f t="shared" si="3"/>
        <v>0</v>
      </c>
      <c r="V84" s="188">
        <f t="shared" si="4"/>
        <v>0</v>
      </c>
      <c r="W84" s="188"/>
      <c r="X84" s="187">
        <v>0</v>
      </c>
      <c r="Y84" s="188">
        <v>0</v>
      </c>
      <c r="Z84" s="188">
        <v>0</v>
      </c>
      <c r="AA84" s="188"/>
      <c r="AB84" s="187">
        <v>0</v>
      </c>
      <c r="AC84" s="188">
        <v>0</v>
      </c>
      <c r="AD84" s="188">
        <v>0</v>
      </c>
      <c r="AE84" s="188"/>
      <c r="AF84" s="187">
        <f t="shared" si="5"/>
        <v>0</v>
      </c>
      <c r="AG84" s="188">
        <f t="shared" si="6"/>
        <v>0</v>
      </c>
      <c r="AH84" s="189">
        <f>Z84+V84</f>
        <v>0</v>
      </c>
      <c r="AI84" s="188"/>
      <c r="AJ84" s="187"/>
      <c r="AK84" s="188"/>
      <c r="AL84" s="189"/>
    </row>
    <row r="85" spans="1:38" ht="18" customHeight="1">
      <c r="A85" s="183" t="s">
        <v>2</v>
      </c>
      <c r="B85" s="464"/>
      <c r="C85" s="465"/>
      <c r="D85" s="465"/>
      <c r="E85" s="465"/>
      <c r="F85" s="465"/>
      <c r="G85" s="463"/>
      <c r="H85" s="187">
        <v>0</v>
      </c>
      <c r="I85" s="188">
        <v>0</v>
      </c>
      <c r="J85" s="188">
        <v>104673</v>
      </c>
      <c r="K85" s="188"/>
      <c r="L85" s="187">
        <v>0</v>
      </c>
      <c r="M85" s="188">
        <v>0</v>
      </c>
      <c r="N85" s="188">
        <v>62575</v>
      </c>
      <c r="O85" s="188"/>
      <c r="P85" s="187">
        <v>0</v>
      </c>
      <c r="Q85" s="188">
        <v>0</v>
      </c>
      <c r="R85" s="188">
        <v>-1389</v>
      </c>
      <c r="S85" s="188"/>
      <c r="T85" s="187">
        <f t="shared" si="2"/>
        <v>0</v>
      </c>
      <c r="U85" s="188">
        <f t="shared" si="3"/>
        <v>0</v>
      </c>
      <c r="V85" s="188">
        <f t="shared" si="4"/>
        <v>61186</v>
      </c>
      <c r="W85" s="188"/>
      <c r="X85" s="187">
        <v>0</v>
      </c>
      <c r="Y85" s="188">
        <v>0</v>
      </c>
      <c r="Z85" s="188">
        <v>0</v>
      </c>
      <c r="AA85" s="188"/>
      <c r="AB85" s="187">
        <v>0</v>
      </c>
      <c r="AC85" s="188">
        <v>0</v>
      </c>
      <c r="AD85" s="188">
        <v>-61186</v>
      </c>
      <c r="AE85" s="188"/>
      <c r="AF85" s="187">
        <f t="shared" si="5"/>
        <v>0</v>
      </c>
      <c r="AG85" s="188">
        <f t="shared" si="6"/>
        <v>0</v>
      </c>
      <c r="AH85" s="189">
        <f>SUM(V85:AD85)</f>
        <v>0</v>
      </c>
      <c r="AI85" s="188"/>
      <c r="AJ85" s="187"/>
      <c r="AK85" s="188"/>
      <c r="AL85" s="189"/>
    </row>
    <row r="86" spans="1:38" ht="18" customHeight="1">
      <c r="A86" s="183" t="s">
        <v>3</v>
      </c>
      <c r="B86" s="464"/>
      <c r="C86" s="465"/>
      <c r="D86" s="465"/>
      <c r="E86" s="465"/>
      <c r="F86" s="465"/>
      <c r="G86" s="463"/>
      <c r="H86" s="187">
        <v>0</v>
      </c>
      <c r="I86" s="188">
        <v>0</v>
      </c>
      <c r="J86" s="188">
        <v>9745</v>
      </c>
      <c r="K86" s="188"/>
      <c r="L86" s="187">
        <v>0</v>
      </c>
      <c r="M86" s="188">
        <v>0</v>
      </c>
      <c r="N86" s="188">
        <v>2293</v>
      </c>
      <c r="O86" s="188"/>
      <c r="P86" s="187">
        <v>0</v>
      </c>
      <c r="Q86" s="188">
        <v>0</v>
      </c>
      <c r="R86" s="188">
        <v>-51</v>
      </c>
      <c r="S86" s="188"/>
      <c r="T86" s="187">
        <f t="shared" si="2"/>
        <v>0</v>
      </c>
      <c r="U86" s="188">
        <f t="shared" si="3"/>
        <v>0</v>
      </c>
      <c r="V86" s="188">
        <f t="shared" si="4"/>
        <v>2242</v>
      </c>
      <c r="W86" s="188"/>
      <c r="X86" s="187">
        <v>0</v>
      </c>
      <c r="Y86" s="188">
        <v>0</v>
      </c>
      <c r="Z86" s="188">
        <v>0</v>
      </c>
      <c r="AA86" s="188"/>
      <c r="AB86" s="187">
        <v>0</v>
      </c>
      <c r="AC86" s="188">
        <v>0</v>
      </c>
      <c r="AD86" s="188">
        <v>-2242</v>
      </c>
      <c r="AE86" s="188"/>
      <c r="AF86" s="187">
        <f t="shared" si="5"/>
        <v>0</v>
      </c>
      <c r="AG86" s="188">
        <f t="shared" si="6"/>
        <v>0</v>
      </c>
      <c r="AH86" s="189">
        <f>SUM(V86:AD86)</f>
        <v>0</v>
      </c>
      <c r="AI86" s="188"/>
      <c r="AJ86" s="187"/>
      <c r="AK86" s="188"/>
      <c r="AL86" s="189"/>
    </row>
    <row r="87" spans="1:38" ht="18" customHeight="1">
      <c r="A87" s="183" t="s">
        <v>119</v>
      </c>
      <c r="B87" s="464"/>
      <c r="C87" s="465"/>
      <c r="D87" s="465"/>
      <c r="E87" s="465"/>
      <c r="F87" s="465"/>
      <c r="G87" s="463"/>
      <c r="H87" s="187">
        <v>0</v>
      </c>
      <c r="I87" s="188">
        <v>0</v>
      </c>
      <c r="J87" s="188">
        <v>60320</v>
      </c>
      <c r="K87" s="188"/>
      <c r="L87" s="187">
        <v>0</v>
      </c>
      <c r="M87" s="188">
        <v>0</v>
      </c>
      <c r="N87" s="188">
        <v>59651</v>
      </c>
      <c r="O87" s="188"/>
      <c r="P87" s="187">
        <v>0</v>
      </c>
      <c r="Q87" s="188">
        <v>0</v>
      </c>
      <c r="R87" s="188">
        <v>-1324</v>
      </c>
      <c r="S87" s="188"/>
      <c r="T87" s="187">
        <f t="shared" si="2"/>
        <v>0</v>
      </c>
      <c r="U87" s="188">
        <f t="shared" si="3"/>
        <v>0</v>
      </c>
      <c r="V87" s="188">
        <f t="shared" si="4"/>
        <v>58327</v>
      </c>
      <c r="W87" s="188"/>
      <c r="X87" s="187">
        <v>0</v>
      </c>
      <c r="Y87" s="188">
        <v>0</v>
      </c>
      <c r="Z87" s="188">
        <v>0</v>
      </c>
      <c r="AA87" s="188"/>
      <c r="AB87" s="187">
        <v>0</v>
      </c>
      <c r="AC87" s="188">
        <v>0</v>
      </c>
      <c r="AD87" s="188">
        <v>-58327</v>
      </c>
      <c r="AE87" s="188"/>
      <c r="AF87" s="187">
        <f t="shared" si="5"/>
        <v>0</v>
      </c>
      <c r="AG87" s="188">
        <f t="shared" si="6"/>
        <v>0</v>
      </c>
      <c r="AH87" s="189">
        <f>SUM(V87:AD87)</f>
        <v>0</v>
      </c>
      <c r="AI87" s="188"/>
      <c r="AJ87" s="187"/>
      <c r="AK87" s="188"/>
      <c r="AL87" s="189"/>
    </row>
    <row r="88" spans="1:38" ht="18" customHeight="1">
      <c r="A88" s="183" t="s">
        <v>129</v>
      </c>
      <c r="B88" s="464" t="s">
        <v>318</v>
      </c>
      <c r="C88" s="465"/>
      <c r="D88" s="465"/>
      <c r="E88" s="465"/>
      <c r="F88" s="465"/>
      <c r="G88" s="463"/>
      <c r="H88" s="187">
        <v>0</v>
      </c>
      <c r="I88" s="188">
        <v>0</v>
      </c>
      <c r="J88" s="514" t="s">
        <v>315</v>
      </c>
      <c r="K88" s="188"/>
      <c r="L88" s="187">
        <v>0</v>
      </c>
      <c r="M88" s="188">
        <v>0</v>
      </c>
      <c r="N88" s="514" t="s">
        <v>319</v>
      </c>
      <c r="O88" s="188"/>
      <c r="P88" s="187">
        <v>0</v>
      </c>
      <c r="Q88" s="188">
        <v>0</v>
      </c>
      <c r="R88" s="514" t="s">
        <v>325</v>
      </c>
      <c r="S88" s="188"/>
      <c r="T88" s="187">
        <f t="shared" si="2"/>
        <v>0</v>
      </c>
      <c r="U88" s="188">
        <f t="shared" si="3"/>
        <v>0</v>
      </c>
      <c r="V88" s="514" t="s">
        <v>330</v>
      </c>
      <c r="W88" s="188"/>
      <c r="X88" s="187">
        <v>0</v>
      </c>
      <c r="Y88" s="188">
        <v>0</v>
      </c>
      <c r="Z88" s="188">
        <v>0</v>
      </c>
      <c r="AA88" s="188"/>
      <c r="AB88" s="187">
        <v>0</v>
      </c>
      <c r="AC88" s="188">
        <v>0</v>
      </c>
      <c r="AD88" s="514" t="s">
        <v>335</v>
      </c>
      <c r="AE88" s="188"/>
      <c r="AF88" s="187">
        <f t="shared" si="5"/>
        <v>0</v>
      </c>
      <c r="AG88" s="188">
        <f t="shared" si="6"/>
        <v>0</v>
      </c>
      <c r="AH88" s="516">
        <v>0</v>
      </c>
      <c r="AI88" s="188"/>
      <c r="AJ88" s="187"/>
      <c r="AK88" s="188"/>
      <c r="AL88" s="189"/>
    </row>
    <row r="89" spans="1:38" ht="18" customHeight="1">
      <c r="A89" s="183" t="s">
        <v>129</v>
      </c>
      <c r="B89" s="464"/>
      <c r="C89" s="465"/>
      <c r="D89" s="465"/>
      <c r="E89" s="465"/>
      <c r="F89" s="465"/>
      <c r="G89" s="463"/>
      <c r="H89" s="187">
        <v>0</v>
      </c>
      <c r="I89" s="188">
        <v>0</v>
      </c>
      <c r="J89" s="514" t="s">
        <v>317</v>
      </c>
      <c r="K89" s="188"/>
      <c r="L89" s="187">
        <v>0</v>
      </c>
      <c r="M89" s="188">
        <v>0</v>
      </c>
      <c r="N89" s="514" t="s">
        <v>320</v>
      </c>
      <c r="O89" s="188"/>
      <c r="P89" s="187">
        <v>0</v>
      </c>
      <c r="Q89" s="188">
        <v>0</v>
      </c>
      <c r="R89" s="514" t="s">
        <v>326</v>
      </c>
      <c r="S89" s="188"/>
      <c r="T89" s="187">
        <f t="shared" si="2"/>
        <v>0</v>
      </c>
      <c r="U89" s="188">
        <f t="shared" si="3"/>
        <v>0</v>
      </c>
      <c r="V89" s="514" t="s">
        <v>331</v>
      </c>
      <c r="W89" s="188"/>
      <c r="X89" s="187">
        <v>0</v>
      </c>
      <c r="Y89" s="188">
        <v>0</v>
      </c>
      <c r="Z89" s="188">
        <v>0</v>
      </c>
      <c r="AA89" s="188"/>
      <c r="AB89" s="187">
        <v>0</v>
      </c>
      <c r="AC89" s="188">
        <v>0</v>
      </c>
      <c r="AD89" s="514" t="s">
        <v>336</v>
      </c>
      <c r="AE89" s="188"/>
      <c r="AF89" s="187">
        <f t="shared" si="5"/>
        <v>0</v>
      </c>
      <c r="AG89" s="188">
        <f t="shared" si="6"/>
        <v>0</v>
      </c>
      <c r="AH89" s="516">
        <v>0</v>
      </c>
      <c r="AI89" s="188"/>
      <c r="AJ89" s="187"/>
      <c r="AK89" s="188"/>
      <c r="AL89" s="189"/>
    </row>
    <row r="90" spans="1:38" ht="18" customHeight="1">
      <c r="A90" s="183" t="s">
        <v>5</v>
      </c>
      <c r="B90" s="464"/>
      <c r="C90" s="465"/>
      <c r="D90" s="465"/>
      <c r="E90" s="465"/>
      <c r="F90" s="465"/>
      <c r="G90" s="463"/>
      <c r="H90" s="187">
        <v>0</v>
      </c>
      <c r="I90" s="188">
        <v>0</v>
      </c>
      <c r="J90" s="514" t="s">
        <v>316</v>
      </c>
      <c r="K90" s="188"/>
      <c r="L90" s="187">
        <v>0</v>
      </c>
      <c r="M90" s="188">
        <v>0</v>
      </c>
      <c r="N90" s="514" t="s">
        <v>321</v>
      </c>
      <c r="O90" s="188"/>
      <c r="P90" s="187">
        <v>0</v>
      </c>
      <c r="Q90" s="188">
        <v>0</v>
      </c>
      <c r="R90" s="514" t="s">
        <v>327</v>
      </c>
      <c r="S90" s="188"/>
      <c r="T90" s="187">
        <f t="shared" si="2"/>
        <v>0</v>
      </c>
      <c r="U90" s="188">
        <f t="shared" si="3"/>
        <v>0</v>
      </c>
      <c r="V90" s="514" t="s">
        <v>332</v>
      </c>
      <c r="W90" s="188"/>
      <c r="X90" s="187">
        <v>0</v>
      </c>
      <c r="Y90" s="188">
        <v>0</v>
      </c>
      <c r="Z90" s="188">
        <v>0</v>
      </c>
      <c r="AA90" s="188"/>
      <c r="AB90" s="187">
        <v>0</v>
      </c>
      <c r="AC90" s="188">
        <v>0</v>
      </c>
      <c r="AD90" s="514" t="s">
        <v>337</v>
      </c>
      <c r="AE90" s="188"/>
      <c r="AF90" s="187">
        <f t="shared" si="5"/>
        <v>0</v>
      </c>
      <c r="AG90" s="188">
        <f t="shared" si="6"/>
        <v>0</v>
      </c>
      <c r="AH90" s="189">
        <v>0</v>
      </c>
      <c r="AI90" s="188"/>
      <c r="AJ90" s="187"/>
      <c r="AK90" s="188"/>
      <c r="AL90" s="189"/>
    </row>
    <row r="91" spans="1:38" ht="18" customHeight="1">
      <c r="A91" s="183" t="s">
        <v>6</v>
      </c>
      <c r="B91" s="464"/>
      <c r="C91" s="465"/>
      <c r="D91" s="465"/>
      <c r="E91" s="465"/>
      <c r="F91" s="465"/>
      <c r="G91" s="463"/>
      <c r="H91" s="187">
        <v>0</v>
      </c>
      <c r="I91" s="188">
        <v>0</v>
      </c>
      <c r="J91" s="514" t="s">
        <v>316</v>
      </c>
      <c r="K91" s="188"/>
      <c r="L91" s="187">
        <v>0</v>
      </c>
      <c r="M91" s="188">
        <v>0</v>
      </c>
      <c r="N91" s="514" t="s">
        <v>323</v>
      </c>
      <c r="O91" s="188"/>
      <c r="P91" s="187">
        <v>0</v>
      </c>
      <c r="Q91" s="188">
        <v>0</v>
      </c>
      <c r="R91" s="514" t="s">
        <v>328</v>
      </c>
      <c r="S91" s="188"/>
      <c r="T91" s="187">
        <f t="shared" si="2"/>
        <v>0</v>
      </c>
      <c r="U91" s="188">
        <f t="shared" si="3"/>
        <v>0</v>
      </c>
      <c r="V91" s="514" t="s">
        <v>334</v>
      </c>
      <c r="W91" s="188"/>
      <c r="X91" s="187">
        <v>0</v>
      </c>
      <c r="Y91" s="188">
        <v>0</v>
      </c>
      <c r="Z91" s="188">
        <v>0</v>
      </c>
      <c r="AA91" s="188"/>
      <c r="AB91" s="187">
        <v>0</v>
      </c>
      <c r="AC91" s="188">
        <v>0</v>
      </c>
      <c r="AD91" s="514" t="s">
        <v>338</v>
      </c>
      <c r="AE91" s="188"/>
      <c r="AF91" s="187">
        <f t="shared" si="5"/>
        <v>0</v>
      </c>
      <c r="AG91" s="188">
        <f t="shared" si="6"/>
        <v>0</v>
      </c>
      <c r="AH91" s="189">
        <v>0</v>
      </c>
      <c r="AI91" s="188"/>
      <c r="AJ91" s="187"/>
      <c r="AK91" s="188"/>
      <c r="AL91" s="189"/>
    </row>
    <row r="92" spans="1:38" ht="18" customHeight="1">
      <c r="A92" s="183" t="s">
        <v>270</v>
      </c>
      <c r="B92" s="464"/>
      <c r="C92" s="465"/>
      <c r="D92" s="465"/>
      <c r="E92" s="465"/>
      <c r="F92" s="465"/>
      <c r="G92" s="463"/>
      <c r="H92" s="187">
        <v>0</v>
      </c>
      <c r="I92" s="188">
        <v>0</v>
      </c>
      <c r="J92" s="514" t="s">
        <v>324</v>
      </c>
      <c r="K92" s="188"/>
      <c r="L92" s="187">
        <v>0</v>
      </c>
      <c r="M92" s="188">
        <v>0</v>
      </c>
      <c r="N92" s="514" t="s">
        <v>322</v>
      </c>
      <c r="O92" s="188"/>
      <c r="P92" s="187">
        <v>0</v>
      </c>
      <c r="Q92" s="188">
        <v>0</v>
      </c>
      <c r="R92" s="514" t="s">
        <v>329</v>
      </c>
      <c r="S92" s="188"/>
      <c r="T92" s="187">
        <f t="shared" si="2"/>
        <v>0</v>
      </c>
      <c r="U92" s="188">
        <f t="shared" si="3"/>
        <v>0</v>
      </c>
      <c r="V92" s="514" t="s">
        <v>333</v>
      </c>
      <c r="W92" s="188"/>
      <c r="X92" s="187">
        <v>0</v>
      </c>
      <c r="Y92" s="188">
        <v>0</v>
      </c>
      <c r="Z92" s="188">
        <v>0</v>
      </c>
      <c r="AA92" s="188">
        <v>0</v>
      </c>
      <c r="AB92" s="187">
        <v>0</v>
      </c>
      <c r="AC92" s="188">
        <v>0</v>
      </c>
      <c r="AD92" s="514" t="s">
        <v>339</v>
      </c>
      <c r="AE92" s="188"/>
      <c r="AF92" s="187">
        <f t="shared" si="5"/>
        <v>0</v>
      </c>
      <c r="AG92" s="188">
        <f t="shared" si="6"/>
        <v>0</v>
      </c>
      <c r="AH92" s="189">
        <v>0</v>
      </c>
      <c r="AI92" s="188"/>
      <c r="AJ92" s="187"/>
      <c r="AK92" s="188"/>
      <c r="AL92" s="189"/>
    </row>
    <row r="93" spans="1:38" ht="18" customHeight="1">
      <c r="A93" s="183" t="s">
        <v>136</v>
      </c>
      <c r="B93" s="464"/>
      <c r="C93" s="465"/>
      <c r="D93" s="465"/>
      <c r="E93" s="465"/>
      <c r="F93" s="465"/>
      <c r="G93" s="463"/>
      <c r="H93" s="187">
        <v>0</v>
      </c>
      <c r="I93" s="188">
        <v>0</v>
      </c>
      <c r="J93" s="188">
        <f>15000-192-296</f>
        <v>14512</v>
      </c>
      <c r="K93" s="188"/>
      <c r="L93" s="187">
        <v>0</v>
      </c>
      <c r="M93" s="188">
        <v>0</v>
      </c>
      <c r="N93" s="188">
        <v>12280</v>
      </c>
      <c r="O93" s="188"/>
      <c r="P93" s="187">
        <v>0</v>
      </c>
      <c r="Q93" s="188">
        <v>0</v>
      </c>
      <c r="R93" s="188">
        <v>0</v>
      </c>
      <c r="S93" s="188"/>
      <c r="T93" s="187">
        <f t="shared" si="2"/>
        <v>0</v>
      </c>
      <c r="U93" s="188">
        <f t="shared" si="3"/>
        <v>0</v>
      </c>
      <c r="V93" s="188">
        <f t="shared" si="4"/>
        <v>12280</v>
      </c>
      <c r="W93" s="188"/>
      <c r="X93" s="187">
        <v>0</v>
      </c>
      <c r="Y93" s="188">
        <v>0</v>
      </c>
      <c r="Z93" s="188">
        <v>0</v>
      </c>
      <c r="AA93" s="188"/>
      <c r="AB93" s="187">
        <v>0</v>
      </c>
      <c r="AC93" s="188">
        <v>0</v>
      </c>
      <c r="AD93" s="188">
        <v>-12280</v>
      </c>
      <c r="AE93" s="188"/>
      <c r="AF93" s="187">
        <f t="shared" si="5"/>
        <v>0</v>
      </c>
      <c r="AG93" s="188">
        <f t="shared" si="6"/>
        <v>0</v>
      </c>
      <c r="AH93" s="189">
        <f>SUM(V93:AD93)</f>
        <v>0</v>
      </c>
      <c r="AI93" s="188"/>
      <c r="AJ93" s="187"/>
      <c r="AK93" s="188"/>
      <c r="AL93" s="189"/>
    </row>
    <row r="94" spans="1:38" ht="18" customHeight="1">
      <c r="A94" s="183" t="s">
        <v>7</v>
      </c>
      <c r="B94" s="464"/>
      <c r="C94" s="465"/>
      <c r="D94" s="465"/>
      <c r="E94" s="465"/>
      <c r="F94" s="465"/>
      <c r="G94" s="463"/>
      <c r="H94" s="187">
        <v>0</v>
      </c>
      <c r="I94" s="188">
        <v>0</v>
      </c>
      <c r="J94" s="188">
        <v>13932</v>
      </c>
      <c r="K94" s="188"/>
      <c r="L94" s="187">
        <v>0</v>
      </c>
      <c r="M94" s="188">
        <v>0</v>
      </c>
      <c r="N94" s="188">
        <v>16059</v>
      </c>
      <c r="O94" s="188"/>
      <c r="P94" s="187">
        <v>0</v>
      </c>
      <c r="Q94" s="188">
        <v>0</v>
      </c>
      <c r="R94" s="188">
        <v>-356</v>
      </c>
      <c r="S94" s="188"/>
      <c r="T94" s="187">
        <f t="shared" si="2"/>
        <v>0</v>
      </c>
      <c r="U94" s="188">
        <f t="shared" si="3"/>
        <v>0</v>
      </c>
      <c r="V94" s="188">
        <f t="shared" si="4"/>
        <v>15703</v>
      </c>
      <c r="W94" s="188"/>
      <c r="X94" s="187">
        <v>0</v>
      </c>
      <c r="Y94" s="188">
        <v>0</v>
      </c>
      <c r="Z94" s="188">
        <v>0</v>
      </c>
      <c r="AA94" s="188"/>
      <c r="AB94" s="187">
        <v>0</v>
      </c>
      <c r="AC94" s="188">
        <v>0</v>
      </c>
      <c r="AD94" s="188">
        <v>-15703</v>
      </c>
      <c r="AE94" s="188"/>
      <c r="AF94" s="187">
        <f t="shared" si="5"/>
        <v>0</v>
      </c>
      <c r="AG94" s="188">
        <f t="shared" si="6"/>
        <v>0</v>
      </c>
      <c r="AH94" s="189">
        <f>SUM(V94:AD94)</f>
        <v>0</v>
      </c>
      <c r="AI94" s="188"/>
      <c r="AJ94" s="187"/>
      <c r="AK94" s="188"/>
      <c r="AL94" s="189"/>
    </row>
    <row r="95" spans="1:38" ht="18" customHeight="1">
      <c r="A95" s="183" t="s">
        <v>8</v>
      </c>
      <c r="B95" s="464"/>
      <c r="C95" s="465"/>
      <c r="D95" s="465"/>
      <c r="E95" s="465"/>
      <c r="F95" s="465"/>
      <c r="G95" s="463"/>
      <c r="H95" s="187">
        <v>0</v>
      </c>
      <c r="I95" s="188">
        <v>0</v>
      </c>
      <c r="J95" s="188">
        <v>46441</v>
      </c>
      <c r="K95" s="188"/>
      <c r="L95" s="187">
        <v>0</v>
      </c>
      <c r="M95" s="188">
        <v>0</v>
      </c>
      <c r="N95" s="188">
        <v>45593</v>
      </c>
      <c r="O95" s="188"/>
      <c r="P95" s="187">
        <v>0</v>
      </c>
      <c r="Q95" s="188">
        <v>0</v>
      </c>
      <c r="R95" s="188">
        <v>-1012</v>
      </c>
      <c r="S95" s="188"/>
      <c r="T95" s="187">
        <f t="shared" si="2"/>
        <v>0</v>
      </c>
      <c r="U95" s="188">
        <f t="shared" si="3"/>
        <v>0</v>
      </c>
      <c r="V95" s="188">
        <f t="shared" si="4"/>
        <v>44581</v>
      </c>
      <c r="W95" s="188"/>
      <c r="X95" s="187">
        <v>0</v>
      </c>
      <c r="Y95" s="188">
        <v>0</v>
      </c>
      <c r="Z95" s="188">
        <v>0</v>
      </c>
      <c r="AA95" s="188"/>
      <c r="AB95" s="187">
        <v>0</v>
      </c>
      <c r="AC95" s="188">
        <v>0</v>
      </c>
      <c r="AD95" s="188">
        <v>-44581</v>
      </c>
      <c r="AE95" s="188"/>
      <c r="AF95" s="187">
        <f t="shared" si="5"/>
        <v>0</v>
      </c>
      <c r="AG95" s="188">
        <f t="shared" si="6"/>
        <v>0</v>
      </c>
      <c r="AH95" s="189">
        <f>SUM(V95:AD95)</f>
        <v>0</v>
      </c>
      <c r="AI95" s="188"/>
      <c r="AJ95" s="187"/>
      <c r="AK95" s="188"/>
      <c r="AL95" s="189"/>
    </row>
    <row r="96" spans="1:38" ht="18" customHeight="1">
      <c r="A96" s="183" t="s">
        <v>137</v>
      </c>
      <c r="B96" s="464"/>
      <c r="C96" s="465"/>
      <c r="D96" s="465"/>
      <c r="E96" s="465"/>
      <c r="F96" s="465"/>
      <c r="G96" s="463"/>
      <c r="H96" s="187">
        <v>0</v>
      </c>
      <c r="I96" s="188">
        <v>0</v>
      </c>
      <c r="J96" s="188">
        <v>928</v>
      </c>
      <c r="K96" s="188"/>
      <c r="L96" s="187">
        <v>0</v>
      </c>
      <c r="M96" s="188">
        <v>0</v>
      </c>
      <c r="N96" s="188">
        <v>455</v>
      </c>
      <c r="O96" s="188"/>
      <c r="P96" s="187">
        <v>0</v>
      </c>
      <c r="Q96" s="188">
        <v>0</v>
      </c>
      <c r="R96" s="188">
        <v>449</v>
      </c>
      <c r="S96" s="188"/>
      <c r="T96" s="187">
        <f t="shared" si="2"/>
        <v>0</v>
      </c>
      <c r="U96" s="188">
        <f t="shared" si="3"/>
        <v>0</v>
      </c>
      <c r="V96" s="188">
        <f t="shared" si="4"/>
        <v>904</v>
      </c>
      <c r="W96" s="188"/>
      <c r="X96" s="187">
        <v>0</v>
      </c>
      <c r="Y96" s="188">
        <v>0</v>
      </c>
      <c r="Z96" s="188">
        <v>0</v>
      </c>
      <c r="AA96" s="188"/>
      <c r="AB96" s="187">
        <v>0</v>
      </c>
      <c r="AC96" s="188">
        <v>0</v>
      </c>
      <c r="AD96" s="188">
        <v>-904</v>
      </c>
      <c r="AE96" s="188"/>
      <c r="AF96" s="187">
        <f t="shared" si="5"/>
        <v>0</v>
      </c>
      <c r="AG96" s="188">
        <f t="shared" si="6"/>
        <v>0</v>
      </c>
      <c r="AH96" s="189">
        <f>SUM(V96:AD96)</f>
        <v>0</v>
      </c>
      <c r="AI96" s="188"/>
      <c r="AJ96" s="187"/>
      <c r="AK96" s="188"/>
      <c r="AL96" s="189"/>
    </row>
    <row r="97" spans="1:38" ht="18" customHeight="1">
      <c r="A97" s="510" t="s">
        <v>288</v>
      </c>
      <c r="B97" s="505"/>
      <c r="C97" s="500"/>
      <c r="D97" s="500"/>
      <c r="E97" s="500"/>
      <c r="F97" s="500"/>
      <c r="G97" s="501"/>
      <c r="H97" s="274">
        <v>0</v>
      </c>
      <c r="I97" s="511">
        <v>0</v>
      </c>
      <c r="J97" s="511">
        <v>0</v>
      </c>
      <c r="K97" s="511"/>
      <c r="L97" s="274">
        <v>0</v>
      </c>
      <c r="M97" s="511">
        <v>0</v>
      </c>
      <c r="N97" s="511"/>
      <c r="O97" s="511"/>
      <c r="P97" s="274">
        <v>0</v>
      </c>
      <c r="Q97" s="511">
        <v>0</v>
      </c>
      <c r="R97" s="511">
        <v>0</v>
      </c>
      <c r="S97" s="511"/>
      <c r="T97" s="274">
        <f t="shared" si="2"/>
        <v>0</v>
      </c>
      <c r="U97" s="511">
        <f t="shared" si="3"/>
        <v>0</v>
      </c>
      <c r="V97" s="511">
        <v>0</v>
      </c>
      <c r="W97" s="511"/>
      <c r="X97" s="274">
        <v>0</v>
      </c>
      <c r="Y97" s="511">
        <v>0</v>
      </c>
      <c r="Z97" s="511">
        <v>254000</v>
      </c>
      <c r="AA97" s="511"/>
      <c r="AB97" s="274">
        <v>0</v>
      </c>
      <c r="AC97" s="511">
        <v>0</v>
      </c>
      <c r="AD97" s="511">
        <v>0</v>
      </c>
      <c r="AE97" s="511"/>
      <c r="AF97" s="274">
        <f t="shared" si="5"/>
        <v>0</v>
      </c>
      <c r="AG97" s="511">
        <f t="shared" si="6"/>
        <v>0</v>
      </c>
      <c r="AH97" s="626">
        <f>Z97+V97</f>
        <v>254000</v>
      </c>
      <c r="AI97" s="188"/>
      <c r="AJ97" s="187"/>
      <c r="AK97" s="188"/>
      <c r="AL97" s="189"/>
    </row>
    <row r="98" spans="1:38" ht="18" customHeight="1">
      <c r="A98" s="504"/>
      <c r="B98" s="502"/>
      <c r="C98" s="575" t="s">
        <v>295</v>
      </c>
      <c r="D98" s="551"/>
      <c r="E98" s="551"/>
      <c r="F98" s="551"/>
      <c r="G98" s="551"/>
      <c r="H98" s="182">
        <v>0</v>
      </c>
      <c r="I98" s="484">
        <v>0</v>
      </c>
      <c r="J98" s="498">
        <f>SUM(J81:J97)</f>
        <v>325561</v>
      </c>
      <c r="K98" s="484"/>
      <c r="L98" s="182">
        <v>0</v>
      </c>
      <c r="M98" s="484">
        <v>0</v>
      </c>
      <c r="N98" s="498">
        <f>SUM(N81:N97)</f>
        <v>269755</v>
      </c>
      <c r="O98" s="484"/>
      <c r="P98" s="182">
        <v>0</v>
      </c>
      <c r="Q98" s="484">
        <v>0</v>
      </c>
      <c r="R98" s="498">
        <f>SUM(R81:R97)</f>
        <v>-5256</v>
      </c>
      <c r="S98" s="484"/>
      <c r="T98" s="182">
        <v>0</v>
      </c>
      <c r="U98" s="484">
        <v>0</v>
      </c>
      <c r="V98" s="498">
        <f>SUM(V81:V97)</f>
        <v>264499</v>
      </c>
      <c r="W98" s="498"/>
      <c r="X98" s="497">
        <v>0</v>
      </c>
      <c r="Y98" s="498">
        <v>0</v>
      </c>
      <c r="Z98" s="498">
        <f>SUM(Z81:Z97)</f>
        <v>254000</v>
      </c>
      <c r="AA98" s="498"/>
      <c r="AB98" s="497">
        <v>0</v>
      </c>
      <c r="AC98" s="498">
        <v>0</v>
      </c>
      <c r="AD98" s="498">
        <f>SUM(AD81:AD97)</f>
        <v>-264499</v>
      </c>
      <c r="AE98" s="498"/>
      <c r="AF98" s="497">
        <v>0</v>
      </c>
      <c r="AG98" s="498">
        <v>0</v>
      </c>
      <c r="AH98" s="209">
        <f>SUM(AH97)</f>
        <v>254000</v>
      </c>
      <c r="AI98" s="418"/>
      <c r="AJ98" s="499"/>
      <c r="AK98" s="418"/>
      <c r="AL98" s="175"/>
    </row>
    <row r="99" spans="1:38" ht="18" customHeight="1">
      <c r="A99" s="504" t="s">
        <v>314</v>
      </c>
      <c r="B99" s="502"/>
      <c r="C99" s="551"/>
      <c r="D99" s="551"/>
      <c r="E99" s="551"/>
      <c r="F99" s="551"/>
      <c r="G99" s="551"/>
      <c r="H99" s="182">
        <v>0</v>
      </c>
      <c r="I99" s="484">
        <v>0</v>
      </c>
      <c r="J99" s="484">
        <v>-22094</v>
      </c>
      <c r="K99" s="484"/>
      <c r="L99" s="182">
        <v>0</v>
      </c>
      <c r="M99" s="484">
        <v>0</v>
      </c>
      <c r="N99" s="484">
        <v>0</v>
      </c>
      <c r="O99" s="484"/>
      <c r="P99" s="182">
        <v>0</v>
      </c>
      <c r="Q99" s="484">
        <v>0</v>
      </c>
      <c r="R99" s="484">
        <v>0</v>
      </c>
      <c r="S99" s="484"/>
      <c r="T99" s="182">
        <v>0</v>
      </c>
      <c r="U99" s="484">
        <v>0</v>
      </c>
      <c r="V99" s="484">
        <v>0</v>
      </c>
      <c r="W99" s="484"/>
      <c r="X99" s="182">
        <v>0</v>
      </c>
      <c r="Y99" s="484">
        <v>0</v>
      </c>
      <c r="Z99" s="484">
        <v>0</v>
      </c>
      <c r="AA99" s="484"/>
      <c r="AB99" s="182">
        <v>0</v>
      </c>
      <c r="AC99" s="484">
        <v>0</v>
      </c>
      <c r="AD99" s="484">
        <v>0</v>
      </c>
      <c r="AE99" s="484"/>
      <c r="AF99" s="182">
        <v>0</v>
      </c>
      <c r="AG99" s="484">
        <v>0</v>
      </c>
      <c r="AH99" s="177">
        <v>-10000</v>
      </c>
      <c r="AI99" s="418"/>
      <c r="AJ99" s="499"/>
      <c r="AK99" s="418"/>
      <c r="AL99" s="175"/>
    </row>
    <row r="100" spans="1:39" ht="18" customHeight="1">
      <c r="A100" s="504"/>
      <c r="B100" s="496"/>
      <c r="C100" s="496" t="s">
        <v>59</v>
      </c>
      <c r="D100" s="208"/>
      <c r="E100" s="208"/>
      <c r="F100" s="208"/>
      <c r="G100" s="496"/>
      <c r="H100" s="497">
        <f>SUM(H81:H97)</f>
        <v>0</v>
      </c>
      <c r="I100" s="498">
        <f>SUM(I81:I97)</f>
        <v>0</v>
      </c>
      <c r="J100" s="498">
        <f>J99+J98</f>
        <v>303467</v>
      </c>
      <c r="K100" s="498"/>
      <c r="L100" s="497">
        <f>SUM(L81:L99)</f>
        <v>0</v>
      </c>
      <c r="M100" s="498">
        <f>SUM(M81:M99)</f>
        <v>0</v>
      </c>
      <c r="N100" s="498">
        <f>SUM(N98)</f>
        <v>269755</v>
      </c>
      <c r="O100" s="498"/>
      <c r="P100" s="497">
        <f>SUM(P81:P99)</f>
        <v>0</v>
      </c>
      <c r="Q100" s="498">
        <f>SUM(Q81:Q97)</f>
        <v>0</v>
      </c>
      <c r="R100" s="498">
        <f>R98</f>
        <v>-5256</v>
      </c>
      <c r="S100" s="498"/>
      <c r="T100" s="497">
        <f>SUM(T81:T97)</f>
        <v>0</v>
      </c>
      <c r="U100" s="498">
        <f>SUM(U81:U97)</f>
        <v>0</v>
      </c>
      <c r="V100" s="498">
        <f>SUM(V98)</f>
        <v>264499</v>
      </c>
      <c r="W100" s="498"/>
      <c r="X100" s="497">
        <f>SUM(X81:X97)</f>
        <v>0</v>
      </c>
      <c r="Y100" s="498">
        <f>SUM(Y81:Y97)</f>
        <v>0</v>
      </c>
      <c r="Z100" s="498">
        <f>SUM(Z81:Z97)</f>
        <v>254000</v>
      </c>
      <c r="AA100" s="498"/>
      <c r="AB100" s="497">
        <f>SUM(AB81:AB99)</f>
        <v>0</v>
      </c>
      <c r="AC100" s="498">
        <f>SUM(AC81:AC99)</f>
        <v>0</v>
      </c>
      <c r="AD100" s="498">
        <f>SUM(AD81:AD97)</f>
        <v>-264499</v>
      </c>
      <c r="AE100" s="498"/>
      <c r="AF100" s="497">
        <f>SUM(AF81:AF97)</f>
        <v>0</v>
      </c>
      <c r="AG100" s="498">
        <f>SUM(AG81:AG97)</f>
        <v>0</v>
      </c>
      <c r="AH100" s="209">
        <v>244000</v>
      </c>
      <c r="AI100" s="498"/>
      <c r="AJ100" s="497">
        <f>SUM(AJ81:AJ97)</f>
        <v>0</v>
      </c>
      <c r="AK100" s="498">
        <f>SUM(AK81:AK97)</f>
        <v>0</v>
      </c>
      <c r="AL100" s="209">
        <f>SUM(AL81:AL97)</f>
        <v>-68556</v>
      </c>
      <c r="AM100" s="12"/>
    </row>
    <row r="101" spans="1:38" ht="18" customHeight="1">
      <c r="A101" s="181"/>
      <c r="H101" s="499"/>
      <c r="L101" s="499"/>
      <c r="P101" s="499"/>
      <c r="T101" s="499"/>
      <c r="X101" s="499"/>
      <c r="AB101" s="499"/>
      <c r="AF101" s="499"/>
      <c r="AG101" s="418"/>
      <c r="AH101" s="175"/>
      <c r="AJ101" s="499"/>
      <c r="AL101" s="175"/>
    </row>
    <row r="102" spans="1:38" ht="18" customHeight="1">
      <c r="A102" s="504" t="s">
        <v>168</v>
      </c>
      <c r="B102" s="502"/>
      <c r="C102" s="47"/>
      <c r="D102" s="47"/>
      <c r="E102" s="47"/>
      <c r="F102" s="47"/>
      <c r="G102" s="502"/>
      <c r="H102" s="182"/>
      <c r="I102" s="484">
        <v>0</v>
      </c>
      <c r="J102" s="484"/>
      <c r="K102" s="484"/>
      <c r="L102" s="182"/>
      <c r="M102" s="484">
        <v>0</v>
      </c>
      <c r="N102" s="484"/>
      <c r="O102" s="484"/>
      <c r="P102" s="182"/>
      <c r="Q102" s="484">
        <v>0</v>
      </c>
      <c r="R102" s="484"/>
      <c r="S102" s="484"/>
      <c r="T102" s="182"/>
      <c r="U102" s="484">
        <f>+M102+Q102</f>
        <v>0</v>
      </c>
      <c r="V102" s="484"/>
      <c r="W102" s="484"/>
      <c r="X102" s="182"/>
      <c r="Y102" s="484">
        <v>0</v>
      </c>
      <c r="Z102" s="484"/>
      <c r="AA102" s="484"/>
      <c r="AB102" s="182"/>
      <c r="AC102" s="484">
        <v>0</v>
      </c>
      <c r="AD102" s="484"/>
      <c r="AE102" s="484"/>
      <c r="AF102" s="182"/>
      <c r="AG102" s="484">
        <f>Y102+U102</f>
        <v>0</v>
      </c>
      <c r="AH102" s="177"/>
      <c r="AI102" s="484"/>
      <c r="AJ102" s="182"/>
      <c r="AK102" s="484">
        <f>AG102-M102</f>
        <v>0</v>
      </c>
      <c r="AL102" s="177"/>
    </row>
    <row r="103" spans="1:38" ht="18" customHeight="1">
      <c r="A103" s="300"/>
      <c r="B103" s="184" t="s">
        <v>171</v>
      </c>
      <c r="C103" s="184"/>
      <c r="D103" s="185"/>
      <c r="E103" s="185"/>
      <c r="F103" s="185"/>
      <c r="G103" s="184"/>
      <c r="H103" s="187"/>
      <c r="I103" s="188">
        <f>+I100+I102</f>
        <v>0</v>
      </c>
      <c r="J103" s="188"/>
      <c r="K103" s="188"/>
      <c r="L103" s="187"/>
      <c r="M103" s="188">
        <f>+M100+M102</f>
        <v>0</v>
      </c>
      <c r="N103" s="188"/>
      <c r="O103" s="188"/>
      <c r="P103" s="187"/>
      <c r="Q103" s="188">
        <f>+Q100+Q102</f>
        <v>0</v>
      </c>
      <c r="R103" s="188"/>
      <c r="S103" s="188"/>
      <c r="T103" s="187"/>
      <c r="U103" s="188">
        <f>+U100+U102</f>
        <v>0</v>
      </c>
      <c r="V103" s="188"/>
      <c r="W103" s="188"/>
      <c r="X103" s="187"/>
      <c r="Y103" s="188">
        <f>+Y100+Y102</f>
        <v>0</v>
      </c>
      <c r="Z103" s="188"/>
      <c r="AA103" s="188"/>
      <c r="AB103" s="187"/>
      <c r="AC103" s="188">
        <f>+AC100+AC102</f>
        <v>0</v>
      </c>
      <c r="AD103" s="188"/>
      <c r="AE103" s="188"/>
      <c r="AF103" s="187"/>
      <c r="AG103" s="188">
        <f>+AG100+AG102</f>
        <v>0</v>
      </c>
      <c r="AH103" s="189"/>
      <c r="AI103" s="188"/>
      <c r="AJ103" s="187"/>
      <c r="AK103" s="188">
        <f>+AK100+AK102</f>
        <v>0</v>
      </c>
      <c r="AL103" s="189"/>
    </row>
    <row r="104" spans="1:38" ht="18" customHeight="1">
      <c r="A104" s="298"/>
      <c r="H104" s="499"/>
      <c r="L104" s="499"/>
      <c r="P104" s="499"/>
      <c r="T104" s="499"/>
      <c r="X104" s="499"/>
      <c r="AB104" s="499"/>
      <c r="AF104" s="499"/>
      <c r="AG104" s="418"/>
      <c r="AH104" s="175"/>
      <c r="AJ104" s="499"/>
      <c r="AL104" s="175"/>
    </row>
    <row r="105" spans="1:38" ht="18" customHeight="1">
      <c r="A105" s="300"/>
      <c r="B105" s="184" t="s">
        <v>169</v>
      </c>
      <c r="C105" s="184"/>
      <c r="D105" s="184"/>
      <c r="E105" s="184"/>
      <c r="F105" s="184"/>
      <c r="G105" s="184"/>
      <c r="H105" s="187"/>
      <c r="I105" s="188"/>
      <c r="J105" s="188"/>
      <c r="K105" s="188"/>
      <c r="L105" s="187"/>
      <c r="M105" s="188"/>
      <c r="N105" s="188"/>
      <c r="O105" s="188"/>
      <c r="P105" s="187"/>
      <c r="Q105" s="188"/>
      <c r="R105" s="188"/>
      <c r="S105" s="188"/>
      <c r="T105" s="187"/>
      <c r="U105" s="188"/>
      <c r="V105" s="188"/>
      <c r="W105" s="188"/>
      <c r="X105" s="187"/>
      <c r="Y105" s="188"/>
      <c r="Z105" s="188"/>
      <c r="AA105" s="188"/>
      <c r="AB105" s="187"/>
      <c r="AC105" s="188"/>
      <c r="AD105" s="188"/>
      <c r="AE105" s="188"/>
      <c r="AF105" s="187"/>
      <c r="AG105" s="188"/>
      <c r="AH105" s="189"/>
      <c r="AI105" s="188"/>
      <c r="AJ105" s="187"/>
      <c r="AK105" s="188"/>
      <c r="AL105" s="189"/>
    </row>
    <row r="106" spans="1:38" ht="18" customHeight="1">
      <c r="A106" s="300"/>
      <c r="B106" s="185"/>
      <c r="C106" s="184" t="s">
        <v>62</v>
      </c>
      <c r="D106" s="185"/>
      <c r="E106" s="185"/>
      <c r="F106" s="185"/>
      <c r="G106" s="184"/>
      <c r="H106" s="187"/>
      <c r="I106" s="188">
        <v>0</v>
      </c>
      <c r="J106" s="188"/>
      <c r="K106" s="188"/>
      <c r="L106" s="187"/>
      <c r="M106" s="188">
        <v>0</v>
      </c>
      <c r="N106" s="188"/>
      <c r="O106" s="188"/>
      <c r="P106" s="187"/>
      <c r="Q106" s="188">
        <v>0</v>
      </c>
      <c r="R106" s="188"/>
      <c r="S106" s="188"/>
      <c r="T106" s="187"/>
      <c r="U106" s="188">
        <v>0</v>
      </c>
      <c r="V106" s="188"/>
      <c r="W106" s="188"/>
      <c r="X106" s="187"/>
      <c r="Y106" s="188">
        <v>0</v>
      </c>
      <c r="Z106" s="188"/>
      <c r="AA106" s="188"/>
      <c r="AB106" s="187"/>
      <c r="AC106" s="188">
        <v>0</v>
      </c>
      <c r="AD106" s="188"/>
      <c r="AE106" s="188"/>
      <c r="AF106" s="187"/>
      <c r="AG106" s="188">
        <v>0</v>
      </c>
      <c r="AH106" s="189"/>
      <c r="AI106" s="188"/>
      <c r="AJ106" s="187"/>
      <c r="AK106" s="188">
        <f>AG106-M106</f>
        <v>0</v>
      </c>
      <c r="AL106" s="189"/>
    </row>
    <row r="107" spans="1:38" ht="18" customHeight="1">
      <c r="A107" s="302"/>
      <c r="B107" s="47"/>
      <c r="C107" s="502" t="s">
        <v>102</v>
      </c>
      <c r="D107" s="47"/>
      <c r="E107" s="47"/>
      <c r="F107" s="47"/>
      <c r="G107" s="502"/>
      <c r="H107" s="182"/>
      <c r="I107" s="484">
        <v>0</v>
      </c>
      <c r="J107" s="484"/>
      <c r="K107" s="484"/>
      <c r="L107" s="182"/>
      <c r="M107" s="484">
        <v>0</v>
      </c>
      <c r="N107" s="484"/>
      <c r="O107" s="484"/>
      <c r="P107" s="182"/>
      <c r="Q107" s="484">
        <v>0</v>
      </c>
      <c r="R107" s="484"/>
      <c r="S107" s="484"/>
      <c r="T107" s="182"/>
      <c r="U107" s="484">
        <v>0</v>
      </c>
      <c r="V107" s="484"/>
      <c r="W107" s="484"/>
      <c r="X107" s="182"/>
      <c r="Y107" s="484">
        <v>0</v>
      </c>
      <c r="Z107" s="484"/>
      <c r="AA107" s="484"/>
      <c r="AB107" s="182"/>
      <c r="AC107" s="484">
        <v>0</v>
      </c>
      <c r="AD107" s="484"/>
      <c r="AE107" s="484"/>
      <c r="AF107" s="182"/>
      <c r="AG107" s="484">
        <v>0</v>
      </c>
      <c r="AH107" s="177"/>
      <c r="AI107" s="484"/>
      <c r="AJ107" s="182"/>
      <c r="AK107" s="484">
        <f>AG107-M107</f>
        <v>0</v>
      </c>
      <c r="AL107" s="177"/>
    </row>
    <row r="108" spans="1:38" ht="18" customHeight="1">
      <c r="A108" s="302"/>
      <c r="B108" s="502" t="s">
        <v>170</v>
      </c>
      <c r="C108" s="502"/>
      <c r="D108" s="47"/>
      <c r="E108" s="47"/>
      <c r="F108" s="47"/>
      <c r="G108" s="502"/>
      <c r="H108" s="182"/>
      <c r="I108" s="484">
        <f>I107+I106+I103</f>
        <v>0</v>
      </c>
      <c r="J108" s="484"/>
      <c r="K108" s="484"/>
      <c r="L108" s="182"/>
      <c r="M108" s="484">
        <f>M107+M106+M103</f>
        <v>0</v>
      </c>
      <c r="N108" s="484"/>
      <c r="O108" s="484"/>
      <c r="P108" s="182"/>
      <c r="Q108" s="484">
        <f>Q107+Q106+Q103</f>
        <v>0</v>
      </c>
      <c r="R108" s="484"/>
      <c r="S108" s="484"/>
      <c r="T108" s="182"/>
      <c r="U108" s="484">
        <f>U107+U106+U103</f>
        <v>0</v>
      </c>
      <c r="V108" s="484"/>
      <c r="W108" s="484"/>
      <c r="X108" s="182"/>
      <c r="Y108" s="484">
        <f>Y107+Y106+Y103</f>
        <v>0</v>
      </c>
      <c r="Z108" s="484"/>
      <c r="AA108" s="484"/>
      <c r="AB108" s="182"/>
      <c r="AC108" s="484">
        <f>AC107+AC106+AC103</f>
        <v>0</v>
      </c>
      <c r="AD108" s="484"/>
      <c r="AE108" s="484"/>
      <c r="AF108" s="182"/>
      <c r="AG108" s="484">
        <f>AG107+AG106+AG103</f>
        <v>0</v>
      </c>
      <c r="AH108" s="177"/>
      <c r="AI108" s="484"/>
      <c r="AJ108" s="182"/>
      <c r="AK108" s="484">
        <f>AK107+AK106+AK103</f>
        <v>0</v>
      </c>
      <c r="AL108" s="177"/>
    </row>
    <row r="109" ht="15.75">
      <c r="AM109" s="9"/>
    </row>
    <row r="110" ht="18" customHeight="1">
      <c r="AM110" s="9"/>
    </row>
    <row r="111" spans="1:39" ht="18" customHeight="1" hidden="1">
      <c r="A111" s="346" t="s">
        <v>178</v>
      </c>
      <c r="B111" s="346"/>
      <c r="C111" s="346"/>
      <c r="D111" s="346"/>
      <c r="E111" s="346"/>
      <c r="F111" s="346"/>
      <c r="G111" s="346"/>
      <c r="H111" s="347"/>
      <c r="I111" s="347"/>
      <c r="J111" s="347"/>
      <c r="K111" s="347"/>
      <c r="L111" s="347"/>
      <c r="M111" s="347"/>
      <c r="N111" s="347">
        <v>455</v>
      </c>
      <c r="O111" s="347"/>
      <c r="P111" s="347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347"/>
      <c r="AJ111" s="347"/>
      <c r="AK111" s="347"/>
      <c r="AL111" s="347"/>
      <c r="AM111" s="9"/>
    </row>
    <row r="112" spans="1:38" ht="18" customHeight="1" hidden="1">
      <c r="A112" s="297"/>
      <c r="B112" s="471"/>
      <c r="C112" s="471"/>
      <c r="D112" s="471"/>
      <c r="E112" s="471"/>
      <c r="F112" s="471"/>
      <c r="G112" s="471"/>
      <c r="H112" s="472" t="s">
        <v>108</v>
      </c>
      <c r="I112" s="473"/>
      <c r="J112" s="473"/>
      <c r="K112" s="178"/>
      <c r="L112" s="472" t="s">
        <v>109</v>
      </c>
      <c r="M112" s="473"/>
      <c r="N112" s="473">
        <v>0</v>
      </c>
      <c r="O112" s="178"/>
      <c r="P112" s="477">
        <v>2007</v>
      </c>
      <c r="Q112" s="478"/>
      <c r="R112" s="478"/>
      <c r="S112" s="178"/>
      <c r="T112" s="477">
        <v>2007</v>
      </c>
      <c r="U112" s="478"/>
      <c r="V112" s="478"/>
      <c r="W112" s="178"/>
      <c r="X112" s="477">
        <v>2007</v>
      </c>
      <c r="Y112" s="478"/>
      <c r="Z112" s="478"/>
      <c r="AA112" s="178"/>
      <c r="AB112" s="477">
        <v>2007</v>
      </c>
      <c r="AC112" s="478"/>
      <c r="AD112" s="478"/>
      <c r="AE112" s="178"/>
      <c r="AF112" s="477">
        <v>2007</v>
      </c>
      <c r="AG112" s="478"/>
      <c r="AH112" s="478"/>
      <c r="AI112" s="178"/>
      <c r="AJ112" s="472" t="s">
        <v>110</v>
      </c>
      <c r="AK112" s="473"/>
      <c r="AL112" s="480"/>
    </row>
    <row r="113" spans="1:38" ht="18" customHeight="1" hidden="1">
      <c r="A113" s="298"/>
      <c r="B113" s="481"/>
      <c r="C113" s="10"/>
      <c r="D113" s="10"/>
      <c r="F113" s="481"/>
      <c r="H113" s="489" t="s">
        <v>183</v>
      </c>
      <c r="I113" s="483"/>
      <c r="J113" s="483"/>
      <c r="K113" s="484"/>
      <c r="L113" s="489" t="s">
        <v>181</v>
      </c>
      <c r="M113" s="483"/>
      <c r="N113" s="483">
        <v>16059</v>
      </c>
      <c r="O113" s="484"/>
      <c r="P113" s="489" t="s">
        <v>236</v>
      </c>
      <c r="Q113" s="487"/>
      <c r="R113" s="487"/>
      <c r="S113" s="484"/>
      <c r="T113" s="489" t="s">
        <v>198</v>
      </c>
      <c r="U113" s="483"/>
      <c r="V113" s="483"/>
      <c r="W113" s="484"/>
      <c r="X113" s="489" t="s">
        <v>199</v>
      </c>
      <c r="Y113" s="487"/>
      <c r="Z113" s="487"/>
      <c r="AA113" s="484"/>
      <c r="AB113" s="489" t="s">
        <v>201</v>
      </c>
      <c r="AC113" s="487"/>
      <c r="AD113" s="487"/>
      <c r="AE113" s="484"/>
      <c r="AF113" s="489" t="s">
        <v>189</v>
      </c>
      <c r="AG113" s="483"/>
      <c r="AH113" s="483"/>
      <c r="AI113" s="484"/>
      <c r="AJ113" s="489" t="s">
        <v>195</v>
      </c>
      <c r="AK113" s="483"/>
      <c r="AL113" s="488"/>
    </row>
    <row r="114" spans="1:38" ht="18" customHeight="1" hidden="1" thickBot="1">
      <c r="A114" s="299" t="s">
        <v>190</v>
      </c>
      <c r="B114" s="190"/>
      <c r="C114" s="190"/>
      <c r="D114" s="190"/>
      <c r="E114" s="190"/>
      <c r="F114" s="190"/>
      <c r="G114" s="190"/>
      <c r="H114" s="490" t="s">
        <v>191</v>
      </c>
      <c r="I114" s="491" t="s">
        <v>58</v>
      </c>
      <c r="J114" s="492" t="s">
        <v>193</v>
      </c>
      <c r="K114" s="191"/>
      <c r="L114" s="490" t="s">
        <v>191</v>
      </c>
      <c r="M114" s="491" t="s">
        <v>58</v>
      </c>
      <c r="N114" s="492" t="s">
        <v>193</v>
      </c>
      <c r="O114" s="191"/>
      <c r="P114" s="490" t="s">
        <v>191</v>
      </c>
      <c r="Q114" s="491" t="s">
        <v>58</v>
      </c>
      <c r="R114" s="492" t="s">
        <v>193</v>
      </c>
      <c r="S114" s="191"/>
      <c r="T114" s="490" t="s">
        <v>191</v>
      </c>
      <c r="U114" s="491" t="s">
        <v>58</v>
      </c>
      <c r="V114" s="492" t="s">
        <v>193</v>
      </c>
      <c r="W114" s="191"/>
      <c r="X114" s="490" t="s">
        <v>191</v>
      </c>
      <c r="Y114" s="491" t="s">
        <v>58</v>
      </c>
      <c r="Z114" s="492" t="s">
        <v>193</v>
      </c>
      <c r="AA114" s="191"/>
      <c r="AB114" s="490" t="s">
        <v>191</v>
      </c>
      <c r="AC114" s="491" t="s">
        <v>58</v>
      </c>
      <c r="AD114" s="492" t="s">
        <v>193</v>
      </c>
      <c r="AE114" s="191"/>
      <c r="AF114" s="490" t="s">
        <v>191</v>
      </c>
      <c r="AG114" s="491" t="s">
        <v>58</v>
      </c>
      <c r="AH114" s="492" t="s">
        <v>193</v>
      </c>
      <c r="AI114" s="191"/>
      <c r="AJ114" s="490" t="s">
        <v>191</v>
      </c>
      <c r="AK114" s="491" t="s">
        <v>58</v>
      </c>
      <c r="AL114" s="493" t="s">
        <v>193</v>
      </c>
    </row>
    <row r="115" spans="1:38" ht="18" customHeight="1" hidden="1">
      <c r="A115" s="300"/>
      <c r="B115" s="645" t="s">
        <v>97</v>
      </c>
      <c r="C115" s="645"/>
      <c r="D115" s="645"/>
      <c r="E115" s="645"/>
      <c r="F115" s="645"/>
      <c r="G115" s="634"/>
      <c r="H115" s="187"/>
      <c r="I115" s="188"/>
      <c r="J115" s="494">
        <v>0</v>
      </c>
      <c r="K115" s="188"/>
      <c r="L115" s="187"/>
      <c r="M115" s="188"/>
      <c r="N115" s="494">
        <v>0</v>
      </c>
      <c r="O115" s="188"/>
      <c r="P115" s="187"/>
      <c r="Q115" s="188"/>
      <c r="R115" s="494">
        <v>0</v>
      </c>
      <c r="S115" s="188"/>
      <c r="T115" s="187">
        <f aca="true" t="shared" si="7" ref="T115:V118">P115+L115</f>
        <v>0</v>
      </c>
      <c r="U115" s="188">
        <f t="shared" si="7"/>
        <v>0</v>
      </c>
      <c r="V115" s="188">
        <f t="shared" si="7"/>
        <v>0</v>
      </c>
      <c r="W115" s="188"/>
      <c r="X115" s="187">
        <v>0</v>
      </c>
      <c r="Y115" s="188">
        <v>0</v>
      </c>
      <c r="Z115" s="494">
        <v>0</v>
      </c>
      <c r="AA115" s="188"/>
      <c r="AB115" s="187">
        <v>0</v>
      </c>
      <c r="AC115" s="188">
        <v>0</v>
      </c>
      <c r="AD115" s="494">
        <v>0</v>
      </c>
      <c r="AE115" s="188"/>
      <c r="AF115" s="187">
        <f aca="true" t="shared" si="8" ref="AF115:AH118">X115+T115</f>
        <v>0</v>
      </c>
      <c r="AG115" s="188">
        <f t="shared" si="8"/>
        <v>0</v>
      </c>
      <c r="AH115" s="494">
        <f t="shared" si="8"/>
        <v>0</v>
      </c>
      <c r="AI115" s="188"/>
      <c r="AJ115" s="187">
        <f aca="true" t="shared" si="9" ref="AJ115:AL118">AF115-L115</f>
        <v>0</v>
      </c>
      <c r="AK115" s="188">
        <f t="shared" si="9"/>
        <v>0</v>
      </c>
      <c r="AL115" s="495">
        <f t="shared" si="9"/>
        <v>0</v>
      </c>
    </row>
    <row r="116" spans="1:38" ht="18" customHeight="1" hidden="1">
      <c r="A116" s="300"/>
      <c r="B116" s="643" t="s">
        <v>98</v>
      </c>
      <c r="C116" s="643"/>
      <c r="D116" s="643"/>
      <c r="E116" s="643"/>
      <c r="F116" s="643"/>
      <c r="G116" s="644"/>
      <c r="H116" s="187"/>
      <c r="I116" s="188"/>
      <c r="J116" s="188"/>
      <c r="K116" s="188"/>
      <c r="L116" s="187"/>
      <c r="M116" s="188"/>
      <c r="N116" s="188"/>
      <c r="O116" s="188"/>
      <c r="P116" s="187"/>
      <c r="Q116" s="188"/>
      <c r="R116" s="188"/>
      <c r="S116" s="188"/>
      <c r="T116" s="187">
        <f t="shared" si="7"/>
        <v>0</v>
      </c>
      <c r="U116" s="188">
        <f t="shared" si="7"/>
        <v>0</v>
      </c>
      <c r="V116" s="188">
        <f t="shared" si="7"/>
        <v>0</v>
      </c>
      <c r="W116" s="188"/>
      <c r="X116" s="187"/>
      <c r="Y116" s="188"/>
      <c r="Z116" s="188"/>
      <c r="AA116" s="188"/>
      <c r="AB116" s="187"/>
      <c r="AC116" s="188"/>
      <c r="AD116" s="188"/>
      <c r="AE116" s="188"/>
      <c r="AF116" s="187">
        <f t="shared" si="8"/>
        <v>0</v>
      </c>
      <c r="AG116" s="188">
        <f t="shared" si="8"/>
        <v>0</v>
      </c>
      <c r="AH116" s="188">
        <f t="shared" si="8"/>
        <v>0</v>
      </c>
      <c r="AI116" s="188"/>
      <c r="AJ116" s="187">
        <f t="shared" si="9"/>
        <v>0</v>
      </c>
      <c r="AK116" s="188">
        <f t="shared" si="9"/>
        <v>0</v>
      </c>
      <c r="AL116" s="189">
        <f t="shared" si="9"/>
        <v>0</v>
      </c>
    </row>
    <row r="117" spans="1:38" ht="18" customHeight="1" hidden="1">
      <c r="A117" s="300"/>
      <c r="B117" s="643" t="s">
        <v>99</v>
      </c>
      <c r="C117" s="643"/>
      <c r="D117" s="643"/>
      <c r="E117" s="643"/>
      <c r="F117" s="643"/>
      <c r="G117" s="644"/>
      <c r="H117" s="187"/>
      <c r="I117" s="188"/>
      <c r="J117" s="188"/>
      <c r="K117" s="188"/>
      <c r="L117" s="187"/>
      <c r="M117" s="188"/>
      <c r="N117" s="188"/>
      <c r="O117" s="188"/>
      <c r="P117" s="187"/>
      <c r="Q117" s="188"/>
      <c r="R117" s="188"/>
      <c r="S117" s="188"/>
      <c r="T117" s="187">
        <f t="shared" si="7"/>
        <v>0</v>
      </c>
      <c r="U117" s="188">
        <f t="shared" si="7"/>
        <v>0</v>
      </c>
      <c r="V117" s="188">
        <f t="shared" si="7"/>
        <v>0</v>
      </c>
      <c r="W117" s="188"/>
      <c r="X117" s="187"/>
      <c r="Y117" s="188"/>
      <c r="Z117" s="188"/>
      <c r="AA117" s="188"/>
      <c r="AB117" s="187"/>
      <c r="AC117" s="188"/>
      <c r="AD117" s="188"/>
      <c r="AE117" s="188"/>
      <c r="AF117" s="187">
        <f t="shared" si="8"/>
        <v>0</v>
      </c>
      <c r="AG117" s="188">
        <f t="shared" si="8"/>
        <v>0</v>
      </c>
      <c r="AH117" s="188">
        <f t="shared" si="8"/>
        <v>0</v>
      </c>
      <c r="AI117" s="188"/>
      <c r="AJ117" s="187">
        <f t="shared" si="9"/>
        <v>0</v>
      </c>
      <c r="AK117" s="188">
        <f t="shared" si="9"/>
        <v>0</v>
      </c>
      <c r="AL117" s="189">
        <f t="shared" si="9"/>
        <v>0</v>
      </c>
    </row>
    <row r="118" spans="1:38" ht="18" customHeight="1" hidden="1">
      <c r="A118" s="301"/>
      <c r="B118" s="635" t="s">
        <v>100</v>
      </c>
      <c r="C118" s="635"/>
      <c r="D118" s="635"/>
      <c r="E118" s="635"/>
      <c r="F118" s="635"/>
      <c r="G118" s="646"/>
      <c r="H118" s="182"/>
      <c r="I118" s="484"/>
      <c r="J118" s="484"/>
      <c r="K118" s="484"/>
      <c r="L118" s="182"/>
      <c r="M118" s="484"/>
      <c r="N118" s="484"/>
      <c r="O118" s="484"/>
      <c r="P118" s="182"/>
      <c r="Q118" s="484"/>
      <c r="R118" s="484"/>
      <c r="S118" s="484"/>
      <c r="T118" s="182">
        <f t="shared" si="7"/>
        <v>0</v>
      </c>
      <c r="U118" s="484">
        <f t="shared" si="7"/>
        <v>0</v>
      </c>
      <c r="V118" s="484">
        <f t="shared" si="7"/>
        <v>0</v>
      </c>
      <c r="W118" s="484"/>
      <c r="X118" s="182"/>
      <c r="Y118" s="484"/>
      <c r="Z118" s="484"/>
      <c r="AA118" s="484"/>
      <c r="AB118" s="182"/>
      <c r="AC118" s="484"/>
      <c r="AD118" s="484"/>
      <c r="AE118" s="484"/>
      <c r="AF118" s="182">
        <f t="shared" si="8"/>
        <v>0</v>
      </c>
      <c r="AG118" s="484">
        <f t="shared" si="8"/>
        <v>0</v>
      </c>
      <c r="AH118" s="484">
        <f t="shared" si="8"/>
        <v>0</v>
      </c>
      <c r="AI118" s="484"/>
      <c r="AJ118" s="182">
        <f t="shared" si="9"/>
        <v>0</v>
      </c>
      <c r="AK118" s="484">
        <f t="shared" si="9"/>
        <v>0</v>
      </c>
      <c r="AL118" s="177">
        <f t="shared" si="9"/>
        <v>0</v>
      </c>
    </row>
    <row r="119" spans="1:39" ht="18" customHeight="1" hidden="1">
      <c r="A119" s="302"/>
      <c r="B119" s="496"/>
      <c r="C119" s="496" t="s">
        <v>59</v>
      </c>
      <c r="D119" s="208"/>
      <c r="E119" s="208"/>
      <c r="F119" s="208"/>
      <c r="G119" s="496"/>
      <c r="H119" s="497">
        <f>SUM(H115:H118)</f>
        <v>0</v>
      </c>
      <c r="I119" s="498">
        <f>SUM(I115:I118)</f>
        <v>0</v>
      </c>
      <c r="J119" s="498">
        <f>SUM(J115:J118)</f>
        <v>0</v>
      </c>
      <c r="K119" s="498"/>
      <c r="L119" s="497">
        <f>SUM(L115:L118)</f>
        <v>0</v>
      </c>
      <c r="M119" s="498">
        <f>SUM(M115:M118)</f>
        <v>0</v>
      </c>
      <c r="N119" s="498">
        <f>SUM(N115:N118)</f>
        <v>0</v>
      </c>
      <c r="O119" s="498"/>
      <c r="P119" s="497">
        <f>SUM(P115:P118)</f>
        <v>0</v>
      </c>
      <c r="Q119" s="498">
        <f>SUM(Q115:Q118)</f>
        <v>0</v>
      </c>
      <c r="R119" s="498">
        <f>SUM(R115:R118)</f>
        <v>0</v>
      </c>
      <c r="S119" s="498"/>
      <c r="T119" s="497">
        <f>SUM(T115:T118)</f>
        <v>0</v>
      </c>
      <c r="U119" s="498">
        <f>SUM(U115:U118)</f>
        <v>0</v>
      </c>
      <c r="V119" s="498">
        <f>SUM(V115:V118)</f>
        <v>0</v>
      </c>
      <c r="W119" s="498"/>
      <c r="X119" s="497">
        <f>SUM(X115:X118)</f>
        <v>0</v>
      </c>
      <c r="Y119" s="498">
        <f>SUM(Y115:Y118)</f>
        <v>0</v>
      </c>
      <c r="Z119" s="498">
        <f>SUM(Z115:Z118)</f>
        <v>0</v>
      </c>
      <c r="AA119" s="498"/>
      <c r="AB119" s="497">
        <f>SUM(AB115:AB118)</f>
        <v>0</v>
      </c>
      <c r="AC119" s="498">
        <f>SUM(AC115:AC118)</f>
        <v>0</v>
      </c>
      <c r="AD119" s="498">
        <f>SUM(AD115:AD118)</f>
        <v>0</v>
      </c>
      <c r="AE119" s="498"/>
      <c r="AF119" s="497">
        <f>SUM(AF115:AF118)</f>
        <v>0</v>
      </c>
      <c r="AG119" s="498">
        <f>SUM(AG115:AG118)</f>
        <v>0</v>
      </c>
      <c r="AH119" s="498">
        <f>SUM(AH115:AH118)</f>
        <v>0</v>
      </c>
      <c r="AI119" s="498"/>
      <c r="AJ119" s="497">
        <f>SUM(AJ115:AJ118)</f>
        <v>0</v>
      </c>
      <c r="AK119" s="498">
        <f>SUM(AK115:AK118)</f>
        <v>0</v>
      </c>
      <c r="AL119" s="209">
        <f>SUM(AL115:AL118)</f>
        <v>0</v>
      </c>
      <c r="AM119" s="12"/>
    </row>
    <row r="120" spans="1:38" ht="18" customHeight="1" hidden="1">
      <c r="A120" s="298"/>
      <c r="H120" s="499"/>
      <c r="L120" s="499"/>
      <c r="P120" s="499"/>
      <c r="T120" s="499"/>
      <c r="X120" s="499"/>
      <c r="AB120" s="499"/>
      <c r="AF120" s="499"/>
      <c r="AJ120" s="499"/>
      <c r="AL120" s="175"/>
    </row>
    <row r="121" spans="1:38" ht="18" customHeight="1" hidden="1">
      <c r="A121" s="302" t="s">
        <v>168</v>
      </c>
      <c r="B121" s="502"/>
      <c r="C121" s="47"/>
      <c r="D121" s="47"/>
      <c r="E121" s="47"/>
      <c r="F121" s="47"/>
      <c r="G121" s="502"/>
      <c r="H121" s="182"/>
      <c r="I121" s="484"/>
      <c r="J121" s="484"/>
      <c r="K121" s="484"/>
      <c r="L121" s="182"/>
      <c r="M121" s="484"/>
      <c r="N121" s="484"/>
      <c r="O121" s="484"/>
      <c r="P121" s="182"/>
      <c r="Q121" s="484"/>
      <c r="R121" s="484"/>
      <c r="S121" s="484"/>
      <c r="T121" s="182"/>
      <c r="U121" s="484">
        <f>+M121+Q121</f>
        <v>0</v>
      </c>
      <c r="V121" s="484"/>
      <c r="W121" s="484"/>
      <c r="X121" s="182"/>
      <c r="Y121" s="484"/>
      <c r="Z121" s="484"/>
      <c r="AA121" s="484"/>
      <c r="AB121" s="182"/>
      <c r="AC121" s="484"/>
      <c r="AD121" s="484"/>
      <c r="AE121" s="484"/>
      <c r="AF121" s="182"/>
      <c r="AG121" s="484">
        <f>Y121+U121</f>
        <v>0</v>
      </c>
      <c r="AH121" s="484"/>
      <c r="AI121" s="484"/>
      <c r="AJ121" s="182"/>
      <c r="AK121" s="484">
        <f>AG121-M121</f>
        <v>0</v>
      </c>
      <c r="AL121" s="177"/>
    </row>
    <row r="122" spans="1:38" ht="18" customHeight="1" hidden="1">
      <c r="A122" s="300"/>
      <c r="B122" s="184" t="s">
        <v>171</v>
      </c>
      <c r="C122" s="185"/>
      <c r="D122" s="185"/>
      <c r="E122" s="185"/>
      <c r="F122" s="185"/>
      <c r="G122" s="184"/>
      <c r="H122" s="187"/>
      <c r="I122" s="188">
        <f>+I119+I121</f>
        <v>0</v>
      </c>
      <c r="J122" s="188"/>
      <c r="K122" s="188"/>
      <c r="L122" s="187"/>
      <c r="M122" s="188">
        <f>+M119+M121</f>
        <v>0</v>
      </c>
      <c r="N122" s="188"/>
      <c r="O122" s="188"/>
      <c r="P122" s="187"/>
      <c r="Q122" s="188">
        <f>+Q119+Q121</f>
        <v>0</v>
      </c>
      <c r="R122" s="188"/>
      <c r="S122" s="188"/>
      <c r="T122" s="187"/>
      <c r="U122" s="188">
        <f>+U119+U121</f>
        <v>0</v>
      </c>
      <c r="V122" s="188"/>
      <c r="W122" s="188"/>
      <c r="X122" s="187"/>
      <c r="Y122" s="188">
        <f>+Y119+Y121</f>
        <v>0</v>
      </c>
      <c r="Z122" s="188"/>
      <c r="AA122" s="188"/>
      <c r="AB122" s="187"/>
      <c r="AC122" s="188">
        <f>+AC119+AC121</f>
        <v>0</v>
      </c>
      <c r="AD122" s="188"/>
      <c r="AE122" s="188"/>
      <c r="AF122" s="187"/>
      <c r="AG122" s="188">
        <f>+AG119+AG121</f>
        <v>0</v>
      </c>
      <c r="AH122" s="188"/>
      <c r="AI122" s="188"/>
      <c r="AJ122" s="187"/>
      <c r="AK122" s="188">
        <f>+AK119+AK121</f>
        <v>0</v>
      </c>
      <c r="AL122" s="189"/>
    </row>
    <row r="123" spans="1:38" ht="18" customHeight="1" hidden="1">
      <c r="A123" s="298"/>
      <c r="H123" s="499"/>
      <c r="L123" s="499"/>
      <c r="P123" s="499"/>
      <c r="T123" s="499"/>
      <c r="X123" s="499"/>
      <c r="AB123" s="499"/>
      <c r="AF123" s="499"/>
      <c r="AJ123" s="499"/>
      <c r="AL123" s="175"/>
    </row>
    <row r="124" spans="1:38" ht="18" customHeight="1" hidden="1">
      <c r="A124" s="300"/>
      <c r="B124" s="184" t="s">
        <v>169</v>
      </c>
      <c r="C124" s="184"/>
      <c r="D124" s="184"/>
      <c r="E124" s="184"/>
      <c r="F124" s="184"/>
      <c r="G124" s="184"/>
      <c r="H124" s="187"/>
      <c r="I124" s="188"/>
      <c r="J124" s="188"/>
      <c r="K124" s="188"/>
      <c r="L124" s="187"/>
      <c r="M124" s="188"/>
      <c r="N124" s="188"/>
      <c r="O124" s="188"/>
      <c r="P124" s="187"/>
      <c r="Q124" s="188"/>
      <c r="R124" s="188"/>
      <c r="S124" s="188"/>
      <c r="T124" s="187"/>
      <c r="U124" s="188"/>
      <c r="V124" s="188"/>
      <c r="W124" s="188"/>
      <c r="X124" s="187"/>
      <c r="Y124" s="188"/>
      <c r="Z124" s="188"/>
      <c r="AA124" s="188"/>
      <c r="AB124" s="187"/>
      <c r="AC124" s="188"/>
      <c r="AD124" s="188"/>
      <c r="AE124" s="188"/>
      <c r="AF124" s="187"/>
      <c r="AG124" s="188"/>
      <c r="AH124" s="188"/>
      <c r="AI124" s="188"/>
      <c r="AJ124" s="187"/>
      <c r="AK124" s="188"/>
      <c r="AL124" s="189"/>
    </row>
    <row r="125" spans="1:38" ht="18" customHeight="1" hidden="1">
      <c r="A125" s="300"/>
      <c r="B125" s="185"/>
      <c r="C125" s="184" t="s">
        <v>62</v>
      </c>
      <c r="D125" s="185"/>
      <c r="E125" s="185"/>
      <c r="F125" s="185"/>
      <c r="G125" s="184"/>
      <c r="H125" s="187"/>
      <c r="I125" s="188"/>
      <c r="J125" s="188"/>
      <c r="K125" s="188"/>
      <c r="L125" s="187"/>
      <c r="M125" s="188"/>
      <c r="N125" s="188"/>
      <c r="O125" s="188"/>
      <c r="P125" s="187"/>
      <c r="Q125" s="188">
        <v>0</v>
      </c>
      <c r="R125" s="188"/>
      <c r="S125" s="188"/>
      <c r="T125" s="187"/>
      <c r="U125" s="188"/>
      <c r="V125" s="188"/>
      <c r="W125" s="188"/>
      <c r="X125" s="187"/>
      <c r="Y125" s="188">
        <v>0</v>
      </c>
      <c r="Z125" s="188"/>
      <c r="AA125" s="188"/>
      <c r="AB125" s="187"/>
      <c r="AC125" s="188">
        <v>0</v>
      </c>
      <c r="AD125" s="188"/>
      <c r="AE125" s="188"/>
      <c r="AF125" s="187"/>
      <c r="AG125" s="188"/>
      <c r="AH125" s="188"/>
      <c r="AI125" s="188"/>
      <c r="AJ125" s="187"/>
      <c r="AK125" s="188">
        <f>AG125-M125</f>
        <v>0</v>
      </c>
      <c r="AL125" s="189"/>
    </row>
    <row r="126" spans="1:38" ht="18" customHeight="1" hidden="1">
      <c r="A126" s="302"/>
      <c r="B126" s="47"/>
      <c r="C126" s="502" t="s">
        <v>102</v>
      </c>
      <c r="D126" s="47"/>
      <c r="E126" s="47"/>
      <c r="F126" s="47"/>
      <c r="G126" s="502"/>
      <c r="H126" s="182"/>
      <c r="I126" s="484"/>
      <c r="J126" s="484"/>
      <c r="K126" s="484"/>
      <c r="L126" s="182"/>
      <c r="M126" s="484"/>
      <c r="N126" s="484"/>
      <c r="O126" s="484"/>
      <c r="P126" s="182"/>
      <c r="Q126" s="484">
        <v>0</v>
      </c>
      <c r="R126" s="484"/>
      <c r="S126" s="484"/>
      <c r="T126" s="182"/>
      <c r="U126" s="484"/>
      <c r="V126" s="484"/>
      <c r="W126" s="484"/>
      <c r="X126" s="182"/>
      <c r="Y126" s="484">
        <v>0</v>
      </c>
      <c r="Z126" s="484"/>
      <c r="AA126" s="484"/>
      <c r="AB126" s="182"/>
      <c r="AC126" s="484">
        <v>0</v>
      </c>
      <c r="AD126" s="484"/>
      <c r="AE126" s="484"/>
      <c r="AF126" s="182"/>
      <c r="AG126" s="484"/>
      <c r="AH126" s="484"/>
      <c r="AI126" s="484"/>
      <c r="AJ126" s="182"/>
      <c r="AK126" s="484">
        <f>AG126-M126</f>
        <v>0</v>
      </c>
      <c r="AL126" s="177"/>
    </row>
    <row r="127" spans="1:38" ht="18" customHeight="1" hidden="1">
      <c r="A127" s="302"/>
      <c r="B127" s="502" t="s">
        <v>170</v>
      </c>
      <c r="C127" s="47"/>
      <c r="D127" s="47"/>
      <c r="E127" s="47"/>
      <c r="F127" s="47"/>
      <c r="G127" s="502"/>
      <c r="H127" s="182"/>
      <c r="I127" s="484">
        <f>I126+I125+I122</f>
        <v>0</v>
      </c>
      <c r="J127" s="484"/>
      <c r="K127" s="484"/>
      <c r="L127" s="182"/>
      <c r="M127" s="484">
        <f>M126+M125+M122</f>
        <v>0</v>
      </c>
      <c r="N127" s="484"/>
      <c r="O127" s="484"/>
      <c r="P127" s="182"/>
      <c r="Q127" s="484">
        <f>Q126+Q125+Q122</f>
        <v>0</v>
      </c>
      <c r="R127" s="484"/>
      <c r="S127" s="484"/>
      <c r="T127" s="182"/>
      <c r="U127" s="484">
        <f>U126+U125+U122</f>
        <v>0</v>
      </c>
      <c r="V127" s="484"/>
      <c r="W127" s="484"/>
      <c r="X127" s="182"/>
      <c r="Y127" s="484">
        <f>Y126+Y125+Y122</f>
        <v>0</v>
      </c>
      <c r="Z127" s="484"/>
      <c r="AA127" s="484"/>
      <c r="AB127" s="182"/>
      <c r="AC127" s="484">
        <f>AC126+AC125+AC122</f>
        <v>0</v>
      </c>
      <c r="AD127" s="484"/>
      <c r="AE127" s="484"/>
      <c r="AF127" s="182"/>
      <c r="AG127" s="484">
        <f>AG126+AG125+AG122</f>
        <v>0</v>
      </c>
      <c r="AH127" s="484"/>
      <c r="AI127" s="484"/>
      <c r="AJ127" s="182"/>
      <c r="AK127" s="484">
        <f>AK126+AK125+AK122</f>
        <v>0</v>
      </c>
      <c r="AL127" s="177"/>
    </row>
    <row r="128" spans="3:6" ht="18" customHeight="1">
      <c r="C128" s="11"/>
      <c r="D128" s="11"/>
      <c r="E128" s="11"/>
      <c r="F128" s="11"/>
    </row>
    <row r="129" spans="3:6" ht="18" customHeight="1">
      <c r="C129" s="11"/>
      <c r="D129" s="11"/>
      <c r="E129" s="11"/>
      <c r="F129" s="11"/>
    </row>
    <row r="133" spans="33:39" ht="15.75">
      <c r="AG133" s="268"/>
      <c r="AH133" s="268"/>
      <c r="AI133" s="268"/>
      <c r="AJ133" s="268"/>
      <c r="AK133" s="268"/>
      <c r="AL133" s="268"/>
      <c r="AM133" s="267"/>
    </row>
  </sheetData>
  <mergeCells count="9">
    <mergeCell ref="B117:G117"/>
    <mergeCell ref="B115:G115"/>
    <mergeCell ref="B118:G118"/>
    <mergeCell ref="B116:G116"/>
    <mergeCell ref="AJ11:AL11"/>
    <mergeCell ref="AF11:AH11"/>
    <mergeCell ref="A63:C63"/>
    <mergeCell ref="A65:C65"/>
    <mergeCell ref="A64:C64"/>
  </mergeCells>
  <printOptions horizontalCentered="1"/>
  <pageMargins left="0.5" right="0.4" top="0.5" bottom="0.28" header="0" footer="0.28"/>
  <pageSetup firstPageNumber="8" useFirstPageNumber="1" fitToHeight="0" fitToWidth="1" horizontalDpi="300" verticalDpi="300" orientation="landscape" scale="44" r:id="rId1"/>
  <headerFooter alignWithMargins="0">
    <oddFooter>&amp;C&amp;"Times New Roman,Regular"Exhibit B - Summary of Requirements</oddFooter>
  </headerFooter>
  <rowBreaks count="1" manualBreakCount="1">
    <brk id="67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B1" sqref="B1"/>
    </sheetView>
  </sheetViews>
  <sheetFormatPr defaultColWidth="8.88671875" defaultRowHeight="15"/>
  <cols>
    <col min="1" max="1" width="33.99609375" style="48" customWidth="1"/>
    <col min="2" max="2" width="15.88671875" style="48" customWidth="1"/>
    <col min="3" max="3" width="7.3359375" style="48" customWidth="1"/>
    <col min="4" max="4" width="7.5546875" style="48" customWidth="1"/>
    <col min="5" max="5" width="5.77734375" style="48" customWidth="1"/>
    <col min="6" max="6" width="9.5546875" style="48" customWidth="1"/>
    <col min="7" max="7" width="4.6640625" style="48" hidden="1" customWidth="1"/>
    <col min="8" max="8" width="7.4453125" style="48" hidden="1" customWidth="1"/>
    <col min="9" max="9" width="4.6640625" style="48" hidden="1" customWidth="1"/>
    <col min="10" max="10" width="7.21484375" style="48" hidden="1" customWidth="1"/>
    <col min="11" max="11" width="4.6640625" style="48" hidden="1" customWidth="1"/>
    <col min="12" max="12" width="7.21484375" style="48" hidden="1" customWidth="1"/>
    <col min="13" max="13" width="4.6640625" style="48" hidden="1" customWidth="1"/>
    <col min="14" max="14" width="7.88671875" style="48" hidden="1" customWidth="1"/>
    <col min="15" max="15" width="11.21484375" style="48" customWidth="1"/>
    <col min="16" max="16384" width="7.21484375" style="48" customWidth="1"/>
  </cols>
  <sheetData>
    <row r="1" ht="15.75">
      <c r="A1" s="57" t="s">
        <v>245</v>
      </c>
    </row>
    <row r="2" ht="20.25">
      <c r="A2" s="42"/>
    </row>
    <row r="4" spans="1:15" ht="15.75">
      <c r="A4" s="58" t="s">
        <v>246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.75">
      <c r="A5" s="60" t="str">
        <f>'(B) JJ Sum of Req '!A70</f>
        <v>Office of Justice Programs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5.75">
      <c r="A6" s="60" t="s">
        <v>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2.75">
      <c r="A7" s="59" t="s">
        <v>165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2.75">
      <c r="A8" s="30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10" spans="1:15" ht="12.75">
      <c r="A10" s="318" t="s">
        <v>112</v>
      </c>
      <c r="B10" s="65" t="s">
        <v>163</v>
      </c>
      <c r="C10" s="66" t="s">
        <v>305</v>
      </c>
      <c r="D10" s="67"/>
      <c r="E10" s="67"/>
      <c r="F10" s="68"/>
      <c r="G10" s="66" t="s">
        <v>98</v>
      </c>
      <c r="H10" s="67"/>
      <c r="I10" s="67"/>
      <c r="J10" s="68"/>
      <c r="K10" s="66" t="s">
        <v>99</v>
      </c>
      <c r="L10" s="67"/>
      <c r="M10" s="67"/>
      <c r="N10" s="68"/>
      <c r="O10" s="69" t="s">
        <v>59</v>
      </c>
    </row>
    <row r="11" spans="1:15" ht="12.75">
      <c r="A11" s="70"/>
      <c r="B11" s="71" t="s">
        <v>306</v>
      </c>
      <c r="C11" s="72" t="s">
        <v>191</v>
      </c>
      <c r="D11" s="72" t="s">
        <v>221</v>
      </c>
      <c r="E11" s="72" t="s">
        <v>58</v>
      </c>
      <c r="F11" s="73" t="s">
        <v>193</v>
      </c>
      <c r="G11" s="72" t="s">
        <v>191</v>
      </c>
      <c r="H11" s="72" t="s">
        <v>221</v>
      </c>
      <c r="I11" s="72" t="s">
        <v>58</v>
      </c>
      <c r="J11" s="73" t="s">
        <v>193</v>
      </c>
      <c r="K11" s="72" t="s">
        <v>191</v>
      </c>
      <c r="L11" s="72" t="s">
        <v>221</v>
      </c>
      <c r="M11" s="72" t="s">
        <v>58</v>
      </c>
      <c r="N11" s="73" t="s">
        <v>193</v>
      </c>
      <c r="O11" s="73" t="s">
        <v>199</v>
      </c>
    </row>
    <row r="12" spans="1:15" ht="15.75">
      <c r="A12" s="80" t="s">
        <v>305</v>
      </c>
      <c r="B12" s="171" t="s">
        <v>37</v>
      </c>
      <c r="C12" s="438">
        <v>0</v>
      </c>
      <c r="D12" s="439">
        <v>0</v>
      </c>
      <c r="E12" s="439">
        <v>0</v>
      </c>
      <c r="F12" s="586">
        <v>254000</v>
      </c>
      <c r="G12" s="587"/>
      <c r="H12" s="587"/>
      <c r="I12" s="587"/>
      <c r="J12" s="588"/>
      <c r="K12" s="587"/>
      <c r="L12" s="587"/>
      <c r="M12" s="587"/>
      <c r="N12" s="588"/>
      <c r="O12" s="586">
        <v>254000</v>
      </c>
    </row>
    <row r="13" spans="1:15" ht="12.75">
      <c r="A13" s="88" t="s">
        <v>184</v>
      </c>
      <c r="B13" s="65"/>
      <c r="C13" s="578">
        <f>SUM(C12)</f>
        <v>0</v>
      </c>
      <c r="D13" s="579">
        <f>SUM(D12)</f>
        <v>0</v>
      </c>
      <c r="E13" s="579">
        <f>SUM(E12)</f>
        <v>0</v>
      </c>
      <c r="F13" s="579">
        <f>SUM(F12)</f>
        <v>254000</v>
      </c>
      <c r="G13" s="80" t="e">
        <f>SUM(#REF!)</f>
        <v>#REF!</v>
      </c>
      <c r="H13" s="81" t="e">
        <f>SUM(#REF!)</f>
        <v>#REF!</v>
      </c>
      <c r="I13" s="81" t="e">
        <f>SUM(#REF!)</f>
        <v>#REF!</v>
      </c>
      <c r="J13" s="82" t="e">
        <f>SUM(#REF!)</f>
        <v>#REF!</v>
      </c>
      <c r="K13" s="80" t="e">
        <f>SUM(#REF!)</f>
        <v>#REF!</v>
      </c>
      <c r="L13" s="81" t="e">
        <f>SUM(#REF!)</f>
        <v>#REF!</v>
      </c>
      <c r="M13" s="81" t="e">
        <f>SUM(#REF!)</f>
        <v>#REF!</v>
      </c>
      <c r="N13" s="82" t="e">
        <f>SUM(#REF!)</f>
        <v>#REF!</v>
      </c>
      <c r="O13" s="580">
        <f>SUM(O12)</f>
        <v>254000</v>
      </c>
    </row>
    <row r="14" spans="1:15" ht="15" customHeight="1">
      <c r="A14" s="83"/>
      <c r="B14" s="77"/>
      <c r="C14" s="83"/>
      <c r="D14" s="78"/>
      <c r="E14" s="78"/>
      <c r="F14" s="84"/>
      <c r="G14" s="78"/>
      <c r="H14" s="78"/>
      <c r="I14" s="78"/>
      <c r="J14" s="78"/>
      <c r="K14" s="83"/>
      <c r="L14" s="78"/>
      <c r="M14" s="78"/>
      <c r="N14" s="84"/>
      <c r="O14" s="84"/>
    </row>
    <row r="15" spans="1:15" ht="15" customHeight="1" hidden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5" customHeight="1" hidden="1">
      <c r="A16" s="317" t="s">
        <v>179</v>
      </c>
      <c r="B16" s="65" t="s">
        <v>237</v>
      </c>
      <c r="C16" s="66" t="s">
        <v>97</v>
      </c>
      <c r="D16" s="67"/>
      <c r="E16" s="67"/>
      <c r="F16" s="68"/>
      <c r="G16" s="66" t="s">
        <v>98</v>
      </c>
      <c r="H16" s="67"/>
      <c r="I16" s="67"/>
      <c r="J16" s="68"/>
      <c r="K16" s="66" t="s">
        <v>99</v>
      </c>
      <c r="L16" s="67"/>
      <c r="M16" s="67"/>
      <c r="N16" s="68"/>
      <c r="O16" s="69" t="s">
        <v>59</v>
      </c>
    </row>
    <row r="17" spans="1:15" ht="15" customHeight="1" hidden="1">
      <c r="A17" s="50"/>
      <c r="B17" s="71" t="s">
        <v>238</v>
      </c>
      <c r="C17" s="72" t="s">
        <v>191</v>
      </c>
      <c r="D17" s="72" t="s">
        <v>221</v>
      </c>
      <c r="E17" s="72" t="s">
        <v>58</v>
      </c>
      <c r="F17" s="73" t="s">
        <v>193</v>
      </c>
      <c r="G17" s="72" t="s">
        <v>191</v>
      </c>
      <c r="H17" s="72" t="s">
        <v>221</v>
      </c>
      <c r="I17" s="72" t="s">
        <v>58</v>
      </c>
      <c r="J17" s="73" t="s">
        <v>193</v>
      </c>
      <c r="K17" s="72" t="s">
        <v>191</v>
      </c>
      <c r="L17" s="72" t="s">
        <v>221</v>
      </c>
      <c r="M17" s="72" t="s">
        <v>58</v>
      </c>
      <c r="N17" s="73" t="s">
        <v>193</v>
      </c>
      <c r="O17" s="73" t="s">
        <v>200</v>
      </c>
    </row>
    <row r="18" spans="1:15" ht="15" customHeight="1" hidden="1">
      <c r="A18" s="74"/>
      <c r="B18" s="74"/>
      <c r="C18" s="75"/>
      <c r="D18" s="75"/>
      <c r="E18" s="75"/>
      <c r="F18" s="76"/>
      <c r="G18" s="75"/>
      <c r="H18" s="75"/>
      <c r="I18" s="75"/>
      <c r="J18" s="76"/>
      <c r="K18" s="75"/>
      <c r="L18" s="75"/>
      <c r="M18" s="75"/>
      <c r="N18" s="76"/>
      <c r="O18" s="76"/>
    </row>
    <row r="19" spans="1:15" ht="15" customHeight="1" hidden="1">
      <c r="A19" s="168" t="s">
        <v>224</v>
      </c>
      <c r="B19" s="169"/>
      <c r="C19" s="170"/>
      <c r="D19" s="170"/>
      <c r="E19" s="170"/>
      <c r="F19" s="326"/>
      <c r="G19" s="170"/>
      <c r="H19" s="170"/>
      <c r="I19" s="170"/>
      <c r="J19" s="322"/>
      <c r="K19" s="170"/>
      <c r="L19" s="170"/>
      <c r="M19" s="170"/>
      <c r="N19" s="322"/>
      <c r="O19" s="324">
        <f>SUM(F19,J19,N19)</f>
        <v>0</v>
      </c>
    </row>
    <row r="20" spans="1:15" ht="15" customHeight="1" hidden="1">
      <c r="A20" s="168" t="s">
        <v>225</v>
      </c>
      <c r="B20" s="169"/>
      <c r="C20" s="170"/>
      <c r="D20" s="170"/>
      <c r="E20" s="170"/>
      <c r="F20" s="326"/>
      <c r="G20" s="170"/>
      <c r="H20" s="170"/>
      <c r="I20" s="170"/>
      <c r="J20" s="322"/>
      <c r="K20" s="170"/>
      <c r="L20" s="170"/>
      <c r="M20" s="170"/>
      <c r="N20" s="322"/>
      <c r="O20" s="324">
        <f>SUM(F20,J20,N20)</f>
        <v>0</v>
      </c>
    </row>
    <row r="21" spans="1:15" ht="15" customHeight="1" hidden="1">
      <c r="A21" s="168" t="s">
        <v>226</v>
      </c>
      <c r="B21" s="169"/>
      <c r="C21" s="170"/>
      <c r="D21" s="170"/>
      <c r="E21" s="170"/>
      <c r="F21" s="326"/>
      <c r="G21" s="170"/>
      <c r="H21" s="170"/>
      <c r="I21" s="170"/>
      <c r="J21" s="322"/>
      <c r="K21" s="170"/>
      <c r="L21" s="170"/>
      <c r="M21" s="170"/>
      <c r="N21" s="322"/>
      <c r="O21" s="324">
        <f>SUM(F21,J21,N21)</f>
        <v>0</v>
      </c>
    </row>
    <row r="22" spans="1:15" ht="15" customHeight="1" hidden="1">
      <c r="A22" s="168" t="s">
        <v>227</v>
      </c>
      <c r="B22" s="169"/>
      <c r="C22" s="170"/>
      <c r="D22" s="170"/>
      <c r="E22" s="170"/>
      <c r="F22" s="326"/>
      <c r="G22" s="170"/>
      <c r="H22" s="170"/>
      <c r="I22" s="170"/>
      <c r="J22" s="322"/>
      <c r="K22" s="170"/>
      <c r="L22" s="170"/>
      <c r="M22" s="170"/>
      <c r="N22" s="322"/>
      <c r="O22" s="324">
        <f>SUM(F22,J22,N22)</f>
        <v>0</v>
      </c>
    </row>
    <row r="23" spans="1:15" ht="15" customHeight="1" hidden="1">
      <c r="A23" s="172" t="s">
        <v>228</v>
      </c>
      <c r="B23" s="173"/>
      <c r="C23" s="174"/>
      <c r="D23" s="174"/>
      <c r="E23" s="174"/>
      <c r="F23" s="327"/>
      <c r="G23" s="174"/>
      <c r="H23" s="174"/>
      <c r="I23" s="174"/>
      <c r="J23" s="323"/>
      <c r="K23" s="174"/>
      <c r="L23" s="174"/>
      <c r="M23" s="174"/>
      <c r="N23" s="323"/>
      <c r="O23" s="325">
        <f>SUM(F23,J23,N23)</f>
        <v>0</v>
      </c>
    </row>
    <row r="24" spans="1:15" ht="15" customHeight="1" hidden="1">
      <c r="A24" s="321" t="s">
        <v>229</v>
      </c>
      <c r="B24" s="79"/>
      <c r="C24" s="80">
        <f aca="true" t="shared" si="0" ref="C24:O24">SUM(C19:C23)</f>
        <v>0</v>
      </c>
      <c r="D24" s="81">
        <f t="shared" si="0"/>
        <v>0</v>
      </c>
      <c r="E24" s="81">
        <f t="shared" si="0"/>
        <v>0</v>
      </c>
      <c r="F24" s="329">
        <f t="shared" si="0"/>
        <v>0</v>
      </c>
      <c r="G24" s="80">
        <f t="shared" si="0"/>
        <v>0</v>
      </c>
      <c r="H24" s="81">
        <f t="shared" si="0"/>
        <v>0</v>
      </c>
      <c r="I24" s="81">
        <f t="shared" si="0"/>
        <v>0</v>
      </c>
      <c r="J24" s="82">
        <f t="shared" si="0"/>
        <v>0</v>
      </c>
      <c r="K24" s="80">
        <f t="shared" si="0"/>
        <v>0</v>
      </c>
      <c r="L24" s="81">
        <f t="shared" si="0"/>
        <v>0</v>
      </c>
      <c r="M24" s="81">
        <f t="shared" si="0"/>
        <v>0</v>
      </c>
      <c r="N24" s="82">
        <f t="shared" si="0"/>
        <v>0</v>
      </c>
      <c r="O24" s="328">
        <f t="shared" si="0"/>
        <v>0</v>
      </c>
    </row>
    <row r="25" spans="1:15" ht="15" customHeight="1" hidden="1">
      <c r="A25" s="77"/>
      <c r="B25" s="78"/>
      <c r="C25" s="83"/>
      <c r="D25" s="78"/>
      <c r="E25" s="78"/>
      <c r="F25" s="84"/>
      <c r="G25" s="78"/>
      <c r="H25" s="78"/>
      <c r="I25" s="78"/>
      <c r="J25" s="78"/>
      <c r="K25" s="83"/>
      <c r="L25" s="78"/>
      <c r="M25" s="78"/>
      <c r="N25" s="84"/>
      <c r="O25" s="84"/>
    </row>
    <row r="26" spans="1:15" ht="15" customHeight="1" hidden="1">
      <c r="A26" s="318" t="s">
        <v>27</v>
      </c>
      <c r="B26" s="76"/>
      <c r="C26" s="86">
        <f aca="true" t="shared" si="1" ref="C26:O26">C24+C13</f>
        <v>0</v>
      </c>
      <c r="D26" s="86">
        <f t="shared" si="1"/>
        <v>0</v>
      </c>
      <c r="E26" s="86">
        <f t="shared" si="1"/>
        <v>0</v>
      </c>
      <c r="F26" s="87">
        <f t="shared" si="1"/>
        <v>254000</v>
      </c>
      <c r="G26" s="86" t="e">
        <f t="shared" si="1"/>
        <v>#REF!</v>
      </c>
      <c r="H26" s="86" t="e">
        <f t="shared" si="1"/>
        <v>#REF!</v>
      </c>
      <c r="I26" s="86" t="e">
        <f t="shared" si="1"/>
        <v>#REF!</v>
      </c>
      <c r="J26" s="87" t="e">
        <f t="shared" si="1"/>
        <v>#REF!</v>
      </c>
      <c r="K26" s="86" t="e">
        <f t="shared" si="1"/>
        <v>#REF!</v>
      </c>
      <c r="L26" s="86" t="e">
        <f t="shared" si="1"/>
        <v>#REF!</v>
      </c>
      <c r="M26" s="86" t="e">
        <f t="shared" si="1"/>
        <v>#REF!</v>
      </c>
      <c r="N26" s="87" t="e">
        <f t="shared" si="1"/>
        <v>#REF!</v>
      </c>
      <c r="O26" s="87">
        <f t="shared" si="1"/>
        <v>254000</v>
      </c>
    </row>
    <row r="27" spans="1:15" ht="15" customHeight="1" hidden="1">
      <c r="A27" s="320" t="s">
        <v>180</v>
      </c>
      <c r="B27" s="50"/>
      <c r="C27" s="49"/>
      <c r="D27" s="49"/>
      <c r="E27" s="49"/>
      <c r="F27" s="50"/>
      <c r="G27" s="49"/>
      <c r="H27" s="49"/>
      <c r="I27" s="49"/>
      <c r="J27" s="50"/>
      <c r="K27" s="49"/>
      <c r="L27" s="49"/>
      <c r="M27" s="49"/>
      <c r="N27" s="50"/>
      <c r="O27" s="50"/>
    </row>
    <row r="28" spans="1:15" ht="15" customHeight="1" hidden="1">
      <c r="A28" s="319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</row>
    <row r="29" spans="1:15" ht="11.25" customHeight="1" hidden="1">
      <c r="A29" s="50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</row>
    <row r="30" spans="1:15" ht="24.75" customHeight="1">
      <c r="A30" s="318" t="s">
        <v>223</v>
      </c>
      <c r="B30" s="65" t="s">
        <v>163</v>
      </c>
      <c r="C30" s="470" t="s">
        <v>34</v>
      </c>
      <c r="D30" s="67"/>
      <c r="E30" s="67"/>
      <c r="F30" s="68"/>
      <c r="G30" s="66" t="s">
        <v>98</v>
      </c>
      <c r="H30" s="67"/>
      <c r="I30" s="67"/>
      <c r="J30" s="68"/>
      <c r="K30" s="66" t="s">
        <v>99</v>
      </c>
      <c r="L30" s="67"/>
      <c r="M30" s="67"/>
      <c r="N30" s="68"/>
      <c r="O30" s="69" t="s">
        <v>59</v>
      </c>
    </row>
    <row r="31" spans="1:15" ht="12.75" customHeight="1">
      <c r="A31" s="70"/>
      <c r="B31" s="71" t="s">
        <v>306</v>
      </c>
      <c r="C31" s="72" t="s">
        <v>191</v>
      </c>
      <c r="D31" s="72" t="s">
        <v>221</v>
      </c>
      <c r="E31" s="72" t="s">
        <v>58</v>
      </c>
      <c r="F31" s="73" t="s">
        <v>193</v>
      </c>
      <c r="G31" s="72" t="s">
        <v>191</v>
      </c>
      <c r="H31" s="72" t="s">
        <v>221</v>
      </c>
      <c r="I31" s="72" t="s">
        <v>58</v>
      </c>
      <c r="J31" s="73" t="s">
        <v>193</v>
      </c>
      <c r="K31" s="72" t="s">
        <v>191</v>
      </c>
      <c r="L31" s="72" t="s">
        <v>221</v>
      </c>
      <c r="M31" s="72" t="s">
        <v>58</v>
      </c>
      <c r="N31" s="73" t="s">
        <v>193</v>
      </c>
      <c r="O31" s="73" t="s">
        <v>201</v>
      </c>
    </row>
    <row r="32" spans="1:15" ht="12.75" customHeight="1">
      <c r="A32" s="340" t="s">
        <v>152</v>
      </c>
      <c r="B32" s="589" t="s">
        <v>37</v>
      </c>
      <c r="C32" s="438">
        <v>0</v>
      </c>
      <c r="D32" s="439">
        <v>0</v>
      </c>
      <c r="E32" s="439">
        <v>0</v>
      </c>
      <c r="F32" s="581">
        <v>-269499</v>
      </c>
      <c r="G32" s="343"/>
      <c r="H32" s="341"/>
      <c r="I32" s="341"/>
      <c r="J32" s="342"/>
      <c r="K32" s="343"/>
      <c r="L32" s="341"/>
      <c r="M32" s="341"/>
      <c r="N32" s="342"/>
      <c r="O32" s="582">
        <f>SUM(F32)</f>
        <v>-269499</v>
      </c>
    </row>
    <row r="33" spans="1:15" ht="14.25" customHeight="1">
      <c r="A33" s="318" t="s">
        <v>166</v>
      </c>
      <c r="B33" s="305"/>
      <c r="C33" s="578">
        <f>SUM(C32)</f>
        <v>0</v>
      </c>
      <c r="D33" s="579">
        <f>SUM(D32)</f>
        <v>0</v>
      </c>
      <c r="E33" s="579">
        <f>SUM(E32)</f>
        <v>0</v>
      </c>
      <c r="F33" s="583">
        <f>SUM(F32)</f>
        <v>-269499</v>
      </c>
      <c r="G33" s="584" t="e">
        <f>SUM(#REF!)</f>
        <v>#REF!</v>
      </c>
      <c r="H33" s="583" t="e">
        <f>SUM(#REF!)</f>
        <v>#REF!</v>
      </c>
      <c r="I33" s="583" t="e">
        <f>SUM(#REF!)</f>
        <v>#REF!</v>
      </c>
      <c r="J33" s="583" t="e">
        <f>SUM(#REF!)</f>
        <v>#REF!</v>
      </c>
      <c r="K33" s="584" t="e">
        <f>SUM(#REF!)</f>
        <v>#REF!</v>
      </c>
      <c r="L33" s="583" t="e">
        <f>SUM(#REF!)</f>
        <v>#REF!</v>
      </c>
      <c r="M33" s="583" t="e">
        <f>SUM(#REF!)</f>
        <v>#REF!</v>
      </c>
      <c r="N33" s="583" t="e">
        <f>SUM(#REF!)</f>
        <v>#REF!</v>
      </c>
      <c r="O33" s="585">
        <f>SUM(O32)</f>
        <v>-269499</v>
      </c>
    </row>
    <row r="34" spans="1:15" ht="12.75">
      <c r="A34" s="77"/>
      <c r="B34" s="49"/>
      <c r="C34" s="51"/>
      <c r="D34" s="49"/>
      <c r="E34" s="49"/>
      <c r="F34" s="50"/>
      <c r="G34" s="51"/>
      <c r="H34" s="49"/>
      <c r="I34" s="49"/>
      <c r="J34" s="50"/>
      <c r="K34" s="51"/>
      <c r="L34" s="49"/>
      <c r="M34" s="49"/>
      <c r="N34" s="50"/>
      <c r="O34" s="50"/>
    </row>
    <row r="35" spans="1:15" ht="13.5" customHeight="1">
      <c r="A35" s="30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</row>
    <row r="36" spans="1:15" ht="18" customHeight="1">
      <c r="A36" s="304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</row>
  </sheetData>
  <printOptions horizontalCentered="1"/>
  <pageMargins left="0.75" right="0.75" top="1" bottom="0.55" header="0.5" footer="0.55"/>
  <pageSetup fitToHeight="1" fitToWidth="1" horizontalDpi="600" verticalDpi="600" orientation="landscape" r:id="rId1"/>
  <headerFooter alignWithMargins="0">
    <oddFooter>&amp;C&amp;"Times New Roman,Regular"Exhibit C - Program Increases/Offsets By Appropriation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workbookViewId="0" topLeftCell="H20">
      <selection activeCell="P86" sqref="A1:P86"/>
    </sheetView>
  </sheetViews>
  <sheetFormatPr defaultColWidth="8.88671875" defaultRowHeight="15"/>
  <cols>
    <col min="1" max="1" width="45.4453125" style="53" customWidth="1"/>
    <col min="2" max="2" width="1.2265625" style="53" customWidth="1"/>
    <col min="3" max="3" width="10.77734375" style="53" customWidth="1"/>
    <col min="4" max="4" width="10.99609375" style="53" customWidth="1"/>
    <col min="5" max="5" width="1.2265625" style="53" customWidth="1"/>
    <col min="6" max="7" width="11.21484375" style="53" customWidth="1"/>
    <col min="8" max="8" width="1.2265625" style="53" customWidth="1"/>
    <col min="9" max="9" width="7.21484375" style="53" customWidth="1"/>
    <col min="10" max="10" width="7.99609375" style="53" customWidth="1"/>
    <col min="11" max="11" width="6.77734375" style="53" customWidth="1"/>
    <col min="12" max="12" width="7.4453125" style="53" customWidth="1"/>
    <col min="13" max="13" width="6.77734375" style="53" customWidth="1"/>
    <col min="14" max="14" width="7.77734375" style="53" customWidth="1"/>
    <col min="15" max="15" width="6.3359375" style="53" customWidth="1"/>
    <col min="16" max="16" width="7.21484375" style="53" customWidth="1"/>
    <col min="17" max="17" width="1.88671875" style="53" customWidth="1"/>
    <col min="18" max="16384" width="7.21484375" style="53" customWidth="1"/>
  </cols>
  <sheetData>
    <row r="1" ht="15.75">
      <c r="A1" s="61" t="s">
        <v>42</v>
      </c>
    </row>
    <row r="2" ht="18.75" customHeight="1">
      <c r="A2" s="61"/>
    </row>
    <row r="3" spans="1:19" ht="15.75">
      <c r="A3" s="62" t="s">
        <v>222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539" customFormat="1" ht="15.75">
      <c r="A4" s="537" t="str">
        <f>+'(B) JJ Sum of Req '!A70</f>
        <v>Office of Justice Programs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</row>
    <row r="5" spans="1:19" s="539" customFormat="1" ht="15.75">
      <c r="A5" s="537" t="s">
        <v>37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</row>
    <row r="6" spans="1:19" ht="12.75">
      <c r="A6" s="64" t="s">
        <v>165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ht="13.5" thickBot="1"/>
    <row r="9" spans="1:19" ht="12.75">
      <c r="A9" s="535"/>
      <c r="B9" s="89"/>
      <c r="C9" s="419" t="str">
        <f>+'(B) JJ Sum of Req '!H78</f>
        <v>2006 Appropriation Enacted</v>
      </c>
      <c r="D9" s="352"/>
      <c r="E9" s="287"/>
      <c r="F9" s="419" t="str">
        <f>+'(B) JJ Sum of Req '!L79</f>
        <v>2007 Estimate</v>
      </c>
      <c r="G9" s="352"/>
      <c r="H9" s="287"/>
      <c r="I9" s="353">
        <f>+'(B) JJ Sum of Req '!T78</f>
        <v>2008</v>
      </c>
      <c r="J9" s="352"/>
      <c r="K9" s="387">
        <f>+'(B) JJ Sum of Req '!X78</f>
        <v>2008</v>
      </c>
      <c r="L9" s="388"/>
      <c r="M9" s="389"/>
      <c r="N9" s="390"/>
      <c r="O9" s="353">
        <f>+'(B) JJ Sum of Req '!AF78</f>
        <v>2008</v>
      </c>
      <c r="P9" s="352"/>
      <c r="Q9" s="289"/>
      <c r="R9" s="421"/>
      <c r="S9" s="422"/>
    </row>
    <row r="10" spans="1:19" ht="14.25" customHeight="1">
      <c r="A10" s="536"/>
      <c r="B10" s="89"/>
      <c r="C10" s="420" t="str">
        <f>+'(B) JJ Sum of Req '!H79</f>
        <v>w/Rescissions and Supplementals</v>
      </c>
      <c r="D10" s="291"/>
      <c r="E10" s="287"/>
      <c r="F10" s="420"/>
      <c r="G10" s="292"/>
      <c r="H10" s="287"/>
      <c r="I10" s="290" t="str">
        <f>+'(B) JJ Sum of Req '!T79</f>
        <v>Current Services</v>
      </c>
      <c r="J10" s="292"/>
      <c r="K10" s="647" t="s">
        <v>199</v>
      </c>
      <c r="L10" s="648"/>
      <c r="M10" s="376" t="s">
        <v>201</v>
      </c>
      <c r="N10" s="292"/>
      <c r="O10" s="290" t="str">
        <f>+'(B) JJ Sum of Req '!AF79</f>
        <v>Request</v>
      </c>
      <c r="P10" s="292"/>
      <c r="Q10" s="289"/>
      <c r="R10" s="422"/>
      <c r="S10" s="422"/>
    </row>
    <row r="11" spans="1:19" ht="12.75" hidden="1">
      <c r="A11" s="649" t="s">
        <v>111</v>
      </c>
      <c r="B11" s="89"/>
      <c r="C11" s="293"/>
      <c r="D11" s="294"/>
      <c r="E11" s="287"/>
      <c r="F11" s="293"/>
      <c r="G11" s="294"/>
      <c r="H11" s="287"/>
      <c r="I11" s="293"/>
      <c r="J11" s="294"/>
      <c r="K11" s="293"/>
      <c r="L11" s="294"/>
      <c r="M11" s="377"/>
      <c r="N11" s="294"/>
      <c r="O11" s="293"/>
      <c r="P11" s="294"/>
      <c r="Q11" s="289"/>
      <c r="R11" s="377"/>
      <c r="S11" s="377"/>
    </row>
    <row r="12" spans="1:19" ht="51">
      <c r="A12" s="650"/>
      <c r="B12" s="89"/>
      <c r="C12" s="444" t="s">
        <v>28</v>
      </c>
      <c r="D12" s="445" t="s">
        <v>29</v>
      </c>
      <c r="E12" s="287"/>
      <c r="F12" s="444" t="s">
        <v>28</v>
      </c>
      <c r="G12" s="445" t="s">
        <v>29</v>
      </c>
      <c r="H12" s="287"/>
      <c r="I12" s="444" t="s">
        <v>28</v>
      </c>
      <c r="J12" s="445" t="s">
        <v>29</v>
      </c>
      <c r="K12" s="444" t="s">
        <v>28</v>
      </c>
      <c r="L12" s="445" t="s">
        <v>29</v>
      </c>
      <c r="M12" s="444" t="s">
        <v>28</v>
      </c>
      <c r="N12" s="445" t="s">
        <v>29</v>
      </c>
      <c r="O12" s="444" t="s">
        <v>28</v>
      </c>
      <c r="P12" s="445" t="s">
        <v>29</v>
      </c>
      <c r="Q12" s="289"/>
      <c r="R12" s="423"/>
      <c r="S12" s="423"/>
    </row>
    <row r="13" spans="1:19" ht="12.75">
      <c r="A13" s="90"/>
      <c r="B13" s="89"/>
      <c r="C13" s="91"/>
      <c r="D13" s="92"/>
      <c r="E13" s="89"/>
      <c r="F13" s="91"/>
      <c r="G13" s="92"/>
      <c r="H13" s="89"/>
      <c r="I13" s="91"/>
      <c r="J13" s="92"/>
      <c r="K13" s="91"/>
      <c r="L13" s="379"/>
      <c r="M13" s="391"/>
      <c r="N13" s="92"/>
      <c r="O13" s="91"/>
      <c r="P13" s="92"/>
      <c r="R13" s="379"/>
      <c r="S13" s="379"/>
    </row>
    <row r="14" spans="1:19" ht="12.75">
      <c r="A14" s="93" t="s">
        <v>241</v>
      </c>
      <c r="B14" s="89"/>
      <c r="C14" s="440"/>
      <c r="D14" s="441"/>
      <c r="E14" s="89"/>
      <c r="F14" s="440"/>
      <c r="G14" s="441"/>
      <c r="H14" s="89"/>
      <c r="I14" s="440"/>
      <c r="J14" s="441"/>
      <c r="K14" s="440"/>
      <c r="L14" s="442"/>
      <c r="M14" s="440"/>
      <c r="N14" s="441"/>
      <c r="O14" s="440"/>
      <c r="P14" s="441"/>
      <c r="R14" s="380"/>
      <c r="S14" s="424"/>
    </row>
    <row r="15" spans="1:19" ht="12" customHeight="1">
      <c r="A15" s="375" t="s">
        <v>36</v>
      </c>
      <c r="B15" s="90"/>
      <c r="C15" s="259"/>
      <c r="D15" s="260"/>
      <c r="E15" s="97"/>
      <c r="F15" s="259"/>
      <c r="G15" s="260"/>
      <c r="H15" s="262"/>
      <c r="I15" s="259"/>
      <c r="J15" s="260"/>
      <c r="K15" s="259"/>
      <c r="L15" s="381"/>
      <c r="M15" s="259"/>
      <c r="N15" s="260"/>
      <c r="O15" s="259">
        <f>K15+I15+M15</f>
        <v>0</v>
      </c>
      <c r="P15" s="260">
        <f>N15+J15+L15</f>
        <v>0</v>
      </c>
      <c r="R15" s="384"/>
      <c r="S15" s="384"/>
    </row>
    <row r="16" spans="1:19" ht="12.75" hidden="1">
      <c r="A16" s="96" t="s">
        <v>230</v>
      </c>
      <c r="B16" s="89"/>
      <c r="C16" s="100"/>
      <c r="D16" s="101"/>
      <c r="E16" s="99"/>
      <c r="F16" s="100"/>
      <c r="G16" s="101"/>
      <c r="H16" s="99"/>
      <c r="I16" s="100"/>
      <c r="J16" s="101"/>
      <c r="K16" s="100"/>
      <c r="L16" s="382"/>
      <c r="M16" s="100"/>
      <c r="N16" s="101"/>
      <c r="O16" s="100"/>
      <c r="P16" s="101"/>
      <c r="R16" s="382"/>
      <c r="S16" s="382"/>
    </row>
    <row r="17" spans="1:19" s="54" customFormat="1" ht="12.75">
      <c r="A17" s="104" t="s">
        <v>242</v>
      </c>
      <c r="B17" s="93"/>
      <c r="C17" s="105">
        <f>SUM(C15:C16)</f>
        <v>0</v>
      </c>
      <c r="D17" s="106">
        <f>SUM(D15:D16)</f>
        <v>0</v>
      </c>
      <c r="E17" s="433"/>
      <c r="F17" s="105">
        <f>SUM(F15:F16)</f>
        <v>0</v>
      </c>
      <c r="G17" s="106">
        <f>SUM(G15:G16)</f>
        <v>0</v>
      </c>
      <c r="H17" s="261"/>
      <c r="I17" s="105">
        <f aca="true" t="shared" si="0" ref="I17:P17">SUM(I15:I16)</f>
        <v>0</v>
      </c>
      <c r="J17" s="106">
        <f t="shared" si="0"/>
        <v>0</v>
      </c>
      <c r="K17" s="105">
        <f t="shared" si="0"/>
        <v>0</v>
      </c>
      <c r="L17" s="106">
        <f t="shared" si="0"/>
        <v>0</v>
      </c>
      <c r="M17" s="105">
        <f t="shared" si="0"/>
        <v>0</v>
      </c>
      <c r="N17" s="106">
        <f t="shared" si="0"/>
        <v>0</v>
      </c>
      <c r="O17" s="105">
        <f t="shared" si="0"/>
        <v>0</v>
      </c>
      <c r="P17" s="106">
        <f t="shared" si="0"/>
        <v>0</v>
      </c>
      <c r="R17" s="425"/>
      <c r="S17" s="425"/>
    </row>
    <row r="18" spans="1:19" ht="12.75">
      <c r="A18" s="90"/>
      <c r="B18" s="89"/>
      <c r="C18" s="91"/>
      <c r="D18" s="92"/>
      <c r="E18" s="89"/>
      <c r="F18" s="91"/>
      <c r="G18" s="92"/>
      <c r="H18" s="89"/>
      <c r="I18" s="91"/>
      <c r="J18" s="92"/>
      <c r="K18" s="91"/>
      <c r="L18" s="379"/>
      <c r="M18" s="91"/>
      <c r="N18" s="92"/>
      <c r="O18" s="91"/>
      <c r="P18" s="92"/>
      <c r="R18" s="379"/>
      <c r="S18" s="379"/>
    </row>
    <row r="19" spans="1:19" ht="25.5">
      <c r="A19" s="103" t="s">
        <v>9</v>
      </c>
      <c r="B19" s="89"/>
      <c r="C19" s="91"/>
      <c r="D19" s="92"/>
      <c r="E19" s="89"/>
      <c r="F19" s="91"/>
      <c r="G19" s="92"/>
      <c r="H19" s="89"/>
      <c r="I19" s="91"/>
      <c r="J19" s="92"/>
      <c r="K19" s="91"/>
      <c r="L19" s="379"/>
      <c r="M19" s="91"/>
      <c r="N19" s="92"/>
      <c r="O19" s="91"/>
      <c r="P19" s="92"/>
      <c r="R19" s="379"/>
      <c r="S19" s="379"/>
    </row>
    <row r="20" spans="1:19" ht="14.25" customHeight="1">
      <c r="A20" s="258">
        <v>2.1</v>
      </c>
      <c r="B20" s="90"/>
      <c r="C20" s="259"/>
      <c r="D20" s="260"/>
      <c r="E20" s="97"/>
      <c r="F20" s="259"/>
      <c r="G20" s="260"/>
      <c r="H20" s="262"/>
      <c r="I20" s="259"/>
      <c r="J20" s="260"/>
      <c r="K20" s="259"/>
      <c r="L20" s="381"/>
      <c r="M20" s="259"/>
      <c r="N20" s="260"/>
      <c r="O20" s="259">
        <f aca="true" t="shared" si="1" ref="O20:O26">K20+I20+M20</f>
        <v>0</v>
      </c>
      <c r="P20" s="260">
        <f aca="true" t="shared" si="2" ref="P20:P26">N20+J20+L20</f>
        <v>0</v>
      </c>
      <c r="R20" s="384"/>
      <c r="S20" s="384"/>
    </row>
    <row r="21" spans="1:19" ht="12.75" hidden="1">
      <c r="A21" s="96" t="s">
        <v>10</v>
      </c>
      <c r="B21" s="89"/>
      <c r="C21" s="97"/>
      <c r="D21" s="98"/>
      <c r="E21" s="99"/>
      <c r="F21" s="97"/>
      <c r="G21" s="98"/>
      <c r="H21" s="99"/>
      <c r="I21" s="97"/>
      <c r="J21" s="98"/>
      <c r="K21" s="97"/>
      <c r="L21" s="384"/>
      <c r="M21" s="97"/>
      <c r="N21" s="98"/>
      <c r="O21" s="97">
        <f t="shared" si="1"/>
        <v>0</v>
      </c>
      <c r="P21" s="98">
        <f t="shared" si="2"/>
        <v>0</v>
      </c>
      <c r="R21" s="384"/>
      <c r="S21" s="384"/>
    </row>
    <row r="22" spans="1:19" ht="12.75" hidden="1">
      <c r="A22" s="96" t="s">
        <v>11</v>
      </c>
      <c r="B22" s="89"/>
      <c r="C22" s="97"/>
      <c r="D22" s="98"/>
      <c r="E22" s="99"/>
      <c r="F22" s="97"/>
      <c r="G22" s="98"/>
      <c r="H22" s="99"/>
      <c r="I22" s="97"/>
      <c r="J22" s="98"/>
      <c r="K22" s="97"/>
      <c r="L22" s="384"/>
      <c r="M22" s="97"/>
      <c r="N22" s="98"/>
      <c r="O22" s="97">
        <f t="shared" si="1"/>
        <v>0</v>
      </c>
      <c r="P22" s="98">
        <f t="shared" si="2"/>
        <v>0</v>
      </c>
      <c r="R22" s="384"/>
      <c r="S22" s="384"/>
    </row>
    <row r="23" spans="1:19" ht="12.75" hidden="1">
      <c r="A23" s="96" t="s">
        <v>12</v>
      </c>
      <c r="B23" s="89"/>
      <c r="C23" s="97"/>
      <c r="D23" s="98"/>
      <c r="E23" s="99"/>
      <c r="F23" s="97"/>
      <c r="G23" s="98"/>
      <c r="H23" s="99"/>
      <c r="I23" s="97"/>
      <c r="J23" s="98"/>
      <c r="K23" s="97"/>
      <c r="L23" s="384"/>
      <c r="M23" s="97"/>
      <c r="N23" s="98"/>
      <c r="O23" s="97">
        <f t="shared" si="1"/>
        <v>0</v>
      </c>
      <c r="P23" s="98">
        <f t="shared" si="2"/>
        <v>0</v>
      </c>
      <c r="R23" s="384"/>
      <c r="S23" s="384"/>
    </row>
    <row r="24" spans="1:19" ht="12.75" hidden="1">
      <c r="A24" s="96" t="s">
        <v>13</v>
      </c>
      <c r="B24" s="89"/>
      <c r="C24" s="97">
        <f>'[3]CEFC Split'!J7</f>
        <v>0</v>
      </c>
      <c r="D24" s="98">
        <f>'[3]CEFC Split'!I7</f>
        <v>0</v>
      </c>
      <c r="E24" s="99"/>
      <c r="F24" s="97">
        <f>'[3]CEFC Split'!L7</f>
        <v>0</v>
      </c>
      <c r="G24" s="98">
        <f>'[3]CEFC Split'!K7</f>
        <v>0</v>
      </c>
      <c r="H24" s="99"/>
      <c r="I24" s="97">
        <f>'[3]CEFC Split'!N7</f>
        <v>0</v>
      </c>
      <c r="J24" s="98">
        <f>'[3]CEFC Split'!M7</f>
        <v>0</v>
      </c>
      <c r="K24" s="97"/>
      <c r="L24" s="384"/>
      <c r="M24" s="97"/>
      <c r="N24" s="98"/>
      <c r="O24" s="97">
        <f t="shared" si="1"/>
        <v>0</v>
      </c>
      <c r="P24" s="98">
        <f t="shared" si="2"/>
        <v>0</v>
      </c>
      <c r="R24" s="384"/>
      <c r="S24" s="384"/>
    </row>
    <row r="25" spans="1:19" ht="12.75" hidden="1">
      <c r="A25" s="96" t="s">
        <v>14</v>
      </c>
      <c r="B25" s="89"/>
      <c r="C25" s="100">
        <f>'[3]CEFC Split'!J8</f>
        <v>0</v>
      </c>
      <c r="D25" s="101">
        <f>'[3]CEFC Split'!I8</f>
        <v>0</v>
      </c>
      <c r="E25" s="99"/>
      <c r="F25" s="100">
        <f>'[3]CEFC Split'!L8</f>
        <v>0</v>
      </c>
      <c r="G25" s="101">
        <f>'[3]CEFC Split'!K8</f>
        <v>0</v>
      </c>
      <c r="H25" s="99"/>
      <c r="I25" s="100">
        <f>'[3]CEFC Split'!N8</f>
        <v>0</v>
      </c>
      <c r="J25" s="101">
        <f>'[3]CEFC Split'!M8</f>
        <v>0</v>
      </c>
      <c r="K25" s="100"/>
      <c r="L25" s="382"/>
      <c r="M25" s="100"/>
      <c r="N25" s="101"/>
      <c r="O25" s="100">
        <f t="shared" si="1"/>
        <v>0</v>
      </c>
      <c r="P25" s="101">
        <f t="shared" si="2"/>
        <v>0</v>
      </c>
      <c r="R25" s="382"/>
      <c r="S25" s="382"/>
    </row>
    <row r="26" spans="1:19" ht="12.75">
      <c r="A26" s="104" t="s">
        <v>15</v>
      </c>
      <c r="B26" s="93"/>
      <c r="C26" s="105">
        <f>SUM(C20:C25)</f>
        <v>0</v>
      </c>
      <c r="D26" s="106">
        <f>SUM(D20:D25)</f>
        <v>0</v>
      </c>
      <c r="E26" s="433"/>
      <c r="F26" s="105">
        <f>SUM(F20:F25)</f>
        <v>0</v>
      </c>
      <c r="G26" s="106">
        <f>SUM(G20:G25)</f>
        <v>0</v>
      </c>
      <c r="H26" s="261"/>
      <c r="I26" s="105">
        <f aca="true" t="shared" si="3" ref="I26:N26">SUM(I20:I25)</f>
        <v>0</v>
      </c>
      <c r="J26" s="106">
        <f t="shared" si="3"/>
        <v>0</v>
      </c>
      <c r="K26" s="105">
        <f t="shared" si="3"/>
        <v>0</v>
      </c>
      <c r="L26" s="105">
        <f>SUM(L20:L25)</f>
        <v>0</v>
      </c>
      <c r="M26" s="105">
        <f>SUM(M20:M25)</f>
        <v>0</v>
      </c>
      <c r="N26" s="106">
        <f t="shared" si="3"/>
        <v>0</v>
      </c>
      <c r="O26" s="105">
        <f t="shared" si="1"/>
        <v>0</v>
      </c>
      <c r="P26" s="106">
        <f t="shared" si="2"/>
        <v>0</v>
      </c>
      <c r="R26" s="425"/>
      <c r="S26" s="425"/>
    </row>
    <row r="27" spans="1:19" ht="12.75">
      <c r="A27" s="90"/>
      <c r="B27" s="89"/>
      <c r="C27" s="91"/>
      <c r="D27" s="92"/>
      <c r="E27" s="89"/>
      <c r="F27" s="91"/>
      <c r="G27" s="92"/>
      <c r="H27" s="89"/>
      <c r="I27" s="91"/>
      <c r="J27" s="92"/>
      <c r="K27" s="91"/>
      <c r="L27" s="379"/>
      <c r="M27" s="91"/>
      <c r="N27" s="92"/>
      <c r="O27" s="91"/>
      <c r="P27" s="92"/>
      <c r="R27" s="379"/>
      <c r="S27" s="379"/>
    </row>
    <row r="28" spans="1:19" ht="25.5">
      <c r="A28" s="103" t="s">
        <v>218</v>
      </c>
      <c r="B28" s="89"/>
      <c r="C28" s="91"/>
      <c r="D28" s="92"/>
      <c r="E28" s="89"/>
      <c r="F28" s="91"/>
      <c r="G28" s="92"/>
      <c r="H28" s="89"/>
      <c r="I28" s="91"/>
      <c r="J28" s="92"/>
      <c r="K28" s="91"/>
      <c r="L28" s="379"/>
      <c r="M28" s="91"/>
      <c r="N28" s="92"/>
      <c r="O28" s="91"/>
      <c r="P28" s="92"/>
      <c r="R28" s="379"/>
      <c r="S28" s="379"/>
    </row>
    <row r="29" spans="1:19" ht="12.75">
      <c r="A29" s="258" t="s">
        <v>232</v>
      </c>
      <c r="B29" s="90"/>
      <c r="C29" s="259">
        <v>0</v>
      </c>
      <c r="D29" s="627">
        <v>303467</v>
      </c>
      <c r="E29" s="97"/>
      <c r="F29" s="259"/>
      <c r="G29" s="627">
        <v>269755</v>
      </c>
      <c r="H29" s="262"/>
      <c r="I29" s="259"/>
      <c r="J29" s="627">
        <v>269499</v>
      </c>
      <c r="K29" s="259"/>
      <c r="L29" s="628">
        <v>254000</v>
      </c>
      <c r="M29" s="259"/>
      <c r="N29" s="629">
        <v>-269499</v>
      </c>
      <c r="O29" s="259">
        <f>K29+I29+M29</f>
        <v>0</v>
      </c>
      <c r="P29" s="627">
        <v>254000</v>
      </c>
      <c r="R29" s="384"/>
      <c r="S29" s="384"/>
    </row>
    <row r="30" spans="1:19" ht="12.75" hidden="1">
      <c r="A30" s="96" t="s">
        <v>17</v>
      </c>
      <c r="B30" s="89"/>
      <c r="C30" s="97"/>
      <c r="D30" s="98"/>
      <c r="E30" s="99"/>
      <c r="F30" s="97"/>
      <c r="G30" s="98"/>
      <c r="H30" s="99"/>
      <c r="I30" s="97"/>
      <c r="J30" s="98"/>
      <c r="K30" s="97"/>
      <c r="L30" s="384"/>
      <c r="M30" s="97"/>
      <c r="N30" s="98"/>
      <c r="O30" s="97">
        <f>K30+I30+M30</f>
        <v>0</v>
      </c>
      <c r="P30" s="98">
        <f>N30+J30+L30</f>
        <v>0</v>
      </c>
      <c r="R30" s="384"/>
      <c r="S30" s="384"/>
    </row>
    <row r="31" spans="1:19" ht="12.75" hidden="1">
      <c r="A31" s="96" t="s">
        <v>18</v>
      </c>
      <c r="B31" s="89"/>
      <c r="C31" s="100"/>
      <c r="D31" s="101"/>
      <c r="E31" s="99"/>
      <c r="F31" s="100"/>
      <c r="G31" s="101"/>
      <c r="H31" s="99"/>
      <c r="I31" s="100"/>
      <c r="J31" s="101"/>
      <c r="K31" s="100"/>
      <c r="L31" s="382"/>
      <c r="M31" s="100"/>
      <c r="N31" s="101"/>
      <c r="O31" s="100">
        <f>K31+I31+M31</f>
        <v>0</v>
      </c>
      <c r="P31" s="101">
        <f>N31+J31+L31</f>
        <v>0</v>
      </c>
      <c r="R31" s="382"/>
      <c r="S31" s="382"/>
    </row>
    <row r="32" spans="1:19" ht="12.75">
      <c r="A32" s="104" t="s">
        <v>19</v>
      </c>
      <c r="B32" s="93"/>
      <c r="C32" s="105">
        <f>SUM(C29:C31)</f>
        <v>0</v>
      </c>
      <c r="D32" s="106">
        <f>SUM(D29:D31)</f>
        <v>303467</v>
      </c>
      <c r="E32" s="433"/>
      <c r="F32" s="105">
        <f>SUM(F29:F31)</f>
        <v>0</v>
      </c>
      <c r="G32" s="106">
        <f>SUM(G29:G31)</f>
        <v>269755</v>
      </c>
      <c r="H32" s="261"/>
      <c r="I32" s="105">
        <f aca="true" t="shared" si="4" ref="I32:N32">SUM(I29:I31)</f>
        <v>0</v>
      </c>
      <c r="J32" s="106">
        <f t="shared" si="4"/>
        <v>269499</v>
      </c>
      <c r="K32" s="105">
        <f t="shared" si="4"/>
        <v>0</v>
      </c>
      <c r="L32" s="105">
        <f>SUM(L29:L31)</f>
        <v>254000</v>
      </c>
      <c r="M32" s="105">
        <f>SUM(M29:M31)</f>
        <v>0</v>
      </c>
      <c r="N32" s="106">
        <f t="shared" si="4"/>
        <v>-269499</v>
      </c>
      <c r="O32" s="105">
        <f>K32+I32+M32</f>
        <v>0</v>
      </c>
      <c r="P32" s="106">
        <f>N32+J32+L32</f>
        <v>254000</v>
      </c>
      <c r="R32" s="425"/>
      <c r="S32" s="425"/>
    </row>
    <row r="33" spans="1:19" ht="12.75">
      <c r="A33" s="90"/>
      <c r="B33" s="89"/>
      <c r="C33" s="91"/>
      <c r="D33" s="92"/>
      <c r="E33" s="89"/>
      <c r="F33" s="91"/>
      <c r="G33" s="92"/>
      <c r="H33" s="89"/>
      <c r="I33" s="91"/>
      <c r="J33" s="92"/>
      <c r="K33" s="91"/>
      <c r="L33" s="379"/>
      <c r="M33" s="91"/>
      <c r="N33" s="92"/>
      <c r="O33" s="91"/>
      <c r="P33" s="92"/>
      <c r="R33" s="379"/>
      <c r="S33" s="379"/>
    </row>
    <row r="34" spans="1:19" ht="25.5">
      <c r="A34" s="103" t="s">
        <v>20</v>
      </c>
      <c r="B34" s="89"/>
      <c r="C34" s="91"/>
      <c r="D34" s="92"/>
      <c r="E34" s="89"/>
      <c r="F34" s="91"/>
      <c r="G34" s="92"/>
      <c r="H34" s="89"/>
      <c r="I34" s="91"/>
      <c r="J34" s="92"/>
      <c r="K34" s="91"/>
      <c r="L34" s="379"/>
      <c r="M34" s="91"/>
      <c r="N34" s="92"/>
      <c r="O34" s="91"/>
      <c r="P34" s="92"/>
      <c r="R34" s="379"/>
      <c r="S34" s="379"/>
    </row>
    <row r="35" spans="1:19" ht="12.75">
      <c r="A35" s="258" t="s">
        <v>233</v>
      </c>
      <c r="B35" s="90"/>
      <c r="C35" s="259">
        <v>0</v>
      </c>
      <c r="D35" s="260">
        <v>0</v>
      </c>
      <c r="E35" s="97"/>
      <c r="F35" s="259">
        <v>0</v>
      </c>
      <c r="G35" s="260">
        <v>0</v>
      </c>
      <c r="H35" s="262"/>
      <c r="I35" s="259">
        <v>0</v>
      </c>
      <c r="J35" s="260">
        <v>0</v>
      </c>
      <c r="K35" s="259">
        <v>0</v>
      </c>
      <c r="L35" s="381">
        <v>0</v>
      </c>
      <c r="M35" s="259">
        <v>0</v>
      </c>
      <c r="N35" s="260">
        <v>0</v>
      </c>
      <c r="O35" s="259">
        <f aca="true" t="shared" si="5" ref="O35:O41">K35+I35+M35</f>
        <v>0</v>
      </c>
      <c r="P35" s="260">
        <f aca="true" t="shared" si="6" ref="P35:P41">N35+J35+L35</f>
        <v>0</v>
      </c>
      <c r="R35" s="384"/>
      <c r="S35" s="384"/>
    </row>
    <row r="36" spans="1:19" ht="12.75" hidden="1">
      <c r="A36" s="96" t="s">
        <v>21</v>
      </c>
      <c r="B36" s="89"/>
      <c r="C36" s="97">
        <v>0</v>
      </c>
      <c r="D36" s="98">
        <v>0</v>
      </c>
      <c r="E36" s="99"/>
      <c r="F36" s="97">
        <v>0</v>
      </c>
      <c r="G36" s="98">
        <v>0</v>
      </c>
      <c r="H36" s="99"/>
      <c r="I36" s="97">
        <v>0</v>
      </c>
      <c r="J36" s="98">
        <v>0</v>
      </c>
      <c r="K36" s="97">
        <v>0</v>
      </c>
      <c r="L36" s="384"/>
      <c r="M36" s="97"/>
      <c r="N36" s="98">
        <v>0</v>
      </c>
      <c r="O36" s="97">
        <f t="shared" si="5"/>
        <v>0</v>
      </c>
      <c r="P36" s="98">
        <f t="shared" si="6"/>
        <v>0</v>
      </c>
      <c r="R36" s="384"/>
      <c r="S36" s="384"/>
    </row>
    <row r="37" spans="1:19" ht="12.75" hidden="1">
      <c r="A37" s="96" t="s">
        <v>22</v>
      </c>
      <c r="B37" s="89"/>
      <c r="C37" s="97">
        <v>0</v>
      </c>
      <c r="D37" s="98">
        <v>0</v>
      </c>
      <c r="E37" s="99"/>
      <c r="F37" s="97">
        <v>0</v>
      </c>
      <c r="G37" s="98">
        <v>0</v>
      </c>
      <c r="H37" s="99"/>
      <c r="I37" s="97">
        <v>0</v>
      </c>
      <c r="J37" s="98">
        <v>0</v>
      </c>
      <c r="K37" s="97">
        <v>0</v>
      </c>
      <c r="L37" s="384"/>
      <c r="M37" s="97"/>
      <c r="N37" s="98">
        <v>0</v>
      </c>
      <c r="O37" s="97">
        <f t="shared" si="5"/>
        <v>0</v>
      </c>
      <c r="P37" s="98">
        <f t="shared" si="6"/>
        <v>0</v>
      </c>
      <c r="R37" s="384"/>
      <c r="S37" s="384"/>
    </row>
    <row r="38" spans="1:19" ht="12.75" hidden="1">
      <c r="A38" s="96" t="s">
        <v>23</v>
      </c>
      <c r="B38" s="89"/>
      <c r="C38" s="97">
        <v>0</v>
      </c>
      <c r="D38" s="98">
        <v>0</v>
      </c>
      <c r="E38" s="99"/>
      <c r="F38" s="97">
        <v>0</v>
      </c>
      <c r="G38" s="98">
        <v>0</v>
      </c>
      <c r="H38" s="99"/>
      <c r="I38" s="97">
        <v>0</v>
      </c>
      <c r="J38" s="98">
        <v>0</v>
      </c>
      <c r="K38" s="97">
        <v>0</v>
      </c>
      <c r="L38" s="384"/>
      <c r="M38" s="97"/>
      <c r="N38" s="98">
        <v>0</v>
      </c>
      <c r="O38" s="97">
        <f t="shared" si="5"/>
        <v>0</v>
      </c>
      <c r="P38" s="98">
        <f t="shared" si="6"/>
        <v>0</v>
      </c>
      <c r="R38" s="384"/>
      <c r="S38" s="384"/>
    </row>
    <row r="39" spans="1:19" ht="12.75" hidden="1">
      <c r="A39" s="96" t="s">
        <v>24</v>
      </c>
      <c r="B39" s="89"/>
      <c r="C39" s="97">
        <v>0</v>
      </c>
      <c r="D39" s="98">
        <v>0</v>
      </c>
      <c r="E39" s="99"/>
      <c r="F39" s="97">
        <v>0</v>
      </c>
      <c r="G39" s="98">
        <v>0</v>
      </c>
      <c r="H39" s="99"/>
      <c r="I39" s="97">
        <v>0</v>
      </c>
      <c r="J39" s="98">
        <v>0</v>
      </c>
      <c r="K39" s="97">
        <v>0</v>
      </c>
      <c r="L39" s="384"/>
      <c r="M39" s="97"/>
      <c r="N39" s="98">
        <v>0</v>
      </c>
      <c r="O39" s="97">
        <f t="shared" si="5"/>
        <v>0</v>
      </c>
      <c r="P39" s="98">
        <f t="shared" si="6"/>
        <v>0</v>
      </c>
      <c r="R39" s="384"/>
      <c r="S39" s="384"/>
    </row>
    <row r="40" spans="1:19" ht="12.75" hidden="1">
      <c r="A40" s="96" t="s">
        <v>25</v>
      </c>
      <c r="B40" s="89"/>
      <c r="C40" s="100">
        <v>0</v>
      </c>
      <c r="D40" s="101">
        <v>0</v>
      </c>
      <c r="E40" s="99"/>
      <c r="F40" s="100">
        <v>0</v>
      </c>
      <c r="G40" s="101">
        <v>0</v>
      </c>
      <c r="H40" s="99"/>
      <c r="I40" s="100">
        <v>0</v>
      </c>
      <c r="J40" s="101">
        <v>0</v>
      </c>
      <c r="K40" s="100">
        <v>0</v>
      </c>
      <c r="L40" s="382"/>
      <c r="M40" s="100"/>
      <c r="N40" s="101">
        <v>0</v>
      </c>
      <c r="O40" s="100">
        <f t="shared" si="5"/>
        <v>0</v>
      </c>
      <c r="P40" s="101">
        <f t="shared" si="6"/>
        <v>0</v>
      </c>
      <c r="R40" s="382"/>
      <c r="S40" s="382"/>
    </row>
    <row r="41" spans="1:19" ht="12.75">
      <c r="A41" s="104" t="s">
        <v>26</v>
      </c>
      <c r="B41" s="93"/>
      <c r="C41" s="105">
        <f>SUM(C35:C40)</f>
        <v>0</v>
      </c>
      <c r="D41" s="106">
        <f>SUM(D35:D40)</f>
        <v>0</v>
      </c>
      <c r="E41" s="102"/>
      <c r="F41" s="105">
        <f>SUM(F35:F40)</f>
        <v>0</v>
      </c>
      <c r="G41" s="106">
        <f>SUM(G35:G40)</f>
        <v>0</v>
      </c>
      <c r="H41" s="261"/>
      <c r="I41" s="105">
        <f aca="true" t="shared" si="7" ref="I41:N41">SUM(I35:I40)</f>
        <v>0</v>
      </c>
      <c r="J41" s="106">
        <f t="shared" si="7"/>
        <v>0</v>
      </c>
      <c r="K41" s="105">
        <f t="shared" si="7"/>
        <v>0</v>
      </c>
      <c r="L41" s="383">
        <f>SUM(L35:L40)</f>
        <v>0</v>
      </c>
      <c r="M41" s="105">
        <f>SUM(M35:M40)</f>
        <v>0</v>
      </c>
      <c r="N41" s="106">
        <f t="shared" si="7"/>
        <v>0</v>
      </c>
      <c r="O41" s="105">
        <f t="shared" si="5"/>
        <v>0</v>
      </c>
      <c r="P41" s="106">
        <f t="shared" si="6"/>
        <v>0</v>
      </c>
      <c r="R41" s="425"/>
      <c r="S41" s="425"/>
    </row>
    <row r="42" spans="1:19" ht="13.5" thickBo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443"/>
      <c r="N42" s="89"/>
      <c r="O42" s="89"/>
      <c r="P42" s="89"/>
      <c r="R42" s="379"/>
      <c r="S42" s="379"/>
    </row>
    <row r="43" spans="1:19" s="55" customFormat="1" ht="13.5" thickBot="1">
      <c r="A43" s="264" t="s">
        <v>27</v>
      </c>
      <c r="B43" s="265"/>
      <c r="C43" s="263">
        <f>C17+C26+C32+C41</f>
        <v>0</v>
      </c>
      <c r="D43" s="107">
        <f>D17+D26+D32+D41</f>
        <v>303467</v>
      </c>
      <c r="E43" s="265"/>
      <c r="F43" s="263">
        <f>F17+F26+F32+F41</f>
        <v>0</v>
      </c>
      <c r="G43" s="107">
        <f>G17+G26+G32+G41</f>
        <v>269755</v>
      </c>
      <c r="H43" s="265"/>
      <c r="I43" s="263">
        <f aca="true" t="shared" si="8" ref="I43:P43">I17+I26+I32+I41</f>
        <v>0</v>
      </c>
      <c r="J43" s="107">
        <f t="shared" si="8"/>
        <v>269499</v>
      </c>
      <c r="K43" s="263">
        <f t="shared" si="8"/>
        <v>0</v>
      </c>
      <c r="L43" s="107">
        <f t="shared" si="8"/>
        <v>254000</v>
      </c>
      <c r="M43" s="263">
        <f t="shared" si="8"/>
        <v>0</v>
      </c>
      <c r="N43" s="107">
        <f t="shared" si="8"/>
        <v>-269499</v>
      </c>
      <c r="O43" s="263">
        <f t="shared" si="8"/>
        <v>0</v>
      </c>
      <c r="P43" s="107">
        <f t="shared" si="8"/>
        <v>254000</v>
      </c>
      <c r="R43" s="109"/>
      <c r="S43" s="110"/>
    </row>
    <row r="44" spans="1:19" s="55" customFormat="1" ht="13.5" thickBot="1">
      <c r="A44" s="108"/>
      <c r="B44" s="108"/>
      <c r="C44" s="109"/>
      <c r="D44" s="110"/>
      <c r="E44" s="108"/>
      <c r="F44" s="109"/>
      <c r="G44" s="110"/>
      <c r="H44" s="108"/>
      <c r="I44" s="109"/>
      <c r="J44" s="110"/>
      <c r="R44" s="426"/>
      <c r="S44" s="426"/>
    </row>
    <row r="45" spans="1:19" s="55" customFormat="1" ht="15.75" hidden="1">
      <c r="A45" s="62" t="s">
        <v>222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427"/>
      <c r="S45" s="427"/>
    </row>
    <row r="46" spans="1:19" s="55" customFormat="1" ht="15.75" hidden="1">
      <c r="A46" s="63" t="e">
        <f>+#REF!</f>
        <v>#REF!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427"/>
      <c r="S46" s="427"/>
    </row>
    <row r="47" spans="1:19" s="55" customFormat="1" ht="12.75" hidden="1">
      <c r="A47" s="64" t="s">
        <v>165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427"/>
      <c r="S47" s="427"/>
    </row>
    <row r="48" spans="1:19" s="55" customFormat="1" ht="12.75" hidden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8"/>
      <c r="S48" s="428"/>
    </row>
    <row r="49" spans="18:19" ht="12.75" hidden="1">
      <c r="R49" s="428"/>
      <c r="S49" s="428"/>
    </row>
    <row r="50" spans="1:19" ht="12.75" hidden="1">
      <c r="A50" s="354" t="s">
        <v>177</v>
      </c>
      <c r="B50" s="89"/>
      <c r="C50" s="285" t="e">
        <f>+#REF!</f>
        <v>#REF!</v>
      </c>
      <c r="D50" s="286"/>
      <c r="E50" s="287"/>
      <c r="F50" s="285" t="e">
        <f>+#REF!</f>
        <v>#REF!</v>
      </c>
      <c r="G50" s="286"/>
      <c r="H50" s="287"/>
      <c r="I50" s="288" t="e">
        <f>+#REF!</f>
        <v>#REF!</v>
      </c>
      <c r="J50" s="286"/>
      <c r="K50" s="288" t="e">
        <f>+#REF!</f>
        <v>#REF!</v>
      </c>
      <c r="L50" s="386"/>
      <c r="M50" s="386"/>
      <c r="N50" s="286"/>
      <c r="O50" s="288" t="e">
        <f>+#REF!</f>
        <v>#REF!</v>
      </c>
      <c r="P50" s="286"/>
      <c r="Q50" s="289"/>
      <c r="R50" s="421"/>
      <c r="S50" s="422"/>
    </row>
    <row r="51" spans="2:19" ht="12.75" hidden="1">
      <c r="B51" s="89"/>
      <c r="C51" s="290" t="e">
        <f>+#REF!</f>
        <v>#REF!</v>
      </c>
      <c r="D51" s="291"/>
      <c r="E51" s="287"/>
      <c r="F51" s="290" t="e">
        <f>+#REF!</f>
        <v>#REF!</v>
      </c>
      <c r="G51" s="292"/>
      <c r="H51" s="287"/>
      <c r="I51" s="290" t="e">
        <f>+#REF!</f>
        <v>#REF!</v>
      </c>
      <c r="J51" s="292"/>
      <c r="K51" s="290" t="s">
        <v>167</v>
      </c>
      <c r="L51" s="376"/>
      <c r="M51" s="376"/>
      <c r="N51" s="292"/>
      <c r="O51" s="290" t="e">
        <f>+#REF!</f>
        <v>#REF!</v>
      </c>
      <c r="P51" s="292"/>
      <c r="Q51" s="289"/>
      <c r="R51" s="422"/>
      <c r="S51" s="422"/>
    </row>
    <row r="52" spans="1:19" ht="12.75" hidden="1">
      <c r="A52" s="651" t="s">
        <v>239</v>
      </c>
      <c r="B52" s="89"/>
      <c r="C52" s="293"/>
      <c r="D52" s="294" t="s">
        <v>193</v>
      </c>
      <c r="E52" s="287"/>
      <c r="F52" s="293"/>
      <c r="G52" s="294" t="s">
        <v>193</v>
      </c>
      <c r="H52" s="287"/>
      <c r="I52" s="293"/>
      <c r="J52" s="294" t="s">
        <v>193</v>
      </c>
      <c r="K52" s="293"/>
      <c r="L52" s="377"/>
      <c r="M52" s="377"/>
      <c r="N52" s="294" t="s">
        <v>193</v>
      </c>
      <c r="O52" s="293"/>
      <c r="P52" s="294" t="s">
        <v>193</v>
      </c>
      <c r="Q52" s="289"/>
      <c r="R52" s="377"/>
      <c r="S52" s="377"/>
    </row>
    <row r="53" spans="1:19" ht="12.75" hidden="1">
      <c r="A53" s="650"/>
      <c r="B53" s="89"/>
      <c r="C53" s="295" t="s">
        <v>58</v>
      </c>
      <c r="D53" s="296" t="s">
        <v>240</v>
      </c>
      <c r="E53" s="287"/>
      <c r="F53" s="295" t="s">
        <v>58</v>
      </c>
      <c r="G53" s="296" t="s">
        <v>240</v>
      </c>
      <c r="H53" s="287"/>
      <c r="I53" s="295" t="s">
        <v>58</v>
      </c>
      <c r="J53" s="296" t="s">
        <v>240</v>
      </c>
      <c r="K53" s="295" t="s">
        <v>58</v>
      </c>
      <c r="L53" s="378"/>
      <c r="M53" s="378"/>
      <c r="N53" s="296" t="s">
        <v>240</v>
      </c>
      <c r="O53" s="295" t="s">
        <v>58</v>
      </c>
      <c r="P53" s="296" t="s">
        <v>240</v>
      </c>
      <c r="Q53" s="289"/>
      <c r="R53" s="423"/>
      <c r="S53" s="423"/>
    </row>
    <row r="54" spans="1:19" ht="12.75" hidden="1">
      <c r="A54" s="90"/>
      <c r="B54" s="89"/>
      <c r="C54" s="91"/>
      <c r="D54" s="92"/>
      <c r="E54" s="89"/>
      <c r="F54" s="91"/>
      <c r="G54" s="92"/>
      <c r="H54" s="89"/>
      <c r="I54" s="91"/>
      <c r="J54" s="92"/>
      <c r="K54" s="91"/>
      <c r="L54" s="379"/>
      <c r="M54" s="379"/>
      <c r="N54" s="92"/>
      <c r="O54" s="91"/>
      <c r="P54" s="92"/>
      <c r="R54" s="379"/>
      <c r="S54" s="379"/>
    </row>
    <row r="55" spans="1:19" ht="12.75" hidden="1">
      <c r="A55" s="93" t="s">
        <v>241</v>
      </c>
      <c r="B55" s="89"/>
      <c r="C55" s="94"/>
      <c r="D55" s="95"/>
      <c r="E55" s="89"/>
      <c r="F55" s="94"/>
      <c r="G55" s="95"/>
      <c r="H55" s="89"/>
      <c r="I55" s="94"/>
      <c r="J55" s="95"/>
      <c r="K55" s="94"/>
      <c r="L55" s="380"/>
      <c r="M55" s="380"/>
      <c r="N55" s="95"/>
      <c r="O55" s="94"/>
      <c r="P55" s="95"/>
      <c r="R55" s="380"/>
      <c r="S55" s="424"/>
    </row>
    <row r="56" spans="1:19" ht="12.75" hidden="1">
      <c r="A56" s="258" t="s">
        <v>231</v>
      </c>
      <c r="B56" s="90"/>
      <c r="C56" s="259"/>
      <c r="D56" s="260"/>
      <c r="E56" s="262"/>
      <c r="F56" s="259"/>
      <c r="G56" s="260"/>
      <c r="H56" s="262"/>
      <c r="I56" s="259"/>
      <c r="J56" s="260"/>
      <c r="K56" s="259"/>
      <c r="L56" s="381"/>
      <c r="M56" s="381"/>
      <c r="N56" s="260"/>
      <c r="O56" s="259">
        <f>K56+I56</f>
        <v>0</v>
      </c>
      <c r="P56" s="260">
        <f>N56+J56</f>
        <v>0</v>
      </c>
      <c r="R56" s="384"/>
      <c r="S56" s="384"/>
    </row>
    <row r="57" spans="1:19" ht="10.5" customHeight="1" hidden="1">
      <c r="A57" s="96" t="s">
        <v>230</v>
      </c>
      <c r="B57" s="89"/>
      <c r="C57" s="100"/>
      <c r="D57" s="101"/>
      <c r="E57" s="99"/>
      <c r="F57" s="100"/>
      <c r="G57" s="101"/>
      <c r="H57" s="99"/>
      <c r="I57" s="100"/>
      <c r="J57" s="101"/>
      <c r="K57" s="100"/>
      <c r="L57" s="382"/>
      <c r="M57" s="382"/>
      <c r="N57" s="101"/>
      <c r="O57" s="100"/>
      <c r="P57" s="101"/>
      <c r="R57" s="382"/>
      <c r="S57" s="382"/>
    </row>
    <row r="58" spans="1:19" ht="12.75" hidden="1">
      <c r="A58" s="104" t="s">
        <v>242</v>
      </c>
      <c r="B58" s="93"/>
      <c r="C58" s="105">
        <f>SUM(C56:C57)</f>
        <v>0</v>
      </c>
      <c r="D58" s="106">
        <f>SUM(D56:D57)</f>
        <v>0</v>
      </c>
      <c r="E58" s="261"/>
      <c r="F58" s="105">
        <f>SUM(F56:F57)</f>
        <v>0</v>
      </c>
      <c r="G58" s="106">
        <f>SUM(G56:G57)</f>
        <v>0</v>
      </c>
      <c r="H58" s="261"/>
      <c r="I58" s="105">
        <f aca="true" t="shared" si="9" ref="I58:P58">SUM(I56:I57)</f>
        <v>0</v>
      </c>
      <c r="J58" s="106">
        <f t="shared" si="9"/>
        <v>0</v>
      </c>
      <c r="K58" s="105">
        <f t="shared" si="9"/>
        <v>0</v>
      </c>
      <c r="L58" s="383"/>
      <c r="M58" s="383"/>
      <c r="N58" s="106">
        <f t="shared" si="9"/>
        <v>0</v>
      </c>
      <c r="O58" s="105">
        <f t="shared" si="9"/>
        <v>0</v>
      </c>
      <c r="P58" s="106">
        <f t="shared" si="9"/>
        <v>0</v>
      </c>
      <c r="Q58" s="54"/>
      <c r="R58" s="425"/>
      <c r="S58" s="425"/>
    </row>
    <row r="59" spans="1:19" ht="12.75" hidden="1">
      <c r="A59" s="90"/>
      <c r="B59" s="89"/>
      <c r="C59" s="91"/>
      <c r="D59" s="92"/>
      <c r="E59" s="89"/>
      <c r="F59" s="91"/>
      <c r="G59" s="92"/>
      <c r="H59" s="89"/>
      <c r="I59" s="91"/>
      <c r="J59" s="92"/>
      <c r="K59" s="91"/>
      <c r="L59" s="379"/>
      <c r="M59" s="379"/>
      <c r="N59" s="92"/>
      <c r="O59" s="91"/>
      <c r="P59" s="92"/>
      <c r="R59" s="379"/>
      <c r="S59" s="379"/>
    </row>
    <row r="60" spans="1:19" ht="25.5" hidden="1">
      <c r="A60" s="103" t="s">
        <v>9</v>
      </c>
      <c r="B60" s="89"/>
      <c r="C60" s="91"/>
      <c r="D60" s="92"/>
      <c r="E60" s="89"/>
      <c r="F60" s="91"/>
      <c r="G60" s="92"/>
      <c r="H60" s="89"/>
      <c r="I60" s="91"/>
      <c r="J60" s="92"/>
      <c r="K60" s="91"/>
      <c r="L60" s="379"/>
      <c r="M60" s="379"/>
      <c r="N60" s="92"/>
      <c r="O60" s="91"/>
      <c r="P60" s="92"/>
      <c r="R60" s="379"/>
      <c r="S60" s="379"/>
    </row>
    <row r="61" spans="1:19" ht="12.75" hidden="1">
      <c r="A61" s="258">
        <v>2.1</v>
      </c>
      <c r="B61" s="90"/>
      <c r="C61" s="259"/>
      <c r="D61" s="260"/>
      <c r="E61" s="262"/>
      <c r="F61" s="259"/>
      <c r="G61" s="260"/>
      <c r="H61" s="262"/>
      <c r="I61" s="259"/>
      <c r="J61" s="260"/>
      <c r="K61" s="259"/>
      <c r="L61" s="381"/>
      <c r="M61" s="381"/>
      <c r="N61" s="260"/>
      <c r="O61" s="259">
        <f>K61+I61</f>
        <v>0</v>
      </c>
      <c r="P61" s="260">
        <f>N61+J61</f>
        <v>0</v>
      </c>
      <c r="R61" s="384"/>
      <c r="S61" s="384"/>
    </row>
    <row r="62" spans="1:19" ht="12.75" hidden="1">
      <c r="A62" s="96" t="s">
        <v>10</v>
      </c>
      <c r="B62" s="89"/>
      <c r="C62" s="97"/>
      <c r="D62" s="98"/>
      <c r="E62" s="99"/>
      <c r="F62" s="97"/>
      <c r="G62" s="98"/>
      <c r="H62" s="99"/>
      <c r="I62" s="97"/>
      <c r="J62" s="98"/>
      <c r="K62" s="97"/>
      <c r="L62" s="384"/>
      <c r="M62" s="384"/>
      <c r="N62" s="98"/>
      <c r="O62" s="97"/>
      <c r="P62" s="98"/>
      <c r="R62" s="384"/>
      <c r="S62" s="384"/>
    </row>
    <row r="63" spans="1:19" ht="12.75" hidden="1">
      <c r="A63" s="96" t="s">
        <v>11</v>
      </c>
      <c r="B63" s="89"/>
      <c r="C63" s="97"/>
      <c r="D63" s="98"/>
      <c r="E63" s="99"/>
      <c r="F63" s="97"/>
      <c r="G63" s="98"/>
      <c r="H63" s="99"/>
      <c r="I63" s="97"/>
      <c r="J63" s="98"/>
      <c r="K63" s="97"/>
      <c r="L63" s="384"/>
      <c r="M63" s="384"/>
      <c r="N63" s="98"/>
      <c r="O63" s="97"/>
      <c r="P63" s="98"/>
      <c r="R63" s="384"/>
      <c r="S63" s="384"/>
    </row>
    <row r="64" spans="1:19" ht="12.75" hidden="1">
      <c r="A64" s="96" t="s">
        <v>12</v>
      </c>
      <c r="B64" s="89"/>
      <c r="C64" s="97"/>
      <c r="D64" s="98"/>
      <c r="E64" s="99"/>
      <c r="F64" s="97"/>
      <c r="G64" s="98"/>
      <c r="H64" s="99"/>
      <c r="I64" s="97"/>
      <c r="J64" s="98"/>
      <c r="K64" s="97"/>
      <c r="L64" s="384"/>
      <c r="M64" s="384"/>
      <c r="N64" s="98"/>
      <c r="O64" s="97"/>
      <c r="P64" s="98"/>
      <c r="R64" s="384"/>
      <c r="S64" s="384"/>
    </row>
    <row r="65" spans="1:19" ht="12.75" hidden="1">
      <c r="A65" s="96" t="s">
        <v>13</v>
      </c>
      <c r="B65" s="89"/>
      <c r="C65" s="97"/>
      <c r="D65" s="98"/>
      <c r="E65" s="99"/>
      <c r="F65" s="97"/>
      <c r="G65" s="98"/>
      <c r="H65" s="99"/>
      <c r="I65" s="97"/>
      <c r="J65" s="98"/>
      <c r="K65" s="97"/>
      <c r="L65" s="384"/>
      <c r="M65" s="384"/>
      <c r="N65" s="98"/>
      <c r="O65" s="97"/>
      <c r="P65" s="98"/>
      <c r="R65" s="384"/>
      <c r="S65" s="384"/>
    </row>
    <row r="66" spans="1:19" ht="12.75" hidden="1">
      <c r="A66" s="96" t="s">
        <v>14</v>
      </c>
      <c r="B66" s="89"/>
      <c r="C66" s="100"/>
      <c r="D66" s="101"/>
      <c r="E66" s="99"/>
      <c r="F66" s="100"/>
      <c r="G66" s="101"/>
      <c r="H66" s="99"/>
      <c r="I66" s="100"/>
      <c r="J66" s="101"/>
      <c r="K66" s="100"/>
      <c r="L66" s="382"/>
      <c r="M66" s="382"/>
      <c r="N66" s="101"/>
      <c r="O66" s="100"/>
      <c r="P66" s="101"/>
      <c r="R66" s="382"/>
      <c r="S66" s="382"/>
    </row>
    <row r="67" spans="1:19" ht="12.75" hidden="1">
      <c r="A67" s="104" t="s">
        <v>15</v>
      </c>
      <c r="B67" s="93"/>
      <c r="C67" s="105">
        <f>SUM(C61:C66)</f>
        <v>0</v>
      </c>
      <c r="D67" s="106">
        <f>SUM(D61:D66)</f>
        <v>0</v>
      </c>
      <c r="E67" s="261"/>
      <c r="F67" s="105">
        <f>SUM(F61:F66)</f>
        <v>0</v>
      </c>
      <c r="G67" s="106">
        <f>SUM(G61:G66)</f>
        <v>0</v>
      </c>
      <c r="H67" s="261"/>
      <c r="I67" s="105">
        <f aca="true" t="shared" si="10" ref="I67:P67">SUM(I61:I66)</f>
        <v>0</v>
      </c>
      <c r="J67" s="106">
        <f t="shared" si="10"/>
        <v>0</v>
      </c>
      <c r="K67" s="105">
        <f t="shared" si="10"/>
        <v>0</v>
      </c>
      <c r="L67" s="383"/>
      <c r="M67" s="383"/>
      <c r="N67" s="106">
        <f t="shared" si="10"/>
        <v>0</v>
      </c>
      <c r="O67" s="105">
        <f t="shared" si="10"/>
        <v>0</v>
      </c>
      <c r="P67" s="106">
        <f t="shared" si="10"/>
        <v>0</v>
      </c>
      <c r="R67" s="425"/>
      <c r="S67" s="425"/>
    </row>
    <row r="68" spans="1:19" ht="12.75" hidden="1">
      <c r="A68" s="90"/>
      <c r="B68" s="89"/>
      <c r="C68" s="91"/>
      <c r="D68" s="92"/>
      <c r="E68" s="89"/>
      <c r="F68" s="91"/>
      <c r="G68" s="92"/>
      <c r="H68" s="89"/>
      <c r="I68" s="91"/>
      <c r="J68" s="92"/>
      <c r="K68" s="91"/>
      <c r="L68" s="379"/>
      <c r="M68" s="379"/>
      <c r="N68" s="92"/>
      <c r="O68" s="91"/>
      <c r="P68" s="92"/>
      <c r="R68" s="379"/>
      <c r="S68" s="379"/>
    </row>
    <row r="69" spans="1:19" ht="25.5" hidden="1">
      <c r="A69" s="103" t="s">
        <v>16</v>
      </c>
      <c r="B69" s="89"/>
      <c r="C69" s="91"/>
      <c r="D69" s="92"/>
      <c r="E69" s="89"/>
      <c r="F69" s="91"/>
      <c r="G69" s="92"/>
      <c r="H69" s="89"/>
      <c r="I69" s="91"/>
      <c r="J69" s="92"/>
      <c r="K69" s="91"/>
      <c r="L69" s="379"/>
      <c r="M69" s="379"/>
      <c r="N69" s="92"/>
      <c r="O69" s="91"/>
      <c r="P69" s="92"/>
      <c r="R69" s="379"/>
      <c r="S69" s="379"/>
    </row>
    <row r="70" spans="1:19" ht="12.75" hidden="1">
      <c r="A70" s="258" t="s">
        <v>232</v>
      </c>
      <c r="B70" s="90"/>
      <c r="C70" s="259"/>
      <c r="D70" s="260"/>
      <c r="E70" s="262"/>
      <c r="F70" s="259"/>
      <c r="G70" s="260"/>
      <c r="H70" s="262"/>
      <c r="I70" s="259"/>
      <c r="J70" s="260"/>
      <c r="K70" s="259"/>
      <c r="L70" s="381"/>
      <c r="M70" s="381"/>
      <c r="N70" s="260"/>
      <c r="O70" s="259">
        <f>K70+I70</f>
        <v>0</v>
      </c>
      <c r="P70" s="260">
        <f>N70+J70</f>
        <v>0</v>
      </c>
      <c r="R70" s="384"/>
      <c r="S70" s="384"/>
    </row>
    <row r="71" spans="1:19" ht="12.75" hidden="1">
      <c r="A71" s="96" t="s">
        <v>17</v>
      </c>
      <c r="B71" s="89"/>
      <c r="C71" s="97"/>
      <c r="D71" s="98"/>
      <c r="E71" s="99"/>
      <c r="F71" s="97"/>
      <c r="G71" s="98"/>
      <c r="H71" s="99"/>
      <c r="I71" s="97"/>
      <c r="J71" s="98"/>
      <c r="K71" s="97"/>
      <c r="L71" s="384"/>
      <c r="M71" s="384"/>
      <c r="N71" s="98"/>
      <c r="O71" s="97"/>
      <c r="P71" s="98"/>
      <c r="R71" s="384"/>
      <c r="S71" s="384"/>
    </row>
    <row r="72" spans="1:19" ht="12.75" hidden="1">
      <c r="A72" s="96" t="s">
        <v>18</v>
      </c>
      <c r="B72" s="89"/>
      <c r="C72" s="100"/>
      <c r="D72" s="101"/>
      <c r="E72" s="99"/>
      <c r="F72" s="100"/>
      <c r="G72" s="101"/>
      <c r="H72" s="99"/>
      <c r="I72" s="100"/>
      <c r="J72" s="101"/>
      <c r="K72" s="100"/>
      <c r="L72" s="382"/>
      <c r="M72" s="382"/>
      <c r="N72" s="101"/>
      <c r="O72" s="100"/>
      <c r="P72" s="101"/>
      <c r="R72" s="382"/>
      <c r="S72" s="382"/>
    </row>
    <row r="73" spans="1:19" ht="12.75" hidden="1">
      <c r="A73" s="104" t="s">
        <v>19</v>
      </c>
      <c r="B73" s="93"/>
      <c r="C73" s="105">
        <f>SUM(C70:C72)</f>
        <v>0</v>
      </c>
      <c r="D73" s="106">
        <f>SUM(D70:D72)</f>
        <v>0</v>
      </c>
      <c r="E73" s="261"/>
      <c r="F73" s="105">
        <f>SUM(F70:F72)</f>
        <v>0</v>
      </c>
      <c r="G73" s="106">
        <f>SUM(G70:G72)</f>
        <v>0</v>
      </c>
      <c r="H73" s="261"/>
      <c r="I73" s="105">
        <f aca="true" t="shared" si="11" ref="I73:P73">SUM(I70:I72)</f>
        <v>0</v>
      </c>
      <c r="J73" s="106">
        <f t="shared" si="11"/>
        <v>0</v>
      </c>
      <c r="K73" s="105">
        <f t="shared" si="11"/>
        <v>0</v>
      </c>
      <c r="L73" s="383"/>
      <c r="M73" s="383"/>
      <c r="N73" s="106">
        <f t="shared" si="11"/>
        <v>0</v>
      </c>
      <c r="O73" s="105">
        <f t="shared" si="11"/>
        <v>0</v>
      </c>
      <c r="P73" s="106">
        <f t="shared" si="11"/>
        <v>0</v>
      </c>
      <c r="R73" s="425"/>
      <c r="S73" s="425"/>
    </row>
    <row r="74" spans="1:19" ht="12.75" hidden="1">
      <c r="A74" s="90"/>
      <c r="B74" s="89"/>
      <c r="C74" s="91"/>
      <c r="D74" s="92"/>
      <c r="E74" s="89"/>
      <c r="F74" s="91"/>
      <c r="G74" s="92"/>
      <c r="H74" s="89"/>
      <c r="I74" s="91"/>
      <c r="J74" s="92"/>
      <c r="K74" s="91"/>
      <c r="L74" s="379"/>
      <c r="M74" s="379"/>
      <c r="N74" s="92"/>
      <c r="O74" s="91"/>
      <c r="P74" s="92"/>
      <c r="R74" s="379"/>
      <c r="S74" s="379"/>
    </row>
    <row r="75" spans="1:19" ht="25.5" hidden="1">
      <c r="A75" s="103" t="s">
        <v>20</v>
      </c>
      <c r="B75" s="89"/>
      <c r="C75" s="91"/>
      <c r="D75" s="92"/>
      <c r="E75" s="89"/>
      <c r="F75" s="91"/>
      <c r="G75" s="92"/>
      <c r="H75" s="89"/>
      <c r="I75" s="91"/>
      <c r="J75" s="92"/>
      <c r="K75" s="91"/>
      <c r="L75" s="379"/>
      <c r="M75" s="379"/>
      <c r="N75" s="92"/>
      <c r="O75" s="91"/>
      <c r="P75" s="92"/>
      <c r="R75" s="379"/>
      <c r="S75" s="379"/>
    </row>
    <row r="76" spans="1:19" ht="12.75" hidden="1">
      <c r="A76" s="258" t="s">
        <v>233</v>
      </c>
      <c r="B76" s="90"/>
      <c r="C76" s="259">
        <v>0</v>
      </c>
      <c r="D76" s="260">
        <v>0</v>
      </c>
      <c r="E76" s="262"/>
      <c r="F76" s="259">
        <v>0</v>
      </c>
      <c r="G76" s="260">
        <v>0</v>
      </c>
      <c r="H76" s="262"/>
      <c r="I76" s="259">
        <v>0</v>
      </c>
      <c r="J76" s="260">
        <v>0</v>
      </c>
      <c r="K76" s="259">
        <v>0</v>
      </c>
      <c r="L76" s="381"/>
      <c r="M76" s="381"/>
      <c r="N76" s="260">
        <v>0</v>
      </c>
      <c r="O76" s="259">
        <f>K76+I76</f>
        <v>0</v>
      </c>
      <c r="P76" s="260">
        <f>N76+J76</f>
        <v>0</v>
      </c>
      <c r="R76" s="384"/>
      <c r="S76" s="384"/>
    </row>
    <row r="77" spans="1:19" ht="12.75" hidden="1">
      <c r="A77" s="96" t="s">
        <v>21</v>
      </c>
      <c r="B77" s="89"/>
      <c r="C77" s="97">
        <v>0</v>
      </c>
      <c r="D77" s="98">
        <v>0</v>
      </c>
      <c r="E77" s="99"/>
      <c r="F77" s="97">
        <v>0</v>
      </c>
      <c r="G77" s="98">
        <v>0</v>
      </c>
      <c r="H77" s="99"/>
      <c r="I77" s="97">
        <v>0</v>
      </c>
      <c r="J77" s="98">
        <v>0</v>
      </c>
      <c r="K77" s="97">
        <v>0</v>
      </c>
      <c r="L77" s="384"/>
      <c r="M77" s="384"/>
      <c r="N77" s="98">
        <v>0</v>
      </c>
      <c r="O77" s="97">
        <v>0</v>
      </c>
      <c r="P77" s="98">
        <v>0</v>
      </c>
      <c r="R77" s="384"/>
      <c r="S77" s="384"/>
    </row>
    <row r="78" spans="1:19" ht="12.75" hidden="1">
      <c r="A78" s="96" t="s">
        <v>22</v>
      </c>
      <c r="B78" s="89"/>
      <c r="C78" s="97">
        <v>0</v>
      </c>
      <c r="D78" s="98">
        <v>0</v>
      </c>
      <c r="E78" s="99"/>
      <c r="F78" s="97">
        <v>0</v>
      </c>
      <c r="G78" s="98">
        <v>0</v>
      </c>
      <c r="H78" s="99"/>
      <c r="I78" s="97">
        <v>0</v>
      </c>
      <c r="J78" s="98">
        <v>0</v>
      </c>
      <c r="K78" s="97">
        <v>0</v>
      </c>
      <c r="L78" s="384"/>
      <c r="M78" s="384"/>
      <c r="N78" s="98">
        <v>0</v>
      </c>
      <c r="O78" s="97">
        <v>0</v>
      </c>
      <c r="P78" s="98">
        <v>0</v>
      </c>
      <c r="R78" s="384"/>
      <c r="S78" s="384"/>
    </row>
    <row r="79" spans="1:19" ht="12.75" hidden="1">
      <c r="A79" s="96" t="s">
        <v>23</v>
      </c>
      <c r="B79" s="89"/>
      <c r="C79" s="97">
        <v>0</v>
      </c>
      <c r="D79" s="98">
        <v>0</v>
      </c>
      <c r="E79" s="99"/>
      <c r="F79" s="97">
        <v>0</v>
      </c>
      <c r="G79" s="98">
        <v>0</v>
      </c>
      <c r="H79" s="99"/>
      <c r="I79" s="97">
        <v>0</v>
      </c>
      <c r="J79" s="98">
        <v>0</v>
      </c>
      <c r="K79" s="97">
        <v>0</v>
      </c>
      <c r="L79" s="384"/>
      <c r="M79" s="384"/>
      <c r="N79" s="98">
        <v>0</v>
      </c>
      <c r="O79" s="97">
        <v>0</v>
      </c>
      <c r="P79" s="98">
        <v>0</v>
      </c>
      <c r="R79" s="384"/>
      <c r="S79" s="384"/>
    </row>
    <row r="80" spans="1:19" ht="12.75" hidden="1">
      <c r="A80" s="96" t="s">
        <v>24</v>
      </c>
      <c r="B80" s="89"/>
      <c r="C80" s="97">
        <v>0</v>
      </c>
      <c r="D80" s="98">
        <v>0</v>
      </c>
      <c r="E80" s="99"/>
      <c r="F80" s="97">
        <v>0</v>
      </c>
      <c r="G80" s="98">
        <v>0</v>
      </c>
      <c r="H80" s="99"/>
      <c r="I80" s="97">
        <v>0</v>
      </c>
      <c r="J80" s="98">
        <v>0</v>
      </c>
      <c r="K80" s="97">
        <v>0</v>
      </c>
      <c r="L80" s="384"/>
      <c r="M80" s="384"/>
      <c r="N80" s="98">
        <v>0</v>
      </c>
      <c r="O80" s="97">
        <v>0</v>
      </c>
      <c r="P80" s="98">
        <v>0</v>
      </c>
      <c r="R80" s="384"/>
      <c r="S80" s="384"/>
    </row>
    <row r="81" spans="1:19" ht="12.75" hidden="1">
      <c r="A81" s="96" t="s">
        <v>25</v>
      </c>
      <c r="B81" s="89"/>
      <c r="C81" s="100">
        <v>0</v>
      </c>
      <c r="D81" s="101">
        <v>0</v>
      </c>
      <c r="E81" s="99"/>
      <c r="F81" s="100">
        <v>0</v>
      </c>
      <c r="G81" s="101">
        <v>0</v>
      </c>
      <c r="H81" s="99"/>
      <c r="I81" s="100">
        <v>0</v>
      </c>
      <c r="J81" s="101">
        <v>0</v>
      </c>
      <c r="K81" s="100">
        <v>0</v>
      </c>
      <c r="L81" s="382"/>
      <c r="M81" s="382"/>
      <c r="N81" s="101">
        <v>0</v>
      </c>
      <c r="O81" s="100">
        <v>0</v>
      </c>
      <c r="P81" s="101">
        <v>0</v>
      </c>
      <c r="R81" s="382"/>
      <c r="S81" s="382"/>
    </row>
    <row r="82" spans="1:19" ht="12.75" hidden="1">
      <c r="A82" s="104" t="s">
        <v>26</v>
      </c>
      <c r="B82" s="93"/>
      <c r="C82" s="105">
        <f>SUM(C76:C81)</f>
        <v>0</v>
      </c>
      <c r="D82" s="106">
        <f>SUM(D76:D81)</f>
        <v>0</v>
      </c>
      <c r="E82" s="102"/>
      <c r="F82" s="105">
        <f>SUM(F76:F81)</f>
        <v>0</v>
      </c>
      <c r="G82" s="106">
        <f>SUM(G76:G81)</f>
        <v>0</v>
      </c>
      <c r="H82" s="261"/>
      <c r="I82" s="105">
        <f aca="true" t="shared" si="12" ref="I82:P82">SUM(I76:I81)</f>
        <v>0</v>
      </c>
      <c r="J82" s="106">
        <f t="shared" si="12"/>
        <v>0</v>
      </c>
      <c r="K82" s="105">
        <f t="shared" si="12"/>
        <v>0</v>
      </c>
      <c r="L82" s="383"/>
      <c r="M82" s="383"/>
      <c r="N82" s="106">
        <f t="shared" si="12"/>
        <v>0</v>
      </c>
      <c r="O82" s="105">
        <f t="shared" si="12"/>
        <v>0</v>
      </c>
      <c r="P82" s="106">
        <f t="shared" si="12"/>
        <v>0</v>
      </c>
      <c r="R82" s="425"/>
      <c r="S82" s="425"/>
    </row>
    <row r="83" spans="1:19" ht="12.75" hidden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R83" s="379"/>
      <c r="S83" s="379"/>
    </row>
    <row r="84" spans="1:19" ht="13.5" hidden="1" thickBot="1">
      <c r="A84" s="264" t="s">
        <v>27</v>
      </c>
      <c r="B84" s="265"/>
      <c r="C84" s="263">
        <f>C58+C67+C73+C82</f>
        <v>0</v>
      </c>
      <c r="D84" s="107">
        <f>D58+D67+D73+D82</f>
        <v>0</v>
      </c>
      <c r="E84" s="265"/>
      <c r="F84" s="263">
        <f>F58+F67+F73+F82</f>
        <v>0</v>
      </c>
      <c r="G84" s="107">
        <f>G58+G67+G73+G82</f>
        <v>0</v>
      </c>
      <c r="H84" s="265"/>
      <c r="I84" s="263">
        <f aca="true" t="shared" si="13" ref="I84:P85">I58+I67+I73+I82</f>
        <v>0</v>
      </c>
      <c r="J84" s="107">
        <f t="shared" si="13"/>
        <v>0</v>
      </c>
      <c r="K84" s="263">
        <f t="shared" si="13"/>
        <v>0</v>
      </c>
      <c r="L84" s="385"/>
      <c r="M84" s="385"/>
      <c r="N84" s="107">
        <f t="shared" si="13"/>
        <v>0</v>
      </c>
      <c r="O84" s="263">
        <f t="shared" si="13"/>
        <v>0</v>
      </c>
      <c r="P84" s="107">
        <f t="shared" si="13"/>
        <v>0</v>
      </c>
      <c r="Q84" s="55"/>
      <c r="R84" s="109"/>
      <c r="S84" s="110"/>
    </row>
    <row r="85" spans="1:19" ht="13.5" thickBot="1">
      <c r="A85" s="264" t="s">
        <v>314</v>
      </c>
      <c r="B85" s="265"/>
      <c r="C85" s="263">
        <f>C59+C68+C74+C83</f>
        <v>0</v>
      </c>
      <c r="D85" s="107">
        <f>D59+D68+D74+D83</f>
        <v>0</v>
      </c>
      <c r="E85" s="265"/>
      <c r="F85" s="263">
        <f>F59+F68+F74+F83</f>
        <v>0</v>
      </c>
      <c r="G85" s="107">
        <f>G59+G68+G74+G83</f>
        <v>0</v>
      </c>
      <c r="H85" s="265"/>
      <c r="I85" s="263">
        <f t="shared" si="13"/>
        <v>0</v>
      </c>
      <c r="J85" s="107">
        <f t="shared" si="13"/>
        <v>0</v>
      </c>
      <c r="K85" s="263">
        <f t="shared" si="13"/>
        <v>0</v>
      </c>
      <c r="L85" s="107">
        <f t="shared" si="13"/>
        <v>0</v>
      </c>
      <c r="M85" s="263">
        <f t="shared" si="13"/>
        <v>0</v>
      </c>
      <c r="N85" s="107">
        <f t="shared" si="13"/>
        <v>0</v>
      </c>
      <c r="O85" s="263">
        <f t="shared" si="13"/>
        <v>0</v>
      </c>
      <c r="P85" s="107">
        <v>-10000</v>
      </c>
      <c r="Q85" s="55"/>
      <c r="R85" s="426"/>
      <c r="S85" s="426"/>
    </row>
    <row r="86" spans="1:19" ht="15">
      <c r="A86" s="623"/>
      <c r="B86" s="624"/>
      <c r="C86" s="624"/>
      <c r="D86" s="624"/>
      <c r="E86" s="624"/>
      <c r="F86" s="624"/>
      <c r="G86" s="624"/>
      <c r="H86" s="624"/>
      <c r="I86" s="624"/>
      <c r="J86" s="625"/>
      <c r="K86" s="625"/>
      <c r="L86" s="625"/>
      <c r="M86" s="625"/>
      <c r="N86" s="625"/>
      <c r="O86" s="625"/>
      <c r="P86" s="625"/>
      <c r="Q86" s="625"/>
      <c r="R86" s="625"/>
      <c r="S86" s="625"/>
    </row>
  </sheetData>
  <mergeCells count="3">
    <mergeCell ref="K10:L10"/>
    <mergeCell ref="A11:A12"/>
    <mergeCell ref="A52:A53"/>
  </mergeCells>
  <printOptions horizontalCentered="1"/>
  <pageMargins left="0.75" right="0.75" top="1" bottom="0.6" header="0.5" footer="0.59"/>
  <pageSetup fitToHeight="1" fitToWidth="1" horizontalDpi="600" verticalDpi="600" orientation="landscape" scale="67" r:id="rId1"/>
  <headerFooter alignWithMargins="0">
    <oddFooter>&amp;C&amp;"Times New Roman,Regular"Exhibit D - Resources by DOJ Strategic Goals and Strategic Objectives</oddFooter>
  </headerFooter>
  <rowBreaks count="1" manualBreakCount="1">
    <brk id="4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showOutlineSymbols="0" zoomScale="80" zoomScaleNormal="80" workbookViewId="0" topLeftCell="D12">
      <selection activeCell="I15" sqref="I15"/>
    </sheetView>
  </sheetViews>
  <sheetFormatPr defaultColWidth="8.88671875" defaultRowHeight="15"/>
  <cols>
    <col min="1" max="1" width="3.77734375" style="20" customWidth="1"/>
    <col min="2" max="2" width="38.3359375" style="20" customWidth="1"/>
    <col min="3" max="3" width="5.6640625" style="20" customWidth="1"/>
    <col min="4" max="4" width="6.77734375" style="20" customWidth="1"/>
    <col min="5" max="5" width="8.6640625" style="20" customWidth="1"/>
    <col min="6" max="6" width="1.1171875" style="20" customWidth="1"/>
    <col min="7" max="7" width="5.77734375" style="20" customWidth="1"/>
    <col min="8" max="8" width="5.6640625" style="20" customWidth="1"/>
    <col min="9" max="9" width="8.10546875" style="458" customWidth="1"/>
    <col min="10" max="10" width="0.78125" style="27" customWidth="1"/>
    <col min="11" max="12" width="5.6640625" style="20" hidden="1" customWidth="1"/>
    <col min="13" max="13" width="5.99609375" style="20" hidden="1" customWidth="1"/>
    <col min="14" max="14" width="0.78125" style="20" customWidth="1"/>
    <col min="15" max="15" width="5.5546875" style="20" customWidth="1"/>
    <col min="16" max="16" width="5.6640625" style="20" customWidth="1"/>
    <col min="17" max="17" width="8.21484375" style="458" customWidth="1"/>
    <col min="18" max="18" width="0.78125" style="20" customWidth="1"/>
    <col min="19" max="20" width="5.6640625" style="20" customWidth="1"/>
    <col min="21" max="21" width="8.77734375" style="458" customWidth="1"/>
    <col min="22" max="22" width="0.88671875" style="20" customWidth="1"/>
    <col min="23" max="23" width="5.6640625" style="20" customWidth="1"/>
    <col min="24" max="24" width="6.77734375" style="20" customWidth="1"/>
    <col min="25" max="25" width="8.6640625" style="20" customWidth="1"/>
    <col min="26" max="16384" width="9.6640625" style="20" customWidth="1"/>
  </cols>
  <sheetData>
    <row r="1" spans="1:25" ht="20.25">
      <c r="A1" s="42" t="s">
        <v>41</v>
      </c>
      <c r="B1" s="1"/>
      <c r="C1" s="1"/>
      <c r="D1" s="1"/>
      <c r="E1" s="1"/>
      <c r="F1" s="1"/>
      <c r="G1" s="1"/>
      <c r="H1" s="1"/>
      <c r="I1" s="451"/>
      <c r="J1" s="2"/>
      <c r="K1" s="1"/>
      <c r="L1" s="1"/>
      <c r="M1" s="1"/>
      <c r="N1" s="1"/>
      <c r="O1" s="1"/>
      <c r="P1" s="1"/>
      <c r="Q1" s="451"/>
      <c r="R1" s="1"/>
      <c r="S1" s="1"/>
      <c r="T1" s="1"/>
      <c r="U1" s="45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451"/>
      <c r="J2" s="2"/>
      <c r="K2" s="1"/>
      <c r="L2" s="1"/>
      <c r="M2" s="1"/>
      <c r="N2" s="1"/>
      <c r="O2" s="1"/>
      <c r="P2" s="1"/>
      <c r="Q2" s="451"/>
      <c r="R2" s="1"/>
      <c r="S2" s="1"/>
      <c r="T2" s="1"/>
      <c r="U2" s="451"/>
      <c r="V2" s="1"/>
      <c r="W2" s="1"/>
      <c r="X2" s="1"/>
      <c r="Y2" s="1"/>
    </row>
    <row r="3" spans="1:25" ht="18.75">
      <c r="A3" s="656" t="s">
        <v>117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</row>
    <row r="4" spans="1:25" ht="16.5">
      <c r="A4" s="657" t="str">
        <f>+'(B) JJ Sum of Req '!A5</f>
        <v>Office of Justice Programs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</row>
    <row r="5" spans="1:25" ht="16.5">
      <c r="A5" s="657" t="str">
        <f>+'(B) JJ Sum of Req '!A6</f>
        <v>Juvenile Justice Programs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</row>
    <row r="6" spans="1:25" ht="15.75">
      <c r="A6" s="658" t="s">
        <v>165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</row>
    <row r="7" spans="1:25" ht="15.75">
      <c r="A7" s="1"/>
      <c r="B7" s="1"/>
      <c r="C7" s="1"/>
      <c r="D7" s="1"/>
      <c r="E7" s="1"/>
      <c r="F7" s="1"/>
      <c r="G7" s="22"/>
      <c r="H7" s="22"/>
      <c r="I7" s="451"/>
      <c r="J7" s="23"/>
      <c r="K7" s="22"/>
      <c r="L7" s="22"/>
      <c r="M7" s="22"/>
      <c r="N7" s="22"/>
      <c r="O7" s="22"/>
      <c r="P7" s="22"/>
      <c r="Q7" s="451"/>
      <c r="R7" s="1"/>
      <c r="S7" s="1"/>
      <c r="T7" s="1"/>
      <c r="U7" s="451"/>
      <c r="V7" s="1"/>
      <c r="W7" s="1"/>
      <c r="X7" s="1"/>
      <c r="Y7" s="1"/>
    </row>
    <row r="8" spans="1:25" ht="15.75">
      <c r="A8" s="1"/>
      <c r="B8" s="1"/>
      <c r="C8" s="22"/>
      <c r="D8" s="22"/>
      <c r="E8" s="22"/>
      <c r="F8" s="22"/>
      <c r="G8" s="22"/>
      <c r="H8" s="22"/>
      <c r="I8" s="451"/>
      <c r="J8" s="23"/>
      <c r="K8" s="22"/>
      <c r="L8" s="22"/>
      <c r="M8" s="22"/>
      <c r="N8" s="22"/>
      <c r="O8" s="22"/>
      <c r="P8" s="22"/>
      <c r="Q8" s="451"/>
      <c r="R8" s="22" t="s">
        <v>192</v>
      </c>
      <c r="S8" s="1"/>
      <c r="T8" s="1"/>
      <c r="U8" s="451"/>
      <c r="V8" s="1"/>
      <c r="W8" s="25"/>
      <c r="X8" s="22"/>
      <c r="Y8" s="22"/>
    </row>
    <row r="9" spans="1:25" ht="15.75">
      <c r="A9" s="139"/>
      <c r="B9" s="140"/>
      <c r="C9" s="163" t="s">
        <v>159</v>
      </c>
      <c r="D9" s="141"/>
      <c r="E9" s="141"/>
      <c r="F9" s="141" t="s">
        <v>192</v>
      </c>
      <c r="G9" s="163" t="s">
        <v>192</v>
      </c>
      <c r="H9" s="141"/>
      <c r="I9" s="452"/>
      <c r="J9" s="164"/>
      <c r="K9" s="165"/>
      <c r="L9" s="141"/>
      <c r="M9" s="141"/>
      <c r="N9" s="141" t="s">
        <v>192</v>
      </c>
      <c r="O9" s="163" t="s">
        <v>197</v>
      </c>
      <c r="P9" s="141"/>
      <c r="Q9" s="141"/>
      <c r="R9" s="141" t="s">
        <v>192</v>
      </c>
      <c r="S9" s="659" t="s">
        <v>107</v>
      </c>
      <c r="T9" s="660"/>
      <c r="U9" s="660"/>
      <c r="V9" s="459"/>
      <c r="W9" s="163"/>
      <c r="X9" s="141"/>
      <c r="Y9" s="142"/>
    </row>
    <row r="10" spans="1:25" ht="15.75">
      <c r="A10" s="136"/>
      <c r="B10" s="2"/>
      <c r="C10" s="271" t="s">
        <v>0</v>
      </c>
      <c r="D10" s="272"/>
      <c r="E10" s="272"/>
      <c r="F10" s="272" t="s">
        <v>192</v>
      </c>
      <c r="G10" s="654" t="s">
        <v>185</v>
      </c>
      <c r="H10" s="655"/>
      <c r="I10" s="655"/>
      <c r="J10" s="655"/>
      <c r="K10" s="272" t="s">
        <v>186</v>
      </c>
      <c r="L10" s="272"/>
      <c r="M10" s="272"/>
      <c r="N10" s="272" t="s">
        <v>192</v>
      </c>
      <c r="O10" s="271" t="s">
        <v>61</v>
      </c>
      <c r="P10" s="272"/>
      <c r="Q10" s="272"/>
      <c r="R10" s="272" t="s">
        <v>192</v>
      </c>
      <c r="S10" s="654" t="s">
        <v>196</v>
      </c>
      <c r="T10" s="655"/>
      <c r="U10" s="655"/>
      <c r="V10" s="661"/>
      <c r="W10" s="271" t="s">
        <v>160</v>
      </c>
      <c r="X10" s="272"/>
      <c r="Y10" s="273"/>
    </row>
    <row r="11" spans="1:25" ht="3" customHeight="1">
      <c r="A11" s="136"/>
      <c r="B11" s="1"/>
      <c r="C11" s="136"/>
      <c r="D11" s="1"/>
      <c r="E11" s="1"/>
      <c r="F11" s="1"/>
      <c r="G11" s="136"/>
      <c r="H11" s="1"/>
      <c r="I11" s="451"/>
      <c r="J11" s="2"/>
      <c r="K11" s="136"/>
      <c r="L11" s="1"/>
      <c r="M11" s="1"/>
      <c r="N11" s="1"/>
      <c r="O11" s="136"/>
      <c r="P11" s="1"/>
      <c r="Q11" s="451"/>
      <c r="R11" s="1"/>
      <c r="S11" s="136"/>
      <c r="T11" s="1"/>
      <c r="U11" s="451"/>
      <c r="V11" s="1"/>
      <c r="W11" s="136"/>
      <c r="X11" s="1"/>
      <c r="Y11" s="129"/>
    </row>
    <row r="12" spans="1:25" ht="16.5" thickBot="1">
      <c r="A12" s="145" t="s">
        <v>55</v>
      </c>
      <c r="B12" s="269"/>
      <c r="C12" s="244" t="s">
        <v>191</v>
      </c>
      <c r="D12" s="144" t="s">
        <v>58</v>
      </c>
      <c r="E12" s="144" t="s">
        <v>193</v>
      </c>
      <c r="F12" s="270"/>
      <c r="G12" s="244" t="s">
        <v>191</v>
      </c>
      <c r="H12" s="144" t="s">
        <v>58</v>
      </c>
      <c r="I12" s="144" t="s">
        <v>193</v>
      </c>
      <c r="J12" s="144"/>
      <c r="K12" s="244" t="s">
        <v>191</v>
      </c>
      <c r="L12" s="144" t="s">
        <v>58</v>
      </c>
      <c r="M12" s="144" t="s">
        <v>193</v>
      </c>
      <c r="N12" s="144"/>
      <c r="O12" s="244" t="s">
        <v>191</v>
      </c>
      <c r="P12" s="144" t="s">
        <v>58</v>
      </c>
      <c r="Q12" s="144" t="s">
        <v>193</v>
      </c>
      <c r="R12" s="144"/>
      <c r="S12" s="244" t="s">
        <v>191</v>
      </c>
      <c r="T12" s="144" t="s">
        <v>58</v>
      </c>
      <c r="U12" s="144" t="s">
        <v>193</v>
      </c>
      <c r="V12" s="144"/>
      <c r="W12" s="244" t="s">
        <v>191</v>
      </c>
      <c r="X12" s="144" t="s">
        <v>58</v>
      </c>
      <c r="Y12" s="245" t="s">
        <v>193</v>
      </c>
    </row>
    <row r="13" spans="1:25" ht="11.25" customHeight="1">
      <c r="A13" s="136"/>
      <c r="B13" s="1"/>
      <c r="C13" s="136"/>
      <c r="D13" s="1"/>
      <c r="E13" s="1"/>
      <c r="F13" s="1"/>
      <c r="G13" s="136"/>
      <c r="H13" s="1"/>
      <c r="I13" s="451"/>
      <c r="J13" s="2"/>
      <c r="K13" s="136"/>
      <c r="L13" s="1"/>
      <c r="M13" s="1"/>
      <c r="N13" s="1"/>
      <c r="O13" s="136"/>
      <c r="P13" s="1"/>
      <c r="Q13" s="451"/>
      <c r="R13" s="1"/>
      <c r="S13" s="136"/>
      <c r="T13" s="1"/>
      <c r="U13" s="451"/>
      <c r="V13" s="1"/>
      <c r="W13" s="136"/>
      <c r="X13" s="1"/>
      <c r="Y13" s="129"/>
    </row>
    <row r="14" spans="1:25" ht="15.75">
      <c r="A14" s="156" t="s">
        <v>150</v>
      </c>
      <c r="B14" s="157"/>
      <c r="C14" s="156"/>
      <c r="D14" s="157"/>
      <c r="E14" s="157"/>
      <c r="F14" s="157"/>
      <c r="G14" s="156"/>
      <c r="H14" s="157"/>
      <c r="I14" s="450"/>
      <c r="J14" s="157"/>
      <c r="K14" s="156"/>
      <c r="L14" s="157"/>
      <c r="M14" s="157"/>
      <c r="N14" s="157"/>
      <c r="O14" s="156"/>
      <c r="P14" s="157"/>
      <c r="Q14" s="450"/>
      <c r="R14" s="157"/>
      <c r="S14" s="156"/>
      <c r="T14" s="157"/>
      <c r="U14" s="450"/>
      <c r="V14" s="157"/>
      <c r="W14" s="156"/>
      <c r="X14" s="157"/>
      <c r="Y14" s="158"/>
    </row>
    <row r="15" spans="1:25" ht="15.75">
      <c r="A15" s="156" t="s">
        <v>120</v>
      </c>
      <c r="B15" s="157"/>
      <c r="C15" s="460">
        <v>0</v>
      </c>
      <c r="D15" s="450">
        <v>0</v>
      </c>
      <c r="E15" s="614">
        <v>712</v>
      </c>
      <c r="F15" s="466"/>
      <c r="G15" s="461">
        <v>0</v>
      </c>
      <c r="H15" s="450">
        <v>0</v>
      </c>
      <c r="I15" s="615">
        <v>-19</v>
      </c>
      <c r="J15" s="466"/>
      <c r="K15" s="630">
        <v>0</v>
      </c>
      <c r="L15" s="614">
        <v>0</v>
      </c>
      <c r="M15" s="466"/>
      <c r="N15" s="466"/>
      <c r="O15" s="461">
        <v>0</v>
      </c>
      <c r="P15" s="450">
        <v>0</v>
      </c>
      <c r="Q15" s="614">
        <v>0</v>
      </c>
      <c r="R15" s="466">
        <v>0</v>
      </c>
      <c r="S15" s="461">
        <v>0</v>
      </c>
      <c r="T15" s="450">
        <v>0</v>
      </c>
      <c r="U15" s="614">
        <v>344</v>
      </c>
      <c r="V15" s="466"/>
      <c r="W15" s="461">
        <v>0</v>
      </c>
      <c r="X15" s="450">
        <v>0</v>
      </c>
      <c r="Y15" s="616">
        <f>E15+I15+M15+Q15+U15</f>
        <v>1037</v>
      </c>
    </row>
    <row r="16" spans="1:25" ht="15.75">
      <c r="A16" s="156" t="s">
        <v>121</v>
      </c>
      <c r="B16" s="157"/>
      <c r="C16" s="461">
        <v>0</v>
      </c>
      <c r="D16" s="450">
        <v>0</v>
      </c>
      <c r="E16" s="450">
        <v>80000</v>
      </c>
      <c r="F16" s="157"/>
      <c r="G16" s="461">
        <v>0</v>
      </c>
      <c r="H16" s="450">
        <v>0</v>
      </c>
      <c r="I16" s="450">
        <v>-6439</v>
      </c>
      <c r="J16" s="157"/>
      <c r="K16" s="461">
        <v>0</v>
      </c>
      <c r="L16" s="450">
        <v>0</v>
      </c>
      <c r="M16" s="157"/>
      <c r="N16" s="157"/>
      <c r="O16" s="461">
        <v>0</v>
      </c>
      <c r="P16" s="450">
        <v>0</v>
      </c>
      <c r="Q16" s="450">
        <v>-4672</v>
      </c>
      <c r="R16" s="157"/>
      <c r="S16" s="461">
        <v>0</v>
      </c>
      <c r="T16" s="450">
        <v>0</v>
      </c>
      <c r="U16" s="450">
        <f>15607+1216</f>
        <v>16823</v>
      </c>
      <c r="V16" s="157"/>
      <c r="W16" s="156">
        <f aca="true" t="shared" si="0" ref="W16:Y21">C16+G16+K16+O16+S16</f>
        <v>0</v>
      </c>
      <c r="X16" s="157">
        <f t="shared" si="0"/>
        <v>0</v>
      </c>
      <c r="Y16" s="158">
        <f t="shared" si="0"/>
        <v>85712</v>
      </c>
    </row>
    <row r="17" spans="1:25" ht="15.75">
      <c r="A17" s="156" t="s">
        <v>122</v>
      </c>
      <c r="B17" s="157"/>
      <c r="C17" s="461">
        <v>0</v>
      </c>
      <c r="D17" s="450">
        <v>0</v>
      </c>
      <c r="E17" s="450">
        <v>0</v>
      </c>
      <c r="F17" s="157"/>
      <c r="G17" s="461">
        <v>0</v>
      </c>
      <c r="H17" s="450">
        <v>0</v>
      </c>
      <c r="I17" s="450">
        <v>-69</v>
      </c>
      <c r="J17" s="157"/>
      <c r="K17" s="461">
        <v>0</v>
      </c>
      <c r="L17" s="450">
        <v>0</v>
      </c>
      <c r="M17" s="157"/>
      <c r="N17" s="157"/>
      <c r="O17" s="461">
        <v>0</v>
      </c>
      <c r="P17" s="450">
        <v>0</v>
      </c>
      <c r="Q17" s="450">
        <v>0</v>
      </c>
      <c r="R17" s="157"/>
      <c r="S17" s="461">
        <v>0</v>
      </c>
      <c r="T17" s="450">
        <v>0</v>
      </c>
      <c r="U17" s="450">
        <f>322+797+141+1</f>
        <v>1261</v>
      </c>
      <c r="V17" s="157"/>
      <c r="W17" s="156">
        <f t="shared" si="0"/>
        <v>0</v>
      </c>
      <c r="X17" s="157">
        <f t="shared" si="0"/>
        <v>0</v>
      </c>
      <c r="Y17" s="158">
        <f t="shared" si="0"/>
        <v>1192</v>
      </c>
    </row>
    <row r="18" spans="1:25" ht="15.75">
      <c r="A18" s="156" t="s">
        <v>123</v>
      </c>
      <c r="B18" s="157"/>
      <c r="C18" s="461">
        <v>0</v>
      </c>
      <c r="D18" s="450">
        <v>0</v>
      </c>
      <c r="E18" s="450">
        <v>0</v>
      </c>
      <c r="F18" s="157"/>
      <c r="G18" s="461">
        <v>0</v>
      </c>
      <c r="H18" s="450">
        <v>0</v>
      </c>
      <c r="I18" s="450">
        <v>-521</v>
      </c>
      <c r="J18" s="157"/>
      <c r="K18" s="461">
        <v>0</v>
      </c>
      <c r="L18" s="450">
        <v>0</v>
      </c>
      <c r="M18" s="157"/>
      <c r="N18" s="157"/>
      <c r="O18" s="461">
        <v>0</v>
      </c>
      <c r="P18" s="450">
        <v>0</v>
      </c>
      <c r="Q18" s="450">
        <v>0</v>
      </c>
      <c r="R18" s="157"/>
      <c r="S18" s="461">
        <v>0</v>
      </c>
      <c r="T18" s="450">
        <v>0</v>
      </c>
      <c r="U18" s="450">
        <f>521+44</f>
        <v>565</v>
      </c>
      <c r="V18" s="157"/>
      <c r="W18" s="156">
        <f t="shared" si="0"/>
        <v>0</v>
      </c>
      <c r="X18" s="157">
        <f t="shared" si="0"/>
        <v>0</v>
      </c>
      <c r="Y18" s="158">
        <f t="shared" si="0"/>
        <v>44</v>
      </c>
    </row>
    <row r="19" spans="1:25" ht="15.75">
      <c r="A19" s="156" t="s">
        <v>124</v>
      </c>
      <c r="B19" s="157"/>
      <c r="C19" s="461">
        <v>0</v>
      </c>
      <c r="D19" s="450">
        <v>0</v>
      </c>
      <c r="E19" s="450">
        <v>0</v>
      </c>
      <c r="F19" s="157"/>
      <c r="G19" s="461">
        <v>0</v>
      </c>
      <c r="H19" s="450">
        <v>0</v>
      </c>
      <c r="I19" s="450">
        <v>-31</v>
      </c>
      <c r="J19" s="157"/>
      <c r="K19" s="461">
        <v>0</v>
      </c>
      <c r="L19" s="450">
        <v>0</v>
      </c>
      <c r="M19" s="157"/>
      <c r="N19" s="157"/>
      <c r="O19" s="461">
        <v>0</v>
      </c>
      <c r="P19" s="450">
        <v>0</v>
      </c>
      <c r="Q19" s="450"/>
      <c r="R19" s="157"/>
      <c r="S19" s="461">
        <v>0</v>
      </c>
      <c r="T19" s="450">
        <v>0</v>
      </c>
      <c r="U19" s="450">
        <f>1401+615</f>
        <v>2016</v>
      </c>
      <c r="V19" s="157"/>
      <c r="W19" s="156">
        <f t="shared" si="0"/>
        <v>0</v>
      </c>
      <c r="X19" s="157">
        <f t="shared" si="0"/>
        <v>0</v>
      </c>
      <c r="Y19" s="158">
        <f t="shared" si="0"/>
        <v>1985</v>
      </c>
    </row>
    <row r="20" spans="1:25" ht="15.75">
      <c r="A20" s="156" t="s">
        <v>253</v>
      </c>
      <c r="B20" s="157"/>
      <c r="C20" s="461">
        <v>0</v>
      </c>
      <c r="D20" s="450">
        <v>0</v>
      </c>
      <c r="E20" s="450">
        <v>0</v>
      </c>
      <c r="F20" s="157"/>
      <c r="G20" s="461">
        <v>0</v>
      </c>
      <c r="H20" s="450">
        <v>0</v>
      </c>
      <c r="I20" s="450">
        <v>0</v>
      </c>
      <c r="J20" s="157"/>
      <c r="K20" s="461"/>
      <c r="L20" s="450"/>
      <c r="M20" s="157"/>
      <c r="N20" s="157"/>
      <c r="O20" s="461">
        <v>0</v>
      </c>
      <c r="P20" s="450">
        <v>0</v>
      </c>
      <c r="Q20" s="450">
        <v>-127</v>
      </c>
      <c r="R20" s="157"/>
      <c r="S20" s="461">
        <v>0</v>
      </c>
      <c r="T20" s="450">
        <v>0</v>
      </c>
      <c r="U20" s="450">
        <v>705</v>
      </c>
      <c r="V20" s="157"/>
      <c r="W20" s="156"/>
      <c r="X20" s="157"/>
      <c r="Y20" s="158"/>
    </row>
    <row r="21" spans="1:25" ht="15.75">
      <c r="A21" s="156" t="s">
        <v>252</v>
      </c>
      <c r="B21" s="157"/>
      <c r="C21" s="461">
        <v>0</v>
      </c>
      <c r="D21" s="450">
        <v>0</v>
      </c>
      <c r="E21" s="450">
        <v>10000</v>
      </c>
      <c r="F21" s="157"/>
      <c r="G21" s="461">
        <v>0</v>
      </c>
      <c r="H21" s="450">
        <v>0</v>
      </c>
      <c r="I21" s="450">
        <v>-503</v>
      </c>
      <c r="J21" s="157"/>
      <c r="K21" s="461">
        <v>0</v>
      </c>
      <c r="L21" s="450">
        <v>0</v>
      </c>
      <c r="M21" s="157"/>
      <c r="N21" s="157"/>
      <c r="O21" s="461">
        <v>0</v>
      </c>
      <c r="P21" s="450">
        <v>0</v>
      </c>
      <c r="Q21" s="450">
        <v>0</v>
      </c>
      <c r="R21" s="157"/>
      <c r="S21" s="461">
        <v>0</v>
      </c>
      <c r="T21" s="450">
        <v>0</v>
      </c>
      <c r="U21" s="450">
        <v>2975</v>
      </c>
      <c r="V21" s="157"/>
      <c r="W21" s="156">
        <f t="shared" si="0"/>
        <v>0</v>
      </c>
      <c r="X21" s="157">
        <f t="shared" si="0"/>
        <v>0</v>
      </c>
      <c r="Y21" s="158">
        <f t="shared" si="0"/>
        <v>12472</v>
      </c>
    </row>
    <row r="22" spans="1:25" ht="15.75">
      <c r="A22" s="156" t="s">
        <v>125</v>
      </c>
      <c r="B22" s="157"/>
      <c r="C22" s="461">
        <v>0</v>
      </c>
      <c r="D22" s="450">
        <v>0</v>
      </c>
      <c r="E22" s="450" t="s">
        <v>140</v>
      </c>
      <c r="F22" s="157"/>
      <c r="G22" s="461">
        <v>0</v>
      </c>
      <c r="H22" s="450">
        <v>0</v>
      </c>
      <c r="I22" s="450" t="s">
        <v>145</v>
      </c>
      <c r="J22" s="157"/>
      <c r="K22" s="461">
        <v>0</v>
      </c>
      <c r="L22" s="450">
        <v>0</v>
      </c>
      <c r="M22" s="157"/>
      <c r="N22" s="157"/>
      <c r="O22" s="461">
        <v>0</v>
      </c>
      <c r="P22" s="450">
        <v>0</v>
      </c>
      <c r="Q22" s="450">
        <v>0</v>
      </c>
      <c r="R22" s="157"/>
      <c r="S22" s="461">
        <v>0</v>
      </c>
      <c r="T22" s="450">
        <v>0</v>
      </c>
      <c r="U22" s="450">
        <v>0</v>
      </c>
      <c r="V22" s="157"/>
      <c r="W22" s="156">
        <f aca="true" t="shared" si="1" ref="W22:W35">C22+G22+K22+O22+S22</f>
        <v>0</v>
      </c>
      <c r="X22" s="157">
        <f aca="true" t="shared" si="2" ref="X22:X35">D22+H22+L22+P22+T22</f>
        <v>0</v>
      </c>
      <c r="Y22" s="462" t="s">
        <v>46</v>
      </c>
    </row>
    <row r="23" spans="1:25" ht="15.75">
      <c r="A23" s="156" t="s">
        <v>126</v>
      </c>
      <c r="B23" s="157"/>
      <c r="C23" s="461">
        <v>0</v>
      </c>
      <c r="D23" s="450">
        <v>0</v>
      </c>
      <c r="E23" s="450">
        <v>65000</v>
      </c>
      <c r="F23" s="157"/>
      <c r="G23" s="461">
        <v>0</v>
      </c>
      <c r="H23" s="450">
        <v>0</v>
      </c>
      <c r="I23" s="450">
        <v>-9519</v>
      </c>
      <c r="J23" s="157"/>
      <c r="K23" s="461">
        <v>0</v>
      </c>
      <c r="L23" s="450">
        <v>0</v>
      </c>
      <c r="M23" s="157"/>
      <c r="N23" s="157"/>
      <c r="O23" s="461">
        <v>0</v>
      </c>
      <c r="P23" s="450">
        <v>0</v>
      </c>
      <c r="Q23" s="450">
        <v>-3850</v>
      </c>
      <c r="R23" s="157"/>
      <c r="S23" s="461">
        <v>0</v>
      </c>
      <c r="T23" s="450">
        <v>0</v>
      </c>
      <c r="U23" s="450">
        <f>29939+1094+936+753+531+2450-1745+1</f>
        <v>33959</v>
      </c>
      <c r="V23" s="157"/>
      <c r="W23" s="156">
        <f t="shared" si="1"/>
        <v>0</v>
      </c>
      <c r="X23" s="157">
        <f t="shared" si="2"/>
        <v>0</v>
      </c>
      <c r="Y23" s="158">
        <f>E23+I23+M23+Q23+U23</f>
        <v>85590</v>
      </c>
    </row>
    <row r="24" spans="1:25" ht="15.75">
      <c r="A24" s="156" t="s">
        <v>127</v>
      </c>
      <c r="B24" s="157"/>
      <c r="C24" s="461">
        <v>0</v>
      </c>
      <c r="D24" s="450">
        <v>0</v>
      </c>
      <c r="E24" s="450" t="s">
        <v>141</v>
      </c>
      <c r="F24" s="157"/>
      <c r="G24" s="461">
        <v>0</v>
      </c>
      <c r="H24" s="450">
        <v>0</v>
      </c>
      <c r="I24" s="450" t="s">
        <v>89</v>
      </c>
      <c r="J24" s="157"/>
      <c r="K24" s="461">
        <v>0</v>
      </c>
      <c r="L24" s="450">
        <v>0</v>
      </c>
      <c r="M24" s="157"/>
      <c r="N24" s="157"/>
      <c r="O24" s="461">
        <v>0</v>
      </c>
      <c r="P24" s="450">
        <v>0</v>
      </c>
      <c r="Q24" s="450" t="s">
        <v>302</v>
      </c>
      <c r="R24" s="157"/>
      <c r="S24" s="461">
        <v>0</v>
      </c>
      <c r="T24" s="450">
        <v>0</v>
      </c>
      <c r="U24" s="450" t="s">
        <v>249</v>
      </c>
      <c r="V24" s="157"/>
      <c r="W24" s="156">
        <f t="shared" si="1"/>
        <v>0</v>
      </c>
      <c r="X24" s="157">
        <f t="shared" si="2"/>
        <v>0</v>
      </c>
      <c r="Y24" s="462" t="s">
        <v>53</v>
      </c>
    </row>
    <row r="25" spans="1:25" ht="15.75">
      <c r="A25" s="156" t="s">
        <v>128</v>
      </c>
      <c r="B25" s="157"/>
      <c r="C25" s="461">
        <v>0</v>
      </c>
      <c r="D25" s="450">
        <v>0</v>
      </c>
      <c r="E25" s="450" t="s">
        <v>142</v>
      </c>
      <c r="F25" s="157"/>
      <c r="G25" s="461">
        <v>0</v>
      </c>
      <c r="H25" s="450">
        <v>0</v>
      </c>
      <c r="I25" s="450" t="s">
        <v>146</v>
      </c>
      <c r="J25" s="157"/>
      <c r="K25" s="461">
        <v>0</v>
      </c>
      <c r="L25" s="450">
        <v>0</v>
      </c>
      <c r="M25" s="157"/>
      <c r="N25" s="157"/>
      <c r="O25" s="461">
        <v>0</v>
      </c>
      <c r="P25" s="450">
        <v>0</v>
      </c>
      <c r="Q25" s="450" t="s">
        <v>49</v>
      </c>
      <c r="R25" s="157"/>
      <c r="S25" s="461">
        <v>0</v>
      </c>
      <c r="T25" s="450">
        <v>0</v>
      </c>
      <c r="U25" s="450" t="s">
        <v>248</v>
      </c>
      <c r="V25" s="157"/>
      <c r="W25" s="156">
        <f t="shared" si="1"/>
        <v>0</v>
      </c>
      <c r="X25" s="157">
        <f t="shared" si="2"/>
        <v>0</v>
      </c>
      <c r="Y25" s="462" t="s">
        <v>52</v>
      </c>
    </row>
    <row r="26" spans="1:25" ht="15.75">
      <c r="A26" s="156" t="s">
        <v>129</v>
      </c>
      <c r="B26" s="157"/>
      <c r="C26" s="461">
        <v>0</v>
      </c>
      <c r="D26" s="450">
        <v>0</v>
      </c>
      <c r="E26" s="450" t="s">
        <v>143</v>
      </c>
      <c r="F26" s="157"/>
      <c r="G26" s="461">
        <v>0</v>
      </c>
      <c r="H26" s="450">
        <v>0</v>
      </c>
      <c r="I26" s="450" t="s">
        <v>147</v>
      </c>
      <c r="J26" s="157"/>
      <c r="K26" s="461">
        <v>0</v>
      </c>
      <c r="L26" s="450">
        <v>0</v>
      </c>
      <c r="M26" s="157"/>
      <c r="N26" s="157"/>
      <c r="O26" s="461">
        <v>0</v>
      </c>
      <c r="P26" s="450">
        <v>0</v>
      </c>
      <c r="Q26" s="450" t="s">
        <v>50</v>
      </c>
      <c r="R26" s="157"/>
      <c r="S26" s="461">
        <v>0</v>
      </c>
      <c r="T26" s="450">
        <v>0</v>
      </c>
      <c r="U26" s="450" t="s">
        <v>251</v>
      </c>
      <c r="V26" s="157"/>
      <c r="W26" s="156">
        <f t="shared" si="1"/>
        <v>0</v>
      </c>
      <c r="X26" s="157">
        <f t="shared" si="2"/>
        <v>0</v>
      </c>
      <c r="Y26" s="462" t="s">
        <v>51</v>
      </c>
    </row>
    <row r="27" spans="1:25" ht="15.75">
      <c r="A27" s="156" t="s">
        <v>130</v>
      </c>
      <c r="B27" s="157"/>
      <c r="C27" s="461">
        <v>0</v>
      </c>
      <c r="D27" s="450">
        <v>0</v>
      </c>
      <c r="E27" s="450" t="s">
        <v>144</v>
      </c>
      <c r="F27" s="157"/>
      <c r="G27" s="461">
        <v>0</v>
      </c>
      <c r="H27" s="450">
        <v>0</v>
      </c>
      <c r="I27" s="450" t="s">
        <v>148</v>
      </c>
      <c r="J27" s="157"/>
      <c r="K27" s="461">
        <v>0</v>
      </c>
      <c r="L27" s="450">
        <v>0</v>
      </c>
      <c r="M27" s="157"/>
      <c r="N27" s="157"/>
      <c r="O27" s="461">
        <v>0</v>
      </c>
      <c r="P27" s="450">
        <v>0</v>
      </c>
      <c r="Q27" s="450">
        <v>0</v>
      </c>
      <c r="R27" s="157"/>
      <c r="S27" s="461">
        <v>0</v>
      </c>
      <c r="T27" s="450">
        <v>0</v>
      </c>
      <c r="U27" s="450" t="s">
        <v>254</v>
      </c>
      <c r="V27" s="157"/>
      <c r="W27" s="156">
        <f t="shared" si="1"/>
        <v>0</v>
      </c>
      <c r="X27" s="157">
        <f t="shared" si="2"/>
        <v>0</v>
      </c>
      <c r="Y27" s="462" t="s">
        <v>47</v>
      </c>
    </row>
    <row r="28" spans="1:25" ht="15.75">
      <c r="A28" s="156" t="s">
        <v>131</v>
      </c>
      <c r="B28" s="157"/>
      <c r="C28" s="461">
        <v>0</v>
      </c>
      <c r="D28" s="450">
        <v>0</v>
      </c>
      <c r="E28" s="450" t="s">
        <v>142</v>
      </c>
      <c r="F28" s="157"/>
      <c r="G28" s="461">
        <v>0</v>
      </c>
      <c r="H28" s="450">
        <v>0</v>
      </c>
      <c r="I28" s="450" t="s">
        <v>149</v>
      </c>
      <c r="J28" s="157"/>
      <c r="K28" s="461">
        <v>0</v>
      </c>
      <c r="L28" s="450">
        <v>0</v>
      </c>
      <c r="M28" s="157"/>
      <c r="N28" s="157"/>
      <c r="O28" s="461">
        <v>0</v>
      </c>
      <c r="P28" s="450">
        <v>0</v>
      </c>
      <c r="Q28" s="450" t="s">
        <v>49</v>
      </c>
      <c r="R28" s="157"/>
      <c r="S28" s="461">
        <v>0</v>
      </c>
      <c r="T28" s="450">
        <v>0</v>
      </c>
      <c r="U28" s="450" t="s">
        <v>250</v>
      </c>
      <c r="V28" s="157"/>
      <c r="W28" s="156">
        <f t="shared" si="1"/>
        <v>0</v>
      </c>
      <c r="X28" s="157">
        <f t="shared" si="2"/>
        <v>0</v>
      </c>
      <c r="Y28" s="462" t="s">
        <v>48</v>
      </c>
    </row>
    <row r="29" spans="1:25" ht="15.75">
      <c r="A29" s="156" t="s">
        <v>132</v>
      </c>
      <c r="B29" s="157"/>
      <c r="C29" s="461">
        <v>0</v>
      </c>
      <c r="D29" s="450">
        <v>0</v>
      </c>
      <c r="E29" s="450">
        <v>0</v>
      </c>
      <c r="F29" s="157"/>
      <c r="G29" s="461">
        <v>0</v>
      </c>
      <c r="H29" s="450">
        <v>0</v>
      </c>
      <c r="I29" s="450">
        <v>-66</v>
      </c>
      <c r="J29" s="157"/>
      <c r="K29" s="461">
        <v>0</v>
      </c>
      <c r="L29" s="450">
        <v>0</v>
      </c>
      <c r="M29" s="157"/>
      <c r="N29" s="157"/>
      <c r="O29" s="461">
        <v>0</v>
      </c>
      <c r="P29" s="450">
        <v>0</v>
      </c>
      <c r="Q29" s="450">
        <v>0</v>
      </c>
      <c r="R29" s="157"/>
      <c r="S29" s="461">
        <v>0</v>
      </c>
      <c r="T29" s="450">
        <v>0</v>
      </c>
      <c r="U29" s="450">
        <f>66+20</f>
        <v>86</v>
      </c>
      <c r="V29" s="157"/>
      <c r="W29" s="156">
        <f t="shared" si="1"/>
        <v>0</v>
      </c>
      <c r="X29" s="157">
        <f t="shared" si="2"/>
        <v>0</v>
      </c>
      <c r="Y29" s="158">
        <v>0</v>
      </c>
    </row>
    <row r="30" spans="1:25" ht="15.75">
      <c r="A30" s="156" t="s">
        <v>133</v>
      </c>
      <c r="B30" s="157"/>
      <c r="C30" s="461">
        <v>0</v>
      </c>
      <c r="D30" s="450">
        <v>0</v>
      </c>
      <c r="E30" s="450">
        <v>0</v>
      </c>
      <c r="F30" s="157"/>
      <c r="G30" s="461">
        <v>0</v>
      </c>
      <c r="H30" s="450">
        <v>0</v>
      </c>
      <c r="I30" s="450">
        <v>-706</v>
      </c>
      <c r="J30" s="157"/>
      <c r="K30" s="461">
        <v>0</v>
      </c>
      <c r="L30" s="450">
        <v>0</v>
      </c>
      <c r="M30" s="157"/>
      <c r="N30" s="157"/>
      <c r="O30" s="461">
        <v>0</v>
      </c>
      <c r="P30" s="450">
        <v>0</v>
      </c>
      <c r="Q30" s="450">
        <v>0</v>
      </c>
      <c r="R30" s="157"/>
      <c r="S30" s="461">
        <v>0</v>
      </c>
      <c r="T30" s="450">
        <v>0</v>
      </c>
      <c r="U30" s="450">
        <v>2049</v>
      </c>
      <c r="V30" s="157"/>
      <c r="W30" s="156">
        <f t="shared" si="1"/>
        <v>0</v>
      </c>
      <c r="X30" s="157">
        <f t="shared" si="2"/>
        <v>0</v>
      </c>
      <c r="Y30" s="158">
        <f aca="true" t="shared" si="3" ref="Y30:Y35">E30+I30+M30+Q30+U30</f>
        <v>1343</v>
      </c>
    </row>
    <row r="31" spans="1:25" ht="15.75">
      <c r="A31" s="156" t="s">
        <v>134</v>
      </c>
      <c r="B31" s="157"/>
      <c r="C31" s="461">
        <v>0</v>
      </c>
      <c r="D31" s="450">
        <v>0</v>
      </c>
      <c r="E31" s="450">
        <v>106027</v>
      </c>
      <c r="F31" s="157"/>
      <c r="G31" s="461">
        <v>0</v>
      </c>
      <c r="H31" s="450">
        <v>0</v>
      </c>
      <c r="I31" s="450">
        <v>-4437</v>
      </c>
      <c r="J31" s="157"/>
      <c r="K31" s="461">
        <v>0</v>
      </c>
      <c r="L31" s="450">
        <v>0</v>
      </c>
      <c r="M31" s="157"/>
      <c r="N31" s="157"/>
      <c r="O31" s="461">
        <v>0</v>
      </c>
      <c r="P31" s="450">
        <v>0</v>
      </c>
      <c r="Q31" s="450">
        <v>0</v>
      </c>
      <c r="R31" s="157"/>
      <c r="S31" s="461">
        <v>0</v>
      </c>
      <c r="T31" s="450">
        <v>0</v>
      </c>
      <c r="U31" s="450">
        <f>5088+2100</f>
        <v>7188</v>
      </c>
      <c r="V31" s="157"/>
      <c r="W31" s="156">
        <f t="shared" si="1"/>
        <v>0</v>
      </c>
      <c r="X31" s="157">
        <f t="shared" si="2"/>
        <v>0</v>
      </c>
      <c r="Y31" s="158">
        <f t="shared" si="3"/>
        <v>108778</v>
      </c>
    </row>
    <row r="32" spans="1:25" ht="15.75">
      <c r="A32" s="156" t="s">
        <v>135</v>
      </c>
      <c r="B32" s="157"/>
      <c r="C32" s="461">
        <v>0</v>
      </c>
      <c r="D32" s="450">
        <v>0</v>
      </c>
      <c r="E32" s="450">
        <v>0</v>
      </c>
      <c r="F32" s="157"/>
      <c r="G32" s="461">
        <v>0</v>
      </c>
      <c r="H32" s="450">
        <v>0</v>
      </c>
      <c r="I32" s="450">
        <v>0</v>
      </c>
      <c r="J32" s="157"/>
      <c r="K32" s="461">
        <v>0</v>
      </c>
      <c r="L32" s="450">
        <v>0</v>
      </c>
      <c r="M32" s="157"/>
      <c r="N32" s="157"/>
      <c r="O32" s="461">
        <v>0</v>
      </c>
      <c r="P32" s="450">
        <v>0</v>
      </c>
      <c r="Q32" s="450">
        <v>0</v>
      </c>
      <c r="R32" s="157"/>
      <c r="S32" s="461">
        <v>0</v>
      </c>
      <c r="T32" s="450">
        <v>0</v>
      </c>
      <c r="U32" s="450">
        <v>734</v>
      </c>
      <c r="V32" s="157"/>
      <c r="W32" s="156">
        <f t="shared" si="1"/>
        <v>0</v>
      </c>
      <c r="X32" s="157">
        <f t="shared" si="2"/>
        <v>0</v>
      </c>
      <c r="Y32" s="158">
        <f t="shared" si="3"/>
        <v>734</v>
      </c>
    </row>
    <row r="33" spans="1:25" ht="15.75">
      <c r="A33" s="156" t="s">
        <v>136</v>
      </c>
      <c r="B33" s="157"/>
      <c r="C33" s="461">
        <v>0</v>
      </c>
      <c r="D33" s="450">
        <v>0</v>
      </c>
      <c r="E33" s="450">
        <v>15000</v>
      </c>
      <c r="F33" s="157"/>
      <c r="G33" s="461">
        <v>0</v>
      </c>
      <c r="H33" s="450">
        <v>0</v>
      </c>
      <c r="I33" s="450">
        <v>-192</v>
      </c>
      <c r="J33" s="157"/>
      <c r="K33" s="461">
        <v>0</v>
      </c>
      <c r="L33" s="450">
        <v>0</v>
      </c>
      <c r="M33" s="157"/>
      <c r="N33" s="157"/>
      <c r="O33" s="461">
        <v>0</v>
      </c>
      <c r="P33" s="450">
        <v>0</v>
      </c>
      <c r="Q33" s="450">
        <v>-296</v>
      </c>
      <c r="R33" s="157"/>
      <c r="S33" s="461">
        <v>0</v>
      </c>
      <c r="T33" s="450">
        <v>0</v>
      </c>
      <c r="U33" s="450"/>
      <c r="V33" s="157"/>
      <c r="W33" s="156">
        <f t="shared" si="1"/>
        <v>0</v>
      </c>
      <c r="X33" s="157">
        <f t="shared" si="2"/>
        <v>0</v>
      </c>
      <c r="Y33" s="158">
        <f t="shared" si="3"/>
        <v>14512</v>
      </c>
    </row>
    <row r="34" spans="1:25" ht="15.75">
      <c r="A34" s="156" t="s">
        <v>90</v>
      </c>
      <c r="B34" s="157"/>
      <c r="C34" s="461">
        <v>0</v>
      </c>
      <c r="D34" s="450">
        <v>0</v>
      </c>
      <c r="E34" s="450">
        <v>50000</v>
      </c>
      <c r="F34" s="157"/>
      <c r="G34" s="461">
        <v>0</v>
      </c>
      <c r="H34" s="450">
        <v>0</v>
      </c>
      <c r="I34" s="450">
        <v>-3598</v>
      </c>
      <c r="J34" s="157"/>
      <c r="K34" s="461">
        <v>0</v>
      </c>
      <c r="L34" s="450">
        <v>0</v>
      </c>
      <c r="M34" s="157"/>
      <c r="N34" s="157"/>
      <c r="O34" s="461">
        <v>0</v>
      </c>
      <c r="P34" s="450">
        <v>0</v>
      </c>
      <c r="Q34" s="450">
        <v>-2920</v>
      </c>
      <c r="R34" s="157"/>
      <c r="S34" s="461">
        <v>0</v>
      </c>
      <c r="T34" s="450">
        <v>0</v>
      </c>
      <c r="U34" s="450">
        <f>4224+240</f>
        <v>4464</v>
      </c>
      <c r="V34" s="157"/>
      <c r="W34" s="156">
        <f t="shared" si="1"/>
        <v>0</v>
      </c>
      <c r="X34" s="157">
        <f t="shared" si="2"/>
        <v>0</v>
      </c>
      <c r="Y34" s="158">
        <f t="shared" si="3"/>
        <v>47946</v>
      </c>
    </row>
    <row r="35" spans="1:25" ht="15.75">
      <c r="A35" s="156" t="s">
        <v>137</v>
      </c>
      <c r="B35" s="157"/>
      <c r="C35" s="461">
        <v>0</v>
      </c>
      <c r="D35" s="450">
        <v>0</v>
      </c>
      <c r="E35" s="450">
        <v>1000</v>
      </c>
      <c r="F35" s="157"/>
      <c r="G35" s="461">
        <v>0</v>
      </c>
      <c r="H35" s="450">
        <v>0</v>
      </c>
      <c r="I35" s="450">
        <v>-24</v>
      </c>
      <c r="J35" s="157"/>
      <c r="K35" s="461">
        <v>0</v>
      </c>
      <c r="L35" s="450">
        <v>0</v>
      </c>
      <c r="M35" s="157"/>
      <c r="N35" s="157"/>
      <c r="O35" s="461">
        <v>0</v>
      </c>
      <c r="P35" s="450">
        <v>0</v>
      </c>
      <c r="Q35" s="450">
        <v>-59</v>
      </c>
      <c r="R35" s="157"/>
      <c r="S35" s="461">
        <v>0</v>
      </c>
      <c r="T35" s="450">
        <v>0</v>
      </c>
      <c r="U35" s="450">
        <v>11</v>
      </c>
      <c r="V35" s="157"/>
      <c r="W35" s="156">
        <f t="shared" si="1"/>
        <v>0</v>
      </c>
      <c r="X35" s="157">
        <f t="shared" si="2"/>
        <v>0</v>
      </c>
      <c r="Y35" s="158">
        <f t="shared" si="3"/>
        <v>928</v>
      </c>
    </row>
    <row r="36" spans="1:25" ht="15.75">
      <c r="A36" s="156" t="s">
        <v>138</v>
      </c>
      <c r="B36" s="157"/>
      <c r="C36" s="461"/>
      <c r="D36" s="450"/>
      <c r="E36" s="450"/>
      <c r="F36" s="157"/>
      <c r="G36" s="461"/>
      <c r="H36" s="450"/>
      <c r="I36" s="450"/>
      <c r="J36" s="157"/>
      <c r="K36" s="461"/>
      <c r="L36" s="450"/>
      <c r="M36" s="157"/>
      <c r="N36" s="157"/>
      <c r="O36" s="461"/>
      <c r="P36" s="450"/>
      <c r="Q36" s="450"/>
      <c r="R36" s="157"/>
      <c r="S36" s="461"/>
      <c r="T36" s="450"/>
      <c r="U36" s="450"/>
      <c r="V36" s="157"/>
      <c r="W36" s="156"/>
      <c r="X36" s="157"/>
      <c r="Y36" s="158"/>
    </row>
    <row r="37" spans="1:25" ht="15.75">
      <c r="A37" s="156" t="s">
        <v>139</v>
      </c>
      <c r="B37" s="157"/>
      <c r="C37" s="461">
        <v>0</v>
      </c>
      <c r="D37" s="450">
        <v>0</v>
      </c>
      <c r="E37" s="450">
        <v>15000</v>
      </c>
      <c r="F37" s="157"/>
      <c r="G37" s="461">
        <v>0</v>
      </c>
      <c r="H37" s="450">
        <v>0</v>
      </c>
      <c r="I37" s="450">
        <v>-347</v>
      </c>
      <c r="J37" s="157"/>
      <c r="K37" s="461">
        <v>0</v>
      </c>
      <c r="L37" s="450">
        <v>0</v>
      </c>
      <c r="M37" s="157"/>
      <c r="N37" s="157"/>
      <c r="O37" s="461">
        <v>0</v>
      </c>
      <c r="P37" s="450">
        <v>0</v>
      </c>
      <c r="Q37" s="450">
        <v>-877</v>
      </c>
      <c r="R37" s="157"/>
      <c r="S37" s="461">
        <v>0</v>
      </c>
      <c r="T37" s="450">
        <v>0</v>
      </c>
      <c r="U37" s="450">
        <f>155+3</f>
        <v>158</v>
      </c>
      <c r="V37" s="157"/>
      <c r="W37" s="156">
        <f>C37+G37+K37+O37+S37</f>
        <v>0</v>
      </c>
      <c r="X37" s="157">
        <f>D37+H37+L37+P37+T37</f>
        <v>0</v>
      </c>
      <c r="Y37" s="158">
        <f>E37+I37+M37+Q37+U37</f>
        <v>13934</v>
      </c>
    </row>
    <row r="38" spans="1:25" ht="9" customHeight="1" hidden="1">
      <c r="A38" s="136"/>
      <c r="B38" s="1" t="s">
        <v>192</v>
      </c>
      <c r="C38" s="136"/>
      <c r="D38" s="2"/>
      <c r="E38" s="2"/>
      <c r="F38" s="1"/>
      <c r="G38" s="136"/>
      <c r="H38" s="2"/>
      <c r="I38" s="453"/>
      <c r="J38" s="2"/>
      <c r="K38" s="136"/>
      <c r="L38" s="2"/>
      <c r="M38" s="2"/>
      <c r="N38" s="2"/>
      <c r="O38" s="136"/>
      <c r="P38" s="2"/>
      <c r="Q38" s="453"/>
      <c r="R38" s="1"/>
      <c r="S38" s="136"/>
      <c r="T38" s="2"/>
      <c r="U38" s="453"/>
      <c r="V38" s="1"/>
      <c r="W38" s="136"/>
      <c r="X38" s="2"/>
      <c r="Y38" s="129"/>
    </row>
    <row r="39" spans="1:25" ht="15.75">
      <c r="A39" s="159" t="s">
        <v>209</v>
      </c>
      <c r="B39" s="133" t="s">
        <v>202</v>
      </c>
      <c r="C39" s="166">
        <f>SUM(C15:C37)</f>
        <v>0</v>
      </c>
      <c r="D39" s="133">
        <f>SUM(D15:D37)</f>
        <v>0</v>
      </c>
      <c r="E39" s="134">
        <f>SUM(E15:E37)</f>
        <v>342739</v>
      </c>
      <c r="F39" s="133"/>
      <c r="G39" s="166">
        <f>SUM(G15:G37)</f>
        <v>0</v>
      </c>
      <c r="H39" s="133">
        <f>SUM(H15:H37)</f>
        <v>0</v>
      </c>
      <c r="I39" s="454">
        <f>SUM(I15:I37)</f>
        <v>-26471</v>
      </c>
      <c r="J39" s="133"/>
      <c r="K39" s="166">
        <f>SUM(K15:K37)</f>
        <v>0</v>
      </c>
      <c r="L39" s="133">
        <f>SUM(L15:L37)</f>
        <v>0</v>
      </c>
      <c r="M39" s="134">
        <f>SUM(M15:M37)</f>
        <v>0</v>
      </c>
      <c r="N39" s="133"/>
      <c r="O39" s="166">
        <f>SUM(O15:O37)</f>
        <v>0</v>
      </c>
      <c r="P39" s="133">
        <f>SUM(P15:P37)</f>
        <v>0</v>
      </c>
      <c r="Q39" s="454">
        <f>SUM(Q15:Q37)</f>
        <v>-12801</v>
      </c>
      <c r="R39" s="133"/>
      <c r="S39" s="166">
        <f>SUM(S15:S37)</f>
        <v>0</v>
      </c>
      <c r="T39" s="133">
        <f>SUM(T15:T37)</f>
        <v>0</v>
      </c>
      <c r="U39" s="454">
        <f>SUM(U15:U37)</f>
        <v>73338</v>
      </c>
      <c r="V39" s="133"/>
      <c r="W39" s="166">
        <f>SUM(W15:W37)</f>
        <v>0</v>
      </c>
      <c r="X39" s="133">
        <f>SUM(X15:X37)</f>
        <v>0</v>
      </c>
      <c r="Y39" s="135">
        <f>SUM(Y15:Y37)</f>
        <v>376207</v>
      </c>
    </row>
    <row r="40" spans="1:25" ht="9" customHeight="1">
      <c r="A40" s="160"/>
      <c r="B40" s="1"/>
      <c r="C40" s="136"/>
      <c r="D40" s="1"/>
      <c r="E40" s="1"/>
      <c r="F40" s="1"/>
      <c r="G40" s="136"/>
      <c r="H40" s="1"/>
      <c r="I40" s="451"/>
      <c r="J40" s="2"/>
      <c r="K40" s="136"/>
      <c r="L40" s="1"/>
      <c r="M40" s="1"/>
      <c r="N40" s="1"/>
      <c r="O40" s="136"/>
      <c r="P40" s="1"/>
      <c r="Q40" s="451"/>
      <c r="R40" s="1"/>
      <c r="S40" s="136"/>
      <c r="T40" s="1"/>
      <c r="U40" s="451"/>
      <c r="V40" s="1"/>
      <c r="W40" s="136"/>
      <c r="X40" s="1"/>
      <c r="Y40" s="146"/>
    </row>
    <row r="41" spans="1:39" ht="15.75">
      <c r="A41" s="162" t="s">
        <v>172</v>
      </c>
      <c r="B41" s="215"/>
      <c r="C41" s="162"/>
      <c r="D41" s="35"/>
      <c r="E41" s="35"/>
      <c r="F41" s="35"/>
      <c r="G41" s="162"/>
      <c r="H41" s="35"/>
      <c r="I41" s="455"/>
      <c r="J41" s="35"/>
      <c r="K41" s="162"/>
      <c r="L41" s="35"/>
      <c r="M41" s="35"/>
      <c r="N41" s="35"/>
      <c r="O41" s="162"/>
      <c r="P41" s="35"/>
      <c r="Q41" s="455"/>
      <c r="R41" s="35"/>
      <c r="S41" s="162"/>
      <c r="T41" s="35"/>
      <c r="U41" s="455"/>
      <c r="V41" s="35"/>
      <c r="W41" s="162"/>
      <c r="X41" s="35">
        <f>D41+H41+L41+P41+T41</f>
        <v>0</v>
      </c>
      <c r="Y41" s="13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25" ht="15.75">
      <c r="A42" s="257"/>
      <c r="B42" s="150" t="s">
        <v>171</v>
      </c>
      <c r="C42" s="149"/>
      <c r="D42" s="150">
        <f>SUM(D39:D41)</f>
        <v>0</v>
      </c>
      <c r="E42" s="150"/>
      <c r="F42" s="150"/>
      <c r="G42" s="149"/>
      <c r="H42" s="150">
        <f>+H39+H41</f>
        <v>0</v>
      </c>
      <c r="I42" s="456">
        <v>0</v>
      </c>
      <c r="J42" s="150"/>
      <c r="K42" s="149"/>
      <c r="L42" s="150">
        <f>+L39+L41</f>
        <v>0</v>
      </c>
      <c r="M42" s="150"/>
      <c r="N42" s="150"/>
      <c r="O42" s="149"/>
      <c r="P42" s="150">
        <f>+P39+P41</f>
        <v>0</v>
      </c>
      <c r="Q42" s="456"/>
      <c r="R42" s="150"/>
      <c r="S42" s="149"/>
      <c r="T42" s="150">
        <f>+T39+T41</f>
        <v>0</v>
      </c>
      <c r="U42" s="456"/>
      <c r="V42" s="150"/>
      <c r="W42" s="149"/>
      <c r="X42" s="150">
        <f>SUM(X39:X41)</f>
        <v>0</v>
      </c>
      <c r="Y42" s="151"/>
    </row>
    <row r="43" spans="1:25" ht="15.75">
      <c r="A43" s="167" t="s">
        <v>173</v>
      </c>
      <c r="B43" s="157"/>
      <c r="C43" s="156"/>
      <c r="D43" s="157"/>
      <c r="E43" s="157"/>
      <c r="F43" s="157"/>
      <c r="G43" s="156"/>
      <c r="H43" s="157"/>
      <c r="I43" s="450"/>
      <c r="J43" s="157"/>
      <c r="K43" s="156"/>
      <c r="L43" s="157"/>
      <c r="M43" s="157"/>
      <c r="N43" s="157"/>
      <c r="O43" s="156"/>
      <c r="P43" s="157"/>
      <c r="Q43" s="450"/>
      <c r="R43" s="157"/>
      <c r="S43" s="156"/>
      <c r="T43" s="157"/>
      <c r="U43" s="450"/>
      <c r="V43" s="157"/>
      <c r="W43" s="156"/>
      <c r="X43" s="157"/>
      <c r="Y43" s="158"/>
    </row>
    <row r="44" spans="1:25" ht="15.75">
      <c r="A44" s="167"/>
      <c r="B44" s="157" t="s">
        <v>62</v>
      </c>
      <c r="C44" s="156"/>
      <c r="D44" s="157"/>
      <c r="E44" s="157"/>
      <c r="F44" s="157"/>
      <c r="G44" s="156"/>
      <c r="H44" s="157"/>
      <c r="I44" s="450"/>
      <c r="J44" s="157"/>
      <c r="K44" s="156"/>
      <c r="L44" s="157"/>
      <c r="M44" s="157"/>
      <c r="N44" s="157"/>
      <c r="O44" s="156"/>
      <c r="P44" s="157"/>
      <c r="Q44" s="450"/>
      <c r="R44" s="157"/>
      <c r="S44" s="156"/>
      <c r="T44" s="157"/>
      <c r="U44" s="450"/>
      <c r="V44" s="157"/>
      <c r="W44" s="156"/>
      <c r="X44" s="157">
        <f>D44+H44+L44+P44+T44</f>
        <v>0</v>
      </c>
      <c r="Y44" s="158"/>
    </row>
    <row r="45" spans="1:25" ht="15.75">
      <c r="A45" s="161"/>
      <c r="B45" s="35" t="s">
        <v>102</v>
      </c>
      <c r="C45" s="162"/>
      <c r="D45" s="35"/>
      <c r="E45" s="35"/>
      <c r="F45" s="35"/>
      <c r="G45" s="162"/>
      <c r="H45" s="35"/>
      <c r="I45" s="455"/>
      <c r="J45" s="35"/>
      <c r="K45" s="162"/>
      <c r="L45" s="35"/>
      <c r="M45" s="35"/>
      <c r="N45" s="35"/>
      <c r="O45" s="162"/>
      <c r="P45" s="35"/>
      <c r="Q45" s="455"/>
      <c r="R45" s="35"/>
      <c r="S45" s="162"/>
      <c r="T45" s="35"/>
      <c r="U45" s="455"/>
      <c r="V45" s="35"/>
      <c r="W45" s="162"/>
      <c r="X45" s="35">
        <f>D45+H45+L45+P45+T45</f>
        <v>0</v>
      </c>
      <c r="Y45" s="130"/>
    </row>
    <row r="46" spans="1:25" ht="15.75">
      <c r="A46" s="161" t="s">
        <v>174</v>
      </c>
      <c r="B46" s="35"/>
      <c r="C46" s="162"/>
      <c r="D46" s="35">
        <f>D45+D44+D42</f>
        <v>0</v>
      </c>
      <c r="E46" s="35"/>
      <c r="F46" s="35"/>
      <c r="G46" s="162"/>
      <c r="H46" s="35">
        <f>H45+H44+H42</f>
        <v>0</v>
      </c>
      <c r="I46" s="455"/>
      <c r="J46" s="35"/>
      <c r="K46" s="162"/>
      <c r="L46" s="35">
        <f>L45+L44+L42</f>
        <v>0</v>
      </c>
      <c r="M46" s="35"/>
      <c r="N46" s="35"/>
      <c r="O46" s="162"/>
      <c r="P46" s="35">
        <f>P45+P44+P42</f>
        <v>0</v>
      </c>
      <c r="Q46" s="455"/>
      <c r="R46" s="35"/>
      <c r="S46" s="162"/>
      <c r="T46" s="35">
        <f>T45+T44+T42</f>
        <v>0</v>
      </c>
      <c r="U46" s="455"/>
      <c r="V46" s="35"/>
      <c r="W46" s="162"/>
      <c r="X46" s="35">
        <f>X45+X44+X42</f>
        <v>0</v>
      </c>
      <c r="Y46" s="130"/>
    </row>
    <row r="47" spans="2:25" ht="15.75">
      <c r="B47" s="1"/>
      <c r="C47" s="1"/>
      <c r="D47" s="1"/>
      <c r="E47" s="1"/>
      <c r="F47" s="1"/>
      <c r="G47" s="1"/>
      <c r="H47" s="1"/>
      <c r="I47" s="451"/>
      <c r="J47" s="2"/>
      <c r="K47" s="1"/>
      <c r="L47" s="1"/>
      <c r="M47" s="1"/>
      <c r="N47" s="1"/>
      <c r="O47" s="1"/>
      <c r="P47" s="1"/>
      <c r="Q47" s="451"/>
      <c r="R47" s="1"/>
      <c r="S47" s="1"/>
      <c r="T47" s="1"/>
      <c r="U47" s="45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1"/>
      <c r="G48" s="1"/>
      <c r="H48" s="1"/>
      <c r="I48" s="451"/>
      <c r="J48" s="2"/>
      <c r="K48" s="1"/>
      <c r="L48" s="1"/>
      <c r="M48" s="1"/>
      <c r="N48" s="1"/>
      <c r="O48" s="1"/>
      <c r="P48" s="1"/>
      <c r="Q48" s="451"/>
      <c r="R48" s="1"/>
      <c r="S48" s="1"/>
      <c r="T48" s="1"/>
      <c r="U48" s="451"/>
      <c r="V48" s="1"/>
      <c r="W48" s="1"/>
      <c r="X48" s="1"/>
      <c r="Y48" s="1"/>
    </row>
    <row r="49" spans="1:25" ht="27" customHeight="1">
      <c r="A49" s="1" t="s">
        <v>299</v>
      </c>
      <c r="C49" s="1"/>
      <c r="D49" s="1"/>
      <c r="E49" s="1"/>
      <c r="F49" s="1"/>
      <c r="G49" s="1"/>
      <c r="H49" s="1"/>
      <c r="I49" s="451"/>
      <c r="J49" s="2"/>
      <c r="K49" s="1"/>
      <c r="L49" s="1"/>
      <c r="M49" s="1"/>
      <c r="N49" s="1"/>
      <c r="O49" s="1"/>
      <c r="P49" s="1"/>
      <c r="Q49" s="451"/>
      <c r="R49" s="1"/>
      <c r="S49" s="1"/>
      <c r="T49" s="1"/>
      <c r="U49" s="451"/>
      <c r="V49" s="1"/>
      <c r="W49" s="1"/>
      <c r="X49" s="1"/>
      <c r="Y49" s="1"/>
    </row>
    <row r="50" spans="1:25" ht="15.75">
      <c r="A50" s="1"/>
      <c r="B50" s="20" t="s">
        <v>298</v>
      </c>
      <c r="C50" s="1"/>
      <c r="D50" s="1"/>
      <c r="E50" s="1"/>
      <c r="F50" s="1"/>
      <c r="G50" s="1"/>
      <c r="H50" s="1"/>
      <c r="I50" s="451"/>
      <c r="J50" s="2"/>
      <c r="K50" s="1"/>
      <c r="L50" s="1"/>
      <c r="M50" s="1"/>
      <c r="N50" s="1"/>
      <c r="O50" s="1"/>
      <c r="P50" s="1"/>
      <c r="Q50" s="451"/>
      <c r="R50" s="1"/>
      <c r="S50" s="1"/>
      <c r="T50" s="1"/>
      <c r="U50" s="451"/>
      <c r="V50" s="1"/>
      <c r="W50" s="1"/>
      <c r="X50" s="1"/>
      <c r="Y50" s="1"/>
    </row>
    <row r="51" spans="1:25" ht="15.75">
      <c r="A51" s="1"/>
      <c r="C51" s="1"/>
      <c r="D51" s="1"/>
      <c r="E51" s="1"/>
      <c r="F51" s="1"/>
      <c r="G51" s="1"/>
      <c r="H51" s="1"/>
      <c r="I51" s="451"/>
      <c r="J51" s="2"/>
      <c r="K51" s="1"/>
      <c r="L51" s="1"/>
      <c r="M51" s="1"/>
      <c r="N51" s="1"/>
      <c r="O51" s="1"/>
      <c r="P51" s="1"/>
      <c r="Q51" s="451"/>
      <c r="R51" s="1"/>
      <c r="S51" s="1"/>
      <c r="T51" s="1"/>
      <c r="U51" s="451"/>
      <c r="V51" s="1"/>
      <c r="W51" s="1"/>
      <c r="X51" s="1"/>
      <c r="Y51" s="1"/>
    </row>
    <row r="52" spans="1:25" ht="33" customHeight="1">
      <c r="A52" s="652" t="s">
        <v>45</v>
      </c>
      <c r="B52" s="653"/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  <c r="O52" s="653"/>
      <c r="P52" s="653"/>
      <c r="Q52" s="653"/>
      <c r="R52" s="653"/>
      <c r="S52" s="653"/>
      <c r="T52" s="653"/>
      <c r="U52" s="653"/>
      <c r="V52" s="1"/>
      <c r="W52" s="1"/>
      <c r="X52" s="1"/>
      <c r="Y52" s="1"/>
    </row>
    <row r="53" spans="1:25" ht="15.75">
      <c r="A53" s="1" t="s">
        <v>301</v>
      </c>
      <c r="B53" s="1"/>
      <c r="C53" s="1"/>
      <c r="D53" s="1"/>
      <c r="E53" s="1"/>
      <c r="F53" s="1"/>
      <c r="G53" s="1"/>
      <c r="H53" s="1"/>
      <c r="I53" s="451"/>
      <c r="J53" s="2"/>
      <c r="K53" s="1"/>
      <c r="L53" s="1"/>
      <c r="M53" s="1"/>
      <c r="N53" s="1"/>
      <c r="O53" s="1"/>
      <c r="P53" s="1"/>
      <c r="Q53" s="451"/>
      <c r="R53" s="1"/>
      <c r="S53" s="1"/>
      <c r="T53" s="1"/>
      <c r="U53" s="451"/>
      <c r="V53" s="1"/>
      <c r="W53" s="1"/>
      <c r="X53" s="1"/>
      <c r="Y53" s="1"/>
    </row>
    <row r="54" spans="1:25" ht="15.75">
      <c r="A54" s="1"/>
      <c r="B54" s="1" t="s">
        <v>300</v>
      </c>
      <c r="C54" s="1"/>
      <c r="D54" s="1"/>
      <c r="E54" s="1"/>
      <c r="F54" s="1"/>
      <c r="G54" s="1"/>
      <c r="H54" s="1"/>
      <c r="I54" s="451"/>
      <c r="J54" s="2"/>
      <c r="K54" s="1"/>
      <c r="L54" s="1"/>
      <c r="M54" s="1"/>
      <c r="N54" s="1"/>
      <c r="O54" s="1"/>
      <c r="P54" s="1"/>
      <c r="Q54" s="451"/>
      <c r="R54" s="1"/>
      <c r="S54" s="1"/>
      <c r="T54" s="1"/>
      <c r="U54" s="45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1"/>
      <c r="G55" s="1"/>
      <c r="H55" s="1"/>
      <c r="I55" s="451"/>
      <c r="J55" s="2"/>
      <c r="K55" s="1"/>
      <c r="L55" s="1"/>
      <c r="M55" s="1"/>
      <c r="N55" s="1"/>
      <c r="O55" s="1"/>
      <c r="P55" s="1"/>
      <c r="Q55" s="451"/>
      <c r="R55" s="1"/>
      <c r="S55" s="1"/>
      <c r="T55" s="1"/>
      <c r="U55" s="45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1"/>
      <c r="G56" s="1"/>
      <c r="H56" s="1"/>
      <c r="I56" s="451"/>
      <c r="J56" s="2"/>
      <c r="K56" s="1"/>
      <c r="L56" s="1"/>
      <c r="M56" s="1"/>
      <c r="N56" s="1"/>
      <c r="O56" s="1"/>
      <c r="P56" s="1"/>
      <c r="Q56" s="451"/>
      <c r="R56" s="1"/>
      <c r="S56" s="1"/>
      <c r="T56" s="1"/>
      <c r="U56" s="451"/>
      <c r="V56" s="1"/>
      <c r="W56" s="1"/>
      <c r="X56" s="1"/>
      <c r="Y56" s="1"/>
    </row>
    <row r="57" spans="1:25" ht="15.75">
      <c r="A57" s="125"/>
      <c r="B57" s="125"/>
      <c r="C57" s="125"/>
      <c r="D57" s="125"/>
      <c r="E57" s="125"/>
      <c r="F57" s="125"/>
      <c r="G57" s="125"/>
      <c r="H57" s="125"/>
      <c r="I57" s="457"/>
      <c r="J57" s="126"/>
      <c r="K57" s="125"/>
      <c r="L57" s="125"/>
      <c r="M57" s="125"/>
      <c r="N57" s="1"/>
      <c r="O57" s="1"/>
      <c r="P57" s="1"/>
      <c r="Q57" s="451"/>
      <c r="R57" s="1"/>
      <c r="S57" s="1"/>
      <c r="T57" s="1"/>
      <c r="U57" s="451"/>
      <c r="V57" s="1"/>
      <c r="W57" s="1"/>
      <c r="X57" s="1"/>
      <c r="Y57" s="1"/>
    </row>
  </sheetData>
  <mergeCells count="8">
    <mergeCell ref="A52:U52"/>
    <mergeCell ref="G10:J10"/>
    <mergeCell ref="A3:Y3"/>
    <mergeCell ref="A4:Y4"/>
    <mergeCell ref="A5:Y5"/>
    <mergeCell ref="A6:Y6"/>
    <mergeCell ref="S9:U9"/>
    <mergeCell ref="S10:V10"/>
  </mergeCells>
  <printOptions horizontalCentered="1"/>
  <pageMargins left="0.5" right="0.5" top="0.5" bottom="0.25" header="0" footer="0.24"/>
  <pageSetup firstPageNumber="2" useFirstPageNumber="1" fitToHeight="1" fitToWidth="1" horizontalDpi="300" verticalDpi="300" orientation="landscape" scale="64" r:id="rId1"/>
  <headerFooter alignWithMargins="0">
    <oddFooter>&amp;C&amp;"Times New Roman,Regular"Exhibit F - Crosswalk of 2006 Availability</oddFooter>
  </headerFooter>
  <ignoredErrors>
    <ignoredError sqref="Y3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showGridLines="0" showOutlineSymbols="0" zoomScale="80" zoomScaleNormal="80" workbookViewId="0" topLeftCell="D11">
      <selection activeCell="Y15" sqref="Y14:Y15"/>
    </sheetView>
  </sheetViews>
  <sheetFormatPr defaultColWidth="8.88671875" defaultRowHeight="15"/>
  <cols>
    <col min="1" max="1" width="3.77734375" style="43" customWidth="1"/>
    <col min="2" max="2" width="38.3359375" style="43" customWidth="1"/>
    <col min="3" max="3" width="5.6640625" style="43" customWidth="1"/>
    <col min="4" max="4" width="6.77734375" style="43" customWidth="1"/>
    <col min="5" max="5" width="8.6640625" style="43" customWidth="1"/>
    <col min="6" max="6" width="1.1171875" style="43" customWidth="1"/>
    <col min="7" max="7" width="5.77734375" style="43" customWidth="1"/>
    <col min="8" max="8" width="5.6640625" style="43" customWidth="1"/>
    <col min="9" max="9" width="8.10546875" style="550" customWidth="1"/>
    <col min="10" max="10" width="0.78125" style="546" customWidth="1"/>
    <col min="11" max="12" width="5.6640625" style="43" hidden="1" customWidth="1"/>
    <col min="13" max="13" width="5.99609375" style="43" hidden="1" customWidth="1"/>
    <col min="14" max="14" width="0.78125" style="43" customWidth="1"/>
    <col min="15" max="15" width="5.5546875" style="43" customWidth="1"/>
    <col min="16" max="16" width="5.6640625" style="43" customWidth="1"/>
    <col min="17" max="17" width="8.21484375" style="550" customWidth="1"/>
    <col min="18" max="18" width="0.78125" style="43" customWidth="1"/>
    <col min="19" max="20" width="5.6640625" style="43" customWidth="1"/>
    <col min="21" max="21" width="8.77734375" style="550" customWidth="1"/>
    <col min="22" max="22" width="0.88671875" style="43" customWidth="1"/>
    <col min="23" max="23" width="5.6640625" style="43" customWidth="1"/>
    <col min="24" max="24" width="6.77734375" style="43" customWidth="1"/>
    <col min="25" max="25" width="8.6640625" style="43" customWidth="1"/>
    <col min="26" max="16384" width="9.6640625" style="43" customWidth="1"/>
  </cols>
  <sheetData>
    <row r="1" spans="1:25" ht="20.25">
      <c r="A1" s="42" t="s">
        <v>259</v>
      </c>
      <c r="B1" s="1"/>
      <c r="C1" s="1"/>
      <c r="D1" s="1"/>
      <c r="E1" s="1"/>
      <c r="F1" s="1"/>
      <c r="G1" s="1"/>
      <c r="H1" s="1"/>
      <c r="I1" s="451"/>
      <c r="J1" s="2"/>
      <c r="K1" s="1"/>
      <c r="L1" s="1"/>
      <c r="M1" s="1"/>
      <c r="N1" s="1"/>
      <c r="O1" s="1"/>
      <c r="P1" s="1"/>
      <c r="Q1" s="451"/>
      <c r="R1" s="1"/>
      <c r="S1" s="1"/>
      <c r="T1" s="1"/>
      <c r="U1" s="45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451"/>
      <c r="J2" s="2"/>
      <c r="K2" s="1"/>
      <c r="L2" s="1"/>
      <c r="M2" s="1"/>
      <c r="N2" s="1"/>
      <c r="O2" s="1"/>
      <c r="P2" s="1"/>
      <c r="Q2" s="451"/>
      <c r="R2" s="1"/>
      <c r="S2" s="1"/>
      <c r="T2" s="1"/>
      <c r="U2" s="451"/>
      <c r="V2" s="1"/>
      <c r="W2" s="1"/>
      <c r="X2" s="1"/>
      <c r="Y2" s="1"/>
    </row>
    <row r="3" spans="1:25" ht="18.75">
      <c r="A3" s="656" t="s">
        <v>260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</row>
    <row r="4" spans="1:25" ht="16.5">
      <c r="A4" s="657" t="str">
        <f>+'(B) JJ Sum of Req '!A5</f>
        <v>Office of Justice Programs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</row>
    <row r="5" spans="1:25" ht="16.5">
      <c r="A5" s="657" t="str">
        <f>+'(B) JJ Sum of Req '!A6</f>
        <v>Juvenile Justice Programs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</row>
    <row r="6" spans="1:25" ht="15.75">
      <c r="A6" s="658" t="s">
        <v>165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</row>
    <row r="7" spans="1:25" ht="15.75">
      <c r="A7" s="1"/>
      <c r="B7" s="1"/>
      <c r="C7" s="1"/>
      <c r="D7" s="1"/>
      <c r="E7" s="1"/>
      <c r="F7" s="1"/>
      <c r="G7" s="22"/>
      <c r="H7" s="22"/>
      <c r="I7" s="451"/>
      <c r="J7" s="23"/>
      <c r="K7" s="22"/>
      <c r="L7" s="22"/>
      <c r="M7" s="22"/>
      <c r="N7" s="22"/>
      <c r="O7" s="22"/>
      <c r="P7" s="22"/>
      <c r="Q7" s="451"/>
      <c r="R7" s="1"/>
      <c r="S7" s="1"/>
      <c r="T7" s="1"/>
      <c r="U7" s="451"/>
      <c r="V7" s="1"/>
      <c r="W7" s="1"/>
      <c r="X7" s="1"/>
      <c r="Y7" s="1"/>
    </row>
    <row r="8" spans="1:25" ht="15.75">
      <c r="A8" s="1"/>
      <c r="B8" s="1"/>
      <c r="C8" s="22"/>
      <c r="D8" s="22"/>
      <c r="E8" s="22"/>
      <c r="F8" s="22"/>
      <c r="G8" s="22"/>
      <c r="H8" s="22"/>
      <c r="I8" s="451"/>
      <c r="J8" s="23"/>
      <c r="K8" s="22"/>
      <c r="L8" s="22"/>
      <c r="M8" s="22"/>
      <c r="N8" s="22"/>
      <c r="O8" s="22"/>
      <c r="P8" s="22"/>
      <c r="Q8" s="451"/>
      <c r="R8" s="22" t="s">
        <v>192</v>
      </c>
      <c r="S8" s="1"/>
      <c r="T8" s="1"/>
      <c r="U8" s="451"/>
      <c r="V8" s="1"/>
      <c r="W8" s="25"/>
      <c r="X8" s="22"/>
      <c r="Y8" s="22"/>
    </row>
    <row r="9" spans="1:25" ht="15.75">
      <c r="A9" s="139"/>
      <c r="B9" s="140"/>
      <c r="C9" s="163"/>
      <c r="D9" s="141"/>
      <c r="E9" s="141"/>
      <c r="F9" s="141" t="s">
        <v>192</v>
      </c>
      <c r="G9" s="163" t="s">
        <v>192</v>
      </c>
      <c r="H9" s="141"/>
      <c r="I9" s="452"/>
      <c r="J9" s="164"/>
      <c r="K9" s="165"/>
      <c r="L9" s="141"/>
      <c r="M9" s="141"/>
      <c r="N9" s="141" t="s">
        <v>192</v>
      </c>
      <c r="O9" s="163" t="s">
        <v>197</v>
      </c>
      <c r="P9" s="141"/>
      <c r="Q9" s="141"/>
      <c r="R9" s="141" t="s">
        <v>192</v>
      </c>
      <c r="S9" s="659" t="s">
        <v>107</v>
      </c>
      <c r="T9" s="660"/>
      <c r="U9" s="660"/>
      <c r="V9" s="459"/>
      <c r="W9" s="163"/>
      <c r="X9" s="141"/>
      <c r="Y9" s="142"/>
    </row>
    <row r="10" spans="1:25" ht="15.75">
      <c r="A10" s="136"/>
      <c r="B10" s="2"/>
      <c r="C10" s="271" t="s">
        <v>265</v>
      </c>
      <c r="D10" s="272"/>
      <c r="E10" s="272"/>
      <c r="F10" s="272" t="s">
        <v>192</v>
      </c>
      <c r="G10" s="654" t="s">
        <v>185</v>
      </c>
      <c r="H10" s="655"/>
      <c r="I10" s="655"/>
      <c r="J10" s="655"/>
      <c r="K10" s="272" t="s">
        <v>186</v>
      </c>
      <c r="L10" s="272"/>
      <c r="M10" s="272"/>
      <c r="N10" s="272" t="s">
        <v>192</v>
      </c>
      <c r="O10" s="271" t="s">
        <v>61</v>
      </c>
      <c r="P10" s="272"/>
      <c r="Q10" s="272"/>
      <c r="R10" s="272" t="s">
        <v>192</v>
      </c>
      <c r="S10" s="654" t="s">
        <v>196</v>
      </c>
      <c r="T10" s="655"/>
      <c r="U10" s="655"/>
      <c r="V10" s="661"/>
      <c r="W10" s="271" t="s">
        <v>261</v>
      </c>
      <c r="X10" s="272"/>
      <c r="Y10" s="273"/>
    </row>
    <row r="11" spans="1:25" ht="3" customHeight="1">
      <c r="A11" s="136"/>
      <c r="B11" s="1"/>
      <c r="C11" s="136"/>
      <c r="D11" s="1"/>
      <c r="E11" s="1"/>
      <c r="F11" s="1"/>
      <c r="G11" s="136"/>
      <c r="H11" s="1"/>
      <c r="I11" s="451"/>
      <c r="J11" s="2"/>
      <c r="K11" s="136"/>
      <c r="L11" s="1"/>
      <c r="M11" s="1"/>
      <c r="N11" s="1"/>
      <c r="O11" s="136"/>
      <c r="P11" s="1"/>
      <c r="Q11" s="451"/>
      <c r="R11" s="1"/>
      <c r="S11" s="136"/>
      <c r="T11" s="1"/>
      <c r="U11" s="451"/>
      <c r="V11" s="1"/>
      <c r="W11" s="136"/>
      <c r="X11" s="1"/>
      <c r="Y11" s="129"/>
    </row>
    <row r="12" spans="1:25" ht="16.5" thickBot="1">
      <c r="A12" s="145" t="s">
        <v>55</v>
      </c>
      <c r="B12" s="269"/>
      <c r="C12" s="244" t="s">
        <v>191</v>
      </c>
      <c r="D12" s="144" t="s">
        <v>58</v>
      </c>
      <c r="E12" s="144" t="s">
        <v>193</v>
      </c>
      <c r="F12" s="270"/>
      <c r="G12" s="244" t="s">
        <v>191</v>
      </c>
      <c r="H12" s="144" t="s">
        <v>58</v>
      </c>
      <c r="I12" s="144" t="s">
        <v>193</v>
      </c>
      <c r="J12" s="144"/>
      <c r="K12" s="244" t="s">
        <v>191</v>
      </c>
      <c r="L12" s="144" t="s">
        <v>58</v>
      </c>
      <c r="M12" s="144" t="s">
        <v>193</v>
      </c>
      <c r="N12" s="144"/>
      <c r="O12" s="244" t="s">
        <v>191</v>
      </c>
      <c r="P12" s="144" t="s">
        <v>58</v>
      </c>
      <c r="Q12" s="144" t="s">
        <v>193</v>
      </c>
      <c r="R12" s="144"/>
      <c r="S12" s="244" t="s">
        <v>191</v>
      </c>
      <c r="T12" s="144" t="s">
        <v>58</v>
      </c>
      <c r="U12" s="144" t="s">
        <v>193</v>
      </c>
      <c r="V12" s="144"/>
      <c r="W12" s="244" t="s">
        <v>191</v>
      </c>
      <c r="X12" s="144" t="s">
        <v>58</v>
      </c>
      <c r="Y12" s="245" t="s">
        <v>193</v>
      </c>
    </row>
    <row r="13" spans="1:25" ht="11.25" customHeight="1">
      <c r="A13" s="136"/>
      <c r="B13" s="1"/>
      <c r="C13" s="136"/>
      <c r="D13" s="1"/>
      <c r="E13" s="1"/>
      <c r="F13" s="1"/>
      <c r="G13" s="136"/>
      <c r="H13" s="1"/>
      <c r="I13" s="451"/>
      <c r="J13" s="2"/>
      <c r="K13" s="136"/>
      <c r="L13" s="1"/>
      <c r="M13" s="1"/>
      <c r="N13" s="1"/>
      <c r="O13" s="136"/>
      <c r="P13" s="1"/>
      <c r="Q13" s="451"/>
      <c r="R13" s="1"/>
      <c r="S13" s="136"/>
      <c r="T13" s="1"/>
      <c r="U13" s="451"/>
      <c r="V13" s="1"/>
      <c r="W13" s="136"/>
      <c r="X13" s="1"/>
      <c r="Y13" s="129"/>
    </row>
    <row r="14" spans="1:25" ht="15.75">
      <c r="A14" s="156" t="s">
        <v>150</v>
      </c>
      <c r="B14" s="157"/>
      <c r="C14" s="156"/>
      <c r="D14" s="157"/>
      <c r="E14" s="157"/>
      <c r="F14" s="157"/>
      <c r="G14" s="156"/>
      <c r="H14" s="157"/>
      <c r="I14" s="450"/>
      <c r="J14" s="157"/>
      <c r="K14" s="156"/>
      <c r="L14" s="157"/>
      <c r="M14" s="157"/>
      <c r="N14" s="157"/>
      <c r="O14" s="156"/>
      <c r="P14" s="157"/>
      <c r="Q14" s="450"/>
      <c r="R14" s="157"/>
      <c r="S14" s="156"/>
      <c r="T14" s="157"/>
      <c r="U14" s="450"/>
      <c r="V14" s="157"/>
      <c r="W14" s="156"/>
      <c r="X14" s="157"/>
      <c r="Y14" s="616"/>
    </row>
    <row r="15" spans="1:25" ht="15.75">
      <c r="A15" s="156" t="s">
        <v>120</v>
      </c>
      <c r="B15" s="157"/>
      <c r="C15" s="460">
        <v>0</v>
      </c>
      <c r="D15" s="450">
        <v>0</v>
      </c>
      <c r="E15" s="614">
        <v>696</v>
      </c>
      <c r="F15" s="157"/>
      <c r="G15" s="460">
        <v>0</v>
      </c>
      <c r="H15" s="450">
        <v>0</v>
      </c>
      <c r="I15" s="450">
        <v>0</v>
      </c>
      <c r="J15" s="157"/>
      <c r="K15" s="460">
        <v>0</v>
      </c>
      <c r="L15" s="450">
        <v>0</v>
      </c>
      <c r="M15" s="157"/>
      <c r="N15" s="157"/>
      <c r="O15" s="460">
        <v>0</v>
      </c>
      <c r="P15" s="450">
        <v>0</v>
      </c>
      <c r="Q15" s="615">
        <v>-51</v>
      </c>
      <c r="R15" s="157">
        <v>0</v>
      </c>
      <c r="S15" s="460">
        <v>0</v>
      </c>
      <c r="T15" s="450">
        <v>0</v>
      </c>
      <c r="U15" s="614">
        <v>698</v>
      </c>
      <c r="V15" s="157"/>
      <c r="W15" s="156">
        <f aca="true" t="shared" si="0" ref="W15:Y21">C15+G15+K15+O15+S15</f>
        <v>0</v>
      </c>
      <c r="X15" s="157">
        <f t="shared" si="0"/>
        <v>0</v>
      </c>
      <c r="Y15" s="616">
        <f t="shared" si="0"/>
        <v>1343</v>
      </c>
    </row>
    <row r="16" spans="1:25" ht="15.75">
      <c r="A16" s="156" t="s">
        <v>121</v>
      </c>
      <c r="B16" s="157"/>
      <c r="C16" s="461">
        <v>0</v>
      </c>
      <c r="D16" s="450">
        <v>0</v>
      </c>
      <c r="E16" s="450">
        <v>73260</v>
      </c>
      <c r="F16" s="157"/>
      <c r="G16" s="461">
        <v>0</v>
      </c>
      <c r="H16" s="450">
        <v>0</v>
      </c>
      <c r="I16" s="450">
        <v>0</v>
      </c>
      <c r="J16" s="157"/>
      <c r="K16" s="461">
        <v>0</v>
      </c>
      <c r="L16" s="450">
        <v>0</v>
      </c>
      <c r="M16" s="157"/>
      <c r="N16" s="157"/>
      <c r="O16" s="461">
        <v>0</v>
      </c>
      <c r="P16" s="450">
        <v>0</v>
      </c>
      <c r="Q16" s="450">
        <v>-5349</v>
      </c>
      <c r="R16" s="157"/>
      <c r="S16" s="461">
        <v>0</v>
      </c>
      <c r="T16" s="450">
        <v>0</v>
      </c>
      <c r="U16" s="450">
        <f>3783+96-2+350+1000+1000</f>
        <v>6227</v>
      </c>
      <c r="V16" s="157"/>
      <c r="W16" s="156">
        <f t="shared" si="0"/>
        <v>0</v>
      </c>
      <c r="X16" s="157">
        <f t="shared" si="0"/>
        <v>0</v>
      </c>
      <c r="Y16" s="158">
        <f t="shared" si="0"/>
        <v>74138</v>
      </c>
    </row>
    <row r="17" spans="1:25" ht="15.75">
      <c r="A17" s="156" t="s">
        <v>122</v>
      </c>
      <c r="B17" s="157"/>
      <c r="C17" s="461">
        <v>0</v>
      </c>
      <c r="D17" s="450">
        <v>0</v>
      </c>
      <c r="E17" s="450">
        <v>0</v>
      </c>
      <c r="F17" s="157"/>
      <c r="G17" s="461">
        <v>0</v>
      </c>
      <c r="H17" s="450"/>
      <c r="I17" s="450">
        <v>0</v>
      </c>
      <c r="J17" s="157"/>
      <c r="K17" s="461"/>
      <c r="L17" s="450"/>
      <c r="M17" s="157"/>
      <c r="N17" s="157"/>
      <c r="O17" s="461">
        <v>0</v>
      </c>
      <c r="P17" s="450">
        <v>0</v>
      </c>
      <c r="Q17" s="450">
        <v>0</v>
      </c>
      <c r="R17" s="157"/>
      <c r="S17" s="461">
        <v>0</v>
      </c>
      <c r="T17" s="450">
        <v>0</v>
      </c>
      <c r="U17" s="450">
        <f>137+650</f>
        <v>787</v>
      </c>
      <c r="V17" s="157"/>
      <c r="W17" s="156">
        <v>0</v>
      </c>
      <c r="X17" s="157">
        <v>0</v>
      </c>
      <c r="Y17" s="158">
        <f t="shared" si="0"/>
        <v>787</v>
      </c>
    </row>
    <row r="18" spans="1:25" ht="15.75">
      <c r="A18" s="156" t="s">
        <v>123</v>
      </c>
      <c r="B18" s="157"/>
      <c r="C18" s="461">
        <v>0</v>
      </c>
      <c r="D18" s="450">
        <v>0</v>
      </c>
      <c r="E18" s="450">
        <v>0</v>
      </c>
      <c r="F18" s="157"/>
      <c r="G18" s="461">
        <v>0</v>
      </c>
      <c r="H18" s="450">
        <v>0</v>
      </c>
      <c r="I18" s="450">
        <v>0</v>
      </c>
      <c r="J18" s="157"/>
      <c r="K18" s="461"/>
      <c r="L18" s="450"/>
      <c r="M18" s="157"/>
      <c r="N18" s="157"/>
      <c r="O18" s="461">
        <v>0</v>
      </c>
      <c r="P18" s="450">
        <v>0</v>
      </c>
      <c r="Q18" s="450"/>
      <c r="R18" s="157"/>
      <c r="S18" s="461">
        <v>0</v>
      </c>
      <c r="T18" s="450">
        <v>0</v>
      </c>
      <c r="U18" s="450">
        <v>533</v>
      </c>
      <c r="V18" s="157"/>
      <c r="W18" s="156">
        <v>0</v>
      </c>
      <c r="X18" s="157">
        <v>0</v>
      </c>
      <c r="Y18" s="158">
        <f t="shared" si="0"/>
        <v>533</v>
      </c>
    </row>
    <row r="19" spans="1:25" ht="15.75">
      <c r="A19" s="156" t="s">
        <v>124</v>
      </c>
      <c r="B19" s="157"/>
      <c r="C19" s="461">
        <v>0</v>
      </c>
      <c r="D19" s="450">
        <v>0</v>
      </c>
      <c r="E19" s="450">
        <v>0</v>
      </c>
      <c r="F19" s="157"/>
      <c r="G19" s="461">
        <v>0</v>
      </c>
      <c r="H19" s="450">
        <v>0</v>
      </c>
      <c r="I19" s="450">
        <v>0</v>
      </c>
      <c r="J19" s="157"/>
      <c r="K19" s="461"/>
      <c r="L19" s="450"/>
      <c r="M19" s="157"/>
      <c r="N19" s="157"/>
      <c r="O19" s="461">
        <v>0</v>
      </c>
      <c r="P19" s="450">
        <v>0</v>
      </c>
      <c r="Q19" s="450">
        <v>0</v>
      </c>
      <c r="R19" s="157"/>
      <c r="S19" s="461">
        <v>0</v>
      </c>
      <c r="T19" s="450">
        <v>0</v>
      </c>
      <c r="U19" s="450">
        <v>635</v>
      </c>
      <c r="V19" s="157"/>
      <c r="W19" s="156">
        <v>0</v>
      </c>
      <c r="X19" s="157">
        <v>0</v>
      </c>
      <c r="Y19" s="158">
        <f t="shared" si="0"/>
        <v>635</v>
      </c>
    </row>
    <row r="20" spans="1:25" ht="15.75">
      <c r="A20" s="156" t="s">
        <v>252</v>
      </c>
      <c r="B20" s="157"/>
      <c r="C20" s="461">
        <v>0</v>
      </c>
      <c r="D20" s="450">
        <v>0</v>
      </c>
      <c r="E20" s="450">
        <v>2475</v>
      </c>
      <c r="F20" s="157"/>
      <c r="G20" s="461">
        <v>0</v>
      </c>
      <c r="H20" s="450">
        <v>0</v>
      </c>
      <c r="I20" s="450">
        <v>0</v>
      </c>
      <c r="J20" s="157"/>
      <c r="K20" s="461">
        <v>0</v>
      </c>
      <c r="L20" s="450">
        <v>0</v>
      </c>
      <c r="M20" s="157"/>
      <c r="N20" s="157"/>
      <c r="O20" s="461">
        <v>0</v>
      </c>
      <c r="P20" s="450">
        <v>0</v>
      </c>
      <c r="Q20" s="450">
        <v>-182</v>
      </c>
      <c r="R20" s="157"/>
      <c r="S20" s="461">
        <v>0</v>
      </c>
      <c r="T20" s="450">
        <v>0</v>
      </c>
      <c r="U20" s="450">
        <v>18</v>
      </c>
      <c r="V20" s="157"/>
      <c r="W20" s="156">
        <f>C20+G20+K20+O20+S20</f>
        <v>0</v>
      </c>
      <c r="X20" s="157">
        <f>D20+H20+L20+P20+T20</f>
        <v>0</v>
      </c>
      <c r="Y20" s="158">
        <f t="shared" si="0"/>
        <v>2311</v>
      </c>
    </row>
    <row r="21" spans="1:25" ht="15.75">
      <c r="A21" s="156" t="s">
        <v>126</v>
      </c>
      <c r="B21" s="157"/>
      <c r="C21" s="461">
        <v>0</v>
      </c>
      <c r="D21" s="450">
        <v>0</v>
      </c>
      <c r="E21" s="450">
        <v>64350</v>
      </c>
      <c r="F21" s="157"/>
      <c r="G21" s="461">
        <v>0</v>
      </c>
      <c r="H21" s="450">
        <v>0</v>
      </c>
      <c r="I21" s="450">
        <v>0</v>
      </c>
      <c r="J21" s="157"/>
      <c r="K21" s="461">
        <v>0</v>
      </c>
      <c r="L21" s="450">
        <v>0</v>
      </c>
      <c r="M21" s="157"/>
      <c r="N21" s="157"/>
      <c r="O21" s="461">
        <v>0</v>
      </c>
      <c r="P21" s="450">
        <v>0</v>
      </c>
      <c r="Q21" s="450">
        <v>-4699</v>
      </c>
      <c r="R21" s="157"/>
      <c r="S21" s="461">
        <v>0</v>
      </c>
      <c r="T21" s="450">
        <v>0</v>
      </c>
      <c r="U21" s="450">
        <f>1766+1369+625+6672+2000</f>
        <v>12432</v>
      </c>
      <c r="V21" s="157"/>
      <c r="W21" s="156">
        <f aca="true" t="shared" si="1" ref="W21:W33">C21+G21+K21+O21+S21</f>
        <v>0</v>
      </c>
      <c r="X21" s="157">
        <f aca="true" t="shared" si="2" ref="X21:X33">D21+H21+L21+P21+T21</f>
        <v>0</v>
      </c>
      <c r="Y21" s="158">
        <f t="shared" si="0"/>
        <v>72083</v>
      </c>
    </row>
    <row r="22" spans="1:25" ht="15.75">
      <c r="A22" s="156" t="s">
        <v>127</v>
      </c>
      <c r="B22" s="157"/>
      <c r="C22" s="461">
        <v>0</v>
      </c>
      <c r="D22" s="450">
        <v>0</v>
      </c>
      <c r="E22" s="450" t="s">
        <v>272</v>
      </c>
      <c r="F22" s="157"/>
      <c r="G22" s="461">
        <v>0</v>
      </c>
      <c r="H22" s="450">
        <v>0</v>
      </c>
      <c r="I22" s="450">
        <v>0</v>
      </c>
      <c r="J22" s="157"/>
      <c r="K22" s="461">
        <v>0</v>
      </c>
      <c r="L22" s="450">
        <v>0</v>
      </c>
      <c r="M22" s="157"/>
      <c r="N22" s="157"/>
      <c r="O22" s="461">
        <v>0</v>
      </c>
      <c r="P22" s="450">
        <v>0</v>
      </c>
      <c r="Q22" s="450" t="s">
        <v>276</v>
      </c>
      <c r="R22" s="157"/>
      <c r="S22" s="461">
        <v>0</v>
      </c>
      <c r="T22" s="450">
        <v>0</v>
      </c>
      <c r="U22" s="450" t="s">
        <v>285</v>
      </c>
      <c r="V22" s="157"/>
      <c r="W22" s="156">
        <f t="shared" si="1"/>
        <v>0</v>
      </c>
      <c r="X22" s="157">
        <f t="shared" si="2"/>
        <v>0</v>
      </c>
      <c r="Y22" s="462" t="s">
        <v>286</v>
      </c>
    </row>
    <row r="23" spans="1:25" ht="15.75">
      <c r="A23" s="156" t="s">
        <v>128</v>
      </c>
      <c r="B23" s="157"/>
      <c r="C23" s="461">
        <v>0</v>
      </c>
      <c r="D23" s="450">
        <v>0</v>
      </c>
      <c r="E23" s="450" t="s">
        <v>271</v>
      </c>
      <c r="F23" s="157"/>
      <c r="G23" s="461">
        <v>0</v>
      </c>
      <c r="H23" s="450">
        <v>0</v>
      </c>
      <c r="I23" s="450">
        <v>0</v>
      </c>
      <c r="J23" s="157"/>
      <c r="K23" s="461">
        <v>0</v>
      </c>
      <c r="L23" s="450">
        <v>0</v>
      </c>
      <c r="M23" s="157"/>
      <c r="N23" s="157"/>
      <c r="O23" s="461">
        <v>0</v>
      </c>
      <c r="P23" s="450">
        <v>0</v>
      </c>
      <c r="Q23" s="450" t="s">
        <v>277</v>
      </c>
      <c r="R23" s="157"/>
      <c r="S23" s="461">
        <v>0</v>
      </c>
      <c r="T23" s="450">
        <v>0</v>
      </c>
      <c r="U23" s="450" t="s">
        <v>273</v>
      </c>
      <c r="V23" s="157"/>
      <c r="W23" s="156">
        <f t="shared" si="1"/>
        <v>0</v>
      </c>
      <c r="X23" s="157">
        <f t="shared" si="2"/>
        <v>0</v>
      </c>
      <c r="Y23" s="462" t="s">
        <v>283</v>
      </c>
    </row>
    <row r="24" spans="1:25" ht="15.75">
      <c r="A24" s="156" t="s">
        <v>129</v>
      </c>
      <c r="B24" s="157"/>
      <c r="C24" s="461">
        <v>0</v>
      </c>
      <c r="D24" s="450">
        <v>0</v>
      </c>
      <c r="E24" s="450" t="s">
        <v>267</v>
      </c>
      <c r="F24" s="157"/>
      <c r="G24" s="461">
        <v>0</v>
      </c>
      <c r="H24" s="450">
        <v>0</v>
      </c>
      <c r="I24" s="450">
        <v>0</v>
      </c>
      <c r="J24" s="157"/>
      <c r="K24" s="461">
        <v>0</v>
      </c>
      <c r="L24" s="450">
        <v>0</v>
      </c>
      <c r="M24" s="157"/>
      <c r="N24" s="157"/>
      <c r="O24" s="461">
        <v>0</v>
      </c>
      <c r="P24" s="450">
        <v>0</v>
      </c>
      <c r="Q24" s="450" t="s">
        <v>278</v>
      </c>
      <c r="R24" s="157"/>
      <c r="S24" s="461">
        <v>0</v>
      </c>
      <c r="T24" s="450">
        <v>0</v>
      </c>
      <c r="U24" s="450" t="s">
        <v>274</v>
      </c>
      <c r="V24" s="157"/>
      <c r="W24" s="156">
        <f t="shared" si="1"/>
        <v>0</v>
      </c>
      <c r="X24" s="157">
        <f t="shared" si="2"/>
        <v>0</v>
      </c>
      <c r="Y24" s="462" t="s">
        <v>282</v>
      </c>
    </row>
    <row r="25" spans="1:25" ht="15.75">
      <c r="A25" s="156" t="s">
        <v>270</v>
      </c>
      <c r="B25" s="157"/>
      <c r="C25" s="461">
        <v>0</v>
      </c>
      <c r="D25" s="450">
        <v>0</v>
      </c>
      <c r="E25" s="450" t="s">
        <v>269</v>
      </c>
      <c r="F25" s="157"/>
      <c r="G25" s="461">
        <v>0</v>
      </c>
      <c r="H25" s="450">
        <v>0</v>
      </c>
      <c r="I25" s="450">
        <v>0</v>
      </c>
      <c r="J25" s="157"/>
      <c r="K25" s="461">
        <v>0</v>
      </c>
      <c r="L25" s="450">
        <v>0</v>
      </c>
      <c r="M25" s="157"/>
      <c r="N25" s="157"/>
      <c r="O25" s="461">
        <v>0</v>
      </c>
      <c r="P25" s="450">
        <v>0</v>
      </c>
      <c r="Q25" s="450" t="s">
        <v>279</v>
      </c>
      <c r="R25" s="157"/>
      <c r="S25" s="461">
        <v>0</v>
      </c>
      <c r="T25" s="450">
        <v>0</v>
      </c>
      <c r="U25" s="450">
        <v>0</v>
      </c>
      <c r="V25" s="157"/>
      <c r="W25" s="156">
        <f t="shared" si="1"/>
        <v>0</v>
      </c>
      <c r="X25" s="157">
        <f t="shared" si="2"/>
        <v>0</v>
      </c>
      <c r="Y25" s="462" t="s">
        <v>284</v>
      </c>
    </row>
    <row r="26" spans="1:25" ht="15.75">
      <c r="A26" s="156" t="s">
        <v>131</v>
      </c>
      <c r="B26" s="157"/>
      <c r="C26" s="461">
        <v>0</v>
      </c>
      <c r="D26" s="450">
        <v>0</v>
      </c>
      <c r="E26" s="450" t="s">
        <v>268</v>
      </c>
      <c r="F26" s="157"/>
      <c r="G26" s="461">
        <v>0</v>
      </c>
      <c r="H26" s="450">
        <v>0</v>
      </c>
      <c r="I26" s="450">
        <v>0</v>
      </c>
      <c r="J26" s="157"/>
      <c r="K26" s="461">
        <v>0</v>
      </c>
      <c r="L26" s="450">
        <v>0</v>
      </c>
      <c r="M26" s="157"/>
      <c r="N26" s="157"/>
      <c r="O26" s="461">
        <v>0</v>
      </c>
      <c r="P26" s="450">
        <v>0</v>
      </c>
      <c r="Q26" s="450" t="s">
        <v>280</v>
      </c>
      <c r="R26" s="157"/>
      <c r="S26" s="461">
        <v>0</v>
      </c>
      <c r="T26" s="450">
        <v>0</v>
      </c>
      <c r="U26" s="450" t="s">
        <v>275</v>
      </c>
      <c r="V26" s="157"/>
      <c r="W26" s="156">
        <f t="shared" si="1"/>
        <v>0</v>
      </c>
      <c r="X26" s="157">
        <f t="shared" si="2"/>
        <v>0</v>
      </c>
      <c r="Y26" s="462" t="s">
        <v>281</v>
      </c>
    </row>
    <row r="27" spans="1:25" ht="15.75">
      <c r="A27" s="156" t="s">
        <v>132</v>
      </c>
      <c r="B27" s="157"/>
      <c r="C27" s="461">
        <v>0</v>
      </c>
      <c r="D27" s="450">
        <v>0</v>
      </c>
      <c r="E27" s="450">
        <v>0</v>
      </c>
      <c r="F27" s="157"/>
      <c r="G27" s="461">
        <v>0</v>
      </c>
      <c r="H27" s="450">
        <v>0</v>
      </c>
      <c r="I27" s="450">
        <v>0</v>
      </c>
      <c r="J27" s="157">
        <v>0</v>
      </c>
      <c r="K27" s="461"/>
      <c r="L27" s="450"/>
      <c r="M27" s="157"/>
      <c r="N27" s="157"/>
      <c r="O27" s="461">
        <v>0</v>
      </c>
      <c r="P27" s="450">
        <v>0</v>
      </c>
      <c r="Q27" s="450">
        <v>0</v>
      </c>
      <c r="R27" s="157">
        <v>0</v>
      </c>
      <c r="S27" s="461">
        <v>0</v>
      </c>
      <c r="T27" s="450">
        <v>0</v>
      </c>
      <c r="U27" s="450">
        <v>20</v>
      </c>
      <c r="V27" s="157"/>
      <c r="W27" s="156">
        <v>0</v>
      </c>
      <c r="X27" s="157">
        <v>0</v>
      </c>
      <c r="Y27" s="158">
        <f aca="true" t="shared" si="3" ref="Y27:Y35">E27+I27+M27+Q27+U27</f>
        <v>20</v>
      </c>
    </row>
    <row r="28" spans="1:25" ht="15.75">
      <c r="A28" s="156" t="s">
        <v>266</v>
      </c>
      <c r="B28" s="157"/>
      <c r="C28" s="461">
        <v>0</v>
      </c>
      <c r="D28" s="450">
        <v>0</v>
      </c>
      <c r="E28" s="450">
        <v>2475</v>
      </c>
      <c r="F28" s="157"/>
      <c r="G28" s="461">
        <v>0</v>
      </c>
      <c r="H28" s="450">
        <v>0</v>
      </c>
      <c r="I28" s="450">
        <v>0</v>
      </c>
      <c r="J28" s="157"/>
      <c r="K28" s="461"/>
      <c r="L28" s="450"/>
      <c r="M28" s="157"/>
      <c r="N28" s="157"/>
      <c r="O28" s="461">
        <v>0</v>
      </c>
      <c r="P28" s="450">
        <v>0</v>
      </c>
      <c r="Q28" s="450">
        <v>-182</v>
      </c>
      <c r="R28" s="157"/>
      <c r="S28" s="461">
        <v>0</v>
      </c>
      <c r="T28" s="450">
        <v>0</v>
      </c>
      <c r="U28" s="450">
        <v>0</v>
      </c>
      <c r="V28" s="157"/>
      <c r="W28" s="156">
        <v>0</v>
      </c>
      <c r="X28" s="157">
        <v>0</v>
      </c>
      <c r="Y28" s="158">
        <f t="shared" si="3"/>
        <v>2293</v>
      </c>
    </row>
    <row r="29" spans="1:25" ht="15.75">
      <c r="A29" s="156" t="s">
        <v>134</v>
      </c>
      <c r="B29" s="157"/>
      <c r="C29" s="461">
        <v>0</v>
      </c>
      <c r="D29" s="450">
        <v>0</v>
      </c>
      <c r="E29" s="450">
        <v>67504</v>
      </c>
      <c r="F29" s="157"/>
      <c r="G29" s="461">
        <v>0</v>
      </c>
      <c r="H29" s="450">
        <v>0</v>
      </c>
      <c r="I29" s="450">
        <v>0</v>
      </c>
      <c r="J29" s="157"/>
      <c r="K29" s="461">
        <v>0</v>
      </c>
      <c r="L29" s="450">
        <v>0</v>
      </c>
      <c r="M29" s="157"/>
      <c r="N29" s="157"/>
      <c r="O29" s="461">
        <v>0</v>
      </c>
      <c r="P29" s="450">
        <v>0</v>
      </c>
      <c r="Q29" s="450">
        <v>-4929</v>
      </c>
      <c r="R29" s="157"/>
      <c r="S29" s="461">
        <v>0</v>
      </c>
      <c r="T29" s="450">
        <v>0</v>
      </c>
      <c r="U29" s="450">
        <f>1448+1000</f>
        <v>2448</v>
      </c>
      <c r="V29" s="157"/>
      <c r="W29" s="156">
        <f t="shared" si="1"/>
        <v>0</v>
      </c>
      <c r="X29" s="157">
        <f t="shared" si="2"/>
        <v>0</v>
      </c>
      <c r="Y29" s="158">
        <f t="shared" si="3"/>
        <v>65023</v>
      </c>
    </row>
    <row r="30" spans="1:25" ht="15.75">
      <c r="A30" s="156" t="s">
        <v>135</v>
      </c>
      <c r="B30" s="157"/>
      <c r="C30" s="461">
        <v>0</v>
      </c>
      <c r="D30" s="450">
        <v>0</v>
      </c>
      <c r="E30" s="450">
        <v>0</v>
      </c>
      <c r="F30" s="157"/>
      <c r="G30" s="461">
        <v>0</v>
      </c>
      <c r="H30" s="450">
        <v>0</v>
      </c>
      <c r="I30" s="450">
        <v>0</v>
      </c>
      <c r="J30" s="157"/>
      <c r="K30" s="461">
        <v>0</v>
      </c>
      <c r="L30" s="450">
        <v>0</v>
      </c>
      <c r="M30" s="157"/>
      <c r="N30" s="157"/>
      <c r="O30" s="461">
        <v>0</v>
      </c>
      <c r="P30" s="450">
        <v>0</v>
      </c>
      <c r="Q30" s="450">
        <v>0</v>
      </c>
      <c r="R30" s="157"/>
      <c r="S30" s="461">
        <v>0</v>
      </c>
      <c r="T30" s="450">
        <v>0</v>
      </c>
      <c r="U30" s="450">
        <v>652</v>
      </c>
      <c r="V30" s="157"/>
      <c r="W30" s="156">
        <f t="shared" si="1"/>
        <v>0</v>
      </c>
      <c r="X30" s="157">
        <f t="shared" si="2"/>
        <v>0</v>
      </c>
      <c r="Y30" s="158">
        <f t="shared" si="3"/>
        <v>652</v>
      </c>
    </row>
    <row r="31" spans="1:25" ht="15.75">
      <c r="A31" s="156" t="s">
        <v>136</v>
      </c>
      <c r="B31" s="157"/>
      <c r="C31" s="461">
        <v>0</v>
      </c>
      <c r="D31" s="450">
        <v>0</v>
      </c>
      <c r="E31" s="450">
        <v>12280</v>
      </c>
      <c r="F31" s="157"/>
      <c r="G31" s="461">
        <v>0</v>
      </c>
      <c r="H31" s="450">
        <v>0</v>
      </c>
      <c r="I31" s="450">
        <v>0</v>
      </c>
      <c r="J31" s="157"/>
      <c r="K31" s="461">
        <v>0</v>
      </c>
      <c r="L31" s="450">
        <v>0</v>
      </c>
      <c r="M31" s="157"/>
      <c r="N31" s="157"/>
      <c r="O31" s="461">
        <v>0</v>
      </c>
      <c r="P31" s="450">
        <v>0</v>
      </c>
      <c r="Q31" s="450"/>
      <c r="R31" s="157"/>
      <c r="S31" s="461">
        <v>0</v>
      </c>
      <c r="T31" s="450">
        <v>0</v>
      </c>
      <c r="U31" s="450">
        <v>0</v>
      </c>
      <c r="V31" s="157"/>
      <c r="W31" s="156">
        <f t="shared" si="1"/>
        <v>0</v>
      </c>
      <c r="X31" s="157">
        <f t="shared" si="2"/>
        <v>0</v>
      </c>
      <c r="Y31" s="158">
        <f t="shared" si="3"/>
        <v>12280</v>
      </c>
    </row>
    <row r="32" spans="1:27" ht="15.75">
      <c r="A32" s="156" t="s">
        <v>90</v>
      </c>
      <c r="B32" s="157"/>
      <c r="C32" s="461">
        <v>0</v>
      </c>
      <c r="D32" s="450">
        <v>0</v>
      </c>
      <c r="E32" s="450">
        <v>49184</v>
      </c>
      <c r="F32" s="157"/>
      <c r="G32" s="461">
        <v>0</v>
      </c>
      <c r="H32" s="450">
        <v>0</v>
      </c>
      <c r="I32" s="450">
        <v>0</v>
      </c>
      <c r="J32" s="157"/>
      <c r="K32" s="461">
        <v>0</v>
      </c>
      <c r="L32" s="450">
        <v>0</v>
      </c>
      <c r="M32" s="157"/>
      <c r="N32" s="157"/>
      <c r="O32" s="461">
        <v>0</v>
      </c>
      <c r="P32" s="450">
        <v>0</v>
      </c>
      <c r="Q32" s="450">
        <v>-3591</v>
      </c>
      <c r="R32" s="157"/>
      <c r="S32" s="461">
        <v>0</v>
      </c>
      <c r="T32" s="450">
        <v>0</v>
      </c>
      <c r="U32" s="450">
        <f>239+496+618+5000</f>
        <v>6353</v>
      </c>
      <c r="V32" s="157"/>
      <c r="W32" s="156">
        <f t="shared" si="1"/>
        <v>0</v>
      </c>
      <c r="X32" s="157">
        <f t="shared" si="2"/>
        <v>0</v>
      </c>
      <c r="Y32" s="158">
        <f t="shared" si="3"/>
        <v>51946</v>
      </c>
      <c r="AA32" s="43">
        <f>E32+Q32</f>
        <v>45593</v>
      </c>
    </row>
    <row r="33" spans="1:27" ht="15.75">
      <c r="A33" s="156" t="s">
        <v>137</v>
      </c>
      <c r="B33" s="157"/>
      <c r="C33" s="461">
        <v>0</v>
      </c>
      <c r="D33" s="450">
        <v>0</v>
      </c>
      <c r="E33" s="450">
        <v>491</v>
      </c>
      <c r="F33" s="157"/>
      <c r="G33" s="461">
        <v>0</v>
      </c>
      <c r="H33" s="450">
        <v>0</v>
      </c>
      <c r="I33" s="450">
        <v>0</v>
      </c>
      <c r="J33" s="157"/>
      <c r="K33" s="461">
        <v>0</v>
      </c>
      <c r="L33" s="450">
        <v>0</v>
      </c>
      <c r="M33" s="157"/>
      <c r="N33" s="157"/>
      <c r="O33" s="461">
        <v>0</v>
      </c>
      <c r="P33" s="450">
        <v>0</v>
      </c>
      <c r="Q33" s="450">
        <v>-36</v>
      </c>
      <c r="R33" s="157"/>
      <c r="S33" s="461">
        <v>0</v>
      </c>
      <c r="T33" s="450">
        <v>0</v>
      </c>
      <c r="U33" s="450">
        <v>0</v>
      </c>
      <c r="V33" s="157"/>
      <c r="W33" s="156">
        <f t="shared" si="1"/>
        <v>0</v>
      </c>
      <c r="X33" s="157">
        <f t="shared" si="2"/>
        <v>0</v>
      </c>
      <c r="Y33" s="158">
        <f t="shared" si="3"/>
        <v>455</v>
      </c>
      <c r="AA33" s="43">
        <f>E33+Q33</f>
        <v>455</v>
      </c>
    </row>
    <row r="34" spans="1:27" ht="15.75">
      <c r="A34" s="156" t="s">
        <v>138</v>
      </c>
      <c r="B34" s="157"/>
      <c r="C34" s="461"/>
      <c r="D34" s="450"/>
      <c r="E34" s="450"/>
      <c r="F34" s="157"/>
      <c r="G34" s="461"/>
      <c r="H34" s="450"/>
      <c r="I34" s="450"/>
      <c r="J34" s="157"/>
      <c r="K34" s="461"/>
      <c r="L34" s="450"/>
      <c r="M34" s="157"/>
      <c r="N34" s="157"/>
      <c r="O34" s="461"/>
      <c r="P34" s="450"/>
      <c r="Q34" s="450"/>
      <c r="R34" s="157"/>
      <c r="S34" s="461"/>
      <c r="T34" s="450"/>
      <c r="U34" s="450">
        <v>0</v>
      </c>
      <c r="V34" s="157"/>
      <c r="W34" s="156"/>
      <c r="X34" s="157"/>
      <c r="Y34" s="158">
        <f t="shared" si="3"/>
        <v>0</v>
      </c>
      <c r="AA34" s="43">
        <f>E34+Q34</f>
        <v>0</v>
      </c>
    </row>
    <row r="35" spans="1:27" ht="15.75">
      <c r="A35" s="156" t="s">
        <v>139</v>
      </c>
      <c r="B35" s="157"/>
      <c r="C35" s="461">
        <v>0</v>
      </c>
      <c r="D35" s="450">
        <v>0</v>
      </c>
      <c r="E35" s="450">
        <v>17325</v>
      </c>
      <c r="F35" s="157"/>
      <c r="G35" s="461">
        <v>0</v>
      </c>
      <c r="H35" s="450">
        <v>0</v>
      </c>
      <c r="I35" s="450">
        <v>0</v>
      </c>
      <c r="J35" s="157"/>
      <c r="K35" s="461">
        <v>0</v>
      </c>
      <c r="L35" s="450">
        <v>0</v>
      </c>
      <c r="M35" s="157"/>
      <c r="N35" s="157"/>
      <c r="O35" s="461">
        <v>0</v>
      </c>
      <c r="P35" s="450">
        <v>0</v>
      </c>
      <c r="Q35" s="450">
        <v>-1266</v>
      </c>
      <c r="R35" s="157"/>
      <c r="S35" s="461">
        <v>0</v>
      </c>
      <c r="T35" s="450">
        <v>0</v>
      </c>
      <c r="U35" s="450">
        <v>3</v>
      </c>
      <c r="V35" s="157"/>
      <c r="W35" s="156">
        <f>C35+G35+K35+O35+S35</f>
        <v>0</v>
      </c>
      <c r="X35" s="157">
        <f>D35+H35+L35+P35+T35</f>
        <v>0</v>
      </c>
      <c r="Y35" s="158">
        <f t="shared" si="3"/>
        <v>16062</v>
      </c>
      <c r="AA35" s="43">
        <f>E35+Q35</f>
        <v>16059</v>
      </c>
    </row>
    <row r="36" spans="1:25" ht="9" customHeight="1" hidden="1">
      <c r="A36" s="136"/>
      <c r="B36" s="1" t="s">
        <v>192</v>
      </c>
      <c r="C36" s="136"/>
      <c r="D36" s="2"/>
      <c r="E36" s="2"/>
      <c r="F36" s="1"/>
      <c r="G36" s="136"/>
      <c r="H36" s="2"/>
      <c r="I36" s="453"/>
      <c r="J36" s="2"/>
      <c r="K36" s="136"/>
      <c r="L36" s="2"/>
      <c r="M36" s="2"/>
      <c r="N36" s="2"/>
      <c r="O36" s="136"/>
      <c r="P36" s="2"/>
      <c r="Q36" s="453"/>
      <c r="R36" s="1"/>
      <c r="S36" s="136"/>
      <c r="T36" s="2"/>
      <c r="U36" s="453"/>
      <c r="V36" s="1"/>
      <c r="W36" s="136"/>
      <c r="X36" s="2"/>
      <c r="Y36" s="129"/>
    </row>
    <row r="37" spans="1:27" ht="15.75">
      <c r="A37" s="159" t="s">
        <v>209</v>
      </c>
      <c r="B37" s="133" t="s">
        <v>202</v>
      </c>
      <c r="C37" s="166">
        <f>SUM(C15:C35)</f>
        <v>0</v>
      </c>
      <c r="D37" s="133">
        <f>SUM(D15:D35)</f>
        <v>0</v>
      </c>
      <c r="E37" s="134">
        <f>SUM(E15:E35)</f>
        <v>290040</v>
      </c>
      <c r="F37" s="133"/>
      <c r="G37" s="166">
        <f>SUM(G15:G35)</f>
        <v>0</v>
      </c>
      <c r="H37" s="133">
        <f>SUM(H15:H35)</f>
        <v>0</v>
      </c>
      <c r="I37" s="454">
        <f>SUM(I15:I35)</f>
        <v>0</v>
      </c>
      <c r="J37" s="133"/>
      <c r="K37" s="166">
        <f>SUM(K15:K35)</f>
        <v>0</v>
      </c>
      <c r="L37" s="133">
        <f>SUM(L15:L35)</f>
        <v>0</v>
      </c>
      <c r="M37" s="134">
        <f>SUM(M15:M35)</f>
        <v>0</v>
      </c>
      <c r="N37" s="133"/>
      <c r="O37" s="166">
        <f>SUM(O15:O35)</f>
        <v>0</v>
      </c>
      <c r="P37" s="133">
        <f>SUM(P15:P35)</f>
        <v>0</v>
      </c>
      <c r="Q37" s="454">
        <f>SUM(Q15:Q35)</f>
        <v>-20285</v>
      </c>
      <c r="R37" s="133"/>
      <c r="S37" s="166">
        <f>SUM(S15:S35)</f>
        <v>0</v>
      </c>
      <c r="T37" s="133">
        <f>SUM(T15:T35)</f>
        <v>0</v>
      </c>
      <c r="U37" s="454">
        <f>SUM(U15:U35)</f>
        <v>30806</v>
      </c>
      <c r="V37" s="133"/>
      <c r="W37" s="166">
        <f>SUM(W15:W35)</f>
        <v>0</v>
      </c>
      <c r="X37" s="133">
        <f>SUM(X15:X35)</f>
        <v>0</v>
      </c>
      <c r="Y37" s="135">
        <f>SUM(Y15:Y35)</f>
        <v>300561</v>
      </c>
      <c r="AA37" s="43">
        <f>SUM(AA14:AA35)</f>
        <v>62107</v>
      </c>
    </row>
    <row r="38" spans="1:25" ht="9" customHeight="1">
      <c r="A38" s="160"/>
      <c r="B38" s="1"/>
      <c r="C38" s="136"/>
      <c r="D38" s="1"/>
      <c r="E38" s="1"/>
      <c r="F38" s="1"/>
      <c r="G38" s="136"/>
      <c r="H38" s="1"/>
      <c r="I38" s="451"/>
      <c r="J38" s="2"/>
      <c r="K38" s="136"/>
      <c r="L38" s="1"/>
      <c r="M38" s="1"/>
      <c r="N38" s="1"/>
      <c r="O38" s="136"/>
      <c r="P38" s="1"/>
      <c r="Q38" s="451"/>
      <c r="R38" s="1"/>
      <c r="S38" s="136"/>
      <c r="T38" s="1"/>
      <c r="U38" s="451"/>
      <c r="V38" s="1"/>
      <c r="W38" s="136"/>
      <c r="X38" s="1"/>
      <c r="Y38" s="146"/>
    </row>
    <row r="39" spans="1:39" ht="15.75">
      <c r="A39" s="162" t="s">
        <v>172</v>
      </c>
      <c r="B39" s="545"/>
      <c r="C39" s="162"/>
      <c r="D39" s="35"/>
      <c r="E39" s="35"/>
      <c r="F39" s="35"/>
      <c r="G39" s="162"/>
      <c r="H39" s="35"/>
      <c r="I39" s="455"/>
      <c r="J39" s="35"/>
      <c r="K39" s="162"/>
      <c r="L39" s="35"/>
      <c r="M39" s="35"/>
      <c r="N39" s="35"/>
      <c r="O39" s="162"/>
      <c r="P39" s="35"/>
      <c r="Q39" s="455"/>
      <c r="R39" s="35"/>
      <c r="S39" s="162"/>
      <c r="T39" s="35"/>
      <c r="U39" s="455"/>
      <c r="V39" s="35"/>
      <c r="W39" s="162"/>
      <c r="X39" s="35">
        <f>D39+H39+L39+P39+T39</f>
        <v>0</v>
      </c>
      <c r="Y39" s="130"/>
      <c r="Z39" s="546"/>
      <c r="AA39" s="546"/>
      <c r="AB39" s="546"/>
      <c r="AC39" s="546"/>
      <c r="AD39" s="546"/>
      <c r="AE39" s="546"/>
      <c r="AF39" s="546"/>
      <c r="AG39" s="546"/>
      <c r="AH39" s="546"/>
      <c r="AI39" s="546"/>
      <c r="AJ39" s="546"/>
      <c r="AK39" s="546"/>
      <c r="AL39" s="546"/>
      <c r="AM39" s="546"/>
    </row>
    <row r="40" spans="1:25" ht="15.75">
      <c r="A40" s="547"/>
      <c r="B40" s="150" t="s">
        <v>171</v>
      </c>
      <c r="C40" s="149"/>
      <c r="D40" s="150">
        <f>SUM(D37:D39)</f>
        <v>0</v>
      </c>
      <c r="E40" s="150"/>
      <c r="F40" s="150"/>
      <c r="G40" s="149"/>
      <c r="H40" s="150">
        <f>+H37+H39</f>
        <v>0</v>
      </c>
      <c r="I40" s="456"/>
      <c r="J40" s="150"/>
      <c r="K40" s="149"/>
      <c r="L40" s="150">
        <f>+L37+L39</f>
        <v>0</v>
      </c>
      <c r="M40" s="150"/>
      <c r="N40" s="150"/>
      <c r="O40" s="149"/>
      <c r="P40" s="150">
        <f>+P37+P39</f>
        <v>0</v>
      </c>
      <c r="Q40" s="456"/>
      <c r="R40" s="150"/>
      <c r="S40" s="149"/>
      <c r="T40" s="150">
        <f>+T37+T39</f>
        <v>0</v>
      </c>
      <c r="U40" s="456"/>
      <c r="V40" s="150"/>
      <c r="W40" s="149"/>
      <c r="X40" s="150">
        <f>SUM(X37:X39)</f>
        <v>0</v>
      </c>
      <c r="Y40" s="151"/>
    </row>
    <row r="41" spans="1:25" ht="15.75">
      <c r="A41" s="548" t="s">
        <v>173</v>
      </c>
      <c r="B41" s="157"/>
      <c r="C41" s="156"/>
      <c r="D41" s="157"/>
      <c r="E41" s="157"/>
      <c r="F41" s="157"/>
      <c r="G41" s="156"/>
      <c r="H41" s="157"/>
      <c r="I41" s="450"/>
      <c r="J41" s="157"/>
      <c r="K41" s="156"/>
      <c r="L41" s="157"/>
      <c r="M41" s="157"/>
      <c r="N41" s="157"/>
      <c r="O41" s="156"/>
      <c r="P41" s="157"/>
      <c r="Q41" s="450"/>
      <c r="R41" s="157"/>
      <c r="S41" s="156"/>
      <c r="T41" s="157"/>
      <c r="U41" s="450"/>
      <c r="V41" s="157"/>
      <c r="W41" s="156"/>
      <c r="X41" s="157"/>
      <c r="Y41" s="158"/>
    </row>
    <row r="42" spans="1:25" ht="15.75">
      <c r="A42" s="548"/>
      <c r="B42" s="157" t="s">
        <v>62</v>
      </c>
      <c r="C42" s="156"/>
      <c r="D42" s="157"/>
      <c r="E42" s="157"/>
      <c r="F42" s="157"/>
      <c r="G42" s="156"/>
      <c r="H42" s="157"/>
      <c r="I42" s="450"/>
      <c r="J42" s="157"/>
      <c r="K42" s="156"/>
      <c r="L42" s="157"/>
      <c r="M42" s="157"/>
      <c r="N42" s="157"/>
      <c r="O42" s="156"/>
      <c r="P42" s="157"/>
      <c r="Q42" s="450"/>
      <c r="R42" s="157"/>
      <c r="S42" s="156"/>
      <c r="T42" s="157"/>
      <c r="U42" s="450"/>
      <c r="V42" s="157"/>
      <c r="W42" s="156"/>
      <c r="X42" s="157">
        <f>D42+H42+L42+P42+T42</f>
        <v>0</v>
      </c>
      <c r="Y42" s="158"/>
    </row>
    <row r="43" spans="1:25" ht="15.75">
      <c r="A43" s="138"/>
      <c r="B43" s="35" t="s">
        <v>102</v>
      </c>
      <c r="C43" s="162"/>
      <c r="D43" s="35"/>
      <c r="E43" s="35"/>
      <c r="F43" s="35"/>
      <c r="G43" s="162"/>
      <c r="H43" s="35"/>
      <c r="I43" s="455"/>
      <c r="J43" s="35"/>
      <c r="K43" s="162"/>
      <c r="L43" s="35"/>
      <c r="M43" s="35"/>
      <c r="N43" s="35"/>
      <c r="O43" s="162"/>
      <c r="P43" s="35"/>
      <c r="Q43" s="455"/>
      <c r="R43" s="35"/>
      <c r="S43" s="162"/>
      <c r="T43" s="35"/>
      <c r="U43" s="455"/>
      <c r="V43" s="35"/>
      <c r="W43" s="162"/>
      <c r="X43" s="35">
        <f>D43+H43+L43+P43+T43</f>
        <v>0</v>
      </c>
      <c r="Y43" s="130"/>
    </row>
    <row r="44" spans="1:25" ht="15.75">
      <c r="A44" s="138" t="s">
        <v>174</v>
      </c>
      <c r="B44" s="35"/>
      <c r="C44" s="162"/>
      <c r="D44" s="35">
        <f>D43+D42+D40</f>
        <v>0</v>
      </c>
      <c r="E44" s="35"/>
      <c r="F44" s="35"/>
      <c r="G44" s="162"/>
      <c r="H44" s="35">
        <f>H43+H42+H40</f>
        <v>0</v>
      </c>
      <c r="I44" s="455"/>
      <c r="J44" s="35"/>
      <c r="K44" s="162"/>
      <c r="L44" s="35">
        <f>L43+L42+L40</f>
        <v>0</v>
      </c>
      <c r="M44" s="35"/>
      <c r="N44" s="35"/>
      <c r="O44" s="162"/>
      <c r="P44" s="35">
        <f>P43+P42+P40</f>
        <v>0</v>
      </c>
      <c r="Q44" s="455"/>
      <c r="R44" s="35"/>
      <c r="S44" s="162"/>
      <c r="T44" s="35">
        <f>T43+T42+T40</f>
        <v>0</v>
      </c>
      <c r="U44" s="455"/>
      <c r="V44" s="35"/>
      <c r="W44" s="162"/>
      <c r="X44" s="35">
        <f>X43+X42+X40</f>
        <v>0</v>
      </c>
      <c r="Y44" s="130"/>
    </row>
    <row r="45" spans="2:25" ht="15.75">
      <c r="B45" s="1"/>
      <c r="C45" s="1"/>
      <c r="D45" s="1"/>
      <c r="E45" s="1"/>
      <c r="F45" s="1"/>
      <c r="G45" s="1"/>
      <c r="H45" s="1"/>
      <c r="I45" s="451"/>
      <c r="J45" s="2"/>
      <c r="K45" s="1"/>
      <c r="L45" s="1"/>
      <c r="M45" s="1"/>
      <c r="N45" s="1"/>
      <c r="O45" s="1"/>
      <c r="P45" s="1"/>
      <c r="Q45" s="451"/>
      <c r="R45" s="1"/>
      <c r="S45" s="1"/>
      <c r="T45" s="1"/>
      <c r="U45" s="45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451"/>
      <c r="J46" s="2"/>
      <c r="K46" s="1"/>
      <c r="L46" s="1"/>
      <c r="M46" s="1"/>
      <c r="N46" s="1"/>
      <c r="O46" s="1"/>
      <c r="P46" s="1"/>
      <c r="Q46" s="451"/>
      <c r="R46" s="1"/>
      <c r="S46" s="1"/>
      <c r="T46" s="1"/>
      <c r="U46" s="451"/>
      <c r="V46" s="1"/>
      <c r="W46" s="1"/>
      <c r="X46" s="1"/>
      <c r="Y46" s="1"/>
    </row>
    <row r="47" spans="1:25" ht="27" customHeight="1">
      <c r="A47" s="1" t="s">
        <v>297</v>
      </c>
      <c r="C47" s="1"/>
      <c r="D47" s="1"/>
      <c r="E47" s="1"/>
      <c r="F47" s="1"/>
      <c r="G47" s="1"/>
      <c r="H47" s="1"/>
      <c r="I47" s="451"/>
      <c r="J47" s="2"/>
      <c r="K47" s="1"/>
      <c r="L47" s="1"/>
      <c r="M47" s="1"/>
      <c r="N47" s="1"/>
      <c r="O47" s="1"/>
      <c r="P47" s="1"/>
      <c r="Q47" s="451"/>
      <c r="R47" s="1"/>
      <c r="S47" s="1"/>
      <c r="T47" s="1"/>
      <c r="U47" s="451"/>
      <c r="V47" s="1"/>
      <c r="W47" s="1"/>
      <c r="X47" s="1"/>
      <c r="Y47" s="1"/>
    </row>
    <row r="48" spans="1:25" ht="15.75">
      <c r="A48" s="1"/>
      <c r="C48" s="1"/>
      <c r="D48" s="1"/>
      <c r="E48" s="1"/>
      <c r="F48" s="1"/>
      <c r="G48" s="1"/>
      <c r="H48" s="1"/>
      <c r="I48" s="451"/>
      <c r="J48" s="2"/>
      <c r="K48" s="1"/>
      <c r="L48" s="1"/>
      <c r="M48" s="1"/>
      <c r="N48" s="1"/>
      <c r="O48" s="1"/>
      <c r="P48" s="1"/>
      <c r="Q48" s="451"/>
      <c r="R48" s="1"/>
      <c r="S48" s="1"/>
      <c r="T48" s="1"/>
      <c r="U48" s="451"/>
      <c r="V48" s="1"/>
      <c r="W48" s="1"/>
      <c r="X48" s="1"/>
      <c r="Y48" s="1"/>
    </row>
    <row r="49" spans="1:25" ht="33" customHeight="1">
      <c r="A49" s="652" t="s">
        <v>45</v>
      </c>
      <c r="B49" s="653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1"/>
      <c r="W49" s="1"/>
      <c r="X49" s="1"/>
      <c r="Y49" s="1"/>
    </row>
    <row r="50" spans="1:25" ht="15.75">
      <c r="A50" s="1" t="s">
        <v>308</v>
      </c>
      <c r="B50" s="1"/>
      <c r="C50" s="1"/>
      <c r="D50" s="1"/>
      <c r="E50" s="1"/>
      <c r="F50" s="1"/>
      <c r="G50" s="1"/>
      <c r="H50" s="1"/>
      <c r="I50" s="451"/>
      <c r="J50" s="2"/>
      <c r="K50" s="1"/>
      <c r="L50" s="1"/>
      <c r="M50" s="1"/>
      <c r="N50" s="1"/>
      <c r="O50" s="1"/>
      <c r="P50" s="1"/>
      <c r="Q50" s="451"/>
      <c r="R50" s="1"/>
      <c r="S50" s="1"/>
      <c r="T50" s="1"/>
      <c r="U50" s="45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1"/>
      <c r="G51" s="1"/>
      <c r="H51" s="1"/>
      <c r="I51" s="451"/>
      <c r="J51" s="2"/>
      <c r="K51" s="1"/>
      <c r="L51" s="1"/>
      <c r="M51" s="1"/>
      <c r="N51" s="1"/>
      <c r="O51" s="1"/>
      <c r="P51" s="1"/>
      <c r="Q51" s="451"/>
      <c r="R51" s="1"/>
      <c r="S51" s="1"/>
      <c r="T51" s="1"/>
      <c r="U51" s="45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1"/>
      <c r="G52" s="1"/>
      <c r="H52" s="1"/>
      <c r="I52" s="451"/>
      <c r="J52" s="2"/>
      <c r="K52" s="1"/>
      <c r="L52" s="1"/>
      <c r="M52" s="1"/>
      <c r="N52" s="1"/>
      <c r="O52" s="1"/>
      <c r="P52" s="1"/>
      <c r="Q52" s="451"/>
      <c r="R52" s="1"/>
      <c r="S52" s="1"/>
      <c r="T52" s="1"/>
      <c r="U52" s="45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1"/>
      <c r="G53" s="1"/>
      <c r="H53" s="1"/>
      <c r="I53" s="451"/>
      <c r="J53" s="2"/>
      <c r="K53" s="1"/>
      <c r="L53" s="1"/>
      <c r="M53" s="1"/>
      <c r="N53" s="1"/>
      <c r="O53" s="1"/>
      <c r="P53" s="1"/>
      <c r="Q53" s="451"/>
      <c r="R53" s="1"/>
      <c r="S53" s="1"/>
      <c r="T53" s="1"/>
      <c r="U53" s="451"/>
      <c r="V53" s="1"/>
      <c r="W53" s="1"/>
      <c r="X53" s="1"/>
      <c r="Y53" s="1"/>
    </row>
    <row r="54" spans="1:25" ht="15.75">
      <c r="A54" s="125"/>
      <c r="B54" s="125"/>
      <c r="C54" s="125"/>
      <c r="D54" s="125"/>
      <c r="E54" s="125"/>
      <c r="F54" s="125"/>
      <c r="G54" s="125"/>
      <c r="H54" s="125"/>
      <c r="I54" s="457"/>
      <c r="J54" s="126"/>
      <c r="K54" s="125"/>
      <c r="L54" s="125"/>
      <c r="M54" s="125"/>
      <c r="N54" s="1"/>
      <c r="O54" s="1"/>
      <c r="P54" s="1"/>
      <c r="Q54" s="451"/>
      <c r="R54" s="1"/>
      <c r="S54" s="1"/>
      <c r="T54" s="1"/>
      <c r="U54" s="451"/>
      <c r="V54" s="1"/>
      <c r="W54" s="1"/>
      <c r="X54" s="1"/>
      <c r="Y54" s="1"/>
    </row>
  </sheetData>
  <mergeCells count="8">
    <mergeCell ref="A49:U49"/>
    <mergeCell ref="G10:J10"/>
    <mergeCell ref="A3:Y3"/>
    <mergeCell ref="A4:Y4"/>
    <mergeCell ref="A5:Y5"/>
    <mergeCell ref="A6:Y6"/>
    <mergeCell ref="S9:U9"/>
    <mergeCell ref="S10:V10"/>
  </mergeCells>
  <printOptions horizontalCentered="1"/>
  <pageMargins left="0.5" right="0.5" top="0.5" bottom="0.25" header="0" footer="0.24"/>
  <pageSetup firstPageNumber="2" useFirstPageNumber="1" fitToHeight="1" fitToWidth="1" horizontalDpi="300" verticalDpi="300" orientation="landscape" scale="67" r:id="rId1"/>
  <headerFooter alignWithMargins="0">
    <oddFooter>&amp;C&amp;"Times New Roman,Regular"Exhibit G - Crosswalk of 2007 Availability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showGridLines="0" showOutlineSymbols="0" zoomScale="75" zoomScaleNormal="75" workbookViewId="0" topLeftCell="A1">
      <selection activeCell="R11" sqref="R11"/>
    </sheetView>
  </sheetViews>
  <sheetFormatPr defaultColWidth="8.88671875" defaultRowHeight="15"/>
  <cols>
    <col min="1" max="1" width="4.4453125" style="43" customWidth="1"/>
    <col min="2" max="2" width="29.21484375" style="43" customWidth="1"/>
    <col min="3" max="3" width="24.21484375" style="43" customWidth="1"/>
    <col min="4" max="5" width="5.6640625" style="43" customWidth="1"/>
    <col min="6" max="6" width="7.6640625" style="43" customWidth="1"/>
    <col min="7" max="7" width="1.4375" style="43" customWidth="1"/>
    <col min="8" max="9" width="5.6640625" style="43" customWidth="1"/>
    <col min="10" max="10" width="7.6640625" style="43" customWidth="1"/>
    <col min="11" max="11" width="1.4375" style="43" customWidth="1"/>
    <col min="12" max="13" width="5.6640625" style="43" customWidth="1"/>
    <col min="14" max="14" width="7.6640625" style="43" customWidth="1"/>
    <col min="15" max="15" width="1.5625" style="43" customWidth="1"/>
    <col min="16" max="17" width="5.6640625" style="43" customWidth="1"/>
    <col min="18" max="18" width="7.6640625" style="43" customWidth="1"/>
    <col min="19" max="19" width="9.6640625" style="43" customWidth="1"/>
    <col min="20" max="20" width="27.5546875" style="43" customWidth="1"/>
    <col min="21" max="24" width="7.6640625" style="43" customWidth="1"/>
    <col min="25" max="25" width="3.6640625" style="43" customWidth="1"/>
    <col min="26" max="28" width="7.6640625" style="43" customWidth="1"/>
    <col min="29" max="29" width="3.6640625" style="43" customWidth="1"/>
    <col min="30" max="32" width="7.6640625" style="43" customWidth="1"/>
    <col min="33" max="33" width="3.6640625" style="43" customWidth="1"/>
    <col min="34" max="36" width="7.6640625" style="43" customWidth="1"/>
    <col min="37" max="16384" width="9.6640625" style="43" customWidth="1"/>
  </cols>
  <sheetData>
    <row r="1" spans="1:25" ht="20.25">
      <c r="A1" s="42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>
      <c r="A2" s="4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1" t="s">
        <v>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  <c r="U3" s="1"/>
      <c r="V3" s="1"/>
      <c r="W3" s="1"/>
      <c r="X3" s="1"/>
      <c r="Y3" s="1"/>
    </row>
    <row r="4" spans="1:25" ht="16.5">
      <c r="A4" s="24" t="str">
        <f>+'(B) JJ Sum of Req '!A5</f>
        <v>Office of Justice Programs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  <c r="T4" s="1"/>
      <c r="U4" s="1"/>
      <c r="V4" s="1"/>
      <c r="W4" s="1"/>
      <c r="X4" s="1"/>
      <c r="Y4" s="1"/>
    </row>
    <row r="5" spans="1:25" ht="16.5">
      <c r="A5" s="24" t="str">
        <f>+'(B) JJ Sum of Req '!A6</f>
        <v>Juvenile Justice Programs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  <c r="U5" s="1"/>
      <c r="V5" s="1"/>
      <c r="W5" s="1"/>
      <c r="X5" s="1"/>
      <c r="Y5" s="1"/>
    </row>
    <row r="6" spans="1:25" ht="15.75">
      <c r="A6" s="112" t="s">
        <v>165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39"/>
      <c r="B8" s="140"/>
      <c r="C8" s="146"/>
      <c r="D8" s="246" t="s">
        <v>255</v>
      </c>
      <c r="E8" s="247"/>
      <c r="F8" s="247"/>
      <c r="G8" s="247"/>
      <c r="H8" s="246" t="s">
        <v>161</v>
      </c>
      <c r="I8" s="247"/>
      <c r="J8" s="247"/>
      <c r="K8" s="247"/>
      <c r="L8" s="246" t="s">
        <v>162</v>
      </c>
      <c r="M8" s="247"/>
      <c r="N8" s="247"/>
      <c r="O8" s="247"/>
      <c r="P8" s="246" t="s">
        <v>54</v>
      </c>
      <c r="Q8" s="247"/>
      <c r="R8" s="248"/>
      <c r="S8" s="1"/>
      <c r="T8" s="1"/>
      <c r="U8" s="1"/>
      <c r="V8" s="1"/>
      <c r="W8" s="1"/>
      <c r="X8" s="1"/>
      <c r="Y8" s="1"/>
    </row>
    <row r="9" spans="1:25" ht="16.5" thickBot="1">
      <c r="A9" s="145" t="s">
        <v>187</v>
      </c>
      <c r="B9" s="143"/>
      <c r="C9" s="147"/>
      <c r="D9" s="144" t="s">
        <v>191</v>
      </c>
      <c r="E9" s="144" t="s">
        <v>58</v>
      </c>
      <c r="F9" s="144" t="s">
        <v>193</v>
      </c>
      <c r="G9" s="144"/>
      <c r="H9" s="244" t="s">
        <v>191</v>
      </c>
      <c r="I9" s="144" t="s">
        <v>58</v>
      </c>
      <c r="J9" s="144" t="s">
        <v>193</v>
      </c>
      <c r="K9" s="144"/>
      <c r="L9" s="244" t="s">
        <v>191</v>
      </c>
      <c r="M9" s="144" t="s">
        <v>58</v>
      </c>
      <c r="N9" s="144" t="s">
        <v>193</v>
      </c>
      <c r="O9" s="144"/>
      <c r="P9" s="244" t="s">
        <v>191</v>
      </c>
      <c r="Q9" s="144" t="s">
        <v>58</v>
      </c>
      <c r="R9" s="245" t="s">
        <v>193</v>
      </c>
      <c r="S9" s="1"/>
      <c r="T9" s="1"/>
      <c r="U9" s="1"/>
      <c r="V9" s="1"/>
      <c r="W9" s="1"/>
      <c r="X9" s="1"/>
      <c r="Y9" s="1"/>
    </row>
    <row r="10" spans="1:25" ht="6" customHeight="1">
      <c r="A10" s="137"/>
      <c r="B10" s="1"/>
      <c r="C10" s="129"/>
      <c r="D10" s="1"/>
      <c r="E10" s="1"/>
      <c r="F10" s="1"/>
      <c r="G10" s="1"/>
      <c r="H10" s="136"/>
      <c r="I10" s="1"/>
      <c r="J10" s="1"/>
      <c r="K10" s="1"/>
      <c r="L10" s="136"/>
      <c r="M10" s="1"/>
      <c r="N10" s="1"/>
      <c r="O10" s="1"/>
      <c r="P10" s="136"/>
      <c r="Q10" s="1"/>
      <c r="R10" s="129"/>
      <c r="S10" s="1"/>
      <c r="T10" s="1"/>
      <c r="U10" s="1"/>
      <c r="V10" s="1"/>
      <c r="W10" s="1"/>
      <c r="X10" s="1"/>
      <c r="Y10" s="1"/>
    </row>
    <row r="11" spans="1:25" ht="15.75">
      <c r="A11" s="156" t="s">
        <v>154</v>
      </c>
      <c r="B11" s="157"/>
      <c r="C11" s="158"/>
      <c r="D11" s="157">
        <v>0</v>
      </c>
      <c r="E11" s="157">
        <v>0</v>
      </c>
      <c r="F11" s="466">
        <v>350</v>
      </c>
      <c r="G11" s="157"/>
      <c r="H11" s="156">
        <v>0</v>
      </c>
      <c r="I11" s="157">
        <v>0</v>
      </c>
      <c r="J11" s="466">
        <v>450</v>
      </c>
      <c r="K11" s="157"/>
      <c r="L11" s="156">
        <v>0</v>
      </c>
      <c r="M11" s="157">
        <v>0</v>
      </c>
      <c r="N11" s="157">
        <v>0</v>
      </c>
      <c r="O11" s="157"/>
      <c r="P11" s="156">
        <f>L11-H11</f>
        <v>0</v>
      </c>
      <c r="Q11" s="157">
        <f>M11-I11</f>
        <v>0</v>
      </c>
      <c r="R11" s="632">
        <f>N11-J11</f>
        <v>-450</v>
      </c>
      <c r="S11" s="1"/>
      <c r="T11" s="1"/>
      <c r="U11" s="1"/>
      <c r="V11" s="1"/>
      <c r="W11" s="1"/>
      <c r="X11" s="1"/>
      <c r="Y11" s="1"/>
    </row>
    <row r="12" spans="1:25" ht="15.75">
      <c r="A12" s="544" t="s">
        <v>258</v>
      </c>
      <c r="B12" s="157"/>
      <c r="C12" s="158"/>
      <c r="D12" s="157">
        <v>0</v>
      </c>
      <c r="E12" s="157">
        <v>0</v>
      </c>
      <c r="F12" s="631">
        <v>250</v>
      </c>
      <c r="G12" s="157"/>
      <c r="H12" s="156">
        <v>0</v>
      </c>
      <c r="I12" s="157">
        <v>0</v>
      </c>
      <c r="J12" s="157">
        <v>350</v>
      </c>
      <c r="K12" s="157"/>
      <c r="L12" s="156">
        <v>0</v>
      </c>
      <c r="M12" s="157">
        <v>0</v>
      </c>
      <c r="N12" s="157">
        <v>0</v>
      </c>
      <c r="O12" s="157"/>
      <c r="P12" s="156">
        <v>0</v>
      </c>
      <c r="Q12" s="157">
        <v>0</v>
      </c>
      <c r="R12" s="158">
        <v>-350</v>
      </c>
      <c r="S12" s="1"/>
      <c r="T12" s="1"/>
      <c r="U12" s="1"/>
      <c r="V12" s="1"/>
      <c r="W12" s="1"/>
      <c r="X12" s="1"/>
      <c r="Y12" s="1"/>
    </row>
    <row r="13" spans="1:25" ht="15.75">
      <c r="A13" s="156" t="s">
        <v>256</v>
      </c>
      <c r="B13" s="157"/>
      <c r="C13" s="158"/>
      <c r="D13" s="157">
        <v>0</v>
      </c>
      <c r="E13" s="157">
        <v>0</v>
      </c>
      <c r="F13" s="631">
        <v>100</v>
      </c>
      <c r="G13" s="157"/>
      <c r="H13" s="156">
        <v>0</v>
      </c>
      <c r="I13" s="157">
        <v>0</v>
      </c>
      <c r="J13" s="157">
        <v>0</v>
      </c>
      <c r="K13" s="157"/>
      <c r="L13" s="156">
        <v>0</v>
      </c>
      <c r="M13" s="157">
        <v>0</v>
      </c>
      <c r="N13" s="157">
        <v>0</v>
      </c>
      <c r="O13" s="157"/>
      <c r="P13" s="156">
        <v>0</v>
      </c>
      <c r="Q13" s="157">
        <v>0</v>
      </c>
      <c r="R13" s="158">
        <v>0</v>
      </c>
      <c r="S13" s="1"/>
      <c r="T13" s="1"/>
      <c r="U13" s="1"/>
      <c r="V13" s="1"/>
      <c r="W13" s="1"/>
      <c r="X13" s="1"/>
      <c r="Y13" s="1"/>
    </row>
    <row r="14" spans="1:25" ht="15.75">
      <c r="A14" s="540" t="s">
        <v>155</v>
      </c>
      <c r="B14" s="2"/>
      <c r="C14" s="129"/>
      <c r="D14" s="136">
        <v>0</v>
      </c>
      <c r="E14" s="2">
        <v>0</v>
      </c>
      <c r="F14" s="2">
        <f>300+100+75</f>
        <v>475</v>
      </c>
      <c r="G14" s="2"/>
      <c r="H14" s="136">
        <v>0</v>
      </c>
      <c r="I14" s="2">
        <v>0</v>
      </c>
      <c r="J14" s="2">
        <v>500</v>
      </c>
      <c r="K14" s="2"/>
      <c r="L14" s="136">
        <v>0</v>
      </c>
      <c r="M14" s="2">
        <v>0</v>
      </c>
      <c r="N14" s="2">
        <v>0</v>
      </c>
      <c r="O14" s="2"/>
      <c r="P14" s="136">
        <v>0</v>
      </c>
      <c r="Q14" s="2">
        <v>0</v>
      </c>
      <c r="R14" s="129">
        <f>N14-J14</f>
        <v>-500</v>
      </c>
      <c r="S14" s="1"/>
      <c r="T14" s="1"/>
      <c r="U14" s="1"/>
      <c r="V14" s="1"/>
      <c r="W14" s="1"/>
      <c r="X14" s="1"/>
      <c r="Y14" s="1"/>
    </row>
    <row r="15" spans="1:25" ht="15.75">
      <c r="A15" s="541" t="s">
        <v>257</v>
      </c>
      <c r="B15" s="542"/>
      <c r="C15" s="543"/>
      <c r="D15" s="542">
        <v>0</v>
      </c>
      <c r="E15" s="542">
        <v>0</v>
      </c>
      <c r="F15" s="542">
        <v>100</v>
      </c>
      <c r="G15" s="542"/>
      <c r="H15" s="544">
        <v>0</v>
      </c>
      <c r="I15" s="542">
        <v>0</v>
      </c>
      <c r="J15" s="542">
        <v>0</v>
      </c>
      <c r="K15" s="542"/>
      <c r="L15" s="544">
        <v>0</v>
      </c>
      <c r="M15" s="542">
        <v>0</v>
      </c>
      <c r="N15" s="542">
        <v>0</v>
      </c>
      <c r="O15" s="542"/>
      <c r="P15" s="544">
        <v>0</v>
      </c>
      <c r="Q15" s="542">
        <v>0</v>
      </c>
      <c r="R15" s="543">
        <v>0</v>
      </c>
      <c r="S15" s="1"/>
      <c r="T15" s="1"/>
      <c r="U15" s="1"/>
      <c r="V15" s="1"/>
      <c r="W15" s="1"/>
      <c r="X15" s="1"/>
      <c r="Y15" s="1"/>
    </row>
    <row r="16" spans="1:25" ht="15.75">
      <c r="A16" s="155" t="s">
        <v>156</v>
      </c>
      <c r="B16" s="35"/>
      <c r="C16" s="130"/>
      <c r="D16" s="153">
        <v>0</v>
      </c>
      <c r="E16" s="153">
        <v>0</v>
      </c>
      <c r="F16" s="153">
        <f>247</f>
        <v>247</v>
      </c>
      <c r="G16" s="153"/>
      <c r="H16" s="155">
        <v>0</v>
      </c>
      <c r="I16" s="153">
        <v>0</v>
      </c>
      <c r="J16" s="153">
        <v>300</v>
      </c>
      <c r="K16" s="153"/>
      <c r="L16" s="155">
        <v>0</v>
      </c>
      <c r="M16" s="153">
        <v>0</v>
      </c>
      <c r="N16" s="153">
        <v>0</v>
      </c>
      <c r="O16" s="152"/>
      <c r="P16" s="155">
        <f>L16-H16</f>
        <v>0</v>
      </c>
      <c r="Q16" s="153">
        <f>M16-I16</f>
        <v>0</v>
      </c>
      <c r="R16" s="154">
        <f>N16-J16</f>
        <v>-300</v>
      </c>
      <c r="S16" s="26"/>
      <c r="T16" s="26"/>
      <c r="U16" s="26"/>
      <c r="V16" s="1"/>
      <c r="W16" s="1"/>
      <c r="X16" s="1"/>
      <c r="Y16" s="1"/>
    </row>
    <row r="17" spans="1:25" ht="15.75" hidden="1">
      <c r="A17" s="136"/>
      <c r="B17" s="1"/>
      <c r="C17" s="129"/>
      <c r="D17" s="26"/>
      <c r="E17" s="26"/>
      <c r="F17" s="26"/>
      <c r="G17" s="1"/>
      <c r="H17" s="137"/>
      <c r="I17" s="26"/>
      <c r="J17" s="26"/>
      <c r="K17" s="1"/>
      <c r="L17" s="137"/>
      <c r="M17" s="26"/>
      <c r="N17" s="26"/>
      <c r="O17" s="1"/>
      <c r="P17" s="137"/>
      <c r="Q17" s="26"/>
      <c r="R17" s="131"/>
      <c r="S17" s="1"/>
      <c r="T17" s="1"/>
      <c r="U17" s="1"/>
      <c r="V17" s="1"/>
      <c r="W17" s="1"/>
      <c r="X17" s="1"/>
      <c r="Y17" s="1"/>
    </row>
    <row r="18" spans="1:25" ht="15.75">
      <c r="A18" s="138"/>
      <c r="B18" s="132" t="s">
        <v>188</v>
      </c>
      <c r="C18" s="148"/>
      <c r="D18" s="133">
        <f>SUM(D11:D17)</f>
        <v>0</v>
      </c>
      <c r="E18" s="133">
        <f>SUM(E11:E17)</f>
        <v>0</v>
      </c>
      <c r="F18" s="134">
        <f>SUM(F11:F17)</f>
        <v>1522</v>
      </c>
      <c r="G18" s="133"/>
      <c r="H18" s="166">
        <f>SUM(H11:H17)</f>
        <v>0</v>
      </c>
      <c r="I18" s="133">
        <f>SUM(I11:I17)</f>
        <v>0</v>
      </c>
      <c r="J18" s="134">
        <f>SUM(J11:J17)</f>
        <v>1600</v>
      </c>
      <c r="K18" s="133"/>
      <c r="L18" s="166">
        <f>SUM(L11:L17)</f>
        <v>0</v>
      </c>
      <c r="M18" s="133">
        <f>SUM(M11:M17)</f>
        <v>0</v>
      </c>
      <c r="N18" s="134">
        <f>SUM(N11:N17)</f>
        <v>0</v>
      </c>
      <c r="O18" s="133"/>
      <c r="P18" s="166">
        <f>SUM(P11:P17)</f>
        <v>0</v>
      </c>
      <c r="Q18" s="133">
        <f>SUM(Q11:Q17)</f>
        <v>0</v>
      </c>
      <c r="R18" s="135">
        <f>SUM(R11:R17)</f>
        <v>-1600</v>
      </c>
      <c r="S18" s="1"/>
      <c r="T18" s="1"/>
      <c r="U18" s="1"/>
      <c r="V18" s="1"/>
      <c r="W18" s="1"/>
      <c r="X18" s="1"/>
      <c r="Y18" s="1"/>
    </row>
    <row r="19" spans="1:25" ht="15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hidden="1">
      <c r="A20" s="1" t="s">
        <v>96</v>
      </c>
      <c r="B20" s="1"/>
      <c r="C20" s="1"/>
      <c r="D20" s="1">
        <v>0</v>
      </c>
      <c r="E20" s="1">
        <v>0</v>
      </c>
      <c r="F20" s="1">
        <v>0</v>
      </c>
      <c r="G20" s="1"/>
      <c r="H20" s="1">
        <v>0</v>
      </c>
      <c r="I20" s="1"/>
      <c r="J20" s="1">
        <v>0</v>
      </c>
      <c r="K20" s="1"/>
      <c r="L20" s="1">
        <v>0</v>
      </c>
      <c r="M20" s="1">
        <v>0</v>
      </c>
      <c r="N20" s="1">
        <v>0</v>
      </c>
      <c r="O20" s="1"/>
      <c r="P20" s="1">
        <v>0</v>
      </c>
      <c r="Q20" s="1">
        <v>0</v>
      </c>
      <c r="R20" s="1">
        <v>0</v>
      </c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6" ht="15.7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</sheetData>
  <printOptions horizontalCentered="1"/>
  <pageMargins left="1" right="1" top="0.5" bottom="0.44" header="0" footer="0.44"/>
  <pageSetup fitToHeight="1" fitToWidth="1" horizontalDpi="300" verticalDpi="300" orientation="landscape" scale="69" r:id="rId1"/>
  <headerFooter alignWithMargins="0">
    <oddFooter>&amp;C&amp;"Times New Roman,Regular"Exhibit H - Summary of Reimbursable Resources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zoomScale="75" zoomScaleNormal="75" workbookViewId="0" topLeftCell="A1">
      <pane xSplit="2" ySplit="12" topLeftCell="G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26" sqref="I26:AB27"/>
    </sheetView>
  </sheetViews>
  <sheetFormatPr defaultColWidth="8.88671875" defaultRowHeight="15"/>
  <cols>
    <col min="1" max="1" width="1.4375" style="0" customWidth="1"/>
    <col min="2" max="2" width="60.88671875" style="0" customWidth="1"/>
    <col min="3" max="3" width="7.6640625" style="0" customWidth="1"/>
    <col min="4" max="4" width="8.77734375" style="0" customWidth="1"/>
    <col min="5" max="6" width="8.88671875" style="0" hidden="1" customWidth="1"/>
    <col min="8" max="8" width="11.99609375" style="0" customWidth="1"/>
    <col min="9" max="9" width="6.21484375" style="0" customWidth="1"/>
    <col min="10" max="10" width="13.88671875" style="0" customWidth="1"/>
    <col min="11" max="12" width="8.88671875" style="0" hidden="1" customWidth="1"/>
    <col min="13" max="13" width="7.77734375" style="0" customWidth="1"/>
    <col min="15" max="15" width="6.21484375" style="0" hidden="1" customWidth="1"/>
    <col min="16" max="18" width="8.88671875" style="0" hidden="1" customWidth="1"/>
    <col min="19" max="19" width="7.77734375" style="0" hidden="1" customWidth="1"/>
    <col min="20" max="20" width="8.88671875" style="0" hidden="1" customWidth="1"/>
    <col min="21" max="21" width="6.21484375" style="0" hidden="1" customWidth="1"/>
    <col min="22" max="24" width="8.88671875" style="0" hidden="1" customWidth="1"/>
    <col min="25" max="25" width="7.77734375" style="0" hidden="1" customWidth="1"/>
    <col min="26" max="26" width="8.88671875" style="0" hidden="1" customWidth="1"/>
    <col min="27" max="27" width="9.3359375" style="0" customWidth="1"/>
    <col min="28" max="28" width="12.88671875" style="0" customWidth="1"/>
  </cols>
  <sheetData>
    <row r="1" spans="1:29" ht="15.75">
      <c r="A1" s="57" t="s">
        <v>39</v>
      </c>
      <c r="B1" s="51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40"/>
      <c r="AC1" s="37"/>
    </row>
    <row r="2" spans="1:29" ht="15.75">
      <c r="A2" s="57"/>
      <c r="B2" s="51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40"/>
      <c r="AC2" s="37"/>
    </row>
    <row r="3" spans="1:29" ht="12.75" customHeight="1">
      <c r="A3" s="4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40"/>
      <c r="AC3" s="37"/>
    </row>
    <row r="4" spans="1:29" ht="18.75">
      <c r="A4" s="36"/>
      <c r="B4" s="656" t="s">
        <v>213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37"/>
    </row>
    <row r="5" spans="1:29" ht="16.5">
      <c r="A5" s="113"/>
      <c r="B5" s="657" t="str">
        <f>+'(B) JJ Sum of Req '!A5</f>
        <v>Office of Justice Programs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37"/>
    </row>
    <row r="6" spans="1:29" ht="16.5">
      <c r="A6" s="36"/>
      <c r="B6" s="24" t="str">
        <f>+'(B) JJ Sum of Req '!A6</f>
        <v>Juvenile Justice Programs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07"/>
      <c r="AC6" s="37"/>
    </row>
    <row r="7" spans="1:29" ht="15.75">
      <c r="A7" s="36"/>
      <c r="B7" s="111" t="s">
        <v>165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07"/>
      <c r="AC7" s="37"/>
    </row>
    <row r="8" spans="1:29" ht="15.75">
      <c r="A8" s="36"/>
      <c r="B8" s="38"/>
      <c r="C8" s="308"/>
      <c r="D8" s="307"/>
      <c r="E8" s="307"/>
      <c r="F8" s="307"/>
      <c r="G8" s="307"/>
      <c r="H8" s="307"/>
      <c r="I8" s="308"/>
      <c r="J8" s="307"/>
      <c r="K8" s="307"/>
      <c r="L8" s="307"/>
      <c r="M8" s="307"/>
      <c r="N8" s="307"/>
      <c r="O8" s="308"/>
      <c r="P8" s="307"/>
      <c r="Q8" s="307"/>
      <c r="R8" s="307"/>
      <c r="S8" s="307"/>
      <c r="T8" s="307"/>
      <c r="U8" s="308"/>
      <c r="V8" s="307"/>
      <c r="W8" s="307"/>
      <c r="X8" s="307"/>
      <c r="Y8" s="307"/>
      <c r="Z8" s="307"/>
      <c r="AA8" s="38"/>
      <c r="AB8" s="309"/>
      <c r="AC8" s="37"/>
    </row>
    <row r="9" spans="1:29" ht="15.75">
      <c r="A9" s="36"/>
      <c r="B9" s="114"/>
      <c r="C9" s="527" t="s">
        <v>152</v>
      </c>
      <c r="D9" s="528"/>
      <c r="E9" s="529"/>
      <c r="F9" s="529"/>
      <c r="G9" s="530"/>
      <c r="H9" s="528"/>
      <c r="I9" s="527" t="s">
        <v>288</v>
      </c>
      <c r="J9" s="528"/>
      <c r="K9" s="529"/>
      <c r="L9" s="529"/>
      <c r="M9" s="529"/>
      <c r="N9" s="528"/>
      <c r="O9" s="310" t="s">
        <v>99</v>
      </c>
      <c r="P9" s="311"/>
      <c r="Q9" s="306"/>
      <c r="R9" s="306"/>
      <c r="S9" s="306"/>
      <c r="T9" s="306"/>
      <c r="U9" s="310" t="s">
        <v>100</v>
      </c>
      <c r="V9" s="311"/>
      <c r="W9" s="306"/>
      <c r="X9" s="306"/>
      <c r="Y9" s="306"/>
      <c r="Z9" s="306"/>
      <c r="AA9" s="114"/>
      <c r="AB9" s="335"/>
      <c r="AC9" s="40"/>
    </row>
    <row r="10" spans="1:29" ht="15.75">
      <c r="A10" s="36"/>
      <c r="B10" s="116"/>
      <c r="C10" s="122"/>
      <c r="D10" s="281"/>
      <c r="E10" s="281"/>
      <c r="F10" s="281"/>
      <c r="G10" s="521"/>
      <c r="H10" s="281"/>
      <c r="I10" s="122"/>
      <c r="J10" s="281"/>
      <c r="K10" s="281"/>
      <c r="L10" s="281"/>
      <c r="M10" s="531"/>
      <c r="N10" s="281"/>
      <c r="O10" s="122"/>
      <c r="P10" s="281"/>
      <c r="Q10" s="281"/>
      <c r="R10" s="281"/>
      <c r="S10" s="281"/>
      <c r="T10" s="281"/>
      <c r="U10" s="122"/>
      <c r="V10" s="281"/>
      <c r="W10" s="281"/>
      <c r="X10" s="281"/>
      <c r="Y10" s="281"/>
      <c r="Z10" s="281"/>
      <c r="AA10" s="120" t="s">
        <v>60</v>
      </c>
      <c r="AB10" s="336"/>
      <c r="AC10" s="40"/>
    </row>
    <row r="11" spans="1:29" ht="15.75">
      <c r="A11" s="36"/>
      <c r="B11" s="116"/>
      <c r="C11" s="120" t="s">
        <v>35</v>
      </c>
      <c r="D11" s="121"/>
      <c r="E11" s="121" t="s">
        <v>215</v>
      </c>
      <c r="F11" s="121"/>
      <c r="G11" s="522" t="s">
        <v>216</v>
      </c>
      <c r="H11" s="121"/>
      <c r="I11" s="120" t="s">
        <v>35</v>
      </c>
      <c r="J11" s="121"/>
      <c r="K11" s="121" t="s">
        <v>215</v>
      </c>
      <c r="L11" s="121"/>
      <c r="M11" s="532" t="s">
        <v>216</v>
      </c>
      <c r="N11" s="121"/>
      <c r="O11" s="120" t="s">
        <v>214</v>
      </c>
      <c r="P11" s="121"/>
      <c r="Q11" s="121" t="s">
        <v>215</v>
      </c>
      <c r="R11" s="121"/>
      <c r="S11" s="121" t="s">
        <v>216</v>
      </c>
      <c r="T11" s="121"/>
      <c r="U11" s="120" t="s">
        <v>214</v>
      </c>
      <c r="V11" s="121"/>
      <c r="W11" s="121" t="s">
        <v>215</v>
      </c>
      <c r="X11" s="121"/>
      <c r="Y11" s="121" t="s">
        <v>216</v>
      </c>
      <c r="Z11" s="121"/>
      <c r="AA11" s="120" t="s">
        <v>217</v>
      </c>
      <c r="AB11" s="336"/>
      <c r="AC11" s="40"/>
    </row>
    <row r="12" spans="1:29" ht="16.5" thickBot="1">
      <c r="A12" s="36"/>
      <c r="B12" s="255" t="s">
        <v>63</v>
      </c>
      <c r="C12" s="253" t="s">
        <v>191</v>
      </c>
      <c r="D12" s="254" t="s">
        <v>164</v>
      </c>
      <c r="E12" s="312" t="s">
        <v>191</v>
      </c>
      <c r="F12" s="254" t="s">
        <v>164</v>
      </c>
      <c r="G12" s="312" t="s">
        <v>191</v>
      </c>
      <c r="H12" s="254" t="s">
        <v>164</v>
      </c>
      <c r="I12" s="253" t="s">
        <v>191</v>
      </c>
      <c r="J12" s="254" t="s">
        <v>164</v>
      </c>
      <c r="K12" s="312" t="s">
        <v>191</v>
      </c>
      <c r="L12" s="254" t="s">
        <v>164</v>
      </c>
      <c r="M12" s="312" t="s">
        <v>191</v>
      </c>
      <c r="N12" s="254" t="s">
        <v>164</v>
      </c>
      <c r="O12" s="253" t="s">
        <v>191</v>
      </c>
      <c r="P12" s="254" t="s">
        <v>164</v>
      </c>
      <c r="Q12" s="312" t="s">
        <v>191</v>
      </c>
      <c r="R12" s="254" t="s">
        <v>164</v>
      </c>
      <c r="S12" s="312" t="s">
        <v>191</v>
      </c>
      <c r="T12" s="254" t="s">
        <v>164</v>
      </c>
      <c r="U12" s="253" t="s">
        <v>191</v>
      </c>
      <c r="V12" s="254" t="s">
        <v>164</v>
      </c>
      <c r="W12" s="312" t="s">
        <v>191</v>
      </c>
      <c r="X12" s="254" t="s">
        <v>164</v>
      </c>
      <c r="Y12" s="312" t="s">
        <v>191</v>
      </c>
      <c r="Z12" s="254" t="s">
        <v>164</v>
      </c>
      <c r="AA12" s="253" t="s">
        <v>191</v>
      </c>
      <c r="AB12" s="337" t="s">
        <v>164</v>
      </c>
      <c r="AC12" s="40"/>
    </row>
    <row r="13" spans="1:29" ht="15.75">
      <c r="A13" s="36"/>
      <c r="B13" s="117"/>
      <c r="C13" s="252"/>
      <c r="D13" s="313"/>
      <c r="E13" s="118"/>
      <c r="F13" s="518"/>
      <c r="G13" s="523"/>
      <c r="H13" s="468"/>
      <c r="I13" s="252"/>
      <c r="J13" s="313"/>
      <c r="K13" s="118"/>
      <c r="L13" s="313"/>
      <c r="M13" s="118"/>
      <c r="N13" s="118"/>
      <c r="O13" s="252"/>
      <c r="P13" s="313"/>
      <c r="Q13" s="118"/>
      <c r="R13" s="313"/>
      <c r="S13" s="118"/>
      <c r="T13" s="118"/>
      <c r="U13" s="252"/>
      <c r="V13" s="313"/>
      <c r="W13" s="118"/>
      <c r="X13" s="313"/>
      <c r="Y13" s="118"/>
      <c r="Z13" s="118"/>
      <c r="AA13" s="437"/>
      <c r="AB13" s="436"/>
      <c r="AC13" s="40"/>
    </row>
    <row r="14" spans="1:29" ht="15.75">
      <c r="A14" s="36"/>
      <c r="B14" s="591" t="s">
        <v>309</v>
      </c>
      <c r="C14" s="593">
        <v>0</v>
      </c>
      <c r="D14" s="594">
        <v>0</v>
      </c>
      <c r="E14" s="595"/>
      <c r="F14" s="596"/>
      <c r="G14" s="593">
        <v>0</v>
      </c>
      <c r="H14" s="608">
        <v>-20</v>
      </c>
      <c r="I14" s="593">
        <v>0</v>
      </c>
      <c r="J14" s="609">
        <v>20</v>
      </c>
      <c r="K14" s="595"/>
      <c r="L14" s="597"/>
      <c r="M14" s="595">
        <v>0</v>
      </c>
      <c r="N14" s="609">
        <v>0</v>
      </c>
      <c r="O14" s="595"/>
      <c r="P14" s="597"/>
      <c r="Q14" s="595"/>
      <c r="R14" s="597"/>
      <c r="S14" s="595"/>
      <c r="T14" s="597"/>
      <c r="U14" s="595"/>
      <c r="V14" s="597"/>
      <c r="W14" s="595"/>
      <c r="X14" s="597"/>
      <c r="Y14" s="595"/>
      <c r="Z14" s="597"/>
      <c r="AA14" s="593">
        <v>0</v>
      </c>
      <c r="AB14" s="617">
        <v>0</v>
      </c>
      <c r="AC14" s="40"/>
    </row>
    <row r="15" spans="1:29" ht="15.75">
      <c r="A15" s="36"/>
      <c r="B15" s="591" t="s">
        <v>310</v>
      </c>
      <c r="C15" s="249">
        <v>0</v>
      </c>
      <c r="D15" s="315">
        <v>0</v>
      </c>
      <c r="E15" s="435"/>
      <c r="F15" s="118"/>
      <c r="G15" s="249">
        <v>0</v>
      </c>
      <c r="H15" s="605">
        <v>-100</v>
      </c>
      <c r="I15" s="249">
        <v>0</v>
      </c>
      <c r="J15" s="599">
        <v>100</v>
      </c>
      <c r="K15" s="600"/>
      <c r="L15" s="601"/>
      <c r="M15" s="600">
        <v>0</v>
      </c>
      <c r="N15" s="601">
        <v>0</v>
      </c>
      <c r="O15" s="600"/>
      <c r="P15" s="599"/>
      <c r="Q15" s="600"/>
      <c r="R15" s="601"/>
      <c r="S15" s="600"/>
      <c r="T15" s="601"/>
      <c r="U15" s="600"/>
      <c r="V15" s="599"/>
      <c r="W15" s="600"/>
      <c r="X15" s="601"/>
      <c r="Y15" s="600"/>
      <c r="Z15" s="601"/>
      <c r="AA15" s="249">
        <v>0</v>
      </c>
      <c r="AB15" s="610">
        <v>0</v>
      </c>
      <c r="AC15" s="534"/>
    </row>
    <row r="16" spans="1:29" ht="15.75">
      <c r="A16" s="36"/>
      <c r="B16" s="591" t="s">
        <v>311</v>
      </c>
      <c r="C16" s="598">
        <v>0</v>
      </c>
      <c r="D16" s="599">
        <v>0</v>
      </c>
      <c r="E16" s="600"/>
      <c r="F16" s="601"/>
      <c r="G16" s="602">
        <v>0</v>
      </c>
      <c r="H16" s="606">
        <v>-5000</v>
      </c>
      <c r="I16" s="602">
        <v>0</v>
      </c>
      <c r="J16" s="599">
        <v>5000</v>
      </c>
      <c r="K16" s="600"/>
      <c r="L16" s="601"/>
      <c r="M16" s="600">
        <v>0</v>
      </c>
      <c r="N16" s="601">
        <v>0</v>
      </c>
      <c r="O16" s="600"/>
      <c r="P16" s="599"/>
      <c r="Q16" s="600"/>
      <c r="R16" s="601"/>
      <c r="S16" s="600"/>
      <c r="T16" s="601"/>
      <c r="U16" s="600"/>
      <c r="V16" s="599"/>
      <c r="W16" s="600"/>
      <c r="X16" s="601"/>
      <c r="Y16" s="600"/>
      <c r="Z16" s="601"/>
      <c r="AA16" s="602">
        <v>0</v>
      </c>
      <c r="AB16" s="610">
        <v>0</v>
      </c>
      <c r="AC16" s="534"/>
    </row>
    <row r="17" spans="1:29" ht="15.75">
      <c r="A17" s="36"/>
      <c r="B17" s="591" t="s">
        <v>312</v>
      </c>
      <c r="C17" s="603">
        <v>0</v>
      </c>
      <c r="D17" s="594">
        <v>0</v>
      </c>
      <c r="E17" s="595"/>
      <c r="F17" s="604"/>
      <c r="G17" s="593">
        <v>0</v>
      </c>
      <c r="H17" s="607">
        <v>-10000</v>
      </c>
      <c r="I17" s="593">
        <v>0</v>
      </c>
      <c r="J17" s="599">
        <v>8000</v>
      </c>
      <c r="K17" s="600"/>
      <c r="L17" s="601"/>
      <c r="M17" s="600">
        <v>0</v>
      </c>
      <c r="N17" s="601">
        <v>0</v>
      </c>
      <c r="O17" s="600"/>
      <c r="P17" s="599"/>
      <c r="Q17" s="600"/>
      <c r="R17" s="601"/>
      <c r="S17" s="600"/>
      <c r="T17" s="601"/>
      <c r="U17" s="600"/>
      <c r="V17" s="599"/>
      <c r="W17" s="600"/>
      <c r="X17" s="601"/>
      <c r="Y17" s="600"/>
      <c r="Z17" s="601"/>
      <c r="AA17" s="593">
        <v>0</v>
      </c>
      <c r="AB17" s="612">
        <v>-2000</v>
      </c>
      <c r="AC17" s="534"/>
    </row>
    <row r="18" spans="1:29" ht="15.75">
      <c r="A18" s="36"/>
      <c r="B18" s="469" t="s">
        <v>33</v>
      </c>
      <c r="C18" s="533">
        <v>0</v>
      </c>
      <c r="D18" s="123">
        <v>0</v>
      </c>
      <c r="E18" s="251">
        <v>0</v>
      </c>
      <c r="F18" s="251">
        <v>3400</v>
      </c>
      <c r="G18" s="524">
        <v>0</v>
      </c>
      <c r="H18" s="251">
        <f>-254635+5256</f>
        <v>-249379</v>
      </c>
      <c r="I18" s="533">
        <v>0</v>
      </c>
      <c r="J18" s="123">
        <f>254000-13000-120</f>
        <v>240880</v>
      </c>
      <c r="K18" s="251">
        <v>0</v>
      </c>
      <c r="L18" s="256">
        <v>0</v>
      </c>
      <c r="M18" s="251">
        <v>0</v>
      </c>
      <c r="N18" s="251">
        <v>0</v>
      </c>
      <c r="O18" s="250">
        <v>0</v>
      </c>
      <c r="P18" s="123">
        <v>0</v>
      </c>
      <c r="Q18" s="251">
        <v>0</v>
      </c>
      <c r="R18" s="256">
        <v>0</v>
      </c>
      <c r="S18" s="251">
        <v>0</v>
      </c>
      <c r="T18" s="251">
        <v>0</v>
      </c>
      <c r="U18" s="250">
        <v>0</v>
      </c>
      <c r="V18" s="123">
        <v>0</v>
      </c>
      <c r="W18" s="251">
        <v>0</v>
      </c>
      <c r="X18" s="256">
        <v>0</v>
      </c>
      <c r="Y18" s="251">
        <v>0</v>
      </c>
      <c r="Z18" s="251">
        <v>0</v>
      </c>
      <c r="AA18" s="533">
        <v>0</v>
      </c>
      <c r="AB18" s="611">
        <f>J18+H18</f>
        <v>-8499</v>
      </c>
      <c r="AC18" s="534"/>
    </row>
    <row r="19" spans="1:29" ht="15.75">
      <c r="A19" s="36"/>
      <c r="B19" s="119"/>
      <c r="C19" s="114"/>
      <c r="D19" s="314"/>
      <c r="E19" s="115"/>
      <c r="F19" s="519"/>
      <c r="G19" s="525"/>
      <c r="H19" s="115"/>
      <c r="I19" s="114"/>
      <c r="J19" s="314"/>
      <c r="K19" s="115"/>
      <c r="L19" s="314"/>
      <c r="M19" s="115"/>
      <c r="N19" s="115"/>
      <c r="O19" s="114"/>
      <c r="P19" s="314"/>
      <c r="Q19" s="115"/>
      <c r="R19" s="314"/>
      <c r="S19" s="115"/>
      <c r="T19" s="115"/>
      <c r="U19" s="114"/>
      <c r="V19" s="314"/>
      <c r="W19" s="115"/>
      <c r="X19" s="314"/>
      <c r="Y19" s="115"/>
      <c r="Z19" s="115"/>
      <c r="AA19" s="114"/>
      <c r="AB19" s="335"/>
      <c r="AC19" s="40"/>
    </row>
    <row r="20" spans="1:29" ht="15.75">
      <c r="A20" s="36"/>
      <c r="B20" s="280"/>
      <c r="C20" s="122"/>
      <c r="D20" s="316"/>
      <c r="E20" s="281"/>
      <c r="F20" s="520"/>
      <c r="G20" s="521"/>
      <c r="H20" s="281"/>
      <c r="I20" s="122"/>
      <c r="J20" s="316"/>
      <c r="K20" s="281"/>
      <c r="L20" s="316"/>
      <c r="M20" s="281"/>
      <c r="N20" s="281"/>
      <c r="O20" s="122"/>
      <c r="P20" s="316"/>
      <c r="Q20" s="281"/>
      <c r="R20" s="316"/>
      <c r="S20" s="281"/>
      <c r="T20" s="281"/>
      <c r="U20" s="122"/>
      <c r="V20" s="316"/>
      <c r="W20" s="281"/>
      <c r="X20" s="316"/>
      <c r="Y20" s="281"/>
      <c r="Z20" s="281"/>
      <c r="AA20" s="122"/>
      <c r="AB20" s="338"/>
      <c r="AC20" s="40"/>
    </row>
    <row r="21" spans="1:29" ht="16.5" thickBot="1">
      <c r="A21" s="36"/>
      <c r="B21" s="330" t="s">
        <v>44</v>
      </c>
      <c r="C21" s="331">
        <f aca="true" t="shared" si="0" ref="C21:AA21">SUM(C18:C18)</f>
        <v>0</v>
      </c>
      <c r="D21" s="332">
        <f t="shared" si="0"/>
        <v>0</v>
      </c>
      <c r="E21" s="333">
        <f t="shared" si="0"/>
        <v>0</v>
      </c>
      <c r="F21" s="334">
        <f t="shared" si="0"/>
        <v>3400</v>
      </c>
      <c r="G21" s="526">
        <f t="shared" si="0"/>
        <v>0</v>
      </c>
      <c r="H21" s="334">
        <f>SUM(H14:H18)</f>
        <v>-264499</v>
      </c>
      <c r="I21" s="331">
        <f t="shared" si="0"/>
        <v>0</v>
      </c>
      <c r="J21" s="332">
        <f>SUM(J14:J18)</f>
        <v>254000</v>
      </c>
      <c r="K21" s="333">
        <f t="shared" si="0"/>
        <v>0</v>
      </c>
      <c r="L21" s="332">
        <f t="shared" si="0"/>
        <v>0</v>
      </c>
      <c r="M21" s="333">
        <f t="shared" si="0"/>
        <v>0</v>
      </c>
      <c r="N21" s="334">
        <f t="shared" si="0"/>
        <v>0</v>
      </c>
      <c r="O21" s="331">
        <f t="shared" si="0"/>
        <v>0</v>
      </c>
      <c r="P21" s="332">
        <f t="shared" si="0"/>
        <v>0</v>
      </c>
      <c r="Q21" s="333">
        <f t="shared" si="0"/>
        <v>0</v>
      </c>
      <c r="R21" s="332">
        <f t="shared" si="0"/>
        <v>0</v>
      </c>
      <c r="S21" s="333">
        <f t="shared" si="0"/>
        <v>0</v>
      </c>
      <c r="T21" s="334">
        <f t="shared" si="0"/>
        <v>0</v>
      </c>
      <c r="U21" s="331">
        <f t="shared" si="0"/>
        <v>0</v>
      </c>
      <c r="V21" s="332">
        <f t="shared" si="0"/>
        <v>0</v>
      </c>
      <c r="W21" s="333">
        <f t="shared" si="0"/>
        <v>0</v>
      </c>
      <c r="X21" s="332">
        <f t="shared" si="0"/>
        <v>0</v>
      </c>
      <c r="Y21" s="333">
        <f t="shared" si="0"/>
        <v>0</v>
      </c>
      <c r="Z21" s="334">
        <f t="shared" si="0"/>
        <v>0</v>
      </c>
      <c r="AA21" s="331">
        <f t="shared" si="0"/>
        <v>0</v>
      </c>
      <c r="AB21" s="339">
        <f>SUM(AB17:AB18)</f>
        <v>-10499</v>
      </c>
      <c r="AC21" s="40"/>
    </row>
    <row r="22" spans="1:43" ht="15.75">
      <c r="A22" s="36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534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1:43" ht="15.75">
      <c r="A23" s="3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8" ht="15.75">
      <c r="B28" s="591"/>
    </row>
    <row r="29" ht="15.75">
      <c r="B29" s="591"/>
    </row>
    <row r="30" ht="15.75">
      <c r="B30" s="591"/>
    </row>
    <row r="31" ht="15.75">
      <c r="B31" s="591"/>
    </row>
    <row r="32" ht="15.75">
      <c r="B32" s="591"/>
    </row>
    <row r="33" ht="15.75">
      <c r="B33" s="591"/>
    </row>
    <row r="34" ht="15.75">
      <c r="B34" s="591"/>
    </row>
    <row r="35" ht="15.75">
      <c r="B35" s="591"/>
    </row>
    <row r="36" ht="15.75">
      <c r="B36" s="592"/>
    </row>
  </sheetData>
  <mergeCells count="2">
    <mergeCell ref="B4:AB4"/>
    <mergeCell ref="B5:AB5"/>
  </mergeCells>
  <printOptions horizontalCentered="1"/>
  <pageMargins left="0.75" right="0.75" top="0.5" bottom="0.5" header="0.5" footer="0.5"/>
  <pageSetup fitToHeight="0" fitToWidth="1" horizontalDpi="600" verticalDpi="600" orientation="landscape" scale="64" r:id="rId1"/>
  <headerFooter alignWithMargins="0">
    <oddFooter>&amp;C&amp;"Times New Roman,Regular"&amp;14Exhibit J - Financial Analysis of Program Changes&amp;12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59" sqref="F59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6.6640625" style="3" customWidth="1"/>
    <col min="5" max="6" width="8.88671875" style="3" customWidth="1"/>
    <col min="7" max="7" width="2.3359375" style="3" customWidth="1"/>
    <col min="8" max="9" width="8.88671875" style="3" customWidth="1"/>
    <col min="10" max="10" width="1.88671875" style="3" customWidth="1"/>
    <col min="11" max="12" width="8.88671875" style="3" customWidth="1"/>
    <col min="13" max="13" width="2.3359375" style="3" customWidth="1"/>
    <col min="14" max="15" width="8.88671875" style="3" customWidth="1"/>
    <col min="16" max="18" width="0" style="3" hidden="1" customWidth="1"/>
    <col min="19" max="16384" width="8.88671875" style="3" customWidth="1"/>
  </cols>
  <sheetData>
    <row r="1" ht="18.75" customHeight="1">
      <c r="A1" s="42" t="s">
        <v>307</v>
      </c>
    </row>
    <row r="2" ht="18.75" customHeight="1">
      <c r="A2" s="42"/>
    </row>
    <row r="3" spans="2:15" ht="18.75">
      <c r="B3" s="15" t="s">
        <v>101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6.5">
      <c r="B4" s="18" t="str">
        <f>+'(B) JJ Sum of Req '!A5</f>
        <v>Office of Justice Programs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6.5">
      <c r="B5" s="18" t="str">
        <f>+'(B) JJ Sum of Req '!A6</f>
        <v>Juvenile Justice Programs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  <c r="O5" s="32"/>
    </row>
    <row r="6" spans="2:15" ht="15.75">
      <c r="B6" s="112" t="s">
        <v>165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</row>
    <row r="7" spans="1:15" ht="11.25" customHeight="1">
      <c r="A7" s="45"/>
      <c r="B7" s="18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5"/>
      <c r="O7" s="5"/>
    </row>
    <row r="8" spans="1:16" ht="44.25" customHeight="1">
      <c r="A8" s="219"/>
      <c r="B8" s="220"/>
      <c r="C8" s="220"/>
      <c r="D8" s="223"/>
      <c r="E8" s="662" t="s">
        <v>158</v>
      </c>
      <c r="F8" s="665"/>
      <c r="G8" s="662" t="s">
        <v>289</v>
      </c>
      <c r="H8" s="663"/>
      <c r="I8" s="663"/>
      <c r="J8" s="664"/>
      <c r="K8" s="225" t="s">
        <v>162</v>
      </c>
      <c r="L8" s="226"/>
      <c r="M8" s="227"/>
      <c r="N8" s="225" t="s">
        <v>54</v>
      </c>
      <c r="O8" s="228"/>
      <c r="P8" s="14"/>
    </row>
    <row r="9" spans="1:16" ht="25.5" customHeight="1" thickBot="1">
      <c r="A9" s="193"/>
      <c r="B9" s="221" t="s">
        <v>91</v>
      </c>
      <c r="C9" s="221"/>
      <c r="D9" s="224"/>
      <c r="E9" s="229" t="s">
        <v>58</v>
      </c>
      <c r="F9" s="230" t="s">
        <v>193</v>
      </c>
      <c r="G9" s="231"/>
      <c r="H9" s="230" t="s">
        <v>58</v>
      </c>
      <c r="I9" s="230" t="s">
        <v>193</v>
      </c>
      <c r="J9" s="232"/>
      <c r="K9" s="229" t="s">
        <v>58</v>
      </c>
      <c r="L9" s="230" t="s">
        <v>193</v>
      </c>
      <c r="M9" s="232"/>
      <c r="N9" s="229" t="s">
        <v>58</v>
      </c>
      <c r="O9" s="233" t="s">
        <v>193</v>
      </c>
      <c r="P9" s="14"/>
    </row>
    <row r="10" spans="1:16" ht="15.75">
      <c r="A10" s="187"/>
      <c r="B10" s="234" t="s">
        <v>30</v>
      </c>
      <c r="C10" s="127"/>
      <c r="D10" s="128" t="s">
        <v>192</v>
      </c>
      <c r="E10" s="235">
        <v>0</v>
      </c>
      <c r="F10" s="127">
        <v>0</v>
      </c>
      <c r="G10" s="235"/>
      <c r="H10" s="127">
        <v>0</v>
      </c>
      <c r="I10" s="127">
        <v>0</v>
      </c>
      <c r="J10" s="127"/>
      <c r="K10" s="235">
        <v>0</v>
      </c>
      <c r="L10" s="127">
        <v>0</v>
      </c>
      <c r="M10" s="127"/>
      <c r="N10" s="235">
        <f aca="true" t="shared" si="0" ref="N10:O15">K10-H10</f>
        <v>0</v>
      </c>
      <c r="O10" s="128">
        <f t="shared" si="0"/>
        <v>0</v>
      </c>
      <c r="P10" s="14"/>
    </row>
    <row r="11" spans="1:17" ht="15.75">
      <c r="A11" s="187"/>
      <c r="B11" s="234" t="s">
        <v>88</v>
      </c>
      <c r="C11" s="127"/>
      <c r="D11" s="128" t="s">
        <v>192</v>
      </c>
      <c r="E11" s="235">
        <v>0</v>
      </c>
      <c r="F11" s="127">
        <v>0</v>
      </c>
      <c r="G11" s="235"/>
      <c r="H11" s="127">
        <v>0</v>
      </c>
      <c r="I11" s="127">
        <v>0</v>
      </c>
      <c r="J11" s="127"/>
      <c r="K11" s="235">
        <v>0</v>
      </c>
      <c r="L11" s="127">
        <f>+I11*1.034</f>
        <v>0</v>
      </c>
      <c r="M11" s="127"/>
      <c r="N11" s="235">
        <f t="shared" si="0"/>
        <v>0</v>
      </c>
      <c r="O11" s="128">
        <f t="shared" si="0"/>
        <v>0</v>
      </c>
      <c r="P11" s="34" t="s">
        <v>56</v>
      </c>
      <c r="Q11" s="3" t="s">
        <v>57</v>
      </c>
    </row>
    <row r="12" spans="1:16" ht="15.75">
      <c r="A12" s="187"/>
      <c r="B12" s="234" t="s">
        <v>64</v>
      </c>
      <c r="C12" s="127"/>
      <c r="D12" s="128" t="s">
        <v>192</v>
      </c>
      <c r="E12" s="235">
        <v>0</v>
      </c>
      <c r="F12" s="127">
        <v>0</v>
      </c>
      <c r="G12" s="235"/>
      <c r="H12" s="127">
        <v>0</v>
      </c>
      <c r="I12" s="127">
        <v>0</v>
      </c>
      <c r="J12" s="127"/>
      <c r="K12" s="235">
        <v>0</v>
      </c>
      <c r="L12" s="127">
        <v>0</v>
      </c>
      <c r="M12" s="127"/>
      <c r="N12" s="235">
        <f t="shared" si="0"/>
        <v>0</v>
      </c>
      <c r="O12" s="128">
        <f t="shared" si="0"/>
        <v>0</v>
      </c>
      <c r="P12" s="14">
        <v>93</v>
      </c>
    </row>
    <row r="13" spans="1:16" ht="15.75">
      <c r="A13" s="187"/>
      <c r="B13" s="236" t="s">
        <v>66</v>
      </c>
      <c r="C13" s="127"/>
      <c r="D13" s="128" t="s">
        <v>192</v>
      </c>
      <c r="E13" s="237">
        <v>0</v>
      </c>
      <c r="F13" s="238">
        <v>0</v>
      </c>
      <c r="G13" s="237"/>
      <c r="H13" s="238">
        <v>0</v>
      </c>
      <c r="I13" s="238">
        <v>0</v>
      </c>
      <c r="J13" s="238"/>
      <c r="K13" s="237">
        <v>0</v>
      </c>
      <c r="L13" s="238">
        <v>0</v>
      </c>
      <c r="M13" s="238"/>
      <c r="N13" s="237">
        <f t="shared" si="0"/>
        <v>0</v>
      </c>
      <c r="O13" s="239">
        <f t="shared" si="0"/>
        <v>0</v>
      </c>
      <c r="P13" s="14"/>
    </row>
    <row r="14" spans="1:16" ht="15.75">
      <c r="A14" s="187"/>
      <c r="B14" s="236" t="s">
        <v>65</v>
      </c>
      <c r="C14" s="127"/>
      <c r="D14" s="128" t="s">
        <v>192</v>
      </c>
      <c r="E14" s="237">
        <v>0</v>
      </c>
      <c r="F14" s="238">
        <v>0</v>
      </c>
      <c r="G14" s="237"/>
      <c r="H14" s="238">
        <v>0</v>
      </c>
      <c r="I14" s="238">
        <v>0</v>
      </c>
      <c r="J14" s="238"/>
      <c r="K14" s="237">
        <v>0</v>
      </c>
      <c r="L14" s="238">
        <v>0</v>
      </c>
      <c r="M14" s="238"/>
      <c r="N14" s="237">
        <f t="shared" si="0"/>
        <v>0</v>
      </c>
      <c r="O14" s="239">
        <f t="shared" si="0"/>
        <v>0</v>
      </c>
      <c r="P14" s="14"/>
    </row>
    <row r="15" spans="1:16" ht="15.75">
      <c r="A15" s="182"/>
      <c r="B15" s="216" t="s">
        <v>67</v>
      </c>
      <c r="C15" s="217"/>
      <c r="D15" s="218" t="s">
        <v>192</v>
      </c>
      <c r="E15" s="222">
        <v>0</v>
      </c>
      <c r="F15" s="29">
        <v>0</v>
      </c>
      <c r="G15" s="222"/>
      <c r="H15" s="29">
        <v>0</v>
      </c>
      <c r="I15" s="29">
        <v>0</v>
      </c>
      <c r="J15" s="29"/>
      <c r="K15" s="222">
        <v>0</v>
      </c>
      <c r="L15" s="29">
        <v>0</v>
      </c>
      <c r="M15" s="29"/>
      <c r="N15" s="222">
        <f t="shared" si="0"/>
        <v>0</v>
      </c>
      <c r="O15" s="30">
        <f t="shared" si="0"/>
        <v>0</v>
      </c>
      <c r="P15" s="14"/>
    </row>
    <row r="16" spans="1:18" ht="15.75">
      <c r="A16" s="187"/>
      <c r="B16" s="234" t="s">
        <v>31</v>
      </c>
      <c r="C16" s="127"/>
      <c r="D16" s="127" t="s">
        <v>192</v>
      </c>
      <c r="E16" s="430">
        <f>SUM(E10:E15)</f>
        <v>0</v>
      </c>
      <c r="F16" s="431">
        <f>SUM(F10:F15)</f>
        <v>0</v>
      </c>
      <c r="G16" s="430"/>
      <c r="H16" s="432">
        <f>SUM(H10:H15)</f>
        <v>0</v>
      </c>
      <c r="I16" s="432">
        <f>SUM(I10:I15)</f>
        <v>0</v>
      </c>
      <c r="J16" s="432"/>
      <c r="K16" s="430">
        <f>SUM(K10:K15)</f>
        <v>0</v>
      </c>
      <c r="L16" s="432">
        <f>SUM(L10:L15)</f>
        <v>0</v>
      </c>
      <c r="M16" s="432"/>
      <c r="N16" s="430">
        <f>SUM(N10:N15)</f>
        <v>0</v>
      </c>
      <c r="O16" s="431">
        <f>SUM(O10:O15)</f>
        <v>0</v>
      </c>
      <c r="P16" s="46">
        <f>697+630+957+2333</f>
        <v>4617</v>
      </c>
      <c r="Q16" s="3">
        <f>2451-93</f>
        <v>2358</v>
      </c>
      <c r="R16" s="3">
        <f>+I16-L16</f>
        <v>0</v>
      </c>
    </row>
    <row r="17" spans="1:16" ht="15.75">
      <c r="A17" s="446"/>
      <c r="B17" s="447"/>
      <c r="C17" s="448"/>
      <c r="D17" s="449"/>
      <c r="E17" s="222"/>
      <c r="F17" s="29"/>
      <c r="G17" s="222"/>
      <c r="H17" s="29"/>
      <c r="I17" s="29"/>
      <c r="J17" s="29"/>
      <c r="K17" s="222"/>
      <c r="L17" s="29"/>
      <c r="M17" s="29"/>
      <c r="N17" s="222"/>
      <c r="O17" s="30"/>
      <c r="P17" s="5"/>
    </row>
    <row r="18" spans="1:16" ht="15.75">
      <c r="A18" s="187"/>
      <c r="B18" s="234" t="s">
        <v>182</v>
      </c>
      <c r="C18" s="127"/>
      <c r="D18" s="196"/>
      <c r="E18" s="235"/>
      <c r="F18" s="127"/>
      <c r="G18" s="235"/>
      <c r="H18" s="127"/>
      <c r="I18" s="127"/>
      <c r="J18" s="127"/>
      <c r="K18" s="235"/>
      <c r="L18" s="127"/>
      <c r="M18" s="127"/>
      <c r="N18" s="235"/>
      <c r="O18" s="128"/>
      <c r="P18" s="14"/>
    </row>
    <row r="19" spans="1:16" ht="15.75">
      <c r="A19" s="187"/>
      <c r="B19" s="234" t="s">
        <v>68</v>
      </c>
      <c r="C19" s="127"/>
      <c r="D19" s="196"/>
      <c r="E19" s="240"/>
      <c r="F19" s="127"/>
      <c r="G19" s="235"/>
      <c r="H19" s="241"/>
      <c r="I19" s="127"/>
      <c r="J19" s="127"/>
      <c r="K19" s="240"/>
      <c r="L19" s="127"/>
      <c r="M19" s="127"/>
      <c r="N19" s="240"/>
      <c r="O19" s="128"/>
      <c r="P19" s="14"/>
    </row>
    <row r="20" spans="1:16" ht="9.75" customHeight="1">
      <c r="A20" s="666"/>
      <c r="B20" s="667"/>
      <c r="C20" s="667"/>
      <c r="D20" s="668"/>
      <c r="E20" s="222"/>
      <c r="F20" s="29"/>
      <c r="G20" s="222"/>
      <c r="H20" s="29"/>
      <c r="I20" s="29"/>
      <c r="J20" s="29"/>
      <c r="K20" s="222"/>
      <c r="L20" s="29"/>
      <c r="M20" s="29"/>
      <c r="N20" s="222"/>
      <c r="O20" s="30"/>
      <c r="P20" s="14"/>
    </row>
    <row r="21" spans="1:16" ht="15.75">
      <c r="A21" s="187"/>
      <c r="B21" s="234" t="s">
        <v>92</v>
      </c>
      <c r="C21" s="669"/>
      <c r="D21" s="670"/>
      <c r="E21" s="235"/>
      <c r="F21" s="127"/>
      <c r="G21" s="235"/>
      <c r="H21" s="127"/>
      <c r="I21" s="127"/>
      <c r="J21" s="127"/>
      <c r="K21" s="235"/>
      <c r="L21" s="127"/>
      <c r="M21" s="127"/>
      <c r="N21" s="235"/>
      <c r="O21" s="128"/>
      <c r="P21" s="14"/>
    </row>
    <row r="22" spans="1:18" ht="15.75">
      <c r="A22" s="187"/>
      <c r="B22" s="234" t="s">
        <v>69</v>
      </c>
      <c r="C22" s="127"/>
      <c r="D22" s="196"/>
      <c r="E22" s="235"/>
      <c r="F22" s="127">
        <v>0</v>
      </c>
      <c r="G22" s="235"/>
      <c r="H22" s="242"/>
      <c r="I22" s="127">
        <v>0</v>
      </c>
      <c r="J22" s="127"/>
      <c r="K22" s="235"/>
      <c r="L22" s="127">
        <v>0</v>
      </c>
      <c r="M22" s="127"/>
      <c r="N22" s="235"/>
      <c r="O22" s="128">
        <f aca="true" t="shared" si="1" ref="O22:O30">L22-I22</f>
        <v>0</v>
      </c>
      <c r="P22" s="14">
        <v>359</v>
      </c>
      <c r="Q22" s="3">
        <f>1171+93</f>
        <v>1264</v>
      </c>
      <c r="R22" s="3">
        <f>+I22-L22</f>
        <v>0</v>
      </c>
    </row>
    <row r="23" spans="1:18" ht="15.75">
      <c r="A23" s="187"/>
      <c r="B23" s="234" t="s">
        <v>70</v>
      </c>
      <c r="C23" s="127"/>
      <c r="D23" s="196"/>
      <c r="E23" s="235"/>
      <c r="F23" s="127">
        <v>0</v>
      </c>
      <c r="G23" s="235"/>
      <c r="H23" s="127"/>
      <c r="I23" s="127">
        <v>0</v>
      </c>
      <c r="J23" s="127"/>
      <c r="K23" s="235"/>
      <c r="L23" s="127">
        <v>0</v>
      </c>
      <c r="M23" s="127"/>
      <c r="N23" s="235"/>
      <c r="O23" s="128">
        <f t="shared" si="1"/>
        <v>0</v>
      </c>
      <c r="P23" s="14"/>
      <c r="Q23" s="3">
        <v>110</v>
      </c>
      <c r="R23" s="3">
        <f aca="true" t="shared" si="2" ref="R23:R37">+I23-L23</f>
        <v>0</v>
      </c>
    </row>
    <row r="24" spans="1:18" ht="15.75">
      <c r="A24" s="187"/>
      <c r="B24" s="234" t="s">
        <v>71</v>
      </c>
      <c r="C24" s="127"/>
      <c r="D24" s="196"/>
      <c r="E24" s="235"/>
      <c r="F24" s="127">
        <v>0</v>
      </c>
      <c r="G24" s="235"/>
      <c r="H24" s="127"/>
      <c r="I24" s="127">
        <v>0</v>
      </c>
      <c r="J24" s="127"/>
      <c r="K24" s="235"/>
      <c r="L24" s="127">
        <v>0</v>
      </c>
      <c r="M24" s="127"/>
      <c r="N24" s="235"/>
      <c r="O24" s="128">
        <f t="shared" si="1"/>
        <v>0</v>
      </c>
      <c r="P24" s="14"/>
      <c r="Q24" s="3">
        <v>0</v>
      </c>
      <c r="R24" s="3">
        <f t="shared" si="2"/>
        <v>0</v>
      </c>
    </row>
    <row r="25" spans="1:18" ht="15.75">
      <c r="A25" s="187"/>
      <c r="B25" s="234" t="s">
        <v>72</v>
      </c>
      <c r="C25" s="127"/>
      <c r="D25" s="196"/>
      <c r="E25" s="235"/>
      <c r="F25" s="127">
        <v>0</v>
      </c>
      <c r="G25" s="235"/>
      <c r="H25" s="127"/>
      <c r="I25" s="127">
        <v>0</v>
      </c>
      <c r="J25" s="127"/>
      <c r="K25" s="235"/>
      <c r="L25" s="127">
        <v>0</v>
      </c>
      <c r="M25" s="127"/>
      <c r="N25" s="235"/>
      <c r="O25" s="128">
        <f t="shared" si="1"/>
        <v>0</v>
      </c>
      <c r="P25" s="14">
        <f>4220-576</f>
        <v>3644</v>
      </c>
      <c r="R25" s="3">
        <f t="shared" si="2"/>
        <v>0</v>
      </c>
    </row>
    <row r="26" spans="1:18" ht="15.75">
      <c r="A26" s="187"/>
      <c r="B26" s="234" t="s">
        <v>73</v>
      </c>
      <c r="C26" s="127"/>
      <c r="D26" s="196"/>
      <c r="E26" s="235"/>
      <c r="F26" s="618">
        <v>20</v>
      </c>
      <c r="G26" s="619"/>
      <c r="H26" s="618"/>
      <c r="I26" s="618">
        <v>20</v>
      </c>
      <c r="J26" s="618"/>
      <c r="K26" s="619"/>
      <c r="L26" s="618">
        <v>20</v>
      </c>
      <c r="M26" s="127"/>
      <c r="N26" s="235"/>
      <c r="O26" s="128">
        <f t="shared" si="1"/>
        <v>0</v>
      </c>
      <c r="P26" s="14">
        <v>332</v>
      </c>
      <c r="Q26" s="3">
        <v>175</v>
      </c>
      <c r="R26" s="3">
        <f t="shared" si="2"/>
        <v>0</v>
      </c>
    </row>
    <row r="27" spans="1:18" ht="15.75">
      <c r="A27" s="187"/>
      <c r="B27" s="234" t="s">
        <v>74</v>
      </c>
      <c r="C27" s="127"/>
      <c r="D27" s="196"/>
      <c r="E27" s="235"/>
      <c r="F27" s="127">
        <v>80</v>
      </c>
      <c r="G27" s="235"/>
      <c r="H27" s="127"/>
      <c r="I27" s="127">
        <v>100</v>
      </c>
      <c r="J27" s="127"/>
      <c r="K27" s="235"/>
      <c r="L27" s="127">
        <v>100</v>
      </c>
      <c r="M27" s="127"/>
      <c r="N27" s="235"/>
      <c r="O27" s="128">
        <f t="shared" si="1"/>
        <v>0</v>
      </c>
      <c r="P27" s="14"/>
      <c r="R27" s="3">
        <f t="shared" si="2"/>
        <v>0</v>
      </c>
    </row>
    <row r="28" spans="1:18" ht="15.75">
      <c r="A28" s="187"/>
      <c r="B28" s="234" t="s">
        <v>75</v>
      </c>
      <c r="C28" s="127"/>
      <c r="D28" s="196"/>
      <c r="E28" s="235"/>
      <c r="F28" s="127">
        <v>0</v>
      </c>
      <c r="G28" s="235"/>
      <c r="H28" s="127"/>
      <c r="I28" s="127">
        <v>0</v>
      </c>
      <c r="J28" s="127"/>
      <c r="K28" s="235"/>
      <c r="L28" s="127">
        <v>0</v>
      </c>
      <c r="M28" s="127"/>
      <c r="N28" s="235"/>
      <c r="O28" s="128">
        <f t="shared" si="1"/>
        <v>0</v>
      </c>
      <c r="P28" s="14"/>
      <c r="Q28" s="3">
        <v>14918</v>
      </c>
      <c r="R28" s="3">
        <f t="shared" si="2"/>
        <v>0</v>
      </c>
    </row>
    <row r="29" spans="1:18" ht="15.75">
      <c r="A29" s="187"/>
      <c r="B29" s="234" t="s">
        <v>76</v>
      </c>
      <c r="C29" s="127"/>
      <c r="D29" s="196"/>
      <c r="E29" s="235"/>
      <c r="F29" s="127">
        <v>13739</v>
      </c>
      <c r="G29" s="235"/>
      <c r="H29" s="127"/>
      <c r="I29" s="127">
        <v>9000</v>
      </c>
      <c r="J29" s="127"/>
      <c r="K29" s="235"/>
      <c r="L29" s="127">
        <v>5000</v>
      </c>
      <c r="M29" s="127"/>
      <c r="N29" s="235"/>
      <c r="O29" s="633">
        <f t="shared" si="1"/>
        <v>-4000</v>
      </c>
      <c r="P29" s="14">
        <v>276</v>
      </c>
      <c r="Q29" s="3">
        <v>14853</v>
      </c>
      <c r="R29" s="3">
        <f t="shared" si="2"/>
        <v>4000</v>
      </c>
    </row>
    <row r="30" spans="1:18" ht="15.75">
      <c r="A30" s="187"/>
      <c r="B30" s="234" t="s">
        <v>114</v>
      </c>
      <c r="C30" s="127"/>
      <c r="D30" s="196"/>
      <c r="E30" s="235"/>
      <c r="F30" s="127">
        <v>20441</v>
      </c>
      <c r="G30" s="235"/>
      <c r="H30" s="127"/>
      <c r="I30" s="127">
        <v>18000</v>
      </c>
      <c r="J30" s="127"/>
      <c r="K30" s="235"/>
      <c r="L30" s="127">
        <v>8000</v>
      </c>
      <c r="M30" s="127"/>
      <c r="N30" s="235"/>
      <c r="O30" s="128">
        <f t="shared" si="1"/>
        <v>-10000</v>
      </c>
      <c r="P30" s="14"/>
      <c r="Q30" s="3">
        <v>135</v>
      </c>
      <c r="R30" s="3">
        <f t="shared" si="2"/>
        <v>10000</v>
      </c>
    </row>
    <row r="31" spans="1:16" ht="15.75">
      <c r="A31" s="187"/>
      <c r="B31" s="234" t="s">
        <v>175</v>
      </c>
      <c r="C31" s="127"/>
      <c r="D31" s="196"/>
      <c r="E31" s="235"/>
      <c r="F31" s="127">
        <v>0</v>
      </c>
      <c r="G31" s="235"/>
      <c r="H31" s="127"/>
      <c r="I31" s="127">
        <v>0</v>
      </c>
      <c r="J31" s="127"/>
      <c r="K31" s="235"/>
      <c r="L31" s="127">
        <v>0</v>
      </c>
      <c r="M31" s="127"/>
      <c r="N31" s="235"/>
      <c r="O31" s="128">
        <f aca="true" t="shared" si="3" ref="O31:O36">L31-I31</f>
        <v>0</v>
      </c>
      <c r="P31" s="14"/>
    </row>
    <row r="32" spans="1:18" ht="15.75">
      <c r="A32" s="187"/>
      <c r="B32" s="234" t="s">
        <v>115</v>
      </c>
      <c r="C32" s="127"/>
      <c r="D32" s="196"/>
      <c r="E32" s="235"/>
      <c r="F32" s="127">
        <v>0</v>
      </c>
      <c r="G32" s="235"/>
      <c r="H32" s="127"/>
      <c r="I32" s="127">
        <v>0</v>
      </c>
      <c r="J32" s="127"/>
      <c r="K32" s="235"/>
      <c r="L32" s="127">
        <v>0</v>
      </c>
      <c r="M32" s="127"/>
      <c r="N32" s="235"/>
      <c r="O32" s="128">
        <f t="shared" si="3"/>
        <v>0</v>
      </c>
      <c r="P32" s="14"/>
      <c r="R32" s="3">
        <f t="shared" si="2"/>
        <v>0</v>
      </c>
    </row>
    <row r="33" spans="1:18" ht="15.75">
      <c r="A33" s="187"/>
      <c r="B33" s="234" t="s">
        <v>116</v>
      </c>
      <c r="C33" s="127"/>
      <c r="D33" s="196"/>
      <c r="E33" s="235"/>
      <c r="F33" s="127">
        <v>0</v>
      </c>
      <c r="G33" s="235"/>
      <c r="H33" s="127"/>
      <c r="I33" s="127">
        <v>0</v>
      </c>
      <c r="J33" s="127"/>
      <c r="K33" s="235"/>
      <c r="L33" s="127">
        <v>0</v>
      </c>
      <c r="M33" s="127"/>
      <c r="N33" s="235"/>
      <c r="O33" s="128">
        <f t="shared" si="3"/>
        <v>0</v>
      </c>
      <c r="P33" s="14"/>
      <c r="Q33" s="3">
        <v>10</v>
      </c>
      <c r="R33" s="3">
        <f t="shared" si="2"/>
        <v>0</v>
      </c>
    </row>
    <row r="34" spans="1:18" ht="15.75">
      <c r="A34" s="187"/>
      <c r="B34" s="234" t="s">
        <v>77</v>
      </c>
      <c r="C34" s="127"/>
      <c r="D34" s="196"/>
      <c r="E34" s="235"/>
      <c r="F34" s="127">
        <v>0</v>
      </c>
      <c r="G34" s="235"/>
      <c r="H34" s="127"/>
      <c r="I34" s="127">
        <f>+F34*1.016</f>
        <v>0</v>
      </c>
      <c r="J34" s="127"/>
      <c r="K34" s="235"/>
      <c r="L34" s="127">
        <v>0</v>
      </c>
      <c r="M34" s="127"/>
      <c r="N34" s="235"/>
      <c r="O34" s="128">
        <f t="shared" si="3"/>
        <v>0</v>
      </c>
      <c r="P34" s="14"/>
      <c r="Q34" s="3">
        <v>85</v>
      </c>
      <c r="R34" s="3">
        <f t="shared" si="2"/>
        <v>0</v>
      </c>
    </row>
    <row r="35" spans="1:18" ht="15.75">
      <c r="A35" s="187"/>
      <c r="B35" s="234" t="s">
        <v>78</v>
      </c>
      <c r="C35" s="127"/>
      <c r="D35" s="196"/>
      <c r="E35" s="235"/>
      <c r="F35" s="127">
        <v>0</v>
      </c>
      <c r="G35" s="235"/>
      <c r="H35" s="127"/>
      <c r="I35" s="127">
        <f>+F35*1.016</f>
        <v>0</v>
      </c>
      <c r="J35" s="127"/>
      <c r="K35" s="235"/>
      <c r="L35" s="127">
        <v>0</v>
      </c>
      <c r="M35" s="127"/>
      <c r="N35" s="235"/>
      <c r="O35" s="128">
        <f t="shared" si="3"/>
        <v>0</v>
      </c>
      <c r="P35" s="14"/>
      <c r="Q35" s="3">
        <v>37758</v>
      </c>
      <c r="R35" s="3">
        <f t="shared" si="2"/>
        <v>0</v>
      </c>
    </row>
    <row r="36" spans="1:16" ht="15.75">
      <c r="A36" s="187"/>
      <c r="B36" s="234" t="s">
        <v>157</v>
      </c>
      <c r="C36" s="127"/>
      <c r="D36" s="196"/>
      <c r="E36" s="235"/>
      <c r="F36" s="127">
        <f>355999-34280</f>
        <v>321719</v>
      </c>
      <c r="G36" s="235"/>
      <c r="H36" s="127"/>
      <c r="I36" s="127">
        <f>252635+20806</f>
        <v>273441</v>
      </c>
      <c r="J36" s="127"/>
      <c r="K36" s="235"/>
      <c r="L36" s="127">
        <f>254000-10120-3000</f>
        <v>240880</v>
      </c>
      <c r="M36" s="127"/>
      <c r="N36" s="235"/>
      <c r="O36" s="128">
        <f t="shared" si="3"/>
        <v>-32561</v>
      </c>
      <c r="P36" s="14"/>
    </row>
    <row r="37" spans="1:18" ht="15.75">
      <c r="A37" s="187"/>
      <c r="B37" s="282" t="s">
        <v>79</v>
      </c>
      <c r="C37" s="127"/>
      <c r="D37" s="196"/>
      <c r="E37" s="283"/>
      <c r="F37" s="284">
        <f>SUM(F22:F36)</f>
        <v>355999</v>
      </c>
      <c r="G37" s="283"/>
      <c r="H37" s="284"/>
      <c r="I37" s="284">
        <f>SUM(I22:I36)</f>
        <v>300561</v>
      </c>
      <c r="J37" s="284"/>
      <c r="K37" s="283"/>
      <c r="L37" s="284">
        <f>SUM(L22:L36)</f>
        <v>254000</v>
      </c>
      <c r="M37" s="284"/>
      <c r="N37" s="283"/>
      <c r="O37" s="467">
        <f>SUM(O22:O36)</f>
        <v>-46561</v>
      </c>
      <c r="P37" s="14">
        <f>SUM(P12:P35)</f>
        <v>9321</v>
      </c>
      <c r="Q37" s="3">
        <f>SUM(Q16:Q35)</f>
        <v>71666</v>
      </c>
      <c r="R37" s="3">
        <f t="shared" si="2"/>
        <v>46561</v>
      </c>
    </row>
    <row r="38" spans="1:16" ht="16.5" customHeight="1">
      <c r="A38" s="274"/>
      <c r="B38" s="275"/>
      <c r="C38" s="276"/>
      <c r="D38" s="277"/>
      <c r="E38" s="278"/>
      <c r="F38" s="276"/>
      <c r="G38" s="278"/>
      <c r="H38" s="276"/>
      <c r="I38" s="276"/>
      <c r="J38" s="276"/>
      <c r="K38" s="278"/>
      <c r="L38" s="276"/>
      <c r="M38" s="276"/>
      <c r="N38" s="278"/>
      <c r="O38" s="279"/>
      <c r="P38" s="14"/>
    </row>
    <row r="39" spans="1:16" ht="16.5" customHeight="1">
      <c r="A39" s="187"/>
      <c r="B39" s="355" t="s">
        <v>80</v>
      </c>
      <c r="C39" s="356"/>
      <c r="D39" s="357"/>
      <c r="E39" s="358"/>
      <c r="F39" s="356">
        <v>-63436</v>
      </c>
      <c r="G39" s="358"/>
      <c r="H39" s="356"/>
      <c r="I39" s="356">
        <v>-20806</v>
      </c>
      <c r="J39" s="356"/>
      <c r="K39" s="358"/>
      <c r="L39" s="356">
        <f>-I41</f>
        <v>0</v>
      </c>
      <c r="M39" s="356"/>
      <c r="N39" s="358"/>
      <c r="O39" s="359"/>
      <c r="P39" s="14"/>
    </row>
    <row r="40" spans="1:16" ht="16.5" customHeight="1">
      <c r="A40" s="187"/>
      <c r="B40" s="355" t="s">
        <v>32</v>
      </c>
      <c r="C40" s="356"/>
      <c r="D40" s="357"/>
      <c r="E40" s="358"/>
      <c r="F40" s="356">
        <v>22094</v>
      </c>
      <c r="G40" s="358"/>
      <c r="H40" s="356"/>
      <c r="I40" s="356">
        <v>0</v>
      </c>
      <c r="J40" s="356"/>
      <c r="K40" s="358"/>
      <c r="L40" s="356">
        <v>10000</v>
      </c>
      <c r="M40" s="356"/>
      <c r="N40" s="358"/>
      <c r="O40" s="359"/>
      <c r="P40" s="14"/>
    </row>
    <row r="41" spans="1:16" ht="15.75">
      <c r="A41" s="187"/>
      <c r="B41" s="355" t="s">
        <v>81</v>
      </c>
      <c r="C41" s="356"/>
      <c r="D41" s="357"/>
      <c r="E41" s="358"/>
      <c r="F41" s="356">
        <v>20806</v>
      </c>
      <c r="G41" s="358"/>
      <c r="H41" s="356"/>
      <c r="I41" s="356">
        <v>0</v>
      </c>
      <c r="J41" s="356"/>
      <c r="K41" s="358"/>
      <c r="L41" s="356">
        <v>0</v>
      </c>
      <c r="M41" s="356"/>
      <c r="N41" s="358"/>
      <c r="O41" s="359"/>
      <c r="P41" s="14"/>
    </row>
    <row r="42" spans="1:16" ht="15.75">
      <c r="A42" s="187"/>
      <c r="B42" s="355" t="s">
        <v>82</v>
      </c>
      <c r="C42" s="356"/>
      <c r="D42" s="357"/>
      <c r="E42" s="358"/>
      <c r="F42" s="356">
        <v>-9902</v>
      </c>
      <c r="G42" s="358"/>
      <c r="H42" s="356"/>
      <c r="I42" s="356">
        <v>-10000</v>
      </c>
      <c r="J42" s="356"/>
      <c r="K42" s="358"/>
      <c r="L42" s="356">
        <v>-10000</v>
      </c>
      <c r="M42" s="356"/>
      <c r="N42" s="358"/>
      <c r="O42" s="359"/>
      <c r="P42" s="14"/>
    </row>
    <row r="43" spans="1:16" ht="15.75">
      <c r="A43" s="187"/>
      <c r="B43" s="355" t="s">
        <v>83</v>
      </c>
      <c r="C43" s="356"/>
      <c r="D43" s="357"/>
      <c r="E43" s="358"/>
      <c r="F43" s="356">
        <f>SUM(F37:F42)</f>
        <v>325561</v>
      </c>
      <c r="G43" s="358"/>
      <c r="H43" s="356"/>
      <c r="I43" s="356">
        <f>SUM(I37:I42)</f>
        <v>269755</v>
      </c>
      <c r="J43" s="356"/>
      <c r="K43" s="358"/>
      <c r="L43" s="356">
        <f>SUM(L37:L42)</f>
        <v>254000</v>
      </c>
      <c r="M43" s="356"/>
      <c r="N43" s="358"/>
      <c r="O43" s="359"/>
      <c r="P43" s="14"/>
    </row>
    <row r="44" spans="1:16" ht="18" customHeight="1">
      <c r="A44" s="243"/>
      <c r="B44" s="360"/>
      <c r="C44" s="361"/>
      <c r="D44" s="362"/>
      <c r="E44" s="363"/>
      <c r="F44" s="361"/>
      <c r="G44" s="363"/>
      <c r="H44" s="361"/>
      <c r="I44" s="361"/>
      <c r="J44" s="361"/>
      <c r="K44" s="363"/>
      <c r="L44" s="361"/>
      <c r="M44" s="361"/>
      <c r="N44" s="364"/>
      <c r="O44" s="365"/>
      <c r="P44" s="14"/>
    </row>
    <row r="45" spans="1:16" ht="15.75">
      <c r="A45" s="187"/>
      <c r="B45" s="355" t="s">
        <v>93</v>
      </c>
      <c r="C45" s="356"/>
      <c r="D45" s="357"/>
      <c r="E45" s="358"/>
      <c r="F45" s="356"/>
      <c r="G45" s="358"/>
      <c r="H45" s="356"/>
      <c r="I45" s="356"/>
      <c r="J45" s="356"/>
      <c r="K45" s="358"/>
      <c r="L45" s="356"/>
      <c r="M45" s="356"/>
      <c r="N45" s="366"/>
      <c r="O45" s="367"/>
      <c r="P45" s="14"/>
    </row>
    <row r="46" spans="1:16" ht="15.75">
      <c r="A46" s="187"/>
      <c r="B46" s="355" t="s">
        <v>84</v>
      </c>
      <c r="C46" s="356"/>
      <c r="D46" s="357"/>
      <c r="E46" s="358"/>
      <c r="F46" s="356">
        <f>F37</f>
        <v>355999</v>
      </c>
      <c r="G46" s="358"/>
      <c r="H46" s="356"/>
      <c r="I46" s="356">
        <v>300561</v>
      </c>
      <c r="J46" s="356"/>
      <c r="K46" s="358"/>
      <c r="L46" s="356">
        <f>L37</f>
        <v>254000</v>
      </c>
      <c r="M46" s="356"/>
      <c r="N46" s="366"/>
      <c r="O46" s="367"/>
      <c r="P46" s="14"/>
    </row>
    <row r="47" spans="1:16" ht="15.75">
      <c r="A47" s="187"/>
      <c r="B47" s="355" t="s">
        <v>340</v>
      </c>
      <c r="C47" s="356"/>
      <c r="D47" s="357"/>
      <c r="E47" s="358"/>
      <c r="F47" s="356">
        <v>670973</v>
      </c>
      <c r="G47" s="358"/>
      <c r="H47" s="356"/>
      <c r="I47" s="356">
        <v>625352</v>
      </c>
      <c r="J47" s="356"/>
      <c r="K47" s="358"/>
      <c r="L47" s="356">
        <v>493649</v>
      </c>
      <c r="M47" s="356"/>
      <c r="N47" s="366"/>
      <c r="O47" s="367"/>
      <c r="P47" s="14"/>
    </row>
    <row r="48" spans="1:16" ht="15.75">
      <c r="A48" s="187"/>
      <c r="B48" s="355" t="s">
        <v>85</v>
      </c>
      <c r="C48" s="356"/>
      <c r="D48" s="357"/>
      <c r="E48" s="358" t="s">
        <v>192</v>
      </c>
      <c r="F48" s="356">
        <v>-625352</v>
      </c>
      <c r="G48" s="358"/>
      <c r="H48" s="356"/>
      <c r="I48" s="356">
        <v>-493649</v>
      </c>
      <c r="J48" s="356"/>
      <c r="K48" s="358"/>
      <c r="L48" s="356">
        <v>-362626</v>
      </c>
      <c r="M48" s="356"/>
      <c r="N48" s="358"/>
      <c r="O48" s="359"/>
      <c r="P48" s="14"/>
    </row>
    <row r="49" spans="1:16" ht="15.75">
      <c r="A49" s="187"/>
      <c r="B49" s="355" t="s">
        <v>86</v>
      </c>
      <c r="C49" s="356"/>
      <c r="D49" s="357"/>
      <c r="E49" s="358"/>
      <c r="F49" s="356">
        <v>-9902</v>
      </c>
      <c r="G49" s="358"/>
      <c r="H49" s="356"/>
      <c r="I49" s="356">
        <v>-10000</v>
      </c>
      <c r="J49" s="356"/>
      <c r="K49" s="358"/>
      <c r="L49" s="356">
        <v>0</v>
      </c>
      <c r="M49" s="356"/>
      <c r="N49" s="368"/>
      <c r="O49" s="369"/>
      <c r="P49" s="14"/>
    </row>
    <row r="50" spans="1:16" ht="15.75">
      <c r="A50" s="182"/>
      <c r="B50" s="370" t="s">
        <v>87</v>
      </c>
      <c r="C50" s="371"/>
      <c r="D50" s="372"/>
      <c r="E50" s="373"/>
      <c r="F50" s="371">
        <f>SUM(F46:F49)</f>
        <v>391718</v>
      </c>
      <c r="G50" s="373"/>
      <c r="H50" s="371"/>
      <c r="I50" s="371">
        <f>SUM(I46:I49)</f>
        <v>422264</v>
      </c>
      <c r="J50" s="371"/>
      <c r="K50" s="373"/>
      <c r="L50" s="371">
        <f>SUM(L46:L49)</f>
        <v>385023</v>
      </c>
      <c r="M50" s="371"/>
      <c r="N50" s="373"/>
      <c r="O50" s="374"/>
      <c r="P50" s="14"/>
    </row>
    <row r="51" spans="1:16" ht="15.75">
      <c r="A51" s="14"/>
      <c r="B51" s="31" t="s">
        <v>342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9"/>
      <c r="O51" s="29"/>
      <c r="P51" s="14"/>
    </row>
    <row r="52" spans="1:16" ht="12.75" customHeight="1">
      <c r="A52" s="13"/>
      <c r="B52" s="13"/>
      <c r="C52" s="13"/>
      <c r="D52" s="13" t="s">
        <v>192</v>
      </c>
      <c r="E52" s="13"/>
      <c r="F52" s="13"/>
      <c r="G52" s="13"/>
      <c r="H52" s="13"/>
      <c r="I52" s="13"/>
      <c r="J52" s="13"/>
      <c r="K52" s="13"/>
      <c r="L52" s="13"/>
      <c r="M52" s="13"/>
      <c r="N52" s="29"/>
      <c r="O52" s="29"/>
      <c r="P52" s="14"/>
    </row>
    <row r="53" spans="14:16" ht="15.75">
      <c r="N53" s="28"/>
      <c r="O53" s="28"/>
      <c r="P53" s="14"/>
    </row>
    <row r="54" spans="14:16" ht="15.75">
      <c r="N54" s="28"/>
      <c r="O54" s="28"/>
      <c r="P54" s="14"/>
    </row>
    <row r="55" spans="14:16" ht="15.75">
      <c r="N55" s="28"/>
      <c r="O55" s="28"/>
      <c r="P55" s="14"/>
    </row>
    <row r="56" spans="14:16" ht="15.75">
      <c r="N56" s="28"/>
      <c r="O56" s="28"/>
      <c r="P56" s="14"/>
    </row>
    <row r="57" spans="14:16" ht="15.75">
      <c r="N57" s="28"/>
      <c r="O57" s="28"/>
      <c r="P57" s="14"/>
    </row>
    <row r="58" spans="14:16" ht="15.75">
      <c r="N58" s="28"/>
      <c r="O58" s="28"/>
      <c r="P58" s="14"/>
    </row>
    <row r="59" spans="14:16" ht="15.75">
      <c r="N59" s="28"/>
      <c r="O59" s="28"/>
      <c r="P59" s="14"/>
    </row>
    <row r="60" spans="14:16" ht="15.75">
      <c r="N60" s="28"/>
      <c r="O60" s="28"/>
      <c r="P60" s="14"/>
    </row>
    <row r="61" spans="14:16" ht="15.75">
      <c r="N61" s="28"/>
      <c r="O61" s="28"/>
      <c r="P61" s="14"/>
    </row>
    <row r="62" spans="14:16" ht="15.75">
      <c r="N62" s="28"/>
      <c r="O62" s="29"/>
      <c r="P62" s="14"/>
    </row>
    <row r="63" spans="14:16" ht="15.75">
      <c r="N63" s="28"/>
      <c r="O63" s="29"/>
      <c r="P63" s="14"/>
    </row>
    <row r="64" spans="14:16" ht="15.75">
      <c r="N64" s="28"/>
      <c r="O64" s="28"/>
      <c r="P64" s="14"/>
    </row>
    <row r="65" spans="14:16" ht="15.75">
      <c r="N65" s="28"/>
      <c r="O65" s="28"/>
      <c r="P65" s="14"/>
    </row>
    <row r="66" spans="14:16" ht="15.75">
      <c r="N66" s="28"/>
      <c r="O66" s="28"/>
      <c r="P66" s="14"/>
    </row>
    <row r="67" spans="14:16" ht="15.75">
      <c r="N67" s="28"/>
      <c r="O67" s="28"/>
      <c r="P67" s="14"/>
    </row>
    <row r="68" spans="14:16" ht="15.75">
      <c r="N68" s="28"/>
      <c r="O68" s="28"/>
      <c r="P68" s="14"/>
    </row>
    <row r="69" spans="14:16" ht="15.75">
      <c r="N69" s="28"/>
      <c r="O69" s="28"/>
      <c r="P69" s="14"/>
    </row>
    <row r="70" spans="14:16" ht="15.75">
      <c r="N70" s="28"/>
      <c r="O70" s="28"/>
      <c r="P70" s="14"/>
    </row>
    <row r="71" spans="14:16" ht="15.75">
      <c r="N71" s="28"/>
      <c r="O71" s="28"/>
      <c r="P71" s="14"/>
    </row>
    <row r="72" spans="14:16" ht="15.75">
      <c r="N72" s="28"/>
      <c r="O72" s="28"/>
      <c r="P72" s="14"/>
    </row>
    <row r="73" spans="14:16" ht="15.75">
      <c r="N73" s="28"/>
      <c r="O73" s="28"/>
      <c r="P73" s="14"/>
    </row>
    <row r="74" spans="14:16" ht="15.75">
      <c r="N74" s="28"/>
      <c r="O74" s="28"/>
      <c r="P74" s="14"/>
    </row>
    <row r="75" spans="14:16" ht="15.75">
      <c r="N75" s="28"/>
      <c r="O75" s="28"/>
      <c r="P75" s="14"/>
    </row>
    <row r="76" spans="14:16" ht="15.75">
      <c r="N76" s="28"/>
      <c r="O76" s="28"/>
      <c r="P76" s="14"/>
    </row>
    <row r="77" spans="14:16" ht="15.75">
      <c r="N77" s="33"/>
      <c r="O77" s="28"/>
      <c r="P77" s="14"/>
    </row>
    <row r="78" spans="14:16" ht="15.75">
      <c r="N78" s="14"/>
      <c r="O78" s="14"/>
      <c r="P78" s="14"/>
    </row>
    <row r="79" spans="14:16" ht="15.75">
      <c r="N79" s="13"/>
      <c r="O79" s="13"/>
      <c r="P79" s="14"/>
    </row>
    <row r="80" spans="14:16" ht="15.75">
      <c r="N80" s="13"/>
      <c r="O80" s="13"/>
      <c r="P80" s="14"/>
    </row>
    <row r="81" spans="14:16" ht="15.75">
      <c r="N81" s="13"/>
      <c r="O81" s="13"/>
      <c r="P81" s="14"/>
    </row>
    <row r="82" spans="14:16" ht="15.75">
      <c r="N82" s="13"/>
      <c r="O82" s="13"/>
      <c r="P82" s="14"/>
    </row>
    <row r="83" ht="15.75">
      <c r="P83" s="14"/>
    </row>
    <row r="84" ht="15.75">
      <c r="P84" s="14"/>
    </row>
  </sheetData>
  <mergeCells count="4">
    <mergeCell ref="G8:J8"/>
    <mergeCell ref="E8:F8"/>
    <mergeCell ref="A20:D20"/>
    <mergeCell ref="C21:D21"/>
  </mergeCells>
  <printOptions horizontalCentered="1"/>
  <pageMargins left="0.5" right="0.5" top="0.5" bottom="0.25" header="0.5" footer="0.25"/>
  <pageSetup horizontalDpi="600" verticalDpi="600" orientation="landscape" scale="65" r:id="rId1"/>
  <headerFooter alignWithMargins="0">
    <oddFooter>&amp;C&amp;"Times New Roman,Regular"
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morser</cp:lastModifiedBy>
  <cp:lastPrinted>2007-01-29T17:52:53Z</cp:lastPrinted>
  <dcterms:created xsi:type="dcterms:W3CDTF">2003-08-28T20:51:00Z</dcterms:created>
  <dcterms:modified xsi:type="dcterms:W3CDTF">2007-03-13T21:36:36Z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342194043</vt:i4>
  </property>
  <property fmtid="{D5CDD505-2E9C-101B-9397-08002B2CF9AE}" pid="4" name="_EmailSubject">
    <vt:lpwstr>Budget Reformat for DOJ E-Gov staff</vt:lpwstr>
  </property>
  <property fmtid="{D5CDD505-2E9C-101B-9397-08002B2CF9AE}" pid="5" name="_AuthorEmail">
    <vt:lpwstr>Ryan.Morse@usdoj.gov</vt:lpwstr>
  </property>
  <property fmtid="{D5CDD505-2E9C-101B-9397-08002B2CF9AE}" pid="6" name="_AuthorEmailDisplayName">
    <vt:lpwstr>Morse, Ryan</vt:lpwstr>
  </property>
</Properties>
</file>