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5970" windowHeight="6225" tabRatio="698" firstSheet="1" activeTab="1"/>
  </bookViews>
  <sheets>
    <sheet name="VVVVVVa" sheetId="1" state="hidden" r:id="rId1"/>
    <sheet name="DOJ net position" sheetId="2" r:id="rId2"/>
    <sheet name="Consolidating2001" sheetId="3" r:id="rId3"/>
    <sheet name="Consolidating2000" sheetId="4" r:id="rId4"/>
  </sheets>
  <externalReferences>
    <externalReference r:id="rId7"/>
  </externalReferences>
  <definedNames>
    <definedName name="_xlnm.Print_Area" localSheetId="3">'Consolidating2000'!$A$1:$N$32</definedName>
    <definedName name="_xlnm.Print_Area" localSheetId="2">'Consolidating2001'!$A$1:$O$35</definedName>
    <definedName name="_xlnm.Print_Area" localSheetId="1">'DOJ net position'!$A$1:$J$60</definedName>
    <definedName name="_xlnm.Print_Titles" localSheetId="3">'Consolidating2000'!$4:$5</definedName>
    <definedName name="_xlnm.Print_Titles" localSheetId="2">'Consolidating2001'!$4:$5</definedName>
  </definedNames>
  <calcPr fullCalcOnLoad="1"/>
</workbook>
</file>

<file path=xl/sharedStrings.xml><?xml version="1.0" encoding="utf-8"?>
<sst xmlns="http://schemas.openxmlformats.org/spreadsheetml/2006/main" count="95" uniqueCount="54">
  <si>
    <t>WCF</t>
  </si>
  <si>
    <t>OBD</t>
  </si>
  <si>
    <t>USMS</t>
  </si>
  <si>
    <t>OJP</t>
  </si>
  <si>
    <t>DEA</t>
  </si>
  <si>
    <t>FBI</t>
  </si>
  <si>
    <t>INS</t>
  </si>
  <si>
    <t>Dollars in Thousands</t>
  </si>
  <si>
    <t>DEPARTMENT OF JUSTICE</t>
  </si>
  <si>
    <t xml:space="preserve"> </t>
  </si>
  <si>
    <t>Financing Sources (other than exchange revenues):</t>
  </si>
  <si>
    <t>Net Change in Cumulative Results of Operations</t>
  </si>
  <si>
    <t>Change in Net Position</t>
  </si>
  <si>
    <t>Net Position - End of Period</t>
  </si>
  <si>
    <t xml:space="preserve">    Results of Operations</t>
  </si>
  <si>
    <t>Net Results of Operations</t>
  </si>
  <si>
    <t xml:space="preserve">  Net Change in Cumulative</t>
  </si>
  <si>
    <t>Increase (Decrease) in Unexpended</t>
  </si>
  <si>
    <t>AFF/SADF</t>
  </si>
  <si>
    <t>FPI</t>
  </si>
  <si>
    <t>Net Cost of Operations</t>
  </si>
  <si>
    <t>Net Position-Beginning of Period</t>
  </si>
  <si>
    <t>BOP</t>
  </si>
  <si>
    <t>Eliminations</t>
  </si>
  <si>
    <t>Consolidated</t>
  </si>
  <si>
    <t xml:space="preserve">  Appropriations</t>
  </si>
  <si>
    <t>Prior Period Adjustments  (Note 19)</t>
  </si>
  <si>
    <t>Net (Cost) Revenue of Operations</t>
  </si>
  <si>
    <t>For Fiscal Years Ended September 30, 2001 and 2000</t>
  </si>
  <si>
    <t>diif</t>
  </si>
  <si>
    <t xml:space="preserve">    Appropriations Used</t>
  </si>
  <si>
    <t xml:space="preserve">    Donations</t>
  </si>
  <si>
    <t xml:space="preserve">    Transfers-in</t>
  </si>
  <si>
    <t xml:space="preserve">    Transfers-out</t>
  </si>
  <si>
    <t xml:space="preserve">    Other Financing Sources</t>
  </si>
  <si>
    <t>Appropriations Used</t>
  </si>
  <si>
    <t>Other Non-exchange Revenues  (Note 1.D)</t>
  </si>
  <si>
    <t>Imputed Financing  (Note 14)</t>
  </si>
  <si>
    <t>Donations</t>
  </si>
  <si>
    <t>Transfers-in</t>
  </si>
  <si>
    <t>Transfers-out</t>
  </si>
  <si>
    <t>Other Financing Sources</t>
  </si>
  <si>
    <t>Increase (Decrease) in Unexpended Appropriations</t>
  </si>
  <si>
    <t>Consolidated Statement of Changes in Net Position</t>
  </si>
  <si>
    <t>Restated</t>
  </si>
  <si>
    <t>Other Non-exchange Revenues</t>
  </si>
  <si>
    <t>Imputed Financing</t>
  </si>
  <si>
    <t>Prior Period Adjustments</t>
  </si>
  <si>
    <t xml:space="preserve">    Other Non-exchange Revenues</t>
  </si>
  <si>
    <t xml:space="preserve">    Imputed Financing</t>
  </si>
  <si>
    <t>Consolidating Statement of Changes in Net Position</t>
  </si>
  <si>
    <t>For Fiscal Year Ended September 30, 2001</t>
  </si>
  <si>
    <t>For Fiscal Year Ended September 30, 2000</t>
  </si>
  <si>
    <t>The accompanying notes are an integral part of these financial statements.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</si>
</sst>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8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6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42" fontId="0" fillId="0" borderId="2" xfId="0" applyNumberFormat="1" applyBorder="1" applyAlignment="1">
      <alignment/>
    </xf>
    <xf numFmtId="41" fontId="9" fillId="0" borderId="0" xfId="0" applyNumberFormat="1" applyFont="1" applyAlignment="1">
      <alignment/>
    </xf>
    <xf numFmtId="0" fontId="0" fillId="0" borderId="6" xfId="0" applyNumberFormat="1" applyBorder="1" applyAlignment="1">
      <alignment/>
    </xf>
    <xf numFmtId="42" fontId="0" fillId="0" borderId="0" xfId="0" applyNumberFormat="1" applyAlignment="1">
      <alignment/>
    </xf>
    <xf numFmtId="42" fontId="9" fillId="0" borderId="0" xfId="0" applyNumberFormat="1" applyFont="1" applyBorder="1" applyAlignment="1">
      <alignment/>
    </xf>
    <xf numFmtId="42" fontId="9" fillId="0" borderId="1" xfId="0" applyNumberFormat="1" applyFont="1" applyBorder="1" applyAlignment="1">
      <alignment/>
    </xf>
    <xf numFmtId="42" fontId="9" fillId="0" borderId="0" xfId="0" applyNumberFormat="1" applyFont="1" applyAlignment="1">
      <alignment/>
    </xf>
    <xf numFmtId="42" fontId="7" fillId="0" borderId="6" xfId="0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2" fontId="0" fillId="0" borderId="0" xfId="0" applyNumberFormat="1" applyFont="1" applyBorder="1" applyAlignment="1">
      <alignment/>
    </xf>
    <xf numFmtId="42" fontId="10" fillId="0" borderId="0" xfId="0" applyNumberFormat="1" applyFont="1" applyBorder="1" applyAlignment="1">
      <alignment/>
    </xf>
    <xf numFmtId="42" fontId="1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2" fontId="9" fillId="0" borderId="7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41" fontId="1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1" fillId="2" borderId="0" xfId="0" applyFont="1" applyFill="1" applyAlignment="1">
      <alignment horizontal="center"/>
    </xf>
    <xf numFmtId="43" fontId="0" fillId="0" borderId="0" xfId="0" applyNumberFormat="1" applyAlignment="1">
      <alignment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9" fillId="0" borderId="8" xfId="0" applyFont="1" applyBorder="1" applyAlignment="1">
      <alignment/>
    </xf>
    <xf numFmtId="42" fontId="9" fillId="0" borderId="9" xfId="0" applyNumberFormat="1" applyFont="1" applyFill="1" applyBorder="1" applyAlignment="1">
      <alignment/>
    </xf>
    <xf numFmtId="42" fontId="9" fillId="0" borderId="10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1" fillId="0" borderId="6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9" fillId="0" borderId="0" xfId="0" applyFont="1" applyAlignment="1">
      <alignment/>
    </xf>
    <xf numFmtId="41" fontId="9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42" fontId="7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42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2001"/>
      <sheetName val="Consolidating2000"/>
    </sheetNames>
    <sheetDataSet>
      <sheetData sheetId="2">
        <row r="74">
          <cell r="B74">
            <v>444597</v>
          </cell>
          <cell r="C74">
            <v>-20565</v>
          </cell>
          <cell r="D74">
            <v>3965873</v>
          </cell>
          <cell r="E74">
            <v>1412031</v>
          </cell>
          <cell r="F74">
            <v>3327909</v>
          </cell>
          <cell r="G74">
            <v>1389405</v>
          </cell>
          <cell r="H74">
            <v>3512956</v>
          </cell>
          <cell r="I74">
            <v>3139057</v>
          </cell>
          <cell r="J74">
            <v>3963401</v>
          </cell>
          <cell r="K74">
            <v>2678</v>
          </cell>
        </row>
      </sheetData>
      <sheetData sheetId="3">
        <row r="74">
          <cell r="B74">
            <v>428440</v>
          </cell>
          <cell r="C74">
            <v>-36240</v>
          </cell>
          <cell r="D74">
            <v>3947025</v>
          </cell>
          <cell r="E74">
            <v>1308791</v>
          </cell>
          <cell r="F74">
            <v>4042359</v>
          </cell>
          <cell r="G74">
            <v>1233286</v>
          </cell>
          <cell r="H74">
            <v>3282030</v>
          </cell>
          <cell r="I74">
            <v>3441782</v>
          </cell>
          <cell r="J74">
            <v>3619419</v>
          </cell>
          <cell r="K74">
            <v>20190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.00390625" style="0" customWidth="1"/>
    <col min="6" max="6" width="13.00390625" style="0" customWidth="1"/>
    <col min="7" max="7" width="4.8515625" style="0" customWidth="1"/>
    <col min="8" max="8" width="14.57421875" style="0" bestFit="1" customWidth="1"/>
    <col min="9" max="9" width="1.28515625" style="0" customWidth="1"/>
    <col min="10" max="10" width="14.57421875" style="0" bestFit="1" customWidth="1"/>
  </cols>
  <sheetData>
    <row r="1" spans="1:10" ht="15.75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75">
      <c r="A2" s="93" t="s">
        <v>43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</row>
    <row r="4" spans="2:10" ht="15">
      <c r="B4" t="s">
        <v>9</v>
      </c>
      <c r="J4" s="72" t="s">
        <v>44</v>
      </c>
    </row>
    <row r="5" spans="1:10" ht="15">
      <c r="A5" s="92" t="s">
        <v>7</v>
      </c>
      <c r="B5" s="92"/>
      <c r="C5" s="92"/>
      <c r="D5" s="92"/>
      <c r="E5" s="92"/>
      <c r="F5" s="92"/>
      <c r="G5" s="92"/>
      <c r="H5" s="44">
        <v>2001</v>
      </c>
      <c r="I5" s="43"/>
      <c r="J5" s="44">
        <v>2000</v>
      </c>
    </row>
    <row r="7" spans="1:10" s="26" customFormat="1" ht="15">
      <c r="A7" s="37" t="s">
        <v>20</v>
      </c>
      <c r="H7" s="26">
        <f>Consolidating2001!N8</f>
        <v>-21137342</v>
      </c>
      <c r="I7"/>
      <c r="J7" s="26">
        <f>Consolidating2000!M8</f>
        <v>-21287082</v>
      </c>
    </row>
    <row r="8" spans="1:10" ht="12.75">
      <c r="A8" s="10"/>
      <c r="H8" s="28"/>
      <c r="J8" s="28"/>
    </row>
    <row r="9" spans="1:10" ht="12.75">
      <c r="A9" s="10" t="s">
        <v>10</v>
      </c>
      <c r="H9" s="28"/>
      <c r="J9" s="28"/>
    </row>
    <row r="10" spans="1:10" ht="12.75">
      <c r="A10" s="10"/>
      <c r="B10" t="s">
        <v>35</v>
      </c>
      <c r="H10" s="28">
        <f>Consolidating2001!N11</f>
        <v>19863667</v>
      </c>
      <c r="J10" s="28">
        <f>Consolidating2000!M11</f>
        <v>20363468</v>
      </c>
    </row>
    <row r="11" spans="1:10" ht="12.75">
      <c r="A11" s="10"/>
      <c r="B11" t="s">
        <v>36</v>
      </c>
      <c r="H11" s="28">
        <f>Consolidating2001!N12</f>
        <v>1012184</v>
      </c>
      <c r="J11" s="28">
        <f>Consolidating2000!M12</f>
        <v>1249249</v>
      </c>
    </row>
    <row r="12" spans="1:10" ht="12.75">
      <c r="A12" s="10"/>
      <c r="B12" t="s">
        <v>37</v>
      </c>
      <c r="H12" s="28">
        <f>Consolidating2001!N13</f>
        <v>575415</v>
      </c>
      <c r="J12" s="28">
        <f>Consolidating2000!M13</f>
        <v>506441</v>
      </c>
    </row>
    <row r="13" spans="1:10" ht="12" customHeight="1">
      <c r="A13" s="10"/>
      <c r="B13" t="s">
        <v>38</v>
      </c>
      <c r="H13" s="28">
        <f>Consolidating2001!N14</f>
        <v>792</v>
      </c>
      <c r="J13" s="28">
        <f>Consolidating2000!M14</f>
        <v>1098</v>
      </c>
    </row>
    <row r="14" spans="1:10" ht="12.75">
      <c r="A14" s="10"/>
      <c r="B14" t="s">
        <v>39</v>
      </c>
      <c r="H14" s="28">
        <f>Consolidating2001!N15</f>
        <v>147895</v>
      </c>
      <c r="J14" s="28">
        <f>Consolidating2000!M15</f>
        <v>123290</v>
      </c>
    </row>
    <row r="15" spans="1:10" ht="12.75">
      <c r="A15" s="10"/>
      <c r="B15" t="s">
        <v>40</v>
      </c>
      <c r="H15" s="28">
        <f>Consolidating2001!N16</f>
        <v>-48131</v>
      </c>
      <c r="J15" s="28">
        <f>Consolidating2000!M16</f>
        <v>-34688</v>
      </c>
    </row>
    <row r="16" spans="1:10" ht="12.75">
      <c r="A16" s="10"/>
      <c r="B16" t="s">
        <v>41</v>
      </c>
      <c r="H16" s="28">
        <f>Consolidating2001!N17</f>
        <v>-2350</v>
      </c>
      <c r="J16" s="28">
        <f>Consolidating2000!M18</f>
        <v>0</v>
      </c>
    </row>
    <row r="17" spans="1:10" ht="12.75">
      <c r="A17" s="10"/>
      <c r="H17" s="55"/>
      <c r="J17" s="55"/>
    </row>
    <row r="18" spans="1:10" s="26" customFormat="1" ht="15">
      <c r="A18" s="37" t="s">
        <v>15</v>
      </c>
      <c r="H18" s="24">
        <f>SUM(H7:H16)</f>
        <v>412130</v>
      </c>
      <c r="I18"/>
      <c r="J18" s="24">
        <f>SUM(J7:J16)</f>
        <v>921776</v>
      </c>
    </row>
    <row r="19" spans="1:10" ht="12.75">
      <c r="A19" s="10"/>
      <c r="H19" s="28"/>
      <c r="J19" s="28"/>
    </row>
    <row r="20" spans="1:10" ht="12.75">
      <c r="A20" s="10" t="s">
        <v>26</v>
      </c>
      <c r="H20" s="16">
        <f>Consolidating2001!N21</f>
        <v>0</v>
      </c>
      <c r="J20" s="16">
        <f>Consolidating2000!M21</f>
        <v>90506</v>
      </c>
    </row>
    <row r="21" spans="1:10" ht="12.75">
      <c r="A21" s="10"/>
      <c r="H21" s="11"/>
      <c r="J21" s="11"/>
    </row>
    <row r="22" spans="1:10" s="26" customFormat="1" ht="15">
      <c r="A22" s="37" t="s">
        <v>11</v>
      </c>
      <c r="H22" s="24">
        <f>SUM(H18:H20)</f>
        <v>412130</v>
      </c>
      <c r="I22"/>
      <c r="J22" s="24">
        <f>SUM(J18:J20)</f>
        <v>1012282</v>
      </c>
    </row>
    <row r="23" spans="1:10" ht="12.75">
      <c r="A23" s="10"/>
      <c r="H23" s="28"/>
      <c r="J23" s="28"/>
    </row>
    <row r="24" spans="1:10" ht="15">
      <c r="A24" s="37" t="s">
        <v>42</v>
      </c>
      <c r="B24" s="61"/>
      <c r="C24" s="61"/>
      <c r="D24" s="61"/>
      <c r="E24" s="61"/>
      <c r="F24" s="61"/>
      <c r="G24" s="61"/>
      <c r="H24" s="62">
        <f>Consolidating2001!N26</f>
        <v>1887198</v>
      </c>
      <c r="I24" s="63"/>
      <c r="J24" s="62">
        <f>Consolidating2000!M26</f>
        <v>-1385171</v>
      </c>
    </row>
    <row r="25" spans="1:10" ht="12.75">
      <c r="A25" s="52"/>
      <c r="B25" s="2"/>
      <c r="C25" s="2"/>
      <c r="D25" s="2"/>
      <c r="E25" s="2"/>
      <c r="F25" s="2"/>
      <c r="G25" s="2"/>
      <c r="H25" s="54"/>
      <c r="J25" s="54"/>
    </row>
    <row r="26" spans="1:10" s="26" customFormat="1" ht="14.25" customHeight="1">
      <c r="A26" s="37" t="s">
        <v>12</v>
      </c>
      <c r="H26" s="24">
        <f>SUM(H22:H24)</f>
        <v>2299328</v>
      </c>
      <c r="I26"/>
      <c r="J26" s="24">
        <f>SUM(J22:J24)</f>
        <v>-372889</v>
      </c>
    </row>
    <row r="27" spans="1:10" s="26" customFormat="1" ht="14.25" customHeight="1">
      <c r="A27" s="37"/>
      <c r="H27" s="24"/>
      <c r="I27"/>
      <c r="J27" s="24"/>
    </row>
    <row r="28" spans="1:10" ht="15">
      <c r="A28" s="37" t="s">
        <v>21</v>
      </c>
      <c r="B28" s="61"/>
      <c r="C28" s="61"/>
      <c r="D28" s="61"/>
      <c r="E28" s="61"/>
      <c r="F28" s="61"/>
      <c r="G28" s="61"/>
      <c r="H28" s="62">
        <f>Consolidating2001!N30</f>
        <v>19722779</v>
      </c>
      <c r="I28" s="63"/>
      <c r="J28" s="62">
        <f>Consolidating2000!M30</f>
        <v>20095668</v>
      </c>
    </row>
    <row r="29" spans="1:10" ht="12.75">
      <c r="A29" s="52"/>
      <c r="B29" s="2"/>
      <c r="C29" s="2"/>
      <c r="D29" s="2"/>
      <c r="E29" s="2"/>
      <c r="F29" s="2"/>
      <c r="G29" s="2"/>
      <c r="H29" s="54"/>
      <c r="J29" s="54"/>
    </row>
    <row r="30" spans="1:10" s="26" customFormat="1" ht="15.75" thickBot="1">
      <c r="A30" s="37" t="s">
        <v>13</v>
      </c>
      <c r="H30" s="35">
        <f>SUM(H26:H28)</f>
        <v>22022107</v>
      </c>
      <c r="I30"/>
      <c r="J30" s="35">
        <f>SUM(J26:J28)</f>
        <v>19722779</v>
      </c>
    </row>
    <row r="31" ht="13.5" thickTop="1">
      <c r="H31" s="28"/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6" ht="12.75">
      <c r="J36" s="28"/>
    </row>
    <row r="37" ht="12.75">
      <c r="J37" s="28"/>
    </row>
    <row r="38" ht="12.75">
      <c r="J38" s="28"/>
    </row>
    <row r="39" ht="12.75">
      <c r="J39" s="28"/>
    </row>
    <row r="40" ht="12.75">
      <c r="J40" s="28"/>
    </row>
    <row r="41" spans="8:10" ht="12.75">
      <c r="H41" s="28"/>
      <c r="J41" s="28"/>
    </row>
    <row r="42" spans="8:10" ht="12.75">
      <c r="H42" s="28"/>
      <c r="J42" s="28"/>
    </row>
    <row r="43" spans="8:10" ht="12.75">
      <c r="H43" s="28"/>
      <c r="J43" s="28"/>
    </row>
    <row r="44" spans="8:10" ht="12.75">
      <c r="H44" s="28"/>
      <c r="J44" s="28"/>
    </row>
    <row r="45" spans="8:9" ht="12.75">
      <c r="H45" s="28"/>
      <c r="I45" s="28"/>
    </row>
    <row r="46" spans="8:9" ht="12.75">
      <c r="H46" s="28"/>
      <c r="I46" s="28"/>
    </row>
    <row r="56" spans="1:10" ht="12.75">
      <c r="A56" s="91" t="s">
        <v>53</v>
      </c>
      <c r="B56" s="91"/>
      <c r="C56" s="91"/>
      <c r="D56" s="91"/>
      <c r="E56" s="91"/>
      <c r="F56" s="91"/>
      <c r="G56" s="91"/>
      <c r="H56" s="91"/>
      <c r="I56" s="91"/>
      <c r="J56" s="91"/>
    </row>
    <row r="57" spans="1:10" ht="12.7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t="12.75">
      <c r="A58" s="91">
        <v>60</v>
      </c>
      <c r="B58" s="91"/>
      <c r="C58" s="91"/>
      <c r="D58" s="91"/>
      <c r="E58" s="91"/>
      <c r="F58" s="91"/>
      <c r="G58" s="91"/>
      <c r="H58" s="91"/>
      <c r="I58" s="91"/>
      <c r="J58" s="91"/>
    </row>
  </sheetData>
  <mergeCells count="6">
    <mergeCell ref="A58:J58"/>
    <mergeCell ref="A56:J56"/>
    <mergeCell ref="A5:G5"/>
    <mergeCell ref="A1:J1"/>
    <mergeCell ref="A2:J2"/>
    <mergeCell ref="A3:J3"/>
  </mergeCells>
  <printOptions horizontalCentered="1"/>
  <pageMargins left="0.75" right="0.75" top="0.75" bottom="0.75" header="0.5" footer="0.7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workbookViewId="0" topLeftCell="H1">
      <selection activeCell="H4" sqref="A4:IV4"/>
    </sheetView>
  </sheetViews>
  <sheetFormatPr defaultColWidth="9.140625" defaultRowHeight="12.75"/>
  <cols>
    <col min="1" max="1" width="1.8515625" style="0" customWidth="1"/>
    <col min="2" max="2" width="38.57421875" style="0" customWidth="1"/>
    <col min="3" max="3" width="12.7109375" style="0" bestFit="1" customWidth="1"/>
    <col min="4" max="4" width="11.57421875" style="0" bestFit="1" customWidth="1"/>
    <col min="5" max="8" width="14.00390625" style="0" bestFit="1" customWidth="1"/>
    <col min="9" max="9" width="14.00390625" style="0" customWidth="1"/>
    <col min="10" max="11" width="14.00390625" style="0" bestFit="1" customWidth="1"/>
    <col min="12" max="13" width="14.00390625" style="0" customWidth="1"/>
    <col min="14" max="14" width="15.140625" style="0" bestFit="1" customWidth="1"/>
    <col min="15" max="15" width="1.28515625" style="0" customWidth="1"/>
    <col min="16" max="16" width="1.7109375" style="0" customWidth="1"/>
    <col min="17" max="17" width="3.140625" style="28" bestFit="1" customWidth="1"/>
    <col min="18" max="19" width="2.7109375" style="28" bestFit="1" customWidth="1"/>
    <col min="21" max="21" width="9.7109375" style="0" bestFit="1" customWidth="1"/>
  </cols>
  <sheetData>
    <row r="1" spans="1:15" ht="18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8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8">
      <c r="A3" s="94" t="s">
        <v>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21" s="2" customFormat="1" ht="15.75">
      <c r="A4" s="34"/>
      <c r="B4" s="3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29"/>
      <c r="R4" s="29"/>
      <c r="S4" s="29"/>
      <c r="U4"/>
    </row>
    <row r="5" spans="1:21" s="3" customFormat="1" ht="15">
      <c r="A5" s="8" t="s">
        <v>7</v>
      </c>
      <c r="B5" s="8"/>
      <c r="C5" s="9" t="s">
        <v>18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22</v>
      </c>
      <c r="L5" s="9" t="s">
        <v>19</v>
      </c>
      <c r="M5" s="41" t="s">
        <v>23</v>
      </c>
      <c r="N5" s="9" t="s">
        <v>24</v>
      </c>
      <c r="O5" s="9"/>
      <c r="Q5" s="30"/>
      <c r="R5" s="30"/>
      <c r="S5" s="30"/>
      <c r="U5"/>
    </row>
    <row r="6" spans="17:21" s="2" customFormat="1" ht="13.5" thickBot="1">
      <c r="Q6" s="29"/>
      <c r="R6" s="29"/>
      <c r="S6" s="29"/>
      <c r="U6"/>
    </row>
    <row r="7" spans="1:21" s="6" customFormat="1" ht="15.75">
      <c r="A7" s="17"/>
      <c r="B7" s="67"/>
      <c r="C7" s="18"/>
      <c r="D7" s="18"/>
      <c r="E7" s="20"/>
      <c r="F7" s="18"/>
      <c r="G7" s="12"/>
      <c r="H7" s="12"/>
      <c r="I7" s="12"/>
      <c r="J7" s="12"/>
      <c r="K7" s="12"/>
      <c r="L7" s="12"/>
      <c r="M7" s="12"/>
      <c r="N7" s="12"/>
      <c r="O7" s="13"/>
      <c r="Q7" s="11"/>
      <c r="R7" s="11"/>
      <c r="S7" s="11"/>
      <c r="U7"/>
    </row>
    <row r="8" spans="1:21" s="26" customFormat="1" ht="15">
      <c r="A8" s="36" t="s">
        <v>27</v>
      </c>
      <c r="B8" s="37"/>
      <c r="C8" s="24">
        <f>-'[1]Consolidating2001'!B74</f>
        <v>-444597</v>
      </c>
      <c r="D8" s="24">
        <f>-'[1]Consolidating2001'!C74</f>
        <v>20565</v>
      </c>
      <c r="E8" s="24">
        <f>-'[1]Consolidating2001'!D74</f>
        <v>-3965873</v>
      </c>
      <c r="F8" s="24">
        <f>-'[1]Consolidating2001'!E74</f>
        <v>-1412031</v>
      </c>
      <c r="G8" s="24">
        <f>-'[1]Consolidating2001'!F74</f>
        <v>-3327909</v>
      </c>
      <c r="H8" s="24">
        <f>-'[1]Consolidating2001'!G74</f>
        <v>-1389405</v>
      </c>
      <c r="I8" s="24">
        <f>-'[1]Consolidating2001'!H74</f>
        <v>-3512956</v>
      </c>
      <c r="J8" s="24">
        <f>-'[1]Consolidating2001'!I74</f>
        <v>-3139057</v>
      </c>
      <c r="K8" s="24">
        <f>-'[1]Consolidating2001'!J74</f>
        <v>-3963401</v>
      </c>
      <c r="L8" s="24">
        <f>-'[1]Consolidating2001'!K74</f>
        <v>-2678</v>
      </c>
      <c r="M8" s="24">
        <v>0</v>
      </c>
      <c r="N8" s="24">
        <f>SUM(C8:M8)</f>
        <v>-21137342</v>
      </c>
      <c r="O8" s="25"/>
      <c r="Q8" s="21"/>
      <c r="R8" s="21"/>
      <c r="S8" s="21"/>
      <c r="U8"/>
    </row>
    <row r="9" spans="1:21" s="5" customFormat="1" ht="12.75">
      <c r="A9" s="19"/>
      <c r="B9" s="1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7"/>
      <c r="Q9" s="29"/>
      <c r="R9" s="29"/>
      <c r="S9" s="29"/>
      <c r="U9"/>
    </row>
    <row r="10" spans="1:21" s="1" customFormat="1" ht="12.75">
      <c r="A10" s="19" t="s">
        <v>10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48"/>
      <c r="Q10" s="28"/>
      <c r="R10" s="28"/>
      <c r="S10" s="28"/>
      <c r="U10"/>
    </row>
    <row r="11" spans="1:21" s="1" customFormat="1" ht="12.75">
      <c r="A11" s="19"/>
      <c r="B11" s="10" t="s">
        <v>35</v>
      </c>
      <c r="C11" s="11">
        <v>0</v>
      </c>
      <c r="D11" s="11">
        <v>0</v>
      </c>
      <c r="E11" s="11">
        <v>3914567</v>
      </c>
      <c r="F11" s="11">
        <v>1399899</v>
      </c>
      <c r="G11" s="11">
        <v>2788296</v>
      </c>
      <c r="H11" s="11">
        <v>1336626</v>
      </c>
      <c r="I11" s="11">
        <v>3367576</v>
      </c>
      <c r="J11" s="11">
        <v>2976315</v>
      </c>
      <c r="K11" s="11">
        <v>4080388</v>
      </c>
      <c r="L11" s="11">
        <v>0</v>
      </c>
      <c r="M11" s="11">
        <v>0</v>
      </c>
      <c r="N11" s="11">
        <f aca="true" t="shared" si="0" ref="N11:N17">SUM(C11:M11)</f>
        <v>19863667</v>
      </c>
      <c r="O11" s="48"/>
      <c r="Q11" s="28"/>
      <c r="R11" s="28"/>
      <c r="S11" s="28"/>
      <c r="U11"/>
    </row>
    <row r="12" spans="1:21" s="14" customFormat="1" ht="12.75">
      <c r="A12" s="19"/>
      <c r="B12" s="10" t="s">
        <v>45</v>
      </c>
      <c r="C12" s="11">
        <v>459026</v>
      </c>
      <c r="D12" s="11">
        <v>0</v>
      </c>
      <c r="E12" s="11">
        <v>0</v>
      </c>
      <c r="F12" s="11">
        <v>0</v>
      </c>
      <c r="G12" s="11">
        <v>539000</v>
      </c>
      <c r="H12" s="11">
        <v>0</v>
      </c>
      <c r="I12" s="11">
        <v>0</v>
      </c>
      <c r="J12" s="11">
        <v>14158</v>
      </c>
      <c r="K12" s="11">
        <v>0</v>
      </c>
      <c r="L12" s="11">
        <v>0</v>
      </c>
      <c r="M12" s="11">
        <v>0</v>
      </c>
      <c r="N12" s="11">
        <f t="shared" si="0"/>
        <v>1012184</v>
      </c>
      <c r="O12" s="48"/>
      <c r="Q12" s="28"/>
      <c r="R12" s="28"/>
      <c r="S12" s="28"/>
      <c r="U12"/>
    </row>
    <row r="13" spans="1:21" s="14" customFormat="1" ht="12.75">
      <c r="A13" s="19"/>
      <c r="B13" s="10" t="s">
        <v>46</v>
      </c>
      <c r="C13" s="11">
        <v>0</v>
      </c>
      <c r="D13" s="11">
        <v>3461</v>
      </c>
      <c r="E13" s="11">
        <v>126906</v>
      </c>
      <c r="F13" s="11">
        <v>21211</v>
      </c>
      <c r="G13" s="11">
        <v>3077</v>
      </c>
      <c r="H13" s="11">
        <v>42720</v>
      </c>
      <c r="I13" s="11">
        <v>130771</v>
      </c>
      <c r="J13" s="11">
        <v>124450</v>
      </c>
      <c r="K13" s="11">
        <v>115196</v>
      </c>
      <c r="L13" s="11">
        <v>7623</v>
      </c>
      <c r="M13" s="11">
        <v>0</v>
      </c>
      <c r="N13" s="11">
        <f t="shared" si="0"/>
        <v>575415</v>
      </c>
      <c r="O13" s="48"/>
      <c r="Q13" s="28"/>
      <c r="R13" s="28"/>
      <c r="S13" s="28"/>
      <c r="U13"/>
    </row>
    <row r="14" spans="1:21" s="14" customFormat="1" ht="12.75">
      <c r="A14" s="19"/>
      <c r="B14" s="10" t="s">
        <v>38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792</v>
      </c>
      <c r="L14" s="11">
        <v>0</v>
      </c>
      <c r="M14" s="11">
        <v>0</v>
      </c>
      <c r="N14" s="11">
        <f t="shared" si="0"/>
        <v>792</v>
      </c>
      <c r="O14" s="48"/>
      <c r="Q14" s="28"/>
      <c r="R14" s="28"/>
      <c r="S14" s="28"/>
      <c r="U14"/>
    </row>
    <row r="15" spans="1:21" s="14" customFormat="1" ht="12.75">
      <c r="A15" s="19"/>
      <c r="B15" s="10" t="s">
        <v>39</v>
      </c>
      <c r="C15" s="11">
        <v>0</v>
      </c>
      <c r="D15" s="11">
        <v>87193</v>
      </c>
      <c r="E15" s="11">
        <v>19074</v>
      </c>
      <c r="F15" s="11">
        <v>12436</v>
      </c>
      <c r="G15" s="11">
        <v>105399</v>
      </c>
      <c r="H15" s="11">
        <v>9781</v>
      </c>
      <c r="I15" s="11">
        <v>61376</v>
      </c>
      <c r="J15" s="11">
        <v>13344</v>
      </c>
      <c r="K15" s="11">
        <v>64256</v>
      </c>
      <c r="L15" s="11">
        <v>0</v>
      </c>
      <c r="M15" s="11">
        <v>-224964</v>
      </c>
      <c r="N15" s="11">
        <f t="shared" si="0"/>
        <v>147895</v>
      </c>
      <c r="O15" s="48"/>
      <c r="Q15" s="28"/>
      <c r="R15" s="28"/>
      <c r="S15" s="28"/>
      <c r="U15"/>
    </row>
    <row r="16" spans="1:21" s="14" customFormat="1" ht="12.75">
      <c r="A16" s="19"/>
      <c r="B16" s="10" t="s">
        <v>40</v>
      </c>
      <c r="C16" s="11">
        <f>-17302-7747-67</f>
        <v>-25116</v>
      </c>
      <c r="D16" s="11">
        <v>-112582</v>
      </c>
      <c r="E16" s="11">
        <v>-81881</v>
      </c>
      <c r="F16" s="11">
        <v>0</v>
      </c>
      <c r="G16" s="11">
        <v>-17000</v>
      </c>
      <c r="H16" s="11">
        <v>-19411</v>
      </c>
      <c r="I16" s="11">
        <v>-8877</v>
      </c>
      <c r="J16" s="11">
        <v>-8000</v>
      </c>
      <c r="K16" s="11">
        <v>-228</v>
      </c>
      <c r="L16" s="11">
        <v>0</v>
      </c>
      <c r="M16" s="11">
        <v>224964</v>
      </c>
      <c r="N16" s="11">
        <f t="shared" si="0"/>
        <v>-48131</v>
      </c>
      <c r="O16" s="48"/>
      <c r="Q16" s="28"/>
      <c r="R16" s="28"/>
      <c r="S16" s="28"/>
      <c r="U16"/>
    </row>
    <row r="17" spans="1:21" s="14" customFormat="1" ht="12.75">
      <c r="A17" s="19"/>
      <c r="B17" s="10" t="s">
        <v>41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-2350</v>
      </c>
      <c r="L17" s="11">
        <v>0</v>
      </c>
      <c r="M17" s="11">
        <v>0</v>
      </c>
      <c r="N17" s="11">
        <f t="shared" si="0"/>
        <v>-2350</v>
      </c>
      <c r="O17" s="48"/>
      <c r="Q17" s="28"/>
      <c r="R17" s="28"/>
      <c r="S17" s="28"/>
      <c r="U17"/>
    </row>
    <row r="18" spans="1:21" s="14" customFormat="1" ht="12.75">
      <c r="A18" s="19"/>
      <c r="B18" s="10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Q18" s="28"/>
      <c r="R18" s="28"/>
      <c r="S18" s="28"/>
      <c r="U18"/>
    </row>
    <row r="19" spans="1:21" s="31" customFormat="1" ht="15">
      <c r="A19" s="36" t="s">
        <v>15</v>
      </c>
      <c r="B19" s="37"/>
      <c r="C19" s="24">
        <f aca="true" t="shared" si="1" ref="C19:M19">SUM(C7:C17)</f>
        <v>-10687</v>
      </c>
      <c r="D19" s="24">
        <f t="shared" si="1"/>
        <v>-1363</v>
      </c>
      <c r="E19" s="24">
        <f t="shared" si="1"/>
        <v>12793</v>
      </c>
      <c r="F19" s="24">
        <f t="shared" si="1"/>
        <v>21515</v>
      </c>
      <c r="G19" s="24">
        <f t="shared" si="1"/>
        <v>90863</v>
      </c>
      <c r="H19" s="24">
        <f t="shared" si="1"/>
        <v>-19689</v>
      </c>
      <c r="I19" s="24">
        <f t="shared" si="1"/>
        <v>37890</v>
      </c>
      <c r="J19" s="24">
        <f t="shared" si="1"/>
        <v>-18790</v>
      </c>
      <c r="K19" s="24">
        <f t="shared" si="1"/>
        <v>294653</v>
      </c>
      <c r="L19" s="24">
        <f t="shared" si="1"/>
        <v>4945</v>
      </c>
      <c r="M19" s="24">
        <f t="shared" si="1"/>
        <v>0</v>
      </c>
      <c r="N19" s="24">
        <f>SUM(C19:M19)</f>
        <v>412130</v>
      </c>
      <c r="O19" s="48"/>
      <c r="Q19" s="39">
        <f>SUM(C8:M17)-N19</f>
        <v>0</v>
      </c>
      <c r="R19" s="39"/>
      <c r="S19" s="39">
        <f>SUM(N8:N17)-N19</f>
        <v>0</v>
      </c>
      <c r="U19"/>
    </row>
    <row r="20" spans="1:21" s="23" customFormat="1" ht="14.25">
      <c r="A20" s="27"/>
      <c r="B20" s="6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8"/>
      <c r="Q20" s="28"/>
      <c r="R20" s="28"/>
      <c r="S20" s="28"/>
      <c r="U20"/>
    </row>
    <row r="21" spans="1:21" s="1" customFormat="1" ht="12.75">
      <c r="A21" s="22" t="s">
        <v>47</v>
      </c>
      <c r="B21" s="69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f>SUM(C21:M21)</f>
        <v>0</v>
      </c>
      <c r="O21" s="48"/>
      <c r="Q21" s="28"/>
      <c r="R21" s="28"/>
      <c r="S21" s="28"/>
      <c r="U21"/>
    </row>
    <row r="22" spans="1:21" s="33" customFormat="1" ht="15">
      <c r="A22" s="36" t="s">
        <v>16</v>
      </c>
      <c r="B22" s="3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8"/>
      <c r="Q22" s="38"/>
      <c r="R22" s="38"/>
      <c r="S22" s="38"/>
      <c r="U22"/>
    </row>
    <row r="23" spans="1:21" s="32" customFormat="1" ht="15">
      <c r="A23" s="36" t="s">
        <v>14</v>
      </c>
      <c r="B23" s="37"/>
      <c r="C23" s="24">
        <f aca="true" t="shared" si="2" ref="C23:K23">SUM(C19:C21)</f>
        <v>-10687</v>
      </c>
      <c r="D23" s="24">
        <f t="shared" si="2"/>
        <v>-1363</v>
      </c>
      <c r="E23" s="24">
        <f t="shared" si="2"/>
        <v>12793</v>
      </c>
      <c r="F23" s="24">
        <f t="shared" si="2"/>
        <v>21515</v>
      </c>
      <c r="G23" s="24">
        <f t="shared" si="2"/>
        <v>90863</v>
      </c>
      <c r="H23" s="24">
        <f t="shared" si="2"/>
        <v>-19689</v>
      </c>
      <c r="I23" s="24">
        <f>SUM(I19:I21)</f>
        <v>37890</v>
      </c>
      <c r="J23" s="24">
        <f t="shared" si="2"/>
        <v>-18790</v>
      </c>
      <c r="K23" s="24">
        <f t="shared" si="2"/>
        <v>294653</v>
      </c>
      <c r="L23" s="24">
        <f>SUM(L19:L21)</f>
        <v>4945</v>
      </c>
      <c r="M23" s="24">
        <f>SUM(M19:M21)</f>
        <v>0</v>
      </c>
      <c r="N23" s="24">
        <f>SUM(C23:M23)</f>
        <v>412130</v>
      </c>
      <c r="O23" s="48"/>
      <c r="Q23" s="40"/>
      <c r="R23" s="40"/>
      <c r="S23" s="40"/>
      <c r="U23"/>
    </row>
    <row r="24" spans="1:21" s="32" customFormat="1" ht="15">
      <c r="A24" s="36"/>
      <c r="B24" s="37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8"/>
      <c r="Q24" s="40"/>
      <c r="R24" s="40"/>
      <c r="S24" s="40"/>
      <c r="U24"/>
    </row>
    <row r="25" spans="1:21" s="5" customFormat="1" ht="12.75">
      <c r="A25" s="57" t="s">
        <v>17</v>
      </c>
      <c r="B25" s="7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8"/>
      <c r="Q25" s="29"/>
      <c r="R25" s="29"/>
      <c r="S25" s="29"/>
      <c r="U25"/>
    </row>
    <row r="26" spans="1:21" s="5" customFormat="1" ht="12.75">
      <c r="A26" s="57" t="s">
        <v>25</v>
      </c>
      <c r="B26" s="70"/>
      <c r="C26" s="53">
        <v>0</v>
      </c>
      <c r="D26" s="53">
        <v>0</v>
      </c>
      <c r="E26" s="53">
        <v>194163</v>
      </c>
      <c r="F26" s="53">
        <v>4650</v>
      </c>
      <c r="G26" s="53">
        <v>1025756</v>
      </c>
      <c r="H26" s="53">
        <v>40534</v>
      </c>
      <c r="I26" s="53">
        <v>47157</v>
      </c>
      <c r="J26" s="53">
        <v>358278</v>
      </c>
      <c r="K26" s="53">
        <v>216660</v>
      </c>
      <c r="L26" s="53">
        <v>0</v>
      </c>
      <c r="M26" s="53">
        <v>0</v>
      </c>
      <c r="N26" s="53">
        <f>SUM(C26:M26)</f>
        <v>1887198</v>
      </c>
      <c r="O26" s="58"/>
      <c r="Q26" s="29"/>
      <c r="R26" s="29"/>
      <c r="S26" s="29"/>
      <c r="U26"/>
    </row>
    <row r="27" spans="1:21" s="5" customFormat="1" ht="12.75">
      <c r="A27" s="57"/>
      <c r="B27" s="7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8"/>
      <c r="Q27" s="29"/>
      <c r="R27" s="29"/>
      <c r="S27" s="29"/>
      <c r="U27"/>
    </row>
    <row r="28" spans="1:21" s="59" customFormat="1" ht="15">
      <c r="A28" s="36" t="s">
        <v>12</v>
      </c>
      <c r="B28" s="37"/>
      <c r="C28" s="24">
        <f aca="true" t="shared" si="3" ref="C28:M28">SUM(C23:C26)</f>
        <v>-10687</v>
      </c>
      <c r="D28" s="24">
        <f t="shared" si="3"/>
        <v>-1363</v>
      </c>
      <c r="E28" s="24">
        <f t="shared" si="3"/>
        <v>206956</v>
      </c>
      <c r="F28" s="24">
        <f t="shared" si="3"/>
        <v>26165</v>
      </c>
      <c r="G28" s="24">
        <f t="shared" si="3"/>
        <v>1116619</v>
      </c>
      <c r="H28" s="24">
        <f t="shared" si="3"/>
        <v>20845</v>
      </c>
      <c r="I28" s="24">
        <f t="shared" si="3"/>
        <v>85047</v>
      </c>
      <c r="J28" s="24">
        <f t="shared" si="3"/>
        <v>339488</v>
      </c>
      <c r="K28" s="24">
        <f t="shared" si="3"/>
        <v>511313</v>
      </c>
      <c r="L28" s="24">
        <f t="shared" si="3"/>
        <v>4945</v>
      </c>
      <c r="M28" s="24">
        <f t="shared" si="3"/>
        <v>0</v>
      </c>
      <c r="N28" s="24">
        <f>SUM(C28:M28)</f>
        <v>2299328</v>
      </c>
      <c r="O28" s="58"/>
      <c r="Q28" s="54">
        <f>N28-N26-N19-N21</f>
        <v>0</v>
      </c>
      <c r="R28" s="54">
        <f>SUM(C28:M30)-N32</f>
        <v>0</v>
      </c>
      <c r="S28" s="54"/>
      <c r="U28"/>
    </row>
    <row r="29" spans="1:21" s="59" customFormat="1" ht="15">
      <c r="A29" s="36"/>
      <c r="B29" s="3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8"/>
      <c r="Q29" s="54"/>
      <c r="R29" s="54"/>
      <c r="S29" s="54"/>
      <c r="U29"/>
    </row>
    <row r="30" spans="1:21" s="5" customFormat="1" ht="12.75">
      <c r="A30" s="60" t="s">
        <v>21</v>
      </c>
      <c r="B30" s="52"/>
      <c r="C30" s="53">
        <f>Consolidating2000!B32</f>
        <v>536533</v>
      </c>
      <c r="D30" s="53">
        <f>Consolidating2000!C32</f>
        <v>436414</v>
      </c>
      <c r="E30" s="53">
        <f>Consolidating2000!D32</f>
        <v>3444469</v>
      </c>
      <c r="F30" s="53">
        <f>Consolidating2000!E32</f>
        <v>203495</v>
      </c>
      <c r="G30" s="53">
        <f>Consolidating2000!F32</f>
        <v>7443607</v>
      </c>
      <c r="H30" s="53">
        <f>Consolidating2000!G32</f>
        <v>396344</v>
      </c>
      <c r="I30" s="53">
        <f>Consolidating2000!H32</f>
        <v>1030353</v>
      </c>
      <c r="J30" s="53">
        <f>Consolidating2000!I32</f>
        <v>422047</v>
      </c>
      <c r="K30" s="53">
        <f>Consolidating2000!J32</f>
        <v>5535663</v>
      </c>
      <c r="L30" s="53">
        <f>Consolidating2000!K32</f>
        <v>273854</v>
      </c>
      <c r="M30" s="53">
        <f>Consolidating2000!L32</f>
        <v>0</v>
      </c>
      <c r="N30" s="53">
        <f>SUM(C30:M30)</f>
        <v>19722779</v>
      </c>
      <c r="O30" s="58"/>
      <c r="Q30" s="29"/>
      <c r="R30" s="29"/>
      <c r="S30" s="29"/>
      <c r="U30"/>
    </row>
    <row r="31" spans="1:21" s="5" customFormat="1" ht="12.75">
      <c r="A31" s="60"/>
      <c r="B31" s="52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8"/>
      <c r="Q31" s="29"/>
      <c r="R31" s="29"/>
      <c r="S31" s="29"/>
      <c r="U31"/>
    </row>
    <row r="32" spans="1:21" s="26" customFormat="1" ht="15.75" thickBot="1">
      <c r="A32" s="45" t="s">
        <v>13</v>
      </c>
      <c r="B32" s="71"/>
      <c r="C32" s="46">
        <f aca="true" t="shared" si="4" ref="C32:M32">SUM(C28:C30)</f>
        <v>525846</v>
      </c>
      <c r="D32" s="46">
        <f t="shared" si="4"/>
        <v>435051</v>
      </c>
      <c r="E32" s="46">
        <f t="shared" si="4"/>
        <v>3651425</v>
      </c>
      <c r="F32" s="46">
        <f t="shared" si="4"/>
        <v>229660</v>
      </c>
      <c r="G32" s="46">
        <f t="shared" si="4"/>
        <v>8560226</v>
      </c>
      <c r="H32" s="46">
        <f t="shared" si="4"/>
        <v>417189</v>
      </c>
      <c r="I32" s="46">
        <f t="shared" si="4"/>
        <v>1115400</v>
      </c>
      <c r="J32" s="46">
        <f t="shared" si="4"/>
        <v>761535</v>
      </c>
      <c r="K32" s="46">
        <f t="shared" si="4"/>
        <v>6046976</v>
      </c>
      <c r="L32" s="46">
        <f t="shared" si="4"/>
        <v>278799</v>
      </c>
      <c r="M32" s="46">
        <f t="shared" si="4"/>
        <v>0</v>
      </c>
      <c r="N32" s="46">
        <f>SUM(C32:M32)</f>
        <v>22022107</v>
      </c>
      <c r="O32" s="47"/>
      <c r="Q32" s="21">
        <f>N32-N30-N28</f>
        <v>0</v>
      </c>
      <c r="R32" s="21"/>
      <c r="S32" s="21"/>
      <c r="U32"/>
    </row>
    <row r="33" spans="7:17" ht="12.75">
      <c r="G33" s="23"/>
      <c r="Q33" s="42"/>
    </row>
  </sheetData>
  <mergeCells count="3">
    <mergeCell ref="A1:O1"/>
    <mergeCell ref="A2:O2"/>
    <mergeCell ref="A3:O3"/>
  </mergeCells>
  <printOptions/>
  <pageMargins left="0.75" right="0.75" top="1" bottom="1" header="1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2" width="12.7109375" style="0" bestFit="1" customWidth="1"/>
    <col min="3" max="3" width="11.57421875" style="0" bestFit="1" customWidth="1"/>
    <col min="4" max="7" width="14.00390625" style="0" bestFit="1" customWidth="1"/>
    <col min="8" max="8" width="14.00390625" style="0" customWidth="1"/>
    <col min="9" max="10" width="14.00390625" style="0" bestFit="1" customWidth="1"/>
    <col min="11" max="12" width="14.00390625" style="0" customWidth="1"/>
    <col min="13" max="13" width="15.140625" style="0" bestFit="1" customWidth="1"/>
    <col min="14" max="14" width="1.28515625" style="0" customWidth="1"/>
    <col min="15" max="15" width="1.7109375" style="0" customWidth="1"/>
    <col min="16" max="16" width="11.8515625" style="28" bestFit="1" customWidth="1"/>
    <col min="17" max="17" width="5.140625" style="28" bestFit="1" customWidth="1"/>
    <col min="18" max="18" width="2.7109375" style="28" bestFit="1" customWidth="1"/>
    <col min="19" max="19" width="1.1484375" style="0" customWidth="1"/>
    <col min="20" max="20" width="8.28125" style="28" bestFit="1" customWidth="1"/>
  </cols>
  <sheetData>
    <row r="1" spans="1:14" ht="18">
      <c r="A1" s="94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8">
      <c r="A2" s="94" t="s">
        <v>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8">
      <c r="A3" s="94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20" s="2" customFormat="1" ht="15.75">
      <c r="A4" s="34"/>
      <c r="B4" s="4"/>
      <c r="C4" s="4"/>
      <c r="D4" s="4"/>
      <c r="E4" s="4"/>
      <c r="F4" s="4"/>
      <c r="G4" s="4"/>
      <c r="H4" s="72" t="s">
        <v>44</v>
      </c>
      <c r="I4" s="4"/>
      <c r="J4" s="4"/>
      <c r="K4" s="72" t="s">
        <v>44</v>
      </c>
      <c r="L4" s="4"/>
      <c r="M4" s="72" t="s">
        <v>44</v>
      </c>
      <c r="N4" s="4"/>
      <c r="P4" s="29"/>
      <c r="Q4" s="29"/>
      <c r="R4" s="29"/>
      <c r="T4" s="29"/>
    </row>
    <row r="5" spans="1:20" s="3" customFormat="1" ht="15">
      <c r="A5" s="8" t="s">
        <v>7</v>
      </c>
      <c r="B5" s="9" t="s">
        <v>18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22</v>
      </c>
      <c r="K5" s="9" t="s">
        <v>19</v>
      </c>
      <c r="L5" s="41" t="s">
        <v>23</v>
      </c>
      <c r="M5" s="9" t="s">
        <v>24</v>
      </c>
      <c r="N5" s="9"/>
      <c r="P5" s="30"/>
      <c r="Q5" s="30"/>
      <c r="R5" s="30"/>
      <c r="T5" s="30"/>
    </row>
    <row r="6" spans="16:20" s="2" customFormat="1" ht="13.5" thickBot="1">
      <c r="P6" s="29"/>
      <c r="Q6" s="29"/>
      <c r="R6" s="29"/>
      <c r="T6" s="29" t="s">
        <v>29</v>
      </c>
    </row>
    <row r="7" spans="1:20" s="77" customFormat="1" ht="15.75">
      <c r="A7" s="17"/>
      <c r="B7" s="73"/>
      <c r="C7" s="73"/>
      <c r="D7" s="74"/>
      <c r="E7" s="73"/>
      <c r="F7" s="75"/>
      <c r="G7" s="75"/>
      <c r="H7" s="75"/>
      <c r="I7" s="75"/>
      <c r="J7" s="75"/>
      <c r="K7" s="75"/>
      <c r="L7" s="75"/>
      <c r="M7" s="75"/>
      <c r="N7" s="76"/>
      <c r="P7" s="78"/>
      <c r="Q7" s="78"/>
      <c r="R7" s="78"/>
      <c r="T7" s="78"/>
    </row>
    <row r="8" spans="1:20" s="26" customFormat="1" ht="15">
      <c r="A8" s="36" t="s">
        <v>27</v>
      </c>
      <c r="B8" s="24">
        <f>-'[1]Consolidating2000'!B74</f>
        <v>-428440</v>
      </c>
      <c r="C8" s="24">
        <f>-'[1]Consolidating2000'!C74</f>
        <v>36240</v>
      </c>
      <c r="D8" s="24">
        <f>-'[1]Consolidating2000'!D74</f>
        <v>-3947025</v>
      </c>
      <c r="E8" s="24">
        <f>-'[1]Consolidating2000'!E74</f>
        <v>-1308791</v>
      </c>
      <c r="F8" s="24">
        <f>-'[1]Consolidating2000'!F74</f>
        <v>-4042359</v>
      </c>
      <c r="G8" s="24">
        <f>-'[1]Consolidating2000'!G74</f>
        <v>-1233286</v>
      </c>
      <c r="H8" s="24">
        <f>-'[1]Consolidating2000'!H74</f>
        <v>-3282030</v>
      </c>
      <c r="I8" s="24">
        <f>-'[1]Consolidating2000'!I74</f>
        <v>-3441782</v>
      </c>
      <c r="J8" s="24">
        <f>-'[1]Consolidating2000'!J74</f>
        <v>-3619419</v>
      </c>
      <c r="K8" s="24">
        <f>-'[1]Consolidating2000'!K74</f>
        <v>-20190</v>
      </c>
      <c r="L8" s="24">
        <v>0</v>
      </c>
      <c r="M8" s="24">
        <f>SUM(B8:L8)</f>
        <v>-21287082</v>
      </c>
      <c r="N8" s="25"/>
      <c r="P8" s="21"/>
      <c r="Q8" s="21"/>
      <c r="R8" s="21"/>
      <c r="S8" s="33">
        <v>-21310894</v>
      </c>
      <c r="T8" s="38">
        <f>M8-S8</f>
        <v>23812</v>
      </c>
    </row>
    <row r="9" spans="1:20" s="5" customFormat="1" ht="12.7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"/>
      <c r="P9" s="29"/>
      <c r="Q9" s="29"/>
      <c r="R9" s="29"/>
      <c r="S9" s="64"/>
      <c r="T9" s="29"/>
    </row>
    <row r="10" spans="1:20" s="82" customFormat="1" ht="12.75">
      <c r="A10" s="79" t="s">
        <v>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81"/>
      <c r="P10" s="83"/>
      <c r="Q10" s="83"/>
      <c r="R10" s="83"/>
      <c r="S10" s="64"/>
      <c r="T10" s="83"/>
    </row>
    <row r="11" spans="1:20" s="82" customFormat="1" ht="12.75">
      <c r="A11" s="79" t="s">
        <v>30</v>
      </c>
      <c r="B11" s="84">
        <v>0</v>
      </c>
      <c r="C11" s="78">
        <v>0</v>
      </c>
      <c r="D11" s="78">
        <v>3946356</v>
      </c>
      <c r="E11" s="78">
        <v>1288429</v>
      </c>
      <c r="F11" s="84">
        <v>3515047</v>
      </c>
      <c r="G11" s="84">
        <v>1173714</v>
      </c>
      <c r="H11" s="78">
        <v>3084719</v>
      </c>
      <c r="I11" s="78">
        <v>3431028</v>
      </c>
      <c r="J11" s="78">
        <v>3924175</v>
      </c>
      <c r="K11" s="78">
        <v>0</v>
      </c>
      <c r="L11" s="78">
        <v>0</v>
      </c>
      <c r="M11" s="78">
        <f aca="true" t="shared" si="0" ref="M11:M19">SUM(B11:L11)</f>
        <v>20363468</v>
      </c>
      <c r="N11" s="81"/>
      <c r="P11" s="83"/>
      <c r="Q11" s="83"/>
      <c r="R11" s="83"/>
      <c r="S11" s="64">
        <v>20363468</v>
      </c>
      <c r="T11" s="83">
        <f aca="true" t="shared" si="1" ref="T11:T17">M11-S11</f>
        <v>0</v>
      </c>
    </row>
    <row r="12" spans="1:20" s="85" customFormat="1" ht="12.75">
      <c r="A12" s="79" t="s">
        <v>48</v>
      </c>
      <c r="B12" s="84">
        <v>467653</v>
      </c>
      <c r="C12" s="78">
        <v>0</v>
      </c>
      <c r="D12" s="78">
        <v>0</v>
      </c>
      <c r="E12" s="78">
        <v>0</v>
      </c>
      <c r="F12" s="84">
        <v>778491</v>
      </c>
      <c r="G12" s="84">
        <v>0</v>
      </c>
      <c r="H12" s="78">
        <v>0</v>
      </c>
      <c r="I12" s="78">
        <v>3098</v>
      </c>
      <c r="J12" s="84">
        <f>1071-1064</f>
        <v>7</v>
      </c>
      <c r="K12" s="78">
        <v>0</v>
      </c>
      <c r="L12" s="78">
        <v>0</v>
      </c>
      <c r="M12" s="78">
        <f t="shared" si="0"/>
        <v>1249249</v>
      </c>
      <c r="N12" s="81"/>
      <c r="P12" s="83"/>
      <c r="Q12" s="83"/>
      <c r="R12" s="83"/>
      <c r="S12" s="65">
        <v>1255878</v>
      </c>
      <c r="T12" s="83">
        <f t="shared" si="1"/>
        <v>-6629</v>
      </c>
    </row>
    <row r="13" spans="1:20" s="85" customFormat="1" ht="12.75">
      <c r="A13" s="79" t="s">
        <v>49</v>
      </c>
      <c r="B13" s="84">
        <v>0</v>
      </c>
      <c r="C13" s="78">
        <v>3174</v>
      </c>
      <c r="D13" s="78">
        <v>73016</v>
      </c>
      <c r="E13" s="78">
        <v>20934</v>
      </c>
      <c r="F13" s="84">
        <v>2842</v>
      </c>
      <c r="G13" s="84">
        <v>39958</v>
      </c>
      <c r="H13" s="78">
        <v>136535</v>
      </c>
      <c r="I13" s="78">
        <v>119194</v>
      </c>
      <c r="J13" s="78">
        <v>103401</v>
      </c>
      <c r="K13" s="78">
        <v>7387</v>
      </c>
      <c r="L13" s="78">
        <v>0</v>
      </c>
      <c r="M13" s="78">
        <f t="shared" si="0"/>
        <v>506441</v>
      </c>
      <c r="N13" s="81"/>
      <c r="P13" s="83"/>
      <c r="Q13" s="83"/>
      <c r="R13" s="83"/>
      <c r="S13" s="65">
        <v>506440</v>
      </c>
      <c r="T13" s="83">
        <f t="shared" si="1"/>
        <v>1</v>
      </c>
    </row>
    <row r="14" spans="1:20" s="85" customFormat="1" ht="12.75">
      <c r="A14" s="79" t="s">
        <v>31</v>
      </c>
      <c r="B14" s="84">
        <v>0</v>
      </c>
      <c r="C14" s="78">
        <v>0</v>
      </c>
      <c r="D14" s="78">
        <v>0</v>
      </c>
      <c r="E14" s="78">
        <v>0</v>
      </c>
      <c r="F14" s="84">
        <v>0</v>
      </c>
      <c r="G14" s="84">
        <v>34</v>
      </c>
      <c r="H14" s="78">
        <v>0</v>
      </c>
      <c r="I14" s="78">
        <v>0</v>
      </c>
      <c r="J14" s="84">
        <v>1064</v>
      </c>
      <c r="K14" s="78">
        <v>0</v>
      </c>
      <c r="L14" s="78">
        <v>0</v>
      </c>
      <c r="M14" s="78">
        <f t="shared" si="0"/>
        <v>1098</v>
      </c>
      <c r="N14" s="81"/>
      <c r="P14" s="83"/>
      <c r="Q14" s="83"/>
      <c r="R14" s="83"/>
      <c r="S14" s="65"/>
      <c r="T14" s="83">
        <f t="shared" si="1"/>
        <v>1098</v>
      </c>
    </row>
    <row r="15" spans="1:20" s="85" customFormat="1" ht="12.75">
      <c r="A15" s="79" t="s">
        <v>32</v>
      </c>
      <c r="B15" s="84">
        <v>0</v>
      </c>
      <c r="C15" s="78">
        <v>116095</v>
      </c>
      <c r="D15" s="78">
        <v>15190</v>
      </c>
      <c r="E15" s="78">
        <v>6907</v>
      </c>
      <c r="F15" s="84">
        <v>100397</v>
      </c>
      <c r="G15" s="84">
        <v>17194</v>
      </c>
      <c r="H15" s="78">
        <v>44879</v>
      </c>
      <c r="I15" s="78">
        <v>50816</v>
      </c>
      <c r="J15" s="78">
        <v>5004</v>
      </c>
      <c r="K15" s="78">
        <v>0</v>
      </c>
      <c r="L15" s="78">
        <v>-233192</v>
      </c>
      <c r="M15" s="78">
        <f t="shared" si="0"/>
        <v>123290</v>
      </c>
      <c r="N15" s="81"/>
      <c r="P15" s="83"/>
      <c r="Q15" s="83"/>
      <c r="R15" s="83"/>
      <c r="S15" s="65">
        <v>123290</v>
      </c>
      <c r="T15" s="83">
        <f t="shared" si="1"/>
        <v>0</v>
      </c>
    </row>
    <row r="16" spans="1:20" s="85" customFormat="1" ht="12.75">
      <c r="A16" s="79" t="s">
        <v>33</v>
      </c>
      <c r="B16" s="84">
        <f>-19187-8328</f>
        <v>-27515</v>
      </c>
      <c r="C16" s="78">
        <v>-95419</v>
      </c>
      <c r="D16" s="78">
        <v>-107429</v>
      </c>
      <c r="E16" s="78">
        <v>0</v>
      </c>
      <c r="F16" s="84">
        <v>-8500</v>
      </c>
      <c r="G16" s="84">
        <v>-16650</v>
      </c>
      <c r="H16" s="78">
        <v>-4367</v>
      </c>
      <c r="I16" s="78">
        <v>-8000</v>
      </c>
      <c r="J16" s="78">
        <v>0</v>
      </c>
      <c r="K16" s="78">
        <v>0</v>
      </c>
      <c r="L16" s="78">
        <v>233192</v>
      </c>
      <c r="M16" s="78">
        <f>SUM(B16:L16)</f>
        <v>-34688</v>
      </c>
      <c r="N16" s="81"/>
      <c r="P16" s="83"/>
      <c r="Q16" s="83"/>
      <c r="R16" s="83"/>
      <c r="S16" s="65">
        <v>-34688</v>
      </c>
      <c r="T16" s="83">
        <f>M16-S16</f>
        <v>0</v>
      </c>
    </row>
    <row r="17" spans="1:20" s="85" customFormat="1" ht="12.75">
      <c r="A17" s="79" t="s">
        <v>34</v>
      </c>
      <c r="B17" s="84">
        <v>0</v>
      </c>
      <c r="C17" s="78">
        <v>0</v>
      </c>
      <c r="D17" s="78">
        <v>0</v>
      </c>
      <c r="E17" s="78">
        <v>0</v>
      </c>
      <c r="F17" s="84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f>SUM(B17:L17)</f>
        <v>0</v>
      </c>
      <c r="N17" s="81"/>
      <c r="P17" s="83"/>
      <c r="Q17" s="83"/>
      <c r="R17" s="83"/>
      <c r="S17" s="65">
        <v>-34688</v>
      </c>
      <c r="T17" s="83">
        <f t="shared" si="1"/>
        <v>34688</v>
      </c>
    </row>
    <row r="18" spans="1:20" s="85" customFormat="1" ht="12.75">
      <c r="A18" s="79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1"/>
      <c r="P18" s="83"/>
      <c r="Q18" s="83"/>
      <c r="R18" s="83"/>
      <c r="S18" s="65"/>
      <c r="T18" s="83"/>
    </row>
    <row r="19" spans="1:20" s="31" customFormat="1" ht="15">
      <c r="A19" s="36" t="s">
        <v>15</v>
      </c>
      <c r="B19" s="24">
        <f>SUM(B8:B18)</f>
        <v>11698</v>
      </c>
      <c r="C19" s="24">
        <f aca="true" t="shared" si="2" ref="C19:L19">SUM(C8:C18)</f>
        <v>60090</v>
      </c>
      <c r="D19" s="24">
        <f t="shared" si="2"/>
        <v>-19892</v>
      </c>
      <c r="E19" s="24">
        <f t="shared" si="2"/>
        <v>7479</v>
      </c>
      <c r="F19" s="24">
        <f t="shared" si="2"/>
        <v>345918</v>
      </c>
      <c r="G19" s="24">
        <f t="shared" si="2"/>
        <v>-19036</v>
      </c>
      <c r="H19" s="24">
        <f t="shared" si="2"/>
        <v>-20264</v>
      </c>
      <c r="I19" s="24">
        <f t="shared" si="2"/>
        <v>154354</v>
      </c>
      <c r="J19" s="24">
        <f t="shared" si="2"/>
        <v>414232</v>
      </c>
      <c r="K19" s="24">
        <f t="shared" si="2"/>
        <v>-12803</v>
      </c>
      <c r="L19" s="24">
        <f t="shared" si="2"/>
        <v>0</v>
      </c>
      <c r="M19" s="24">
        <f t="shared" si="0"/>
        <v>921776</v>
      </c>
      <c r="N19" s="81"/>
      <c r="P19" s="39">
        <f>SUM(B8:L18)-M19</f>
        <v>0</v>
      </c>
      <c r="Q19" s="39"/>
      <c r="R19" s="39">
        <f>SUM(M8:M18)-M19</f>
        <v>0</v>
      </c>
      <c r="S19" s="65">
        <v>903494</v>
      </c>
      <c r="T19" s="39">
        <f aca="true" t="shared" si="3" ref="T19:T26">M19-S19</f>
        <v>18282</v>
      </c>
    </row>
    <row r="20" spans="1:20" s="87" customFormat="1" ht="14.25">
      <c r="A20" s="2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81"/>
      <c r="P20" s="83"/>
      <c r="Q20" s="83"/>
      <c r="R20" s="83"/>
      <c r="S20" s="65"/>
      <c r="T20" s="83">
        <f t="shared" si="3"/>
        <v>0</v>
      </c>
    </row>
    <row r="21" spans="1:20" s="82" customFormat="1" ht="12.75">
      <c r="A21" s="88" t="s">
        <v>47</v>
      </c>
      <c r="B21" s="89">
        <v>17446</v>
      </c>
      <c r="C21" s="89">
        <v>-10662</v>
      </c>
      <c r="D21" s="89">
        <v>-15942</v>
      </c>
      <c r="E21" s="89">
        <v>23231</v>
      </c>
      <c r="F21" s="89">
        <v>-425</v>
      </c>
      <c r="G21" s="89">
        <v>0</v>
      </c>
      <c r="H21" s="89">
        <v>57607</v>
      </c>
      <c r="I21" s="89">
        <v>12183</v>
      </c>
      <c r="J21" s="89">
        <v>6808</v>
      </c>
      <c r="K21" s="89">
        <v>260</v>
      </c>
      <c r="L21" s="89">
        <v>0</v>
      </c>
      <c r="M21" s="89">
        <f>SUM(B21:L21)</f>
        <v>90506</v>
      </c>
      <c r="N21" s="81"/>
      <c r="P21" s="83"/>
      <c r="Q21" s="83"/>
      <c r="R21" s="83"/>
      <c r="S21" s="31">
        <v>90506</v>
      </c>
      <c r="T21" s="83">
        <f t="shared" si="3"/>
        <v>0</v>
      </c>
    </row>
    <row r="22" spans="1:20" s="33" customFormat="1" ht="15">
      <c r="A22" s="36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81"/>
      <c r="P22" s="38"/>
      <c r="Q22" s="38"/>
      <c r="R22" s="38"/>
      <c r="S22" s="66"/>
      <c r="T22" s="38">
        <f t="shared" si="3"/>
        <v>0</v>
      </c>
    </row>
    <row r="23" spans="1:20" s="32" customFormat="1" ht="15">
      <c r="A23" s="36" t="s">
        <v>14</v>
      </c>
      <c r="B23" s="24">
        <f>SUM(B19:B21)</f>
        <v>29144</v>
      </c>
      <c r="C23" s="24">
        <f aca="true" t="shared" si="4" ref="C23:L23">SUM(C19:C21)</f>
        <v>49428</v>
      </c>
      <c r="D23" s="24">
        <f t="shared" si="4"/>
        <v>-35834</v>
      </c>
      <c r="E23" s="24">
        <f t="shared" si="4"/>
        <v>30710</v>
      </c>
      <c r="F23" s="24">
        <f t="shared" si="4"/>
        <v>345493</v>
      </c>
      <c r="G23" s="24">
        <f t="shared" si="4"/>
        <v>-19036</v>
      </c>
      <c r="H23" s="24">
        <f t="shared" si="4"/>
        <v>37343</v>
      </c>
      <c r="I23" s="24">
        <f t="shared" si="4"/>
        <v>166537</v>
      </c>
      <c r="J23" s="24">
        <f t="shared" si="4"/>
        <v>421040</v>
      </c>
      <c r="K23" s="24">
        <f t="shared" si="4"/>
        <v>-12543</v>
      </c>
      <c r="L23" s="24">
        <f t="shared" si="4"/>
        <v>0</v>
      </c>
      <c r="M23" s="24">
        <f>SUM(B23:L23)</f>
        <v>1012282</v>
      </c>
      <c r="N23" s="81"/>
      <c r="P23" s="40"/>
      <c r="Q23" s="40"/>
      <c r="R23" s="40"/>
      <c r="S23" s="64">
        <v>994000</v>
      </c>
      <c r="T23" s="40">
        <f t="shared" si="3"/>
        <v>18282</v>
      </c>
    </row>
    <row r="24" spans="1:20" s="32" customFormat="1" ht="15">
      <c r="A24" s="3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81"/>
      <c r="P24" s="40"/>
      <c r="Q24" s="40"/>
      <c r="R24" s="40"/>
      <c r="S24" s="33"/>
      <c r="T24" s="40">
        <f t="shared" si="3"/>
        <v>0</v>
      </c>
    </row>
    <row r="25" spans="1:20" s="82" customFormat="1" ht="14.25">
      <c r="A25" s="88" t="s">
        <v>17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81"/>
      <c r="P25" s="83"/>
      <c r="Q25" s="83"/>
      <c r="R25" s="83"/>
      <c r="S25" s="32"/>
      <c r="T25" s="83">
        <f t="shared" si="3"/>
        <v>0</v>
      </c>
    </row>
    <row r="26" spans="1:20" s="82" customFormat="1" ht="14.25">
      <c r="A26" s="88" t="s">
        <v>25</v>
      </c>
      <c r="B26" s="89">
        <v>0</v>
      </c>
      <c r="C26" s="89">
        <v>0</v>
      </c>
      <c r="D26" s="89">
        <v>-746833</v>
      </c>
      <c r="E26" s="89">
        <v>-35757</v>
      </c>
      <c r="F26" s="89">
        <v>-72527</v>
      </c>
      <c r="G26" s="89">
        <v>-6749</v>
      </c>
      <c r="H26" s="89">
        <v>119155</v>
      </c>
      <c r="I26" s="89">
        <v>-296230</v>
      </c>
      <c r="J26" s="89">
        <v>-346230</v>
      </c>
      <c r="K26" s="89">
        <v>0</v>
      </c>
      <c r="L26" s="89">
        <v>0</v>
      </c>
      <c r="M26" s="89">
        <f>SUM(B26:L26)</f>
        <v>-1385171</v>
      </c>
      <c r="N26" s="81"/>
      <c r="P26" s="83"/>
      <c r="Q26" s="83"/>
      <c r="R26" s="83"/>
      <c r="S26" s="32">
        <v>-1385172</v>
      </c>
      <c r="T26" s="83">
        <f t="shared" si="3"/>
        <v>1</v>
      </c>
    </row>
    <row r="27" spans="1:20" s="82" customFormat="1" ht="14.25">
      <c r="A27" s="88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1"/>
      <c r="P27" s="83"/>
      <c r="Q27" s="83"/>
      <c r="R27" s="83"/>
      <c r="S27" s="32"/>
      <c r="T27" s="83"/>
    </row>
    <row r="28" spans="1:20" s="31" customFormat="1" ht="15">
      <c r="A28" s="36" t="s">
        <v>12</v>
      </c>
      <c r="B28" s="24">
        <f>SUM(B23:B26)</f>
        <v>29144</v>
      </c>
      <c r="C28" s="24">
        <f aca="true" t="shared" si="5" ref="C28:L28">SUM(C23:C26)</f>
        <v>49428</v>
      </c>
      <c r="D28" s="24">
        <f t="shared" si="5"/>
        <v>-782667</v>
      </c>
      <c r="E28" s="24">
        <f t="shared" si="5"/>
        <v>-5047</v>
      </c>
      <c r="F28" s="24">
        <f t="shared" si="5"/>
        <v>272966</v>
      </c>
      <c r="G28" s="24">
        <f t="shared" si="5"/>
        <v>-25785</v>
      </c>
      <c r="H28" s="24">
        <f t="shared" si="5"/>
        <v>156498</v>
      </c>
      <c r="I28" s="24">
        <f t="shared" si="5"/>
        <v>-129693</v>
      </c>
      <c r="J28" s="24">
        <f t="shared" si="5"/>
        <v>74810</v>
      </c>
      <c r="K28" s="24">
        <f t="shared" si="5"/>
        <v>-12543</v>
      </c>
      <c r="L28" s="24">
        <f t="shared" si="5"/>
        <v>0</v>
      </c>
      <c r="M28" s="24">
        <f>SUM(B28:L28)</f>
        <v>-372889</v>
      </c>
      <c r="N28" s="51"/>
      <c r="P28" s="39">
        <f>M28-M26-M19-M21</f>
        <v>0</v>
      </c>
      <c r="Q28" s="39">
        <f>SUM(B28:L30)-M32</f>
        <v>0</v>
      </c>
      <c r="R28" s="39"/>
      <c r="S28" s="64">
        <v>-391172</v>
      </c>
      <c r="T28" s="39">
        <f>M28-S28</f>
        <v>18283</v>
      </c>
    </row>
    <row r="29" spans="1:20" s="31" customFormat="1" ht="15">
      <c r="A29" s="3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51"/>
      <c r="P29" s="39"/>
      <c r="Q29" s="39"/>
      <c r="R29" s="39"/>
      <c r="S29" s="64"/>
      <c r="T29" s="39"/>
    </row>
    <row r="30" spans="1:20" s="82" customFormat="1" ht="12.75">
      <c r="A30" s="79" t="s">
        <v>21</v>
      </c>
      <c r="B30" s="89">
        <v>507389</v>
      </c>
      <c r="C30" s="89">
        <v>386986</v>
      </c>
      <c r="D30" s="89">
        <v>4227136</v>
      </c>
      <c r="E30" s="89">
        <v>208542</v>
      </c>
      <c r="F30" s="89">
        <v>7170641</v>
      </c>
      <c r="G30" s="89">
        <v>422129</v>
      </c>
      <c r="H30" s="89">
        <v>873855</v>
      </c>
      <c r="I30" s="89">
        <v>551740</v>
      </c>
      <c r="J30" s="89">
        <v>5460853</v>
      </c>
      <c r="K30" s="89">
        <v>286397</v>
      </c>
      <c r="L30" s="89">
        <v>0</v>
      </c>
      <c r="M30" s="89">
        <f>SUM(B30:L30)</f>
        <v>20095668</v>
      </c>
      <c r="N30" s="81"/>
      <c r="P30" s="83"/>
      <c r="Q30" s="83"/>
      <c r="R30" s="83"/>
      <c r="S30" s="64">
        <v>20095665</v>
      </c>
      <c r="T30" s="83">
        <f>M30-S30</f>
        <v>3</v>
      </c>
    </row>
    <row r="31" spans="1:20" s="82" customFormat="1" ht="12.75">
      <c r="A31" s="79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81"/>
      <c r="P31" s="83"/>
      <c r="Q31" s="83"/>
      <c r="R31" s="83"/>
      <c r="S31" s="64"/>
      <c r="T31" s="83"/>
    </row>
    <row r="32" spans="1:20" s="26" customFormat="1" ht="15.75" thickBot="1">
      <c r="A32" s="45" t="s">
        <v>13</v>
      </c>
      <c r="B32" s="46">
        <f>SUM(B28:B30)</f>
        <v>536533</v>
      </c>
      <c r="C32" s="46">
        <f aca="true" t="shared" si="6" ref="C32:L32">SUM(C28:C30)</f>
        <v>436414</v>
      </c>
      <c r="D32" s="46">
        <f t="shared" si="6"/>
        <v>3444469</v>
      </c>
      <c r="E32" s="46">
        <f t="shared" si="6"/>
        <v>203495</v>
      </c>
      <c r="F32" s="46">
        <f t="shared" si="6"/>
        <v>7443607</v>
      </c>
      <c r="G32" s="46">
        <f t="shared" si="6"/>
        <v>396344</v>
      </c>
      <c r="H32" s="46">
        <f t="shared" si="6"/>
        <v>1030353</v>
      </c>
      <c r="I32" s="46">
        <f t="shared" si="6"/>
        <v>422047</v>
      </c>
      <c r="J32" s="46">
        <f t="shared" si="6"/>
        <v>5535663</v>
      </c>
      <c r="K32" s="46">
        <f t="shared" si="6"/>
        <v>273854</v>
      </c>
      <c r="L32" s="46">
        <f t="shared" si="6"/>
        <v>0</v>
      </c>
      <c r="M32" s="46">
        <f>SUM(B32:L32)</f>
        <v>19722779</v>
      </c>
      <c r="N32" s="47"/>
      <c r="P32" s="21">
        <f>M32-M30-M28</f>
        <v>0</v>
      </c>
      <c r="Q32" s="21"/>
      <c r="R32" s="21"/>
      <c r="S32" s="31">
        <v>19704493</v>
      </c>
      <c r="T32" s="21">
        <f>M32-S32</f>
        <v>18286</v>
      </c>
    </row>
    <row r="33" spans="6:19" ht="12.75">
      <c r="F33" s="23"/>
      <c r="P33" s="42"/>
      <c r="S33" s="1"/>
    </row>
  </sheetData>
  <mergeCells count="3">
    <mergeCell ref="A1:N1"/>
    <mergeCell ref="A2:N2"/>
    <mergeCell ref="A3:N3"/>
  </mergeCells>
  <printOptions/>
  <pageMargins left="0.75" right="0.75" top="1" bottom="1" header="1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2002-02-27T16:32:24Z</cp:lastPrinted>
  <dcterms:created xsi:type="dcterms:W3CDTF">1998-12-21T20:46:59Z</dcterms:created>
  <dcterms:modified xsi:type="dcterms:W3CDTF">2002-03-04T18:41:17Z</dcterms:modified>
  <cp:category/>
  <cp:version/>
  <cp:contentType/>
  <cp:contentStatus/>
</cp:coreProperties>
</file>