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555" tabRatio="986" activeTab="0"/>
  </bookViews>
  <sheets>
    <sheet name="COMM. OPS" sheetId="1" r:id="rId1"/>
    <sheet name="NONCOM OPS" sheetId="2" r:id="rId2"/>
    <sheet name="TABLE31" sheetId="3" r:id="rId3"/>
    <sheet name="TABLE32" sheetId="4" r:id="rId4"/>
    <sheet name="TABLE33" sheetId="5" r:id="rId5"/>
    <sheet name="TABLE34" sheetId="6" r:id="rId6"/>
    <sheet name="TABLE35" sheetId="7" r:id="rId7"/>
    <sheet name="TABLE36" sheetId="8" r:id="rId8"/>
    <sheet name="TABLE37" sheetId="9" r:id="rId9"/>
    <sheet name="TABLE38" sheetId="10" r:id="rId10"/>
    <sheet name="TABLE39" sheetId="11" r:id="rId11"/>
    <sheet name="TABLE40" sheetId="12" r:id="rId12"/>
    <sheet name="TABLE41" sheetId="13" r:id="rId13"/>
    <sheet name="TABLE42" sheetId="14" r:id="rId14"/>
  </sheets>
  <definedNames>
    <definedName name="_xlnm.Print_Area" localSheetId="0">'COMM. OPS'!$A$1:$H$49</definedName>
    <definedName name="_xlnm.Print_Area" localSheetId="1">'NONCOM OPS'!$A$1:$G$47</definedName>
    <definedName name="_xlnm.Print_Area" localSheetId="2">'TABLE31'!$A$1:$L$51</definedName>
    <definedName name="_xlnm.Print_Area" localSheetId="3">'TABLE32'!$A$1:$F$50</definedName>
    <definedName name="_xlnm.Print_Area" localSheetId="4">'TABLE33'!$A$1:$F$51</definedName>
    <definedName name="_xlnm.Print_Area" localSheetId="5">'TABLE34'!$A$1:$F$52</definedName>
    <definedName name="_xlnm.Print_Area" localSheetId="6">'TABLE35'!$A$1:$D$52</definedName>
    <definedName name="_xlnm.Print_Area" localSheetId="7">'TABLE36'!$A$1:$H$51</definedName>
    <definedName name="_xlnm.Print_Area" localSheetId="9">'TABLE38'!$A$1:$D$51</definedName>
    <definedName name="_xlnm.Print_Area" localSheetId="10">'TABLE39'!$A$1:$H$51</definedName>
    <definedName name="_xlnm.Print_Area" localSheetId="13">'TABLE42'!$A$1:$K$52</definedName>
  </definedNames>
  <calcPr fullCalcOnLoad="1"/>
</workbook>
</file>

<file path=xl/sharedStrings.xml><?xml version="1.0" encoding="utf-8"?>
<sst xmlns="http://schemas.openxmlformats.org/spreadsheetml/2006/main" count="335" uniqueCount="82">
  <si>
    <t>TOTAL  COMBINED  AIRCRAFT OPERATIONS AT AIRPORTS</t>
  </si>
  <si>
    <t>WITH  FAA  AND CONTRACT TRAFFIC CONTROL SERVICE</t>
  </si>
  <si>
    <t>(In Thousands)</t>
  </si>
  <si>
    <t>FISCAL</t>
  </si>
  <si>
    <t>AIR</t>
  </si>
  <si>
    <t>AIR TAXI/</t>
  </si>
  <si>
    <t>GENERAL</t>
  </si>
  <si>
    <t xml:space="preserve"> </t>
  </si>
  <si>
    <t>YEAR</t>
  </si>
  <si>
    <t>CARRIER</t>
  </si>
  <si>
    <t>COMMUTER</t>
  </si>
  <si>
    <t>AVIATION</t>
  </si>
  <si>
    <t>MILITARY</t>
  </si>
  <si>
    <t>TOTAL</t>
  </si>
  <si>
    <t>FAA</t>
  </si>
  <si>
    <t>CONTRACT</t>
  </si>
  <si>
    <t>Historical*</t>
  </si>
  <si>
    <t>Forecast</t>
  </si>
  <si>
    <t>* Source:  FAA Air Traffic Activity.</t>
  </si>
  <si>
    <t>COMBINED ITINERANT  AIRCRAFT OPERATIONS AT AIRPORTS</t>
  </si>
  <si>
    <t>WITH  FAA AND CONTRACT  TRAFFIC CONTROL SERVICE</t>
  </si>
  <si>
    <t>AIR CARRIER</t>
  </si>
  <si>
    <t xml:space="preserve">COMBINED LOCAL  AIRCRAFT  OPERATIONS AT AIRPORTS </t>
  </si>
  <si>
    <t>WITH FAA  AND CONTRACT TRAFFIC CONTROL SERVICE</t>
  </si>
  <si>
    <t>TOTAL  AIRCRAFT  OPERATIONS</t>
  </si>
  <si>
    <t>AT  AIRPORTS  WITH  FAA  TRAFFIC CONTROL SERVICE</t>
  </si>
  <si>
    <t>ITINERANT  AIRCRAFT  OPERATIONS</t>
  </si>
  <si>
    <t>AT  AIRPORTS  WITH  FAA TRAFFIC CONTROL SERVICE</t>
  </si>
  <si>
    <t xml:space="preserve">LOCAL  AIRCRAFT  OPERATIONS </t>
  </si>
  <si>
    <t>AT  AIRPORTS  WITH  CONTRACT  TRAFFIC CONTROL SERVICE</t>
  </si>
  <si>
    <t xml:space="preserve">AIR TAXI/    </t>
  </si>
  <si>
    <t xml:space="preserve"> ITINERANT  AIRCRAFT  OPERATIONS</t>
  </si>
  <si>
    <t>AT  AIRPORTS  WITH  CONTRACT TRAFFIC CONTROL SERVICE</t>
  </si>
  <si>
    <t>LOCAL  AIRCRAFT  OPERATIONS</t>
  </si>
  <si>
    <t>TABLE 40</t>
  </si>
  <si>
    <t>IFR  AIRCRAFT  HANDLED</t>
  </si>
  <si>
    <t>AT  FAA  AIR  ROUTE  TRAFFIC  CONTROL CENTERS</t>
  </si>
  <si>
    <t>IFR AIRCRAFT HANDLED</t>
  </si>
  <si>
    <t xml:space="preserve">     TOTAL</t>
  </si>
  <si>
    <t>Note: Detail may not add to total because of rounding.</t>
  </si>
  <si>
    <t>TABLE 41</t>
  </si>
  <si>
    <t xml:space="preserve"> IFR  DEPARTURES  AND OVERS</t>
  </si>
  <si>
    <t>AIR TAXI/COMMUTER</t>
  </si>
  <si>
    <t>GENERAL AVIATION</t>
  </si>
  <si>
    <t>IFR</t>
  </si>
  <si>
    <t xml:space="preserve">DEPARTURES  </t>
  </si>
  <si>
    <t>OVERS</t>
  </si>
  <si>
    <t>DEPARTURES</t>
  </si>
  <si>
    <t xml:space="preserve">DEPARTURES </t>
  </si>
  <si>
    <r>
      <t xml:space="preserve">DEPARTURES </t>
    </r>
  </si>
  <si>
    <t>Note: Totals may not add because of rounding.</t>
  </si>
  <si>
    <t>TABLE 42</t>
  </si>
  <si>
    <t>TOTAL  COMMERCIAL OPERATIONS AT FAA FACILITIES</t>
  </si>
  <si>
    <t>COMBINED</t>
  </si>
  <si>
    <t>TOWERS</t>
  </si>
  <si>
    <t>INSTRUMENT</t>
  </si>
  <si>
    <t>OPERATIONS</t>
  </si>
  <si>
    <t>CENTERS</t>
  </si>
  <si>
    <t>YEAR-YEAR CHANGE</t>
  </si>
  <si>
    <t>ARTCC</t>
  </si>
  <si>
    <t>INST OPS</t>
  </si>
  <si>
    <t>TOTAL  NON-COMMERCIAL OPERATIONS AT FAA FACILITIES</t>
  </si>
  <si>
    <t>NUMBER OF TOWERS</t>
  </si>
  <si>
    <t>ITINERANT</t>
  </si>
  <si>
    <t>LOCAL</t>
  </si>
  <si>
    <t>TABLE 33</t>
  </si>
  <si>
    <t>TABLE  36</t>
  </si>
  <si>
    <t>TABLE 39</t>
  </si>
  <si>
    <t>2010-20</t>
  </si>
  <si>
    <t>TOTAL  INSTRUMENT OPERATIONS</t>
  </si>
  <si>
    <t xml:space="preserve">AT AIRPORTS  WITH  FAA  TRAFFIC CONTROL SERVICE </t>
  </si>
  <si>
    <t>Avg Annual Growth:</t>
  </si>
  <si>
    <t>TABLE  35</t>
  </si>
  <si>
    <t>TABLE 38</t>
  </si>
  <si>
    <t>TABLE  31</t>
  </si>
  <si>
    <t>TABLE 32</t>
  </si>
  <si>
    <t>TABLE  34</t>
  </si>
  <si>
    <t>TABLE 37</t>
  </si>
  <si>
    <t>2007E</t>
  </si>
  <si>
    <t>2000-07</t>
  </si>
  <si>
    <t xml:space="preserve">2007-10 </t>
  </si>
  <si>
    <t>2007-25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</si>
</sst>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_(* #,##0.000_);_(* \(#,##0.000\);_(* &quot;-&quot;??_);_(@_)"/>
    <numFmt numFmtId="168" formatCode="_(* #,##0.0_);_(* \(#,##0.0\);_(* &quot;-&quot;??_);_(@_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0.000%"/>
    <numFmt numFmtId="177" formatCode="#,##0.000"/>
    <numFmt numFmtId="178" formatCode="0.0_);\(0.0\)"/>
    <numFmt numFmtId="179" formatCode="#,##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Continuous"/>
    </xf>
    <xf numFmtId="165" fontId="0" fillId="0" borderId="0" xfId="0" applyNumberForma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65" fontId="7" fillId="0" borderId="0" xfId="0" applyNumberFormat="1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5" xfId="0" applyNumberFormat="1" applyBorder="1" applyAlignment="1" applyProtection="1">
      <alignment horizontal="centerContinuous"/>
      <protection locked="0"/>
    </xf>
    <xf numFmtId="165" fontId="0" fillId="0" borderId="0" xfId="0" applyNumberFormat="1" applyBorder="1" applyAlignment="1" applyProtection="1">
      <alignment horizontal="centerContinuous"/>
      <protection locked="0"/>
    </xf>
    <xf numFmtId="0" fontId="10" fillId="0" borderId="0" xfId="0" applyFont="1" applyAlignment="1">
      <alignment horizontal="centerContinuous"/>
    </xf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165" fontId="0" fillId="0" borderId="1" xfId="0" applyNumberFormat="1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165" fontId="0" fillId="0" borderId="2" xfId="0" applyNumberFormat="1" applyBorder="1" applyAlignment="1" applyProtection="1">
      <alignment horizontal="centerContinuous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Continuous"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6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165" fontId="12" fillId="0" borderId="5" xfId="0" applyNumberFormat="1" applyFont="1" applyBorder="1" applyAlignment="1">
      <alignment horizontal="centerContinuous"/>
    </xf>
    <xf numFmtId="165" fontId="12" fillId="0" borderId="5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2" fillId="0" borderId="5" xfId="0" applyNumberFormat="1" applyFont="1" applyBorder="1" applyAlignment="1">
      <alignment/>
    </xf>
    <xf numFmtId="165" fontId="12" fillId="0" borderId="2" xfId="0" applyNumberFormat="1" applyFont="1" applyBorder="1" applyAlignment="1">
      <alignment/>
    </xf>
    <xf numFmtId="165" fontId="12" fillId="0" borderId="1" xfId="0" applyNumberFormat="1" applyFont="1" applyBorder="1" applyAlignment="1">
      <alignment horizontal="centerContinuous"/>
    </xf>
    <xf numFmtId="165" fontId="12" fillId="0" borderId="0" xfId="0" applyNumberFormat="1" applyFont="1" applyBorder="1" applyAlignment="1">
      <alignment horizontal="centerContinuous"/>
    </xf>
    <xf numFmtId="165" fontId="0" fillId="0" borderId="1" xfId="0" applyNumberFormat="1" applyFont="1" applyBorder="1" applyAlignment="1">
      <alignment horizontal="centerContinuous"/>
    </xf>
    <xf numFmtId="165" fontId="0" fillId="0" borderId="5" xfId="0" applyNumberFormat="1" applyFont="1" applyBorder="1" applyAlignment="1">
      <alignment horizontal="centerContinuous"/>
    </xf>
    <xf numFmtId="165" fontId="12" fillId="0" borderId="2" xfId="0" applyNumberFormat="1" applyFont="1" applyBorder="1" applyAlignment="1">
      <alignment horizontal="centerContinuous"/>
    </xf>
    <xf numFmtId="175" fontId="0" fillId="0" borderId="0" xfId="21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5" xfId="0" applyNumberFormat="1" applyBorder="1" applyAlignment="1">
      <alignment horizontal="center"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165" fontId="12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 horizontal="center"/>
    </xf>
    <xf numFmtId="165" fontId="12" fillId="0" borderId="0" xfId="0" applyNumberFormat="1" applyFont="1" applyBorder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0" fontId="0" fillId="0" borderId="0" xfId="21" applyNumberFormat="1" applyAlignment="1">
      <alignment/>
    </xf>
    <xf numFmtId="165" fontId="0" fillId="0" borderId="5" xfId="0" applyNumberFormat="1" applyFill="1" applyBorder="1" applyAlignment="1" applyProtection="1">
      <alignment horizontal="center"/>
      <protection locked="0"/>
    </xf>
    <xf numFmtId="165" fontId="12" fillId="0" borderId="5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12" fillId="0" borderId="5" xfId="0" applyNumberFormat="1" applyFont="1" applyFill="1" applyBorder="1" applyAlignment="1">
      <alignment horizontal="centerContinuous"/>
    </xf>
    <xf numFmtId="165" fontId="0" fillId="0" borderId="5" xfId="0" applyNumberForma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69" fontId="0" fillId="0" borderId="0" xfId="21" applyNumberFormat="1" applyAlignment="1">
      <alignment/>
    </xf>
    <xf numFmtId="0" fontId="0" fillId="0" borderId="14" xfId="0" applyBorder="1" applyAlignment="1">
      <alignment horizontal="center"/>
    </xf>
    <xf numFmtId="178" fontId="12" fillId="0" borderId="2" xfId="0" applyNumberFormat="1" applyFont="1" applyBorder="1" applyAlignment="1">
      <alignment horizontal="center"/>
    </xf>
    <xf numFmtId="178" fontId="12" fillId="0" borderId="2" xfId="0" applyNumberFormat="1" applyFont="1" applyBorder="1" applyAlignment="1">
      <alignment/>
    </xf>
    <xf numFmtId="0" fontId="0" fillId="0" borderId="15" xfId="0" applyBorder="1" applyAlignment="1">
      <alignment/>
    </xf>
    <xf numFmtId="178" fontId="12" fillId="0" borderId="12" xfId="0" applyNumberFormat="1" applyFont="1" applyBorder="1" applyAlignment="1">
      <alignment horizontal="center"/>
    </xf>
    <xf numFmtId="178" fontId="12" fillId="0" borderId="12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175" fontId="0" fillId="0" borderId="0" xfId="21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21" applyNumberFormat="1" applyAlignment="1">
      <alignment/>
    </xf>
    <xf numFmtId="174" fontId="0" fillId="0" borderId="0" xfId="0" applyNumberFormat="1" applyAlignment="1">
      <alignment horizontal="right"/>
    </xf>
    <xf numFmtId="175" fontId="0" fillId="0" borderId="0" xfId="21" applyNumberFormat="1" applyAlignment="1">
      <alignment horizontal="center"/>
    </xf>
    <xf numFmtId="0" fontId="0" fillId="0" borderId="0" xfId="0" applyAlignment="1" quotePrefix="1">
      <alignment horizontal="left"/>
    </xf>
    <xf numFmtId="165" fontId="7" fillId="0" borderId="5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9" fontId="0" fillId="0" borderId="0" xfId="21" applyNumberFormat="1" applyAlignment="1">
      <alignment horizontal="center"/>
    </xf>
    <xf numFmtId="169" fontId="0" fillId="0" borderId="0" xfId="0" applyNumberFormat="1" applyAlignment="1">
      <alignment horizontal="center"/>
    </xf>
    <xf numFmtId="179" fontId="12" fillId="0" borderId="0" xfId="0" applyNumberFormat="1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177" fontId="12" fillId="0" borderId="5" xfId="0" applyNumberFormat="1" applyFont="1" applyBorder="1" applyAlignment="1">
      <alignment/>
    </xf>
    <xf numFmtId="177" fontId="12" fillId="0" borderId="2" xfId="0" applyNumberFormat="1" applyFont="1" applyBorder="1" applyAlignment="1">
      <alignment/>
    </xf>
    <xf numFmtId="0" fontId="0" fillId="0" borderId="2" xfId="0" applyFill="1" applyBorder="1" applyAlignment="1">
      <alignment horizontal="centerContinuous"/>
    </xf>
    <xf numFmtId="175" fontId="0" fillId="0" borderId="0" xfId="0" applyNumberFormat="1" applyBorder="1" applyAlignment="1">
      <alignment/>
    </xf>
    <xf numFmtId="175" fontId="12" fillId="0" borderId="0" xfId="21" applyNumberFormat="1" applyFont="1" applyBorder="1" applyAlignment="1">
      <alignment/>
    </xf>
    <xf numFmtId="177" fontId="12" fillId="0" borderId="0" xfId="0" applyNumberFormat="1" applyFont="1" applyBorder="1" applyAlignment="1">
      <alignment horizontal="centerContinuous"/>
    </xf>
    <xf numFmtId="175" fontId="0" fillId="0" borderId="0" xfId="0" applyNumberFormat="1" applyBorder="1" applyAlignment="1">
      <alignment/>
    </xf>
    <xf numFmtId="178" fontId="12" fillId="0" borderId="16" xfId="0" applyNumberFormat="1" applyFont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Continuous"/>
      <protection locked="0"/>
    </xf>
    <xf numFmtId="177" fontId="0" fillId="0" borderId="0" xfId="0" applyNumberFormat="1" applyAlignment="1">
      <alignment horizontal="right"/>
    </xf>
    <xf numFmtId="174" fontId="0" fillId="0" borderId="0" xfId="21" applyNumberFormat="1" applyAlignment="1">
      <alignment/>
    </xf>
    <xf numFmtId="165" fontId="12" fillId="0" borderId="0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left"/>
    </xf>
    <xf numFmtId="175" fontId="0" fillId="0" borderId="17" xfId="21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2" borderId="0" xfId="0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Continuous"/>
    </xf>
    <xf numFmtId="175" fontId="0" fillId="0" borderId="0" xfId="21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75" fontId="0" fillId="0" borderId="5" xfId="21" applyNumberFormat="1" applyBorder="1" applyAlignment="1">
      <alignment horizontal="center"/>
    </xf>
    <xf numFmtId="0" fontId="0" fillId="0" borderId="18" xfId="0" applyBorder="1" applyAlignment="1">
      <alignment/>
    </xf>
    <xf numFmtId="178" fontId="12" fillId="0" borderId="5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left"/>
    </xf>
    <xf numFmtId="165" fontId="0" fillId="0" borderId="17" xfId="0" applyNumberFormat="1" applyBorder="1" applyAlignment="1">
      <alignment horizontal="center"/>
    </xf>
    <xf numFmtId="0" fontId="0" fillId="2" borderId="14" xfId="0" applyFill="1" applyBorder="1" applyAlignment="1">
      <alignment horizontal="left"/>
    </xf>
    <xf numFmtId="165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175" fontId="0" fillId="0" borderId="0" xfId="21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165" fontId="12" fillId="0" borderId="16" xfId="0" applyNumberFormat="1" applyFont="1" applyBorder="1" applyAlignment="1">
      <alignment horizontal="centerContinuous"/>
    </xf>
    <xf numFmtId="165" fontId="0" fillId="0" borderId="16" xfId="0" applyNumberFormat="1" applyBorder="1" applyAlignment="1">
      <alignment horizontal="left"/>
    </xf>
    <xf numFmtId="175" fontId="0" fillId="0" borderId="16" xfId="21" applyNumberFormat="1" applyBorder="1" applyAlignment="1">
      <alignment horizontal="center"/>
    </xf>
    <xf numFmtId="175" fontId="0" fillId="0" borderId="21" xfId="21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165" fontId="12" fillId="0" borderId="12" xfId="0" applyNumberFormat="1" applyFont="1" applyBorder="1" applyAlignment="1">
      <alignment horizontal="centerContinuous"/>
    </xf>
    <xf numFmtId="165" fontId="12" fillId="0" borderId="12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5" fontId="12" fillId="0" borderId="16" xfId="0" applyNumberFormat="1" applyFont="1" applyFill="1" applyBorder="1" applyAlignment="1">
      <alignment horizontal="centerContinuous"/>
    </xf>
    <xf numFmtId="0" fontId="0" fillId="0" borderId="23" xfId="0" applyBorder="1" applyAlignment="1">
      <alignment/>
    </xf>
    <xf numFmtId="165" fontId="0" fillId="0" borderId="16" xfId="0" applyNumberFormat="1" applyFont="1" applyBorder="1" applyAlignment="1">
      <alignment horizontal="centerContinuous"/>
    </xf>
    <xf numFmtId="0" fontId="0" fillId="0" borderId="28" xfId="0" applyBorder="1" applyAlignment="1">
      <alignment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/>
    </xf>
    <xf numFmtId="0" fontId="7" fillId="0" borderId="12" xfId="0" applyFont="1" applyBorder="1" applyAlignment="1">
      <alignment/>
    </xf>
    <xf numFmtId="165" fontId="12" fillId="0" borderId="12" xfId="0" applyNumberFormat="1" applyFont="1" applyFill="1" applyBorder="1" applyAlignment="1">
      <alignment horizontal="centerContinuous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/>
    </xf>
    <xf numFmtId="165" fontId="0" fillId="0" borderId="12" xfId="0" applyNumberFormat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22" xfId="0" applyBorder="1" applyAlignment="1">
      <alignment horizontal="centerContinuous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33" xfId="0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60" zoomScaleNormal="60" workbookViewId="0" topLeftCell="A1">
      <selection activeCell="C29" sqref="C29"/>
    </sheetView>
  </sheetViews>
  <sheetFormatPr defaultColWidth="9.140625" defaultRowHeight="12.75"/>
  <cols>
    <col min="1" max="1" width="19.421875" style="0" customWidth="1"/>
    <col min="2" max="4" width="14.7109375" style="0" customWidth="1"/>
    <col min="5" max="7" width="10.7109375" style="0" customWidth="1"/>
  </cols>
  <sheetData>
    <row r="1" spans="1:6" ht="12.75">
      <c r="A1" s="16"/>
      <c r="B1" s="16"/>
      <c r="C1" s="16"/>
      <c r="D1" s="16"/>
      <c r="E1" s="16"/>
      <c r="F1" s="16"/>
    </row>
    <row r="2" spans="1:7" ht="20.25">
      <c r="A2" s="205" t="s">
        <v>52</v>
      </c>
      <c r="B2" s="205"/>
      <c r="C2" s="205"/>
      <c r="D2" s="205"/>
      <c r="E2" s="205"/>
      <c r="F2" s="205"/>
      <c r="G2" s="205"/>
    </row>
    <row r="3" spans="1:6" ht="12.75">
      <c r="A3" s="16"/>
      <c r="B3" s="16"/>
      <c r="C3" s="16"/>
      <c r="D3" s="16"/>
      <c r="E3" s="16"/>
      <c r="F3" s="16"/>
    </row>
    <row r="4" spans="1:7" ht="15.75">
      <c r="A4" s="15" t="s">
        <v>2</v>
      </c>
      <c r="B4" s="16"/>
      <c r="C4" s="16"/>
      <c r="D4" s="16"/>
      <c r="E4" s="16"/>
      <c r="F4" s="16"/>
      <c r="G4" s="16"/>
    </row>
    <row r="5" spans="1:6" ht="12.75">
      <c r="A5" s="20"/>
      <c r="B5" s="16"/>
      <c r="C5" s="16"/>
      <c r="D5" s="16"/>
      <c r="E5" s="16"/>
      <c r="F5" s="16"/>
    </row>
    <row r="6" ht="13.5" thickBot="1"/>
    <row r="7" spans="1:7" ht="12.75">
      <c r="A7" s="74" t="s">
        <v>3</v>
      </c>
      <c r="B7" s="78" t="s">
        <v>53</v>
      </c>
      <c r="C7" s="93" t="s">
        <v>55</v>
      </c>
      <c r="D7" s="79" t="s">
        <v>59</v>
      </c>
      <c r="E7" s="202" t="s">
        <v>58</v>
      </c>
      <c r="F7" s="203"/>
      <c r="G7" s="204"/>
    </row>
    <row r="8" spans="1:7" ht="12.75">
      <c r="A8" s="75" t="s">
        <v>8</v>
      </c>
      <c r="B8" s="17" t="s">
        <v>54</v>
      </c>
      <c r="C8" s="18" t="s">
        <v>56</v>
      </c>
      <c r="D8" s="17" t="s">
        <v>57</v>
      </c>
      <c r="E8" s="19" t="s">
        <v>54</v>
      </c>
      <c r="F8" s="7" t="s">
        <v>60</v>
      </c>
      <c r="G8" s="96" t="s">
        <v>57</v>
      </c>
    </row>
    <row r="9" spans="1:7" ht="12.75">
      <c r="A9" s="76" t="s">
        <v>16</v>
      </c>
      <c r="B9" s="12"/>
      <c r="C9" s="3"/>
      <c r="D9" s="12"/>
      <c r="E9" s="4"/>
      <c r="F9" s="4"/>
      <c r="G9" s="77"/>
    </row>
    <row r="10" spans="1:7" ht="12.75">
      <c r="A10" s="208">
        <v>2000</v>
      </c>
      <c r="B10" s="58">
        <v>25919.263</v>
      </c>
      <c r="C10" s="73">
        <v>27592.711</v>
      </c>
      <c r="D10" s="58">
        <v>33088</v>
      </c>
      <c r="E10" s="4"/>
      <c r="F10" s="4"/>
      <c r="G10" s="77"/>
    </row>
    <row r="11" spans="1:12" ht="12.75">
      <c r="A11" s="198">
        <v>2001</v>
      </c>
      <c r="B11" s="58">
        <v>25644.9</v>
      </c>
      <c r="C11" s="73">
        <v>27220.478000000003</v>
      </c>
      <c r="D11" s="58">
        <v>33168.8</v>
      </c>
      <c r="E11" s="94">
        <f>((B11/B10)-1)*100</f>
        <v>-1.0585293262389328</v>
      </c>
      <c r="F11" s="94">
        <f>((C11/C10)-1)*100</f>
        <v>-1.3490265599490958</v>
      </c>
      <c r="G11" s="97">
        <f>((D11/D10)-1)*100</f>
        <v>0.2441972920696367</v>
      </c>
      <c r="H11" s="47"/>
      <c r="I11" s="47"/>
      <c r="K11" s="90"/>
      <c r="L11" s="90"/>
    </row>
    <row r="12" spans="1:12" ht="12.75">
      <c r="A12" s="198">
        <f>+A11+1</f>
        <v>2002</v>
      </c>
      <c r="B12" s="58">
        <v>24239.175000000003</v>
      </c>
      <c r="C12" s="73">
        <v>25782.956</v>
      </c>
      <c r="D12" s="58">
        <v>31628.7</v>
      </c>
      <c r="E12" s="94">
        <f aca="true" t="shared" si="0" ref="E12:G16">((B12/B11)-1)*100</f>
        <v>-5.481499245464006</v>
      </c>
      <c r="F12" s="94">
        <f t="shared" si="0"/>
        <v>-5.28103143523051</v>
      </c>
      <c r="G12" s="97">
        <f t="shared" si="0"/>
        <v>-4.643218928631732</v>
      </c>
      <c r="H12" s="47"/>
      <c r="I12" s="47"/>
      <c r="K12" s="90"/>
      <c r="L12" s="90"/>
    </row>
    <row r="13" spans="1:12" ht="12.75">
      <c r="A13" s="198">
        <v>2003</v>
      </c>
      <c r="B13" s="58">
        <v>24249.848</v>
      </c>
      <c r="C13" s="73">
        <v>25464.608</v>
      </c>
      <c r="D13" s="58">
        <v>31892.375</v>
      </c>
      <c r="E13" s="94">
        <f t="shared" si="0"/>
        <v>0.04403202666756201</v>
      </c>
      <c r="F13" s="94">
        <f t="shared" si="0"/>
        <v>-1.2347226594188743</v>
      </c>
      <c r="G13" s="97">
        <f t="shared" si="0"/>
        <v>0.833657406090027</v>
      </c>
      <c r="H13" s="47"/>
      <c r="I13" s="47"/>
      <c r="K13" s="90"/>
      <c r="L13" s="90"/>
    </row>
    <row r="14" spans="1:12" ht="12.75">
      <c r="A14" s="198">
        <v>2004</v>
      </c>
      <c r="B14" s="58">
        <v>25177.93</v>
      </c>
      <c r="C14" s="73">
        <v>26279.459000000003</v>
      </c>
      <c r="D14" s="58">
        <v>33838.364</v>
      </c>
      <c r="E14" s="94">
        <f t="shared" si="0"/>
        <v>3.827166256877157</v>
      </c>
      <c r="F14" s="94">
        <f t="shared" si="0"/>
        <v>3.1999353769749828</v>
      </c>
      <c r="G14" s="97">
        <f t="shared" si="0"/>
        <v>6.101737484273273</v>
      </c>
      <c r="H14" s="47"/>
      <c r="I14" s="47"/>
      <c r="K14" s="90"/>
      <c r="L14" s="90"/>
    </row>
    <row r="15" spans="1:12" ht="12.75">
      <c r="A15" s="198">
        <v>2005</v>
      </c>
      <c r="B15" s="58">
        <v>26084.009000000005</v>
      </c>
      <c r="C15" s="73">
        <v>26964.847999999998</v>
      </c>
      <c r="D15" s="58">
        <v>35059.1</v>
      </c>
      <c r="E15" s="94">
        <f t="shared" si="0"/>
        <v>3.598703308810558</v>
      </c>
      <c r="F15" s="94">
        <f t="shared" si="0"/>
        <v>2.6080788040575564</v>
      </c>
      <c r="G15" s="97">
        <f t="shared" si="0"/>
        <v>3.6075502940981385</v>
      </c>
      <c r="H15" s="47"/>
      <c r="I15" s="47"/>
      <c r="K15" s="90"/>
      <c r="L15" s="90"/>
    </row>
    <row r="16" spans="1:12" ht="12.75">
      <c r="A16" s="198">
        <v>2006</v>
      </c>
      <c r="B16" s="58">
        <v>25223.875</v>
      </c>
      <c r="C16" s="73">
        <v>26097.029000000002</v>
      </c>
      <c r="D16" s="58">
        <v>33831.7</v>
      </c>
      <c r="E16" s="94">
        <f t="shared" si="0"/>
        <v>-3.297552918341673</v>
      </c>
      <c r="F16" s="94">
        <f t="shared" si="0"/>
        <v>-3.218334477539042</v>
      </c>
      <c r="G16" s="97">
        <f t="shared" si="0"/>
        <v>-3.5009455462347905</v>
      </c>
      <c r="H16" s="91"/>
      <c r="I16" s="47"/>
      <c r="K16" s="90"/>
      <c r="L16" s="90"/>
    </row>
    <row r="17" spans="1:12" ht="12.75">
      <c r="A17" s="198" t="s">
        <v>78</v>
      </c>
      <c r="B17" s="58">
        <v>25278.2</v>
      </c>
      <c r="C17" s="73">
        <v>26143</v>
      </c>
      <c r="D17" s="58">
        <v>34657</v>
      </c>
      <c r="E17" s="94">
        <f>((B17/B16)-1)*100</f>
        <v>0.21537134956464143</v>
      </c>
      <c r="F17" s="94">
        <f>((C17/C16)-1)*100</f>
        <v>0.1761541514936349</v>
      </c>
      <c r="G17" s="124">
        <f>((D17/D16)-1)*100</f>
        <v>2.4394281103225834</v>
      </c>
      <c r="H17" s="91"/>
      <c r="I17" s="91"/>
      <c r="J17" s="91"/>
      <c r="K17" s="91"/>
      <c r="L17" s="90"/>
    </row>
    <row r="18" spans="1:12" ht="12.75">
      <c r="A18" s="209"/>
      <c r="B18" s="58"/>
      <c r="C18" s="73"/>
      <c r="D18" s="58"/>
      <c r="E18" s="94"/>
      <c r="F18" s="94"/>
      <c r="G18" s="97"/>
      <c r="H18" s="91"/>
      <c r="I18" s="47"/>
      <c r="K18" s="90"/>
      <c r="L18" s="90"/>
    </row>
    <row r="19" spans="1:12" ht="12.75">
      <c r="A19" s="210" t="s">
        <v>17</v>
      </c>
      <c r="B19" s="60"/>
      <c r="C19" s="80"/>
      <c r="D19" s="60"/>
      <c r="E19" s="95"/>
      <c r="F19" s="95"/>
      <c r="G19" s="98"/>
      <c r="H19" s="91"/>
      <c r="I19" s="47"/>
      <c r="K19" s="90"/>
      <c r="L19" s="90"/>
    </row>
    <row r="20" spans="1:12" ht="12.75">
      <c r="A20" s="198">
        <v>2008</v>
      </c>
      <c r="B20" s="58">
        <v>25268.321511000002</v>
      </c>
      <c r="C20" s="73">
        <v>26181.717774999997</v>
      </c>
      <c r="D20" s="58">
        <v>35106.88735477405</v>
      </c>
      <c r="E20" s="94">
        <f>((B20/B17)-1)*100</f>
        <v>-0.03907908395375248</v>
      </c>
      <c r="F20" s="94">
        <f>((C20/C17)-1)*100</f>
        <v>0.14809996939906256</v>
      </c>
      <c r="G20" s="97">
        <f>((D20/D17)-1)*100</f>
        <v>1.2981139590098723</v>
      </c>
      <c r="H20" s="47"/>
      <c r="I20" s="91"/>
      <c r="J20" s="91"/>
      <c r="K20" s="91"/>
      <c r="L20" s="90"/>
    </row>
    <row r="21" spans="1:12" ht="12.75">
      <c r="A21" s="198">
        <f>+A20+1</f>
        <v>2009</v>
      </c>
      <c r="B21" s="58">
        <v>25935.50688111056</v>
      </c>
      <c r="C21" s="73">
        <v>26741.818140491916</v>
      </c>
      <c r="D21" s="58">
        <v>35761.044626149785</v>
      </c>
      <c r="E21" s="94">
        <f aca="true" t="shared" si="1" ref="E21:G22">((B21/B20)-1)*100</f>
        <v>2.640402409871645</v>
      </c>
      <c r="F21" s="94">
        <f t="shared" si="1"/>
        <v>2.139280433412738</v>
      </c>
      <c r="G21" s="97">
        <f t="shared" si="1"/>
        <v>1.8633303054330197</v>
      </c>
      <c r="H21" s="47"/>
      <c r="I21" s="91"/>
      <c r="J21" s="91"/>
      <c r="K21" s="91"/>
      <c r="L21" s="90"/>
    </row>
    <row r="22" spans="1:12" ht="12.75">
      <c r="A22" s="198">
        <f>+A21+1</f>
        <v>2010</v>
      </c>
      <c r="B22" s="58">
        <v>26683.619231719047</v>
      </c>
      <c r="C22" s="73">
        <v>27392.810401063354</v>
      </c>
      <c r="D22" s="58">
        <v>36597.47722481724</v>
      </c>
      <c r="E22" s="94">
        <f t="shared" si="1"/>
        <v>2.8845102354770447</v>
      </c>
      <c r="F22" s="94">
        <f t="shared" si="1"/>
        <v>2.4343605103862354</v>
      </c>
      <c r="G22" s="97">
        <f t="shared" si="1"/>
        <v>2.3389490083738362</v>
      </c>
      <c r="H22" s="47"/>
      <c r="I22" s="91"/>
      <c r="J22" s="91"/>
      <c r="K22" s="91"/>
      <c r="L22" s="90"/>
    </row>
    <row r="23" spans="1:12" ht="12.75">
      <c r="A23" s="198"/>
      <c r="B23" s="58"/>
      <c r="C23" s="73"/>
      <c r="D23" s="58"/>
      <c r="E23" s="94"/>
      <c r="F23" s="94"/>
      <c r="G23" s="97"/>
      <c r="H23" s="47"/>
      <c r="I23" s="91"/>
      <c r="J23" s="91"/>
      <c r="K23" s="91"/>
      <c r="L23" s="90"/>
    </row>
    <row r="24" spans="1:12" ht="12.75">
      <c r="A24" s="198">
        <f>+A22+1</f>
        <v>2011</v>
      </c>
      <c r="B24" s="58">
        <v>27488.08086576608</v>
      </c>
      <c r="C24" s="73">
        <v>28131.346643313882</v>
      </c>
      <c r="D24" s="58">
        <v>37623.48672872771</v>
      </c>
      <c r="E24" s="94">
        <f>((B24/B22)-1)*100</f>
        <v>3.0148145461870612</v>
      </c>
      <c r="F24" s="94">
        <f>((C24/C22)-1)*100</f>
        <v>2.6960951849681614</v>
      </c>
      <c r="G24" s="97">
        <f>((D24/D22)-1)*100</f>
        <v>2.8034978957913514</v>
      </c>
      <c r="H24" s="47"/>
      <c r="I24" s="91"/>
      <c r="J24" s="91"/>
      <c r="K24" s="91"/>
      <c r="L24" s="90"/>
    </row>
    <row r="25" spans="1:12" ht="12.75">
      <c r="A25" s="198">
        <f>+A24+1</f>
        <v>2012</v>
      </c>
      <c r="B25" s="58">
        <v>28311.969408103527</v>
      </c>
      <c r="C25" s="73">
        <v>28906.134897242264</v>
      </c>
      <c r="D25" s="58">
        <v>38791.07519054017</v>
      </c>
      <c r="E25" s="94">
        <f aca="true" t="shared" si="2" ref="E25:G26">((B25/B24)-1)*100</f>
        <v>2.997257416262644</v>
      </c>
      <c r="F25" s="94">
        <f t="shared" si="2"/>
        <v>2.754181176436954</v>
      </c>
      <c r="G25" s="97">
        <f t="shared" si="2"/>
        <v>3.103349963896207</v>
      </c>
      <c r="H25" s="47"/>
      <c r="I25" s="91"/>
      <c r="J25" s="91"/>
      <c r="K25" s="91"/>
      <c r="L25" s="90"/>
    </row>
    <row r="26" spans="1:12" ht="12.75">
      <c r="A26" s="198">
        <f>+A25+1</f>
        <v>2013</v>
      </c>
      <c r="B26" s="58">
        <v>29151.855495833668</v>
      </c>
      <c r="C26" s="73">
        <v>29720.642903799097</v>
      </c>
      <c r="D26" s="58">
        <v>40046.83564262447</v>
      </c>
      <c r="E26" s="94">
        <f t="shared" si="2"/>
        <v>2.966540672687179</v>
      </c>
      <c r="F26" s="94">
        <f t="shared" si="2"/>
        <v>2.8177686482551367</v>
      </c>
      <c r="G26" s="97">
        <f t="shared" si="2"/>
        <v>3.2372406434110435</v>
      </c>
      <c r="H26" s="47"/>
      <c r="I26" s="91"/>
      <c r="J26" s="91"/>
      <c r="K26" s="91"/>
      <c r="L26" s="90"/>
    </row>
    <row r="27" spans="1:12" ht="12.75">
      <c r="A27" s="198">
        <f>+A26+1</f>
        <v>2014</v>
      </c>
      <c r="B27" s="58">
        <v>30024.859102217273</v>
      </c>
      <c r="C27" s="73">
        <v>30598.57838496475</v>
      </c>
      <c r="D27" s="58">
        <v>41369.380797706566</v>
      </c>
      <c r="E27" s="94">
        <f aca="true" t="shared" si="3" ref="E27:G28">((B27/B26)-1)*100</f>
        <v>2.9946759529882128</v>
      </c>
      <c r="F27" s="94">
        <f t="shared" si="3"/>
        <v>2.9539585802614843</v>
      </c>
      <c r="G27" s="97">
        <f t="shared" si="3"/>
        <v>3.3024960246157864</v>
      </c>
      <c r="H27" s="47"/>
      <c r="I27" s="91"/>
      <c r="J27" s="91"/>
      <c r="K27" s="91"/>
      <c r="L27" s="90"/>
    </row>
    <row r="28" spans="1:11" ht="12.75">
      <c r="A28" s="198">
        <f>+A27+1</f>
        <v>2015</v>
      </c>
      <c r="B28" s="58">
        <v>30883.10885149172</v>
      </c>
      <c r="C28" s="73">
        <v>31477.090388992605</v>
      </c>
      <c r="D28" s="58">
        <v>42780.763440742405</v>
      </c>
      <c r="E28" s="94">
        <f t="shared" si="3"/>
        <v>2.8584638693976983</v>
      </c>
      <c r="F28" s="94">
        <f t="shared" si="3"/>
        <v>2.871087646540893</v>
      </c>
      <c r="G28" s="97">
        <f t="shared" si="3"/>
        <v>3.4116600631210803</v>
      </c>
      <c r="I28" s="91"/>
      <c r="J28" s="91"/>
      <c r="K28" s="91"/>
    </row>
    <row r="29" spans="1:11" ht="12.75">
      <c r="A29" s="198"/>
      <c r="B29" s="58"/>
      <c r="C29" s="73"/>
      <c r="D29" s="58"/>
      <c r="E29" s="94"/>
      <c r="F29" s="94"/>
      <c r="G29" s="97"/>
      <c r="I29" s="91"/>
      <c r="J29" s="91"/>
      <c r="K29" s="91"/>
    </row>
    <row r="30" spans="1:11" ht="12.75">
      <c r="A30" s="198">
        <f>+A28+1</f>
        <v>2016</v>
      </c>
      <c r="B30" s="58">
        <v>31744.73377181688</v>
      </c>
      <c r="C30" s="73">
        <v>32390.24669390069</v>
      </c>
      <c r="D30" s="58">
        <v>44233.77136423814</v>
      </c>
      <c r="E30" s="94">
        <f>((B30/B28)-1)*100</f>
        <v>2.789955261526522</v>
      </c>
      <c r="F30" s="94">
        <f>((C30/C28)-1)*100</f>
        <v>2.9010187842120727</v>
      </c>
      <c r="G30" s="97">
        <f>((D30/D28)-1)*100</f>
        <v>3.396404847960155</v>
      </c>
      <c r="K30" s="1"/>
    </row>
    <row r="31" spans="1:11" ht="12.75">
      <c r="A31" s="198">
        <f>+A30+1</f>
        <v>2017</v>
      </c>
      <c r="B31" s="58">
        <v>32590.026454451938</v>
      </c>
      <c r="C31" s="73">
        <v>33297.55125930895</v>
      </c>
      <c r="D31" s="58">
        <v>45756.14999545969</v>
      </c>
      <c r="E31" s="94">
        <f aca="true" t="shared" si="4" ref="E31:G32">((B31/B30)-1)*100</f>
        <v>2.6627808212570825</v>
      </c>
      <c r="F31" s="94">
        <f t="shared" si="4"/>
        <v>2.8011659620335916</v>
      </c>
      <c r="G31" s="97">
        <f t="shared" si="4"/>
        <v>3.4416659133260197</v>
      </c>
      <c r="K31" s="1"/>
    </row>
    <row r="32" spans="1:11" ht="12.75">
      <c r="A32" s="198">
        <f>+A31+1</f>
        <v>2018</v>
      </c>
      <c r="B32" s="58">
        <v>33466.75140779672</v>
      </c>
      <c r="C32" s="73">
        <v>34255.756146624146</v>
      </c>
      <c r="D32" s="58">
        <v>47329.22448113764</v>
      </c>
      <c r="E32" s="94">
        <f t="shared" si="4"/>
        <v>2.6901633681399417</v>
      </c>
      <c r="F32" s="94">
        <f t="shared" si="4"/>
        <v>2.8777037682232276</v>
      </c>
      <c r="G32" s="97">
        <f t="shared" si="4"/>
        <v>3.437952025758384</v>
      </c>
      <c r="H32" s="91"/>
      <c r="K32" s="1"/>
    </row>
    <row r="33" spans="1:11" ht="12.75">
      <c r="A33" s="198">
        <f>+A32+1</f>
        <v>2019</v>
      </c>
      <c r="B33" s="58">
        <v>34323.50306502567</v>
      </c>
      <c r="C33" s="73">
        <v>35204.38178968473</v>
      </c>
      <c r="D33" s="58">
        <v>48956.181060581584</v>
      </c>
      <c r="E33" s="94">
        <f aca="true" t="shared" si="5" ref="E33:G34">((B33/B32)-1)*100</f>
        <v>2.5600084298273096</v>
      </c>
      <c r="F33" s="94">
        <f t="shared" si="5"/>
        <v>2.7692445001073818</v>
      </c>
      <c r="G33" s="97">
        <f t="shared" si="5"/>
        <v>3.4375306109069026</v>
      </c>
      <c r="H33" s="91"/>
      <c r="K33" s="1"/>
    </row>
    <row r="34" spans="1:11" ht="12.75">
      <c r="A34" s="198">
        <f>+A33+1</f>
        <v>2020</v>
      </c>
      <c r="B34" s="58">
        <v>35175.881745300765</v>
      </c>
      <c r="C34" s="73">
        <v>36162.18916081243</v>
      </c>
      <c r="D34" s="58">
        <v>50611.999639826885</v>
      </c>
      <c r="E34" s="94">
        <f t="shared" si="5"/>
        <v>2.4833673843263293</v>
      </c>
      <c r="F34" s="94">
        <f t="shared" si="5"/>
        <v>2.7207049873784195</v>
      </c>
      <c r="G34" s="97">
        <f t="shared" si="5"/>
        <v>3.382246211558626</v>
      </c>
      <c r="H34" s="91"/>
      <c r="K34" s="1"/>
    </row>
    <row r="35" spans="1:11" ht="12.75">
      <c r="A35" s="198"/>
      <c r="B35" s="58"/>
      <c r="C35" s="73"/>
      <c r="D35" s="58"/>
      <c r="E35" s="94"/>
      <c r="F35" s="94"/>
      <c r="G35" s="97"/>
      <c r="H35" s="91"/>
      <c r="K35" s="1"/>
    </row>
    <row r="36" spans="1:11" ht="12.75">
      <c r="A36" s="198">
        <f>+A34+1</f>
        <v>2021</v>
      </c>
      <c r="B36" s="58">
        <v>36023.98861282169</v>
      </c>
      <c r="C36" s="73">
        <v>37126.616524061574</v>
      </c>
      <c r="D36" s="58">
        <v>52290.539103785464</v>
      </c>
      <c r="E36" s="94">
        <f>((B36/B34)-1)*100</f>
        <v>2.411046505278369</v>
      </c>
      <c r="F36" s="94">
        <f>((C36/C34)-1)*100</f>
        <v>2.666949611264857</v>
      </c>
      <c r="G36" s="97">
        <f>((D36/D34)-1)*100</f>
        <v>3.31648517328631</v>
      </c>
      <c r="H36" s="91"/>
      <c r="K36" s="1"/>
    </row>
    <row r="37" spans="1:11" ht="12.75">
      <c r="A37" s="198">
        <f>+A36+1</f>
        <v>2022</v>
      </c>
      <c r="B37" s="58">
        <v>36870.400684719934</v>
      </c>
      <c r="C37" s="73">
        <v>38095.81666869085</v>
      </c>
      <c r="D37" s="58">
        <v>54004.96569172287</v>
      </c>
      <c r="E37" s="94">
        <f aca="true" t="shared" si="6" ref="E37:G40">((B37/B36)-1)*100</f>
        <v>2.349579001357416</v>
      </c>
      <c r="F37" s="94">
        <f t="shared" si="6"/>
        <v>2.61052645075035</v>
      </c>
      <c r="G37" s="97">
        <f t="shared" si="6"/>
        <v>3.278655407500475</v>
      </c>
      <c r="H37" s="91"/>
      <c r="K37" s="1"/>
    </row>
    <row r="38" spans="1:11" ht="12.75">
      <c r="A38" s="198">
        <f>+A37+1</f>
        <v>2023</v>
      </c>
      <c r="B38" s="58">
        <v>37724.402019632136</v>
      </c>
      <c r="C38" s="73">
        <v>39080.30429032711</v>
      </c>
      <c r="D38" s="58">
        <v>55758.53500127199</v>
      </c>
      <c r="E38" s="94">
        <f t="shared" si="6"/>
        <v>2.3162247197007657</v>
      </c>
      <c r="F38" s="94">
        <f t="shared" si="6"/>
        <v>2.584240758501344</v>
      </c>
      <c r="G38" s="97">
        <f t="shared" si="6"/>
        <v>3.247051983254723</v>
      </c>
      <c r="H38" s="91"/>
      <c r="K38" s="1"/>
    </row>
    <row r="39" spans="1:11" ht="12.75">
      <c r="A39" s="198">
        <f>+A38+1</f>
        <v>2024</v>
      </c>
      <c r="B39" s="58">
        <v>38582.26192997511</v>
      </c>
      <c r="C39" s="73">
        <v>40075.39073946381</v>
      </c>
      <c r="D39" s="58">
        <v>57555.987529433674</v>
      </c>
      <c r="E39" s="94">
        <f t="shared" si="6"/>
        <v>2.274018577939385</v>
      </c>
      <c r="F39" s="94">
        <f t="shared" si="6"/>
        <v>2.5462607500295054</v>
      </c>
      <c r="G39" s="97">
        <f t="shared" si="6"/>
        <v>3.2236365753165463</v>
      </c>
      <c r="H39" s="91"/>
      <c r="K39" s="1"/>
    </row>
    <row r="40" spans="1:11" ht="12.75">
      <c r="A40" s="198">
        <f>+A39+1</f>
        <v>2025</v>
      </c>
      <c r="B40" s="58">
        <v>39451.55168840622</v>
      </c>
      <c r="C40" s="73">
        <v>41090.81748582664</v>
      </c>
      <c r="D40" s="58">
        <v>59398.87444932129</v>
      </c>
      <c r="E40" s="94">
        <f t="shared" si="6"/>
        <v>2.2530813771593605</v>
      </c>
      <c r="F40" s="94">
        <f t="shared" si="6"/>
        <v>2.533791255996176</v>
      </c>
      <c r="G40" s="97">
        <f t="shared" si="6"/>
        <v>3.2019030495223033</v>
      </c>
      <c r="H40" s="91"/>
      <c r="I40" s="99"/>
      <c r="J40" s="99"/>
      <c r="K40" s="99"/>
    </row>
    <row r="41" spans="1:11" ht="12.75">
      <c r="A41" s="198"/>
      <c r="B41" s="58"/>
      <c r="C41" s="58"/>
      <c r="D41" s="58"/>
      <c r="E41" s="143"/>
      <c r="F41" s="143"/>
      <c r="G41" s="97"/>
      <c r="H41" s="91"/>
      <c r="K41" s="1"/>
    </row>
    <row r="42" spans="1:11" ht="12.75">
      <c r="A42" s="198" t="s">
        <v>71</v>
      </c>
      <c r="B42" s="130"/>
      <c r="C42" s="58"/>
      <c r="D42" s="58"/>
      <c r="E42" s="143"/>
      <c r="F42" s="143"/>
      <c r="G42" s="97"/>
      <c r="H42" s="91"/>
      <c r="K42" s="1"/>
    </row>
    <row r="43" spans="1:11" ht="12.75">
      <c r="A43" s="198" t="s">
        <v>79</v>
      </c>
      <c r="B43" s="141">
        <f>RATE(7,,-B10,B17)</f>
        <v>-0.0035713323146657787</v>
      </c>
      <c r="C43" s="141">
        <f>RATE(7,,-C10,C17)</f>
        <v>-0.007680379051816984</v>
      </c>
      <c r="D43" s="141">
        <f>RATE(7,,-D10,D17)</f>
        <v>0.006640385462374496</v>
      </c>
      <c r="E43" s="143"/>
      <c r="F43" s="143"/>
      <c r="G43" s="97"/>
      <c r="H43" s="91"/>
      <c r="K43" s="1"/>
    </row>
    <row r="44" spans="1:11" ht="12.75">
      <c r="A44" s="198" t="s">
        <v>80</v>
      </c>
      <c r="B44" s="141">
        <f>RATE(3,,-B17,B22)</f>
        <v>0.01819946155556526</v>
      </c>
      <c r="C44" s="141">
        <f>RATE(3,,-C17,C22)</f>
        <v>0.015688159275041014</v>
      </c>
      <c r="D44" s="141">
        <f>RATE(3,,-D17,D22)</f>
        <v>0.01832575439772579</v>
      </c>
      <c r="E44" s="143"/>
      <c r="F44" s="143"/>
      <c r="G44" s="97"/>
      <c r="H44" s="91"/>
      <c r="K44" s="1"/>
    </row>
    <row r="45" spans="1:11" ht="12.75">
      <c r="A45" s="198" t="s">
        <v>68</v>
      </c>
      <c r="B45" s="141">
        <f>RATE(10,,-B22,B34)</f>
        <v>0.028016359160092204</v>
      </c>
      <c r="C45" s="141">
        <f>RATE(10,,-C22,C34)</f>
        <v>0.02816262390351622</v>
      </c>
      <c r="D45" s="141">
        <f>RATE(10,,-D22,D34)</f>
        <v>0.03295222321126004</v>
      </c>
      <c r="E45" s="143"/>
      <c r="F45" s="143"/>
      <c r="G45" s="97"/>
      <c r="H45" s="91"/>
      <c r="K45" s="1"/>
    </row>
    <row r="46" spans="1:11" ht="13.5" thickBot="1">
      <c r="A46" s="201" t="s">
        <v>81</v>
      </c>
      <c r="B46" s="132">
        <f>RATE(18,,-B17,B40)</f>
        <v>0.025037811166117963</v>
      </c>
      <c r="C46" s="132">
        <f>RATE(18,,-C17,C40)</f>
        <v>0.025440627314482645</v>
      </c>
      <c r="D46" s="132">
        <f>RATE(18,,-D17,D40)</f>
        <v>0.030384439787584025</v>
      </c>
      <c r="E46" s="144"/>
      <c r="F46" s="145"/>
      <c r="G46" s="142"/>
      <c r="H46" s="91"/>
      <c r="I46" s="1"/>
      <c r="K46" s="1"/>
    </row>
    <row r="47" spans="1:11" ht="12.75">
      <c r="A47" s="135"/>
      <c r="B47" s="137"/>
      <c r="C47" s="137"/>
      <c r="D47" s="137"/>
      <c r="E47" s="21"/>
      <c r="F47" s="22"/>
      <c r="G47" s="3"/>
      <c r="H47" s="91"/>
      <c r="I47" s="1"/>
      <c r="K47" s="1"/>
    </row>
    <row r="48" spans="1:11" ht="12.75">
      <c r="A48" t="s">
        <v>18</v>
      </c>
      <c r="H48" s="91"/>
      <c r="I48" s="1"/>
      <c r="K48" s="1"/>
    </row>
    <row r="49" spans="8:11" ht="12.75">
      <c r="H49" s="91"/>
      <c r="I49" s="1"/>
      <c r="K49" s="1"/>
    </row>
    <row r="50" spans="2:12" ht="12.75">
      <c r="B50" s="99"/>
      <c r="G50" s="1"/>
      <c r="H50" s="1"/>
      <c r="I50" s="1"/>
      <c r="J50" s="1"/>
      <c r="K50" s="1"/>
      <c r="L50" s="1"/>
    </row>
    <row r="51" spans="2:12" ht="12.75">
      <c r="B51" s="72"/>
      <c r="C51" s="72"/>
      <c r="D51" s="72"/>
      <c r="J51" s="1"/>
      <c r="K51" s="1"/>
      <c r="L51" s="1"/>
    </row>
  </sheetData>
  <mergeCells count="2">
    <mergeCell ref="E7:G7"/>
    <mergeCell ref="A2:G2"/>
  </mergeCells>
  <printOptions horizontalCentered="1"/>
  <pageMargins left="0.75" right="0.75" top="1" bottom="1" header="0.5" footer="0.5"/>
  <pageSetup fitToHeight="1" fitToWidth="1" horizontalDpi="600" verticalDpi="600" orientation="landscape" scale="74" r:id="rId1"/>
  <headerFooter alignWithMargins="0"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60" zoomScaleNormal="75" workbookViewId="0" topLeftCell="A1">
      <selection activeCell="D33" sqref="D33"/>
    </sheetView>
  </sheetViews>
  <sheetFormatPr defaultColWidth="9.140625" defaultRowHeight="12.75"/>
  <cols>
    <col min="1" max="1" width="20.140625" style="0" customWidth="1"/>
    <col min="2" max="4" width="25.7109375" style="0" customWidth="1"/>
  </cols>
  <sheetData>
    <row r="1" spans="1:4" ht="18">
      <c r="A1" s="29" t="s">
        <v>73</v>
      </c>
      <c r="B1" s="16"/>
      <c r="C1" s="16"/>
      <c r="D1" s="16"/>
    </row>
    <row r="2" spans="1:4" ht="12.75">
      <c r="A2" s="16"/>
      <c r="B2" s="16"/>
      <c r="C2" s="16"/>
      <c r="D2" s="16"/>
    </row>
    <row r="3" spans="1:4" ht="20.25">
      <c r="A3" s="30" t="s">
        <v>28</v>
      </c>
      <c r="B3" s="16"/>
      <c r="C3" s="16"/>
      <c r="D3" s="16"/>
    </row>
    <row r="4" spans="1:4" ht="12.75">
      <c r="A4" s="16"/>
      <c r="B4" s="16"/>
      <c r="C4" s="16"/>
      <c r="D4" s="16"/>
    </row>
    <row r="5" spans="1:4" ht="20.25">
      <c r="A5" s="30" t="s">
        <v>27</v>
      </c>
      <c r="B5" s="16"/>
      <c r="C5" s="16"/>
      <c r="D5" s="16"/>
    </row>
    <row r="6" spans="1:4" ht="15.75">
      <c r="A6" s="15" t="s">
        <v>2</v>
      </c>
      <c r="B6" s="16"/>
      <c r="C6" s="16"/>
      <c r="D6" s="16"/>
    </row>
    <row r="7" spans="1:4" ht="12.75">
      <c r="A7" s="20"/>
      <c r="B7" s="16"/>
      <c r="C7" s="16"/>
      <c r="D7" s="16"/>
    </row>
    <row r="8" spans="1:4" ht="13.5" thickBot="1">
      <c r="A8" s="3"/>
      <c r="B8" s="3"/>
      <c r="C8" s="3"/>
      <c r="D8" s="3"/>
    </row>
    <row r="9" spans="1:5" ht="12.75">
      <c r="A9" s="181" t="s">
        <v>3</v>
      </c>
      <c r="B9" s="162" t="s">
        <v>6</v>
      </c>
      <c r="C9" s="161"/>
      <c r="D9" s="182"/>
      <c r="E9" s="3"/>
    </row>
    <row r="10" spans="1:5" ht="12.75">
      <c r="A10" s="183" t="s">
        <v>8</v>
      </c>
      <c r="B10" s="18" t="s">
        <v>11</v>
      </c>
      <c r="C10" s="17" t="s">
        <v>12</v>
      </c>
      <c r="D10" s="166" t="s">
        <v>13</v>
      </c>
      <c r="E10" s="3"/>
    </row>
    <row r="11" spans="1:4" ht="12.75">
      <c r="A11" s="76" t="s">
        <v>16</v>
      </c>
      <c r="B11" s="37"/>
      <c r="C11" s="31"/>
      <c r="D11" s="184"/>
    </row>
    <row r="12" spans="1:4" ht="12.75">
      <c r="A12" s="197">
        <v>2000</v>
      </c>
      <c r="B12" s="45">
        <f>+TABLE36!E12</f>
        <v>10716.7</v>
      </c>
      <c r="C12" s="36">
        <f>+TABLE36!G12</f>
        <v>941.1</v>
      </c>
      <c r="D12" s="167">
        <f>SUM(B12:C12)</f>
        <v>11657.800000000001</v>
      </c>
    </row>
    <row r="13" spans="1:4" ht="12.75">
      <c r="A13" s="198">
        <v>2001</v>
      </c>
      <c r="B13" s="45">
        <f>+TABLE36!E13</f>
        <v>9834.5</v>
      </c>
      <c r="C13" s="36">
        <f>+TABLE36!G13</f>
        <v>908.1</v>
      </c>
      <c r="D13" s="167">
        <f aca="true" t="shared" si="0" ref="D13:D18">SUM(B13:C13)</f>
        <v>10742.6</v>
      </c>
    </row>
    <row r="14" spans="1:4" ht="12.75">
      <c r="A14" s="198">
        <f>+A13+1</f>
        <v>2002</v>
      </c>
      <c r="B14" s="45">
        <f>+TABLE36!E14</f>
        <v>9538.661</v>
      </c>
      <c r="C14" s="36">
        <f>+TABLE36!G14</f>
        <v>911.578</v>
      </c>
      <c r="D14" s="167">
        <f t="shared" si="0"/>
        <v>10450.239</v>
      </c>
    </row>
    <row r="15" spans="1:4" ht="12.75">
      <c r="A15" s="198">
        <f>+A14+1</f>
        <v>2003</v>
      </c>
      <c r="B15" s="45">
        <f>+TABLE36!E15</f>
        <v>9021.218</v>
      </c>
      <c r="C15" s="36">
        <f>+TABLE36!G15</f>
        <v>862.894</v>
      </c>
      <c r="D15" s="167">
        <f t="shared" si="0"/>
        <v>9884.112000000001</v>
      </c>
    </row>
    <row r="16" spans="1:4" ht="12.75">
      <c r="A16" s="198">
        <v>2004</v>
      </c>
      <c r="B16" s="45">
        <f>+TABLE36!E16</f>
        <v>8572.213</v>
      </c>
      <c r="C16" s="36">
        <f>+TABLE36!G16</f>
        <v>850.308</v>
      </c>
      <c r="D16" s="167">
        <f t="shared" si="0"/>
        <v>9422.521</v>
      </c>
    </row>
    <row r="17" spans="1:4" ht="12.75">
      <c r="A17" s="198">
        <v>2005</v>
      </c>
      <c r="B17" s="45">
        <f>+TABLE36!E17</f>
        <v>8275.124000000002</v>
      </c>
      <c r="C17" s="36">
        <f>+TABLE36!G17</f>
        <v>795.06</v>
      </c>
      <c r="D17" s="167">
        <f t="shared" si="0"/>
        <v>9070.184000000001</v>
      </c>
    </row>
    <row r="18" spans="1:7" ht="12.75">
      <c r="A18" s="198">
        <v>2006</v>
      </c>
      <c r="B18" s="45">
        <f>+TABLE36!E18</f>
        <v>7830.398999999999</v>
      </c>
      <c r="C18" s="36">
        <f>+TABLE36!G18</f>
        <v>780.51</v>
      </c>
      <c r="D18" s="185">
        <f t="shared" si="0"/>
        <v>8610.909</v>
      </c>
      <c r="F18" s="67"/>
      <c r="G18" s="67"/>
    </row>
    <row r="19" spans="1:7" ht="12.75">
      <c r="A19" s="198" t="s">
        <v>78</v>
      </c>
      <c r="B19" s="45">
        <f>+TABLE36!E19</f>
        <v>7750.8</v>
      </c>
      <c r="C19" s="36">
        <f>+TABLE36!G19</f>
        <v>770.8</v>
      </c>
      <c r="D19" s="185">
        <f>SUM(B19:C19)</f>
        <v>8521.6</v>
      </c>
      <c r="E19" s="82"/>
      <c r="F19" s="67"/>
      <c r="G19" s="67"/>
    </row>
    <row r="20" spans="1:4" ht="12.75">
      <c r="A20" s="199"/>
      <c r="B20" s="38"/>
      <c r="C20" s="36"/>
      <c r="D20" s="167"/>
    </row>
    <row r="21" spans="1:4" ht="12.75">
      <c r="A21" s="200" t="s">
        <v>17</v>
      </c>
      <c r="B21" s="38"/>
      <c r="C21" s="33"/>
      <c r="D21" s="167"/>
    </row>
    <row r="22" spans="1:7" ht="12.75">
      <c r="A22" s="198">
        <v>2008</v>
      </c>
      <c r="B22" s="45">
        <f>+TABLE36!E22</f>
        <v>7748.862300000001</v>
      </c>
      <c r="C22" s="36">
        <f>+TABLE36!G22</f>
        <v>757.54224</v>
      </c>
      <c r="D22" s="185">
        <f>SUM(B22:C22)</f>
        <v>8506.404540000001</v>
      </c>
      <c r="E22" s="82"/>
      <c r="F22" s="67"/>
      <c r="G22" s="67"/>
    </row>
    <row r="23" spans="1:7" ht="12.75">
      <c r="A23" s="198">
        <f>+A22+1</f>
        <v>2009</v>
      </c>
      <c r="B23" s="45">
        <f>+TABLE36!E23</f>
        <v>7794.187835581708</v>
      </c>
      <c r="C23" s="36">
        <f>+TABLE36!G23</f>
        <v>757.54224</v>
      </c>
      <c r="D23" s="185">
        <f>SUM(B23:C23)</f>
        <v>8551.730075581709</v>
      </c>
      <c r="E23" s="82"/>
      <c r="F23" s="82"/>
      <c r="G23" s="82"/>
    </row>
    <row r="24" spans="1:7" ht="12.75">
      <c r="A24" s="198">
        <f>+A23+1</f>
        <v>2010</v>
      </c>
      <c r="B24" s="45">
        <f>+TABLE36!E24</f>
        <v>7819.884108461889</v>
      </c>
      <c r="C24" s="36">
        <f>+TABLE36!G24</f>
        <v>757.54224</v>
      </c>
      <c r="D24" s="185">
        <f>SUM(B24:C24)</f>
        <v>8577.42634846189</v>
      </c>
      <c r="E24" s="82"/>
      <c r="F24" s="82"/>
      <c r="G24" s="82"/>
    </row>
    <row r="25" spans="1:7" ht="12.75">
      <c r="A25" s="198"/>
      <c r="B25" s="45"/>
      <c r="C25" s="36"/>
      <c r="D25" s="185"/>
      <c r="E25" s="82"/>
      <c r="F25" s="82"/>
      <c r="G25" s="82"/>
    </row>
    <row r="26" spans="1:7" ht="12.75">
      <c r="A26" s="198">
        <f>+A24+1</f>
        <v>2011</v>
      </c>
      <c r="B26" s="45">
        <f>+TABLE36!E26</f>
        <v>7826.475067332692</v>
      </c>
      <c r="C26" s="36">
        <f>+TABLE36!G26</f>
        <v>757.54224</v>
      </c>
      <c r="D26" s="185">
        <f>SUM(B26:C26)</f>
        <v>8584.017307332691</v>
      </c>
      <c r="E26" s="82"/>
      <c r="F26" s="82"/>
      <c r="G26" s="82"/>
    </row>
    <row r="27" spans="1:7" ht="12.75">
      <c r="A27" s="198">
        <f>+A26+1</f>
        <v>2012</v>
      </c>
      <c r="B27" s="45">
        <f>+TABLE36!E27</f>
        <v>7832.368511120814</v>
      </c>
      <c r="C27" s="36">
        <f>+TABLE36!G27</f>
        <v>757.54224</v>
      </c>
      <c r="D27" s="185">
        <f>SUM(B27:C27)</f>
        <v>8589.910751120815</v>
      </c>
      <c r="E27" s="82"/>
      <c r="F27" s="82"/>
      <c r="G27" s="82"/>
    </row>
    <row r="28" spans="1:7" ht="12.75">
      <c r="A28" s="198">
        <f>+A27+1</f>
        <v>2013</v>
      </c>
      <c r="B28" s="45">
        <f>+TABLE36!E28</f>
        <v>7837.9069342457315</v>
      </c>
      <c r="C28" s="36">
        <f>+TABLE36!G28</f>
        <v>757.54224</v>
      </c>
      <c r="D28" s="185">
        <f>SUM(B28:C28)</f>
        <v>8595.449174245732</v>
      </c>
      <c r="E28" s="82"/>
      <c r="F28" s="82"/>
      <c r="G28" s="82"/>
    </row>
    <row r="29" spans="1:7" ht="12.75">
      <c r="A29" s="198">
        <f>+A28+1</f>
        <v>2014</v>
      </c>
      <c r="B29" s="45">
        <f>+TABLE36!E29</f>
        <v>7848.431159299371</v>
      </c>
      <c r="C29" s="36">
        <f>+TABLE36!G29</f>
        <v>757.54224</v>
      </c>
      <c r="D29" s="185">
        <f>SUM(B29:C29)</f>
        <v>8605.973399299372</v>
      </c>
      <c r="E29" s="82"/>
      <c r="F29" s="82"/>
      <c r="G29" s="82"/>
    </row>
    <row r="30" spans="1:7" ht="12.75">
      <c r="A30" s="198">
        <f>+A29+1</f>
        <v>2015</v>
      </c>
      <c r="B30" s="45">
        <f>+TABLE36!E30</f>
        <v>7877.838540903304</v>
      </c>
      <c r="C30" s="36">
        <f>+TABLE36!G30</f>
        <v>757.54224</v>
      </c>
      <c r="D30" s="185">
        <f>SUM(B30:C30)</f>
        <v>8635.380780903304</v>
      </c>
      <c r="E30" s="82"/>
      <c r="F30" s="82"/>
      <c r="G30" s="82"/>
    </row>
    <row r="31" spans="1:7" ht="12.75">
      <c r="A31" s="198"/>
      <c r="B31" s="49"/>
      <c r="C31" s="84"/>
      <c r="D31" s="185"/>
      <c r="E31" s="82"/>
      <c r="F31" s="82"/>
      <c r="G31" s="82"/>
    </row>
    <row r="32" spans="1:7" ht="12.75">
      <c r="A32" s="198">
        <f>+A30+1</f>
        <v>2016</v>
      </c>
      <c r="B32" s="45">
        <f>+TABLE36!E32</f>
        <v>7914.88602774993</v>
      </c>
      <c r="C32" s="36">
        <f>+TABLE36!G32</f>
        <v>757.54224</v>
      </c>
      <c r="D32" s="185">
        <f>SUM(B32:C32)</f>
        <v>8672.42826774993</v>
      </c>
      <c r="E32" s="82"/>
      <c r="F32" s="82"/>
      <c r="G32" s="82"/>
    </row>
    <row r="33" spans="1:7" ht="12.75">
      <c r="A33" s="198">
        <f>+A32+1</f>
        <v>2017</v>
      </c>
      <c r="B33" s="45">
        <f>+TABLE36!E33</f>
        <v>7970.761770343412</v>
      </c>
      <c r="C33" s="36">
        <f>+TABLE36!G33</f>
        <v>757.54224</v>
      </c>
      <c r="D33" s="185">
        <f>SUM(B33:C33)</f>
        <v>8728.304010343412</v>
      </c>
      <c r="E33" s="82"/>
      <c r="F33" s="82"/>
      <c r="G33" s="82"/>
    </row>
    <row r="34" spans="1:7" ht="12.75">
      <c r="A34" s="198">
        <f>+A33+1</f>
        <v>2018</v>
      </c>
      <c r="B34" s="45">
        <f>+TABLE36!E34</f>
        <v>8042.154196758354</v>
      </c>
      <c r="C34" s="36">
        <f>+TABLE36!G34</f>
        <v>757.54224</v>
      </c>
      <c r="D34" s="178">
        <f>SUM(B34:C34)</f>
        <v>8799.696436758355</v>
      </c>
      <c r="E34" s="82"/>
      <c r="F34" s="67"/>
      <c r="G34" s="67"/>
    </row>
    <row r="35" spans="1:7" ht="12.75">
      <c r="A35" s="198">
        <f>+A34+1</f>
        <v>2019</v>
      </c>
      <c r="B35" s="45">
        <f>+TABLE36!E35</f>
        <v>8121.2474769635</v>
      </c>
      <c r="C35" s="36">
        <f>+TABLE36!G35</f>
        <v>757.54224</v>
      </c>
      <c r="D35" s="178">
        <f>SUM(B35:C35)</f>
        <v>8878.7897169635</v>
      </c>
      <c r="E35" s="82"/>
      <c r="F35" s="67"/>
      <c r="G35" s="67"/>
    </row>
    <row r="36" spans="1:7" ht="12.75">
      <c r="A36" s="198">
        <f>+A35+1</f>
        <v>2020</v>
      </c>
      <c r="B36" s="45">
        <f>+TABLE36!E36</f>
        <v>8203.32183897544</v>
      </c>
      <c r="C36" s="36">
        <f>+TABLE36!G36</f>
        <v>757.54224</v>
      </c>
      <c r="D36" s="178">
        <f>SUM(B36:C36)</f>
        <v>8960.86407897544</v>
      </c>
      <c r="E36" s="82"/>
      <c r="F36" s="67"/>
      <c r="G36" s="67"/>
    </row>
    <row r="37" spans="1:7" ht="12.75">
      <c r="A37" s="198"/>
      <c r="B37" s="45"/>
      <c r="C37" s="36"/>
      <c r="D37" s="178"/>
      <c r="E37" s="82"/>
      <c r="F37" s="67"/>
      <c r="G37" s="67"/>
    </row>
    <row r="38" spans="1:7" ht="12.75">
      <c r="A38" s="198">
        <f>+A36+1</f>
        <v>2021</v>
      </c>
      <c r="B38" s="45">
        <f>+TABLE36!E38</f>
        <v>8283.021722141868</v>
      </c>
      <c r="C38" s="36">
        <f>+TABLE36!G38</f>
        <v>757.54224</v>
      </c>
      <c r="D38" s="185">
        <f>SUM(B38:C38)</f>
        <v>9040.563962141869</v>
      </c>
      <c r="E38" s="82"/>
      <c r="F38" s="67"/>
      <c r="G38" s="67"/>
    </row>
    <row r="39" spans="1:7" ht="12.75">
      <c r="A39" s="198">
        <f>+A38+1</f>
        <v>2022</v>
      </c>
      <c r="B39" s="45">
        <f>+TABLE36!E39</f>
        <v>8368.182404293046</v>
      </c>
      <c r="C39" s="36">
        <f>+TABLE36!G39</f>
        <v>757.54224</v>
      </c>
      <c r="D39" s="185">
        <f>SUM(B39:C39)</f>
        <v>9125.724644293046</v>
      </c>
      <c r="E39" s="82"/>
      <c r="F39" s="67"/>
      <c r="G39" s="67"/>
    </row>
    <row r="40" spans="1:7" ht="12.75">
      <c r="A40" s="198">
        <f>+A39+1</f>
        <v>2023</v>
      </c>
      <c r="B40" s="45">
        <f>+TABLE36!E40</f>
        <v>8463.23778996901</v>
      </c>
      <c r="C40" s="36">
        <f>+TABLE36!G40</f>
        <v>757.54224</v>
      </c>
      <c r="D40" s="178">
        <f>SUM(B40:C40)</f>
        <v>9220.78002996901</v>
      </c>
      <c r="E40" s="82"/>
      <c r="F40" s="67"/>
      <c r="G40" s="67"/>
    </row>
    <row r="41" spans="1:7" ht="12.75">
      <c r="A41" s="198">
        <f>+A40+1</f>
        <v>2024</v>
      </c>
      <c r="B41" s="45">
        <f>+TABLE36!E41</f>
        <v>8566.74392642756</v>
      </c>
      <c r="C41" s="36">
        <f>+TABLE36!G41</f>
        <v>757.54224</v>
      </c>
      <c r="D41" s="178">
        <f>SUM(B41:C41)</f>
        <v>9324.28616642756</v>
      </c>
      <c r="E41" s="82"/>
      <c r="F41" s="67"/>
      <c r="G41" s="67"/>
    </row>
    <row r="42" spans="1:7" ht="12.75">
      <c r="A42" s="198">
        <f>+A41+1</f>
        <v>2025</v>
      </c>
      <c r="B42" s="45">
        <f>+TABLE36!E42</f>
        <v>8685.03480206466</v>
      </c>
      <c r="C42" s="36">
        <f>+TABLE36!G42</f>
        <v>757.54224</v>
      </c>
      <c r="D42" s="178">
        <f>SUM(B42:C42)</f>
        <v>9442.57704206466</v>
      </c>
      <c r="E42" s="82"/>
      <c r="F42" s="67"/>
      <c r="G42" s="67"/>
    </row>
    <row r="43" spans="1:7" ht="12.75">
      <c r="A43" s="198"/>
      <c r="B43" s="45"/>
      <c r="C43" s="36"/>
      <c r="D43" s="178"/>
      <c r="E43" s="82"/>
      <c r="F43" s="67"/>
      <c r="G43" s="67"/>
    </row>
    <row r="44" spans="1:7" ht="12.75">
      <c r="A44" s="198" t="s">
        <v>71</v>
      </c>
      <c r="B44" s="45"/>
      <c r="C44" s="36"/>
      <c r="D44" s="178"/>
      <c r="E44" s="82"/>
      <c r="F44" s="67"/>
      <c r="G44" s="67"/>
    </row>
    <row r="45" spans="1:7" ht="12.75">
      <c r="A45" s="198" t="s">
        <v>79</v>
      </c>
      <c r="B45" s="141">
        <f>RATE(7,,-B12,B19)</f>
        <v>-0.045231851182623795</v>
      </c>
      <c r="C45" s="141">
        <f>RATE(7,,-C12,C19)</f>
        <v>-0.028114431776951204</v>
      </c>
      <c r="D45" s="159">
        <f>RATE(7,,-D12,D19)</f>
        <v>-0.04378006817296991</v>
      </c>
      <c r="E45" s="82"/>
      <c r="F45" s="67"/>
      <c r="G45" s="67"/>
    </row>
    <row r="46" spans="1:7" ht="12.75">
      <c r="A46" s="198" t="s">
        <v>80</v>
      </c>
      <c r="B46" s="141">
        <f>RATE(3,,-B19,B24)</f>
        <v>0.0029622691114816004</v>
      </c>
      <c r="C46" s="141">
        <f>RATE(3,,-C19,C24)</f>
        <v>-0.005766522193822545</v>
      </c>
      <c r="D46" s="159">
        <f>RATE(3,,-D19,D24)</f>
        <v>0.002178968000877118</v>
      </c>
      <c r="E46" s="82"/>
      <c r="F46" s="67"/>
      <c r="G46" s="67"/>
    </row>
    <row r="47" spans="1:7" ht="12.75">
      <c r="A47" s="198" t="s">
        <v>68</v>
      </c>
      <c r="B47" s="141">
        <f>RATE(10,,-B24,B36)</f>
        <v>0.004798419719818351</v>
      </c>
      <c r="C47" s="141">
        <f>RATE(10,,-C24,C36)</f>
        <v>4.994721740650158E-16</v>
      </c>
      <c r="D47" s="159">
        <f>RATE(10,,-D24,D36)</f>
        <v>0.0043828517834740895</v>
      </c>
      <c r="E47" s="21"/>
      <c r="F47" s="21"/>
      <c r="G47" s="67"/>
    </row>
    <row r="48" spans="1:7" ht="13.5" thickBot="1">
      <c r="A48" s="201" t="s">
        <v>81</v>
      </c>
      <c r="B48" s="132">
        <f>RATE(18,,-B19,B42)</f>
        <v>0.006342548368090522</v>
      </c>
      <c r="C48" s="132">
        <f>RATE(18,,-C19,C42)</f>
        <v>-0.000963404423963041</v>
      </c>
      <c r="D48" s="160">
        <f>RATE(18,,-D19,D42)</f>
        <v>0.005717662570230314</v>
      </c>
      <c r="E48" s="137"/>
      <c r="F48" s="137"/>
      <c r="G48" s="67"/>
    </row>
    <row r="49" spans="1:4" ht="12.75">
      <c r="A49" s="9"/>
      <c r="B49" s="24"/>
      <c r="C49" s="24"/>
      <c r="D49" s="24"/>
    </row>
    <row r="50" ht="12.75">
      <c r="A50" s="106" t="s">
        <v>18</v>
      </c>
    </row>
  </sheetData>
  <printOptions horizontalCentered="1"/>
  <pageMargins left="0.75" right="0.75" top="0.75" bottom="0.25" header="0.5" footer="0.5"/>
  <pageSetup horizontalDpi="300" verticalDpi="3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Normal="75" workbookViewId="0" topLeftCell="A1">
      <selection activeCell="E32" sqref="E32"/>
    </sheetView>
  </sheetViews>
  <sheetFormatPr defaultColWidth="9.140625" defaultRowHeight="12.75"/>
  <cols>
    <col min="1" max="1" width="19.140625" style="0" customWidth="1"/>
    <col min="2" max="8" width="15.7109375" style="0" customWidth="1"/>
    <col min="11" max="11" width="10.140625" style="0" bestFit="1" customWidth="1"/>
  </cols>
  <sheetData>
    <row r="1" spans="1:8" ht="18">
      <c r="A1" s="29" t="s">
        <v>67</v>
      </c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20.25">
      <c r="A3" s="30" t="s">
        <v>24</v>
      </c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20.25">
      <c r="A5" s="30" t="s">
        <v>29</v>
      </c>
      <c r="B5" s="16"/>
      <c r="C5" s="16"/>
      <c r="D5" s="16"/>
      <c r="E5" s="16"/>
      <c r="F5" s="16"/>
      <c r="G5" s="16"/>
      <c r="H5" s="16"/>
    </row>
    <row r="6" spans="1:8" ht="15.75">
      <c r="A6" s="15" t="s">
        <v>2</v>
      </c>
      <c r="B6" s="16"/>
      <c r="C6" s="16"/>
      <c r="D6" s="16"/>
      <c r="E6" s="16"/>
      <c r="F6" s="16"/>
      <c r="G6" s="16"/>
      <c r="H6" s="16"/>
    </row>
    <row r="7" spans="1:8" ht="15.75">
      <c r="A7" s="15"/>
      <c r="B7" s="16"/>
      <c r="C7" s="16"/>
      <c r="D7" s="16"/>
      <c r="E7" s="16"/>
      <c r="F7" s="16"/>
      <c r="G7" s="16"/>
      <c r="H7" s="16"/>
    </row>
    <row r="8" ht="13.5" thickBot="1"/>
    <row r="9" spans="1:8" ht="12.75">
      <c r="A9" s="74" t="s">
        <v>3</v>
      </c>
      <c r="B9" s="152"/>
      <c r="C9" s="153" t="s">
        <v>30</v>
      </c>
      <c r="D9" s="78" t="s">
        <v>43</v>
      </c>
      <c r="E9" s="153"/>
      <c r="F9" s="206" t="s">
        <v>12</v>
      </c>
      <c r="G9" s="207"/>
      <c r="H9" s="154"/>
    </row>
    <row r="10" spans="1:8" ht="12.75">
      <c r="A10" s="75" t="s">
        <v>8</v>
      </c>
      <c r="B10" s="13" t="s">
        <v>21</v>
      </c>
      <c r="C10" s="23" t="s">
        <v>10</v>
      </c>
      <c r="D10" s="23" t="s">
        <v>63</v>
      </c>
      <c r="E10" s="19" t="s">
        <v>64</v>
      </c>
      <c r="F10" s="23" t="s">
        <v>63</v>
      </c>
      <c r="G10" s="19" t="s">
        <v>64</v>
      </c>
      <c r="H10" s="155" t="s">
        <v>13</v>
      </c>
    </row>
    <row r="11" spans="1:8" ht="12.75">
      <c r="A11" s="76" t="s">
        <v>16</v>
      </c>
      <c r="B11" s="2"/>
      <c r="C11" s="2"/>
      <c r="D11" s="2"/>
      <c r="E11" s="2"/>
      <c r="F11" s="8"/>
      <c r="G11" s="8"/>
      <c r="H11" s="156"/>
    </row>
    <row r="12" spans="1:8" ht="12.75">
      <c r="A12" s="197">
        <v>2000</v>
      </c>
      <c r="B12" s="62">
        <v>237.591</v>
      </c>
      <c r="C12" s="62">
        <v>1543.4</v>
      </c>
      <c r="D12" s="130">
        <v>6558</v>
      </c>
      <c r="E12" s="130">
        <v>6317.7</v>
      </c>
      <c r="F12" s="62">
        <v>349.2</v>
      </c>
      <c r="G12" s="62">
        <v>507.1</v>
      </c>
      <c r="H12" s="157">
        <f aca="true" t="shared" si="0" ref="H12:H18">SUM(B12:G12)</f>
        <v>15512.991</v>
      </c>
    </row>
    <row r="13" spans="1:11" ht="12.75">
      <c r="A13" s="198">
        <v>2001</v>
      </c>
      <c r="B13" s="62">
        <v>223.2</v>
      </c>
      <c r="C13" s="62">
        <v>1577.2</v>
      </c>
      <c r="D13" s="130">
        <v>6483.9</v>
      </c>
      <c r="E13" s="130">
        <v>6359.2</v>
      </c>
      <c r="F13" s="62">
        <v>389.2</v>
      </c>
      <c r="G13" s="62">
        <v>529.5</v>
      </c>
      <c r="H13" s="157">
        <f t="shared" si="0"/>
        <v>15562.2</v>
      </c>
      <c r="K13" s="63"/>
    </row>
    <row r="14" spans="1:11" ht="12.75">
      <c r="A14" s="198">
        <f>+A13+1</f>
        <v>2002</v>
      </c>
      <c r="B14" s="62">
        <v>205.63600000000002</v>
      </c>
      <c r="C14" s="62">
        <v>1560.261</v>
      </c>
      <c r="D14" s="130">
        <v>6897.695000000001</v>
      </c>
      <c r="E14" s="130">
        <v>6634.1</v>
      </c>
      <c r="F14" s="62">
        <v>451.595</v>
      </c>
      <c r="G14" s="62">
        <v>599.4</v>
      </c>
      <c r="H14" s="157">
        <f t="shared" si="0"/>
        <v>16348.687</v>
      </c>
      <c r="K14" s="63"/>
    </row>
    <row r="15" spans="1:11" ht="12.75">
      <c r="A15" s="198">
        <f>+A14+1</f>
        <v>2003</v>
      </c>
      <c r="B15" s="62">
        <v>205.092</v>
      </c>
      <c r="C15" s="62">
        <v>1534.2269999999999</v>
      </c>
      <c r="D15" s="130">
        <v>6654.185000000001</v>
      </c>
      <c r="E15" s="130">
        <v>6271.471</v>
      </c>
      <c r="F15" s="62">
        <v>464.73199999999997</v>
      </c>
      <c r="G15" s="62">
        <v>617.619</v>
      </c>
      <c r="H15" s="157">
        <f t="shared" si="0"/>
        <v>15747.326000000001</v>
      </c>
      <c r="K15" s="63"/>
    </row>
    <row r="16" spans="1:11" ht="12.75">
      <c r="A16" s="198">
        <v>2004</v>
      </c>
      <c r="B16" s="62">
        <v>207.265</v>
      </c>
      <c r="C16" s="62">
        <v>1575.673</v>
      </c>
      <c r="D16" s="130">
        <v>6817.229</v>
      </c>
      <c r="E16" s="130">
        <v>6388.187999999999</v>
      </c>
      <c r="F16" s="62">
        <v>504.856</v>
      </c>
      <c r="G16" s="62">
        <v>630.199</v>
      </c>
      <c r="H16" s="157">
        <f t="shared" si="0"/>
        <v>16123.41</v>
      </c>
      <c r="J16" s="47"/>
      <c r="K16" s="63"/>
    </row>
    <row r="17" spans="1:16" ht="12.75">
      <c r="A17" s="198">
        <v>2005</v>
      </c>
      <c r="B17" s="62">
        <v>214.7</v>
      </c>
      <c r="C17" s="62">
        <v>1641.656</v>
      </c>
      <c r="D17" s="130">
        <v>6884.87</v>
      </c>
      <c r="E17" s="62">
        <v>6570.748</v>
      </c>
      <c r="F17" s="130">
        <v>482.4060000000001</v>
      </c>
      <c r="G17" s="62">
        <v>654.016</v>
      </c>
      <c r="H17" s="157">
        <f t="shared" si="0"/>
        <v>16448.396</v>
      </c>
      <c r="J17" s="73"/>
      <c r="K17" s="63"/>
      <c r="L17" s="47"/>
      <c r="P17" s="47"/>
    </row>
    <row r="18" spans="1:16" ht="12.75">
      <c r="A18" s="198">
        <v>2006</v>
      </c>
      <c r="B18" s="62">
        <v>221.219</v>
      </c>
      <c r="C18" s="62">
        <v>1710.09</v>
      </c>
      <c r="D18" s="130">
        <v>6843.7</v>
      </c>
      <c r="E18" s="62">
        <v>6548.453</v>
      </c>
      <c r="F18" s="130">
        <v>478.33099999999996</v>
      </c>
      <c r="G18" s="62">
        <v>636.9</v>
      </c>
      <c r="H18" s="157">
        <f t="shared" si="0"/>
        <v>16438.693</v>
      </c>
      <c r="J18" s="73"/>
      <c r="K18" s="63"/>
      <c r="L18" s="91"/>
      <c r="M18" s="91"/>
      <c r="N18" s="91"/>
      <c r="P18" s="47"/>
    </row>
    <row r="19" spans="1:11" ht="12.75">
      <c r="A19" s="198" t="s">
        <v>78</v>
      </c>
      <c r="B19" s="62">
        <v>235.2</v>
      </c>
      <c r="C19" s="62">
        <v>1685.4</v>
      </c>
      <c r="D19" s="130">
        <v>6961.4</v>
      </c>
      <c r="E19" s="62">
        <v>6806.5</v>
      </c>
      <c r="F19" s="130">
        <v>483.6</v>
      </c>
      <c r="G19" s="62">
        <v>634.9</v>
      </c>
      <c r="H19" s="157">
        <f>SUM(B19:G19)</f>
        <v>16807</v>
      </c>
      <c r="J19" s="73"/>
      <c r="K19" s="63"/>
    </row>
    <row r="20" spans="1:12" ht="12.75">
      <c r="A20" s="199"/>
      <c r="B20" s="62"/>
      <c r="C20" s="62"/>
      <c r="D20" s="130"/>
      <c r="E20" s="62"/>
      <c r="F20" s="130"/>
      <c r="G20" s="62"/>
      <c r="H20" s="157"/>
      <c r="J20" s="73"/>
      <c r="K20" s="63"/>
      <c r="L20" s="67"/>
    </row>
    <row r="21" spans="1:11" ht="12.75">
      <c r="A21" s="200" t="s">
        <v>17</v>
      </c>
      <c r="B21" s="62"/>
      <c r="C21" s="62"/>
      <c r="D21" s="130"/>
      <c r="E21" s="62"/>
      <c r="F21" s="130"/>
      <c r="G21" s="62"/>
      <c r="H21" s="157"/>
      <c r="J21" s="73"/>
      <c r="K21" s="63"/>
    </row>
    <row r="22" spans="1:11" ht="12.75">
      <c r="A22" s="198">
        <v>2008</v>
      </c>
      <c r="B22" s="62">
        <v>240.60896</v>
      </c>
      <c r="C22" s="62">
        <v>1647.2784600000002</v>
      </c>
      <c r="D22" s="130">
        <v>7148.8849</v>
      </c>
      <c r="E22" s="130">
        <v>7032.8245</v>
      </c>
      <c r="F22" s="130">
        <v>495.7303</v>
      </c>
      <c r="G22" s="62">
        <v>635.45</v>
      </c>
      <c r="H22" s="157">
        <f aca="true" t="shared" si="1" ref="H22:H42">SUM(B22:G22)</f>
        <v>17200.77712</v>
      </c>
      <c r="J22" s="73"/>
      <c r="K22" s="63"/>
    </row>
    <row r="23" spans="1:11" ht="12.75">
      <c r="A23" s="198">
        <f>+A22+1</f>
        <v>2009</v>
      </c>
      <c r="B23" s="62">
        <v>247.60407580742483</v>
      </c>
      <c r="C23" s="62">
        <v>1706.1875647374748</v>
      </c>
      <c r="D23" s="130">
        <v>7431.415824681007</v>
      </c>
      <c r="E23" s="130">
        <v>7373.164205021007</v>
      </c>
      <c r="F23" s="130">
        <v>495.7303</v>
      </c>
      <c r="G23" s="62">
        <v>635.45</v>
      </c>
      <c r="H23" s="157">
        <f t="shared" si="1"/>
        <v>17889.551970246914</v>
      </c>
      <c r="J23" s="73"/>
      <c r="K23" s="63"/>
    </row>
    <row r="24" spans="1:11" ht="12.75">
      <c r="A24" s="198">
        <f>+A23+1</f>
        <v>2010</v>
      </c>
      <c r="B24" s="57">
        <v>253.9569245203734</v>
      </c>
      <c r="C24" s="62">
        <v>1761.9035424315994</v>
      </c>
      <c r="D24" s="130">
        <v>7540.731470605359</v>
      </c>
      <c r="E24" s="130">
        <v>7397.472425890111</v>
      </c>
      <c r="F24" s="130">
        <v>495.7303</v>
      </c>
      <c r="G24" s="62">
        <v>635.45</v>
      </c>
      <c r="H24" s="157">
        <f>SUM(B24:G24)</f>
        <v>18085.244663447444</v>
      </c>
      <c r="J24" s="73"/>
      <c r="K24" s="63"/>
    </row>
    <row r="25" spans="1:11" ht="12.75">
      <c r="A25" s="198"/>
      <c r="B25" s="57"/>
      <c r="C25" s="62"/>
      <c r="D25" s="130"/>
      <c r="E25" s="130"/>
      <c r="F25" s="130"/>
      <c r="G25" s="62"/>
      <c r="H25" s="157"/>
      <c r="J25" s="73"/>
      <c r="K25" s="63"/>
    </row>
    <row r="26" spans="1:11" ht="12.75">
      <c r="A26" s="198">
        <f>+A24+1</f>
        <v>2011</v>
      </c>
      <c r="B26" s="57">
        <v>260.50494857083606</v>
      </c>
      <c r="C26" s="62">
        <v>1824.149697436304</v>
      </c>
      <c r="D26" s="130">
        <v>7660.758238660969</v>
      </c>
      <c r="E26" s="130">
        <v>7403.7073567190955</v>
      </c>
      <c r="F26" s="130">
        <v>495.7303</v>
      </c>
      <c r="G26" s="62">
        <v>635.45</v>
      </c>
      <c r="H26" s="157">
        <f t="shared" si="1"/>
        <v>18280.300541387205</v>
      </c>
      <c r="J26" s="73"/>
      <c r="K26" s="63"/>
    </row>
    <row r="27" spans="1:11" ht="12.75">
      <c r="A27" s="198">
        <f>+A26+1</f>
        <v>2012</v>
      </c>
      <c r="B27" s="57">
        <v>267.083438176788</v>
      </c>
      <c r="C27" s="62">
        <v>1888.9504618452033</v>
      </c>
      <c r="D27" s="130">
        <v>7789.871720030236</v>
      </c>
      <c r="E27" s="130">
        <v>7409.282450583849</v>
      </c>
      <c r="F27" s="130">
        <v>495.7303</v>
      </c>
      <c r="G27" s="62">
        <v>635.45</v>
      </c>
      <c r="H27" s="157">
        <f t="shared" si="1"/>
        <v>18486.368370636075</v>
      </c>
      <c r="J27" s="73"/>
      <c r="K27" s="63"/>
    </row>
    <row r="28" spans="1:11" ht="12.75">
      <c r="A28" s="198">
        <f>+A27+1</f>
        <v>2013</v>
      </c>
      <c r="B28" s="57">
        <v>273.8018851260894</v>
      </c>
      <c r="C28" s="62">
        <v>1954.9088100701956</v>
      </c>
      <c r="D28" s="130">
        <v>7918.449439722006</v>
      </c>
      <c r="E28" s="130">
        <v>7414.521701163682</v>
      </c>
      <c r="F28" s="130">
        <v>495.7303</v>
      </c>
      <c r="G28" s="62">
        <v>635.45</v>
      </c>
      <c r="H28" s="157">
        <f t="shared" si="1"/>
        <v>18692.862136081974</v>
      </c>
      <c r="J28" s="73"/>
      <c r="K28" s="63"/>
    </row>
    <row r="29" spans="1:11" ht="12.75">
      <c r="A29" s="198">
        <f>+A28+1</f>
        <v>2014</v>
      </c>
      <c r="B29" s="57">
        <v>281.0170446078541</v>
      </c>
      <c r="C29" s="62">
        <v>2021.5588695604463</v>
      </c>
      <c r="D29" s="130">
        <v>8044.760485520909</v>
      </c>
      <c r="E29" s="130">
        <v>7424.4774324198415</v>
      </c>
      <c r="F29" s="130">
        <v>495.7303</v>
      </c>
      <c r="G29" s="62">
        <v>635.45</v>
      </c>
      <c r="H29" s="157">
        <f t="shared" si="1"/>
        <v>18902.994132109052</v>
      </c>
      <c r="J29" s="73"/>
      <c r="K29" s="63"/>
    </row>
    <row r="30" spans="1:11" ht="12.75">
      <c r="A30" s="198">
        <f>+A29+1</f>
        <v>2015</v>
      </c>
      <c r="B30" s="57">
        <v>288.09419787469363</v>
      </c>
      <c r="C30" s="62">
        <v>2087.2148821366436</v>
      </c>
      <c r="D30" s="130">
        <v>8177.655842161945</v>
      </c>
      <c r="E30" s="130">
        <v>7452.296296678626</v>
      </c>
      <c r="F30" s="130">
        <v>495.7303</v>
      </c>
      <c r="G30" s="62">
        <v>635.45</v>
      </c>
      <c r="H30" s="157">
        <f t="shared" si="1"/>
        <v>19136.44151885191</v>
      </c>
      <c r="J30" s="73"/>
      <c r="K30" s="63"/>
    </row>
    <row r="31" spans="1:11" ht="12.75">
      <c r="A31" s="198"/>
      <c r="B31" s="57"/>
      <c r="C31" s="62"/>
      <c r="D31" s="130"/>
      <c r="E31" s="130"/>
      <c r="F31" s="130"/>
      <c r="G31" s="62"/>
      <c r="H31" s="157"/>
      <c r="J31" s="73"/>
      <c r="K31" s="63"/>
    </row>
    <row r="32" spans="1:11" ht="12.75">
      <c r="A32" s="198">
        <f>+A30+1</f>
        <v>2016</v>
      </c>
      <c r="B32" s="130">
        <v>295.4718728309336</v>
      </c>
      <c r="C32" s="130">
        <v>2150.883215662445</v>
      </c>
      <c r="D32" s="130">
        <v>8308.840754393827</v>
      </c>
      <c r="E32" s="130">
        <v>7487.342565727535</v>
      </c>
      <c r="F32" s="130">
        <v>495.7303</v>
      </c>
      <c r="G32" s="62">
        <v>635.45</v>
      </c>
      <c r="H32" s="157">
        <f t="shared" si="1"/>
        <v>19373.71870861474</v>
      </c>
      <c r="J32" s="73"/>
      <c r="K32" s="63"/>
    </row>
    <row r="33" spans="1:11" ht="12.75">
      <c r="A33" s="198">
        <f>+A32+1</f>
        <v>2017</v>
      </c>
      <c r="B33" s="130">
        <v>302.5890332814482</v>
      </c>
      <c r="C33" s="130">
        <v>2214.338542014557</v>
      </c>
      <c r="D33" s="130">
        <v>8457.094398491037</v>
      </c>
      <c r="E33" s="130">
        <v>7540.200032587452</v>
      </c>
      <c r="F33" s="130">
        <v>495.7303</v>
      </c>
      <c r="G33" s="62">
        <v>635.45</v>
      </c>
      <c r="H33" s="157">
        <f t="shared" si="1"/>
        <v>19645.402306374497</v>
      </c>
      <c r="J33" s="73"/>
      <c r="K33" s="63"/>
    </row>
    <row r="34" spans="1:12" ht="12.75">
      <c r="A34" s="198">
        <f>+A33+1</f>
        <v>2018</v>
      </c>
      <c r="B34" s="58">
        <v>310.04727210803003</v>
      </c>
      <c r="C34" s="130">
        <v>2279.5240114316475</v>
      </c>
      <c r="D34" s="58">
        <v>8613.021015451672</v>
      </c>
      <c r="E34" s="130">
        <v>7607.736008632219</v>
      </c>
      <c r="F34" s="130">
        <v>495.7303</v>
      </c>
      <c r="G34" s="62">
        <v>635.45</v>
      </c>
      <c r="H34" s="157">
        <f t="shared" si="1"/>
        <v>19941.508607623568</v>
      </c>
      <c r="J34" s="73"/>
      <c r="K34" s="63"/>
      <c r="L34" s="47"/>
    </row>
    <row r="35" spans="1:11" ht="12.75">
      <c r="A35" s="198">
        <f>+A34+1</f>
        <v>2019</v>
      </c>
      <c r="B35" s="49">
        <v>317.29312357980365</v>
      </c>
      <c r="C35" s="49">
        <v>2343.5742764967063</v>
      </c>
      <c r="D35" s="49">
        <v>8769.927818899505</v>
      </c>
      <c r="E35" s="130">
        <v>7682.556856521465</v>
      </c>
      <c r="F35" s="130">
        <v>495.7303</v>
      </c>
      <c r="G35" s="62">
        <v>635.45</v>
      </c>
      <c r="H35" s="157">
        <f t="shared" si="1"/>
        <v>20244.53237549748</v>
      </c>
      <c r="J35" s="22"/>
      <c r="K35" s="3"/>
    </row>
    <row r="36" spans="1:11" ht="12.75">
      <c r="A36" s="198">
        <f>+A35+1</f>
        <v>2020</v>
      </c>
      <c r="B36" s="49">
        <v>324.59326104649097</v>
      </c>
      <c r="C36" s="49">
        <v>2406.545920494197</v>
      </c>
      <c r="D36" s="49">
        <v>8924.442254416412</v>
      </c>
      <c r="E36" s="130">
        <v>7760.197755214434</v>
      </c>
      <c r="F36" s="130">
        <v>495.7303</v>
      </c>
      <c r="G36" s="62">
        <v>635.45</v>
      </c>
      <c r="H36" s="157">
        <f t="shared" si="1"/>
        <v>20546.959491171532</v>
      </c>
      <c r="J36" s="22"/>
      <c r="K36" s="3"/>
    </row>
    <row r="37" spans="1:11" ht="12.75">
      <c r="A37" s="198"/>
      <c r="B37" s="49"/>
      <c r="C37" s="49"/>
      <c r="D37" s="49"/>
      <c r="E37" s="130"/>
      <c r="F37" s="130"/>
      <c r="G37" s="62"/>
      <c r="H37" s="157"/>
      <c r="J37" s="22"/>
      <c r="K37" s="3"/>
    </row>
    <row r="38" spans="1:11" ht="12.75">
      <c r="A38" s="198">
        <f>+A36+1</f>
        <v>2021</v>
      </c>
      <c r="B38" s="49">
        <v>331.94948067167746</v>
      </c>
      <c r="C38" s="49">
        <v>2468.4387597495806</v>
      </c>
      <c r="D38" s="49">
        <v>9071.527135574976</v>
      </c>
      <c r="E38" s="130">
        <v>7835.592438804737</v>
      </c>
      <c r="F38" s="130">
        <v>495.7303</v>
      </c>
      <c r="G38" s="62">
        <v>635.45</v>
      </c>
      <c r="H38" s="157">
        <f t="shared" si="1"/>
        <v>20838.68811480097</v>
      </c>
      <c r="J38" s="22"/>
      <c r="K38" s="3"/>
    </row>
    <row r="39" spans="1:11" ht="12.75">
      <c r="A39" s="198">
        <f>+A38+1</f>
        <v>2022</v>
      </c>
      <c r="B39" s="49">
        <v>339.32383059830056</v>
      </c>
      <c r="C39" s="49">
        <v>2529.9375247043936</v>
      </c>
      <c r="D39" s="49">
        <v>9223.17358558889</v>
      </c>
      <c r="E39" s="130">
        <v>7916.152941907544</v>
      </c>
      <c r="F39" s="130">
        <v>495.7303</v>
      </c>
      <c r="G39" s="62">
        <v>635.45</v>
      </c>
      <c r="H39" s="157">
        <f t="shared" si="1"/>
        <v>21139.76818279913</v>
      </c>
      <c r="J39" s="22"/>
      <c r="K39" s="3"/>
    </row>
    <row r="40" spans="1:11" ht="12.75">
      <c r="A40" s="198">
        <f>+A39+1</f>
        <v>2023</v>
      </c>
      <c r="B40" s="49">
        <v>346.82824796907863</v>
      </c>
      <c r="C40" s="49">
        <v>2591.4610502557307</v>
      </c>
      <c r="D40" s="49">
        <v>9383.468104169793</v>
      </c>
      <c r="E40" s="130">
        <v>8006.073660004809</v>
      </c>
      <c r="F40" s="130">
        <v>495.7303</v>
      </c>
      <c r="G40" s="62">
        <v>635.45</v>
      </c>
      <c r="H40" s="157">
        <f t="shared" si="1"/>
        <v>21459.01136239941</v>
      </c>
      <c r="J40" s="22"/>
      <c r="K40" s="3"/>
    </row>
    <row r="41" spans="1:11" ht="12.75">
      <c r="A41" s="198">
        <f>+A40+1</f>
        <v>2024</v>
      </c>
      <c r="B41" s="49">
        <v>354.41083077330927</v>
      </c>
      <c r="C41" s="49">
        <v>2652.8980375083497</v>
      </c>
      <c r="D41" s="49">
        <v>9558.516526097237</v>
      </c>
      <c r="E41" s="130">
        <v>8103.988639273365</v>
      </c>
      <c r="F41" s="130">
        <v>495.7303</v>
      </c>
      <c r="G41" s="62">
        <v>635.45</v>
      </c>
      <c r="H41" s="157">
        <f t="shared" si="1"/>
        <v>21800.99433365226</v>
      </c>
      <c r="J41" s="22"/>
      <c r="K41" s="3"/>
    </row>
    <row r="42" spans="1:11" ht="12.75">
      <c r="A42" s="198">
        <f>+A41+1</f>
        <v>2025</v>
      </c>
      <c r="B42" s="49">
        <v>362.17832590542827</v>
      </c>
      <c r="C42" s="49">
        <v>2714.4627174706266</v>
      </c>
      <c r="D42" s="49">
        <v>9749.935865573301</v>
      </c>
      <c r="E42" s="130">
        <v>8215.889721005888</v>
      </c>
      <c r="F42" s="130">
        <v>495.7303</v>
      </c>
      <c r="G42" s="62">
        <v>635.45</v>
      </c>
      <c r="H42" s="157">
        <f t="shared" si="1"/>
        <v>22173.64692995524</v>
      </c>
      <c r="J42" s="22"/>
      <c r="K42" s="3"/>
    </row>
    <row r="43" spans="1:11" ht="12.75">
      <c r="A43" s="198"/>
      <c r="B43" s="131"/>
      <c r="C43" s="131"/>
      <c r="D43" s="131"/>
      <c r="E43" s="131"/>
      <c r="F43" s="131"/>
      <c r="G43" s="131"/>
      <c r="H43" s="158"/>
      <c r="J43" s="69"/>
      <c r="K43" s="3"/>
    </row>
    <row r="44" spans="1:11" ht="12.75">
      <c r="A44" s="198" t="s">
        <v>71</v>
      </c>
      <c r="B44" s="131"/>
      <c r="C44" s="131"/>
      <c r="D44" s="131"/>
      <c r="E44" s="131"/>
      <c r="F44" s="131"/>
      <c r="G44" s="131"/>
      <c r="H44" s="158"/>
      <c r="J44" s="69"/>
      <c r="K44" s="3"/>
    </row>
    <row r="45" spans="1:11" ht="12.75">
      <c r="A45" s="198" t="s">
        <v>79</v>
      </c>
      <c r="B45" s="141">
        <f aca="true" t="shared" si="2" ref="B45:H45">RATE(7,,-B12,B19)</f>
        <v>-0.0014438840173675526</v>
      </c>
      <c r="C45" s="141">
        <f t="shared" si="2"/>
        <v>0.012652972724931455</v>
      </c>
      <c r="D45" s="141">
        <f t="shared" si="2"/>
        <v>0.008564312112605263</v>
      </c>
      <c r="E45" s="141">
        <f t="shared" si="2"/>
        <v>0.010702988703443099</v>
      </c>
      <c r="F45" s="141">
        <f t="shared" si="2"/>
        <v>0.047615034550246425</v>
      </c>
      <c r="G45" s="141">
        <f t="shared" si="2"/>
        <v>0.03262950757605869</v>
      </c>
      <c r="H45" s="159">
        <f t="shared" si="2"/>
        <v>0.011511129594497177</v>
      </c>
      <c r="J45" s="69"/>
      <c r="K45" s="3"/>
    </row>
    <row r="46" spans="1:11" ht="12.75">
      <c r="A46" s="198" t="s">
        <v>80</v>
      </c>
      <c r="B46" s="141">
        <f aca="true" t="shared" si="3" ref="B46:H46">RATE(3,,-B19,B24)</f>
        <v>0.025906025393505384</v>
      </c>
      <c r="C46" s="141">
        <f t="shared" si="3"/>
        <v>0.014907307987356158</v>
      </c>
      <c r="D46" s="141">
        <f t="shared" si="3"/>
        <v>0.027004379461898955</v>
      </c>
      <c r="E46" s="141">
        <f t="shared" si="3"/>
        <v>0.0281421612320826</v>
      </c>
      <c r="F46" s="141">
        <f t="shared" si="3"/>
        <v>0.008292161118947365</v>
      </c>
      <c r="G46" s="141">
        <f t="shared" si="3"/>
        <v>0.000288676042847511</v>
      </c>
      <c r="H46" s="159">
        <f t="shared" si="3"/>
        <v>0.024734590041581146</v>
      </c>
      <c r="J46" s="69"/>
      <c r="K46" s="3"/>
    </row>
    <row r="47" spans="1:11" ht="12.75">
      <c r="A47" s="198" t="s">
        <v>68</v>
      </c>
      <c r="B47" s="141">
        <f aca="true" t="shared" si="4" ref="B47:H47">RATE(10,,-B24,B36)</f>
        <v>0.024844427471950137</v>
      </c>
      <c r="C47" s="141">
        <f t="shared" si="4"/>
        <v>0.03167095159661796</v>
      </c>
      <c r="D47" s="141">
        <f t="shared" si="4"/>
        <v>0.016990183273369097</v>
      </c>
      <c r="E47" s="141">
        <f t="shared" si="4"/>
        <v>0.004798419719818244</v>
      </c>
      <c r="F47" s="141">
        <f t="shared" si="4"/>
        <v>5.974959266775008E-16</v>
      </c>
      <c r="G47" s="141">
        <f t="shared" si="4"/>
        <v>6.353345249564935E-16</v>
      </c>
      <c r="H47" s="159">
        <f t="shared" si="4"/>
        <v>0.01284343541056177</v>
      </c>
      <c r="J47" s="69"/>
      <c r="K47" s="3"/>
    </row>
    <row r="48" spans="1:11" ht="13.5" thickBot="1">
      <c r="A48" s="201" t="s">
        <v>81</v>
      </c>
      <c r="B48" s="132">
        <f aca="true" t="shared" si="5" ref="B48:H48">RATE(18,,-B19,B42)</f>
        <v>0.024273274271971707</v>
      </c>
      <c r="C48" s="132">
        <f t="shared" si="5"/>
        <v>0.02683092169675234</v>
      </c>
      <c r="D48" s="132">
        <f t="shared" si="5"/>
        <v>0.018891795147680145</v>
      </c>
      <c r="E48" s="132">
        <f t="shared" si="5"/>
        <v>0.010509957436930355</v>
      </c>
      <c r="F48" s="132">
        <f t="shared" si="5"/>
        <v>0.00137727591338304</v>
      </c>
      <c r="G48" s="132">
        <f t="shared" si="5"/>
        <v>4.8106887825325115E-05</v>
      </c>
      <c r="H48" s="160">
        <f t="shared" si="5"/>
        <v>0.015514059442937708</v>
      </c>
      <c r="J48" s="69"/>
      <c r="K48" s="3"/>
    </row>
    <row r="49" spans="1:11" ht="12.75">
      <c r="A49" s="9"/>
      <c r="B49" s="24"/>
      <c r="C49" s="24"/>
      <c r="D49" s="24"/>
      <c r="E49" s="24"/>
      <c r="F49" s="24"/>
      <c r="G49" s="24"/>
      <c r="H49" s="24"/>
      <c r="J49" s="69"/>
      <c r="K49" s="3"/>
    </row>
    <row r="50" spans="1:11" ht="12.75">
      <c r="A50" s="106" t="s">
        <v>18</v>
      </c>
      <c r="H50" s="99"/>
      <c r="J50" s="99"/>
      <c r="K50" s="120"/>
    </row>
    <row r="51" spans="1:11" ht="12.75">
      <c r="A51" t="s">
        <v>39</v>
      </c>
      <c r="H51" s="99"/>
      <c r="K51" s="3"/>
    </row>
    <row r="52" spans="8:12" ht="12.75">
      <c r="H52" s="99"/>
      <c r="J52" s="99"/>
      <c r="K52" s="120"/>
      <c r="L52" s="99"/>
    </row>
    <row r="53" ht="12.75">
      <c r="K53" s="3"/>
    </row>
    <row r="54" ht="12.75">
      <c r="K54" s="3"/>
    </row>
    <row r="55" ht="12.75">
      <c r="K55" s="3"/>
    </row>
    <row r="56" ht="12.75">
      <c r="K56" s="3"/>
    </row>
    <row r="57" ht="12.75">
      <c r="K57" s="3"/>
    </row>
    <row r="58" ht="12.75">
      <c r="K58" s="3"/>
    </row>
    <row r="59" ht="12.75">
      <c r="K59" s="3"/>
    </row>
    <row r="60" ht="12.75">
      <c r="K60" s="3"/>
    </row>
    <row r="61" ht="12.75">
      <c r="K61" s="3"/>
    </row>
    <row r="62" ht="12.75">
      <c r="K62" s="3"/>
    </row>
    <row r="63" ht="12.75">
      <c r="K63" s="3"/>
    </row>
    <row r="64" ht="12.75">
      <c r="K64" s="3"/>
    </row>
    <row r="65" ht="12.75">
      <c r="K65" s="3"/>
    </row>
  </sheetData>
  <mergeCells count="1">
    <mergeCell ref="F9:G9"/>
  </mergeCells>
  <printOptions horizontalCentered="1"/>
  <pageMargins left="0.75" right="0.75" top="0.75" bottom="0" header="0.5" footer="0.5"/>
  <pageSetup horizontalDpi="300" verticalDpi="300" orientation="landscape" scale="83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60" zoomScaleNormal="75" workbookViewId="0" topLeftCell="A1">
      <selection activeCell="B12" sqref="B12"/>
    </sheetView>
  </sheetViews>
  <sheetFormatPr defaultColWidth="9.140625" defaultRowHeight="12.75"/>
  <cols>
    <col min="1" max="1" width="20.57421875" style="0" customWidth="1"/>
    <col min="2" max="6" width="15.7109375" style="0" customWidth="1"/>
  </cols>
  <sheetData>
    <row r="1" spans="1:6" ht="18">
      <c r="A1" s="29" t="s">
        <v>34</v>
      </c>
      <c r="B1" s="16"/>
      <c r="C1" s="16"/>
      <c r="D1" s="16"/>
      <c r="E1" s="16"/>
      <c r="F1" s="16"/>
    </row>
    <row r="2" spans="1:6" ht="12.75">
      <c r="A2" s="16"/>
      <c r="B2" s="16"/>
      <c r="C2" s="16"/>
      <c r="D2" s="16"/>
      <c r="E2" s="16"/>
      <c r="F2" s="16"/>
    </row>
    <row r="3" spans="1:6" ht="20.25">
      <c r="A3" s="30" t="s">
        <v>31</v>
      </c>
      <c r="B3" s="16"/>
      <c r="C3" s="16"/>
      <c r="D3" s="16"/>
      <c r="E3" s="16"/>
      <c r="F3" s="16"/>
    </row>
    <row r="4" spans="1:6" ht="12.75" customHeight="1">
      <c r="A4" s="35"/>
      <c r="B4" s="16"/>
      <c r="C4" s="16"/>
      <c r="D4" s="16"/>
      <c r="E4" s="16"/>
      <c r="F4" s="16"/>
    </row>
    <row r="5" spans="1:6" ht="20.25">
      <c r="A5" s="30" t="s">
        <v>32</v>
      </c>
      <c r="B5" s="16"/>
      <c r="C5" s="16"/>
      <c r="D5" s="16"/>
      <c r="E5" s="16"/>
      <c r="F5" s="16"/>
    </row>
    <row r="6" spans="1:6" ht="15.75">
      <c r="A6" s="15" t="s">
        <v>2</v>
      </c>
      <c r="B6" s="16"/>
      <c r="C6" s="16"/>
      <c r="D6" s="16"/>
      <c r="E6" s="16"/>
      <c r="F6" s="16"/>
    </row>
    <row r="7" spans="1:6" ht="12.75">
      <c r="A7" s="20"/>
      <c r="B7" s="16"/>
      <c r="C7" s="16"/>
      <c r="D7" s="16"/>
      <c r="E7" s="16"/>
      <c r="F7" s="16"/>
    </row>
    <row r="8" ht="13.5" thickBot="1"/>
    <row r="9" spans="1:6" ht="12.75">
      <c r="A9" s="74" t="s">
        <v>3</v>
      </c>
      <c r="B9" s="161"/>
      <c r="C9" s="162" t="s">
        <v>5</v>
      </c>
      <c r="D9" s="78" t="s">
        <v>6</v>
      </c>
      <c r="E9" s="174"/>
      <c r="F9" s="154"/>
    </row>
    <row r="10" spans="1:6" ht="12.75">
      <c r="A10" s="75" t="s">
        <v>8</v>
      </c>
      <c r="B10" s="14" t="s">
        <v>21</v>
      </c>
      <c r="C10" s="18" t="s">
        <v>10</v>
      </c>
      <c r="D10" s="17" t="s">
        <v>11</v>
      </c>
      <c r="E10" s="19" t="s">
        <v>12</v>
      </c>
      <c r="F10" s="155" t="s">
        <v>13</v>
      </c>
    </row>
    <row r="11" spans="1:6" ht="12.75">
      <c r="A11" s="76" t="s">
        <v>16</v>
      </c>
      <c r="B11" s="31"/>
      <c r="C11" s="32"/>
      <c r="D11" s="31"/>
      <c r="E11" s="32"/>
      <c r="F11" s="175"/>
    </row>
    <row r="12" spans="1:6" ht="12.75">
      <c r="A12" s="197">
        <v>2000</v>
      </c>
      <c r="B12" s="70">
        <f>+TABLE39!B12</f>
        <v>237.591</v>
      </c>
      <c r="C12" s="49">
        <f>+TABLE39!C12</f>
        <v>1543.4</v>
      </c>
      <c r="D12" s="49">
        <f>+TABLE39!D12</f>
        <v>6558</v>
      </c>
      <c r="E12" s="56">
        <f>+TABLE39!F12</f>
        <v>349.2</v>
      </c>
      <c r="F12" s="157">
        <f>SUM(B12:E12)</f>
        <v>8688.191</v>
      </c>
    </row>
    <row r="13" spans="1:13" ht="12.75">
      <c r="A13" s="198">
        <v>2001</v>
      </c>
      <c r="B13" s="70">
        <f>+TABLE39!B13</f>
        <v>223.2</v>
      </c>
      <c r="C13" s="49">
        <f>+TABLE39!C13</f>
        <v>1577.2</v>
      </c>
      <c r="D13" s="49">
        <f>+TABLE39!D13</f>
        <v>6483.9</v>
      </c>
      <c r="E13" s="56">
        <f>+TABLE39!F13</f>
        <v>389.2</v>
      </c>
      <c r="F13" s="157">
        <f aca="true" t="shared" si="0" ref="F13:F18">SUM(B13:E13)</f>
        <v>8673.5</v>
      </c>
      <c r="G13" s="1"/>
      <c r="H13" s="1"/>
      <c r="I13" s="1"/>
      <c r="J13" s="1"/>
      <c r="K13" s="1"/>
      <c r="L13" s="1"/>
      <c r="M13" s="1"/>
    </row>
    <row r="14" spans="1:13" ht="12.75">
      <c r="A14" s="198">
        <f>+A13+1</f>
        <v>2002</v>
      </c>
      <c r="B14" s="70">
        <f>+TABLE39!B14</f>
        <v>205.63600000000002</v>
      </c>
      <c r="C14" s="49">
        <f>+TABLE39!C14</f>
        <v>1560.261</v>
      </c>
      <c r="D14" s="49">
        <f>+TABLE39!D14</f>
        <v>6897.695000000001</v>
      </c>
      <c r="E14" s="56">
        <f>+TABLE39!F14</f>
        <v>451.595</v>
      </c>
      <c r="F14" s="157">
        <f t="shared" si="0"/>
        <v>9115.187</v>
      </c>
      <c r="G14" s="1"/>
      <c r="H14" s="1"/>
      <c r="I14" s="1"/>
      <c r="J14" s="1"/>
      <c r="K14" s="1"/>
      <c r="L14" s="1"/>
      <c r="M14" s="1"/>
    </row>
    <row r="15" spans="1:13" ht="12.75">
      <c r="A15" s="198">
        <f>+A14+1</f>
        <v>2003</v>
      </c>
      <c r="B15" s="70">
        <f>+TABLE39!B15</f>
        <v>205.092</v>
      </c>
      <c r="C15" s="49">
        <f>+TABLE39!C15</f>
        <v>1534.2269999999999</v>
      </c>
      <c r="D15" s="49">
        <f>+TABLE39!D15</f>
        <v>6654.185000000001</v>
      </c>
      <c r="E15" s="56">
        <f>+TABLE39!F15</f>
        <v>464.73199999999997</v>
      </c>
      <c r="F15" s="157">
        <f t="shared" si="0"/>
        <v>8858.236</v>
      </c>
      <c r="G15" s="1"/>
      <c r="H15" s="1"/>
      <c r="I15" s="1"/>
      <c r="J15" s="1"/>
      <c r="K15" s="1"/>
      <c r="L15" s="1"/>
      <c r="M15" s="1"/>
    </row>
    <row r="16" spans="1:13" ht="12.75">
      <c r="A16" s="198">
        <v>2004</v>
      </c>
      <c r="B16" s="70">
        <f>+TABLE39!B16</f>
        <v>207.265</v>
      </c>
      <c r="C16" s="49">
        <f>+TABLE39!C16</f>
        <v>1575.673</v>
      </c>
      <c r="D16" s="49">
        <f>+TABLE39!D16</f>
        <v>6817.229</v>
      </c>
      <c r="E16" s="56">
        <f>+TABLE39!F16</f>
        <v>504.856</v>
      </c>
      <c r="F16" s="157">
        <f t="shared" si="0"/>
        <v>9105.023000000001</v>
      </c>
      <c r="H16" s="1"/>
      <c r="I16" s="1"/>
      <c r="J16" s="1"/>
      <c r="K16" s="1"/>
      <c r="L16" s="1"/>
      <c r="M16" s="1"/>
    </row>
    <row r="17" spans="1:13" ht="12.75">
      <c r="A17" s="198">
        <v>2005</v>
      </c>
      <c r="B17" s="70">
        <f>+TABLE39!B17</f>
        <v>214.7</v>
      </c>
      <c r="C17" s="49">
        <f>+TABLE39!C17</f>
        <v>1641.656</v>
      </c>
      <c r="D17" s="49">
        <f>+TABLE39!D17</f>
        <v>6884.87</v>
      </c>
      <c r="E17" s="56">
        <f>+TABLE39!F17</f>
        <v>482.4060000000001</v>
      </c>
      <c r="F17" s="157">
        <f t="shared" si="0"/>
        <v>9223.632000000001</v>
      </c>
      <c r="H17" s="1"/>
      <c r="I17" s="1"/>
      <c r="J17" s="1"/>
      <c r="K17" s="1"/>
      <c r="L17" s="1"/>
      <c r="M17" s="1"/>
    </row>
    <row r="18" spans="1:6" ht="12.75">
      <c r="A18" s="198">
        <v>2006</v>
      </c>
      <c r="B18" s="70">
        <f>+TABLE39!B18</f>
        <v>221.219</v>
      </c>
      <c r="C18" s="49">
        <f>+TABLE39!C18</f>
        <v>1710.09</v>
      </c>
      <c r="D18" s="49">
        <f>+TABLE39!D18</f>
        <v>6843.7</v>
      </c>
      <c r="E18" s="56">
        <f>+TABLE39!F18</f>
        <v>478.33099999999996</v>
      </c>
      <c r="F18" s="176">
        <f t="shared" si="0"/>
        <v>9253.34</v>
      </c>
    </row>
    <row r="19" spans="1:6" ht="12.75">
      <c r="A19" s="198" t="s">
        <v>78</v>
      </c>
      <c r="B19" s="70">
        <f>+TABLE39!B19</f>
        <v>235.2</v>
      </c>
      <c r="C19" s="49">
        <f>+TABLE39!C19</f>
        <v>1685.4</v>
      </c>
      <c r="D19" s="49">
        <f>+TABLE39!D19</f>
        <v>6961.4</v>
      </c>
      <c r="E19" s="56">
        <f>+TABLE39!F19</f>
        <v>483.6</v>
      </c>
      <c r="F19" s="157">
        <f>SUM(B19:E19)</f>
        <v>9365.6</v>
      </c>
    </row>
    <row r="20" spans="1:13" ht="12.75">
      <c r="A20" s="199"/>
      <c r="B20" s="33"/>
      <c r="C20" s="34"/>
      <c r="D20" s="36"/>
      <c r="E20" s="34"/>
      <c r="F20" s="157"/>
      <c r="H20" s="1"/>
      <c r="I20" s="1"/>
      <c r="J20" s="1"/>
      <c r="K20" s="1"/>
      <c r="L20" s="1"/>
      <c r="M20" s="1"/>
    </row>
    <row r="21" spans="1:6" ht="12.75">
      <c r="A21" s="200" t="s">
        <v>17</v>
      </c>
      <c r="B21" s="33"/>
      <c r="C21" s="34"/>
      <c r="D21" s="36"/>
      <c r="E21" s="34"/>
      <c r="F21" s="157"/>
    </row>
    <row r="22" spans="1:6" ht="12.75">
      <c r="A22" s="198">
        <v>2008</v>
      </c>
      <c r="B22" s="70">
        <f>+TABLE39!B22</f>
        <v>240.60896</v>
      </c>
      <c r="C22" s="49">
        <f>+TABLE39!C22</f>
        <v>1647.2784600000002</v>
      </c>
      <c r="D22" s="49">
        <f>+TABLE39!D22</f>
        <v>7148.8849</v>
      </c>
      <c r="E22" s="56">
        <f>+TABLE39!F22</f>
        <v>495.7303</v>
      </c>
      <c r="F22" s="157">
        <f>SUM(B22:E22)</f>
        <v>9532.50262</v>
      </c>
    </row>
    <row r="23" spans="1:6" ht="12.75">
      <c r="A23" s="198">
        <f>+A22+1</f>
        <v>2009</v>
      </c>
      <c r="B23" s="70">
        <f>+TABLE39!B23</f>
        <v>247.60407580742483</v>
      </c>
      <c r="C23" s="49">
        <f>+TABLE39!C23</f>
        <v>1706.1875647374748</v>
      </c>
      <c r="D23" s="49">
        <f>+TABLE39!D23</f>
        <v>7431.415824681007</v>
      </c>
      <c r="E23" s="56">
        <f>+TABLE39!F23</f>
        <v>495.7303</v>
      </c>
      <c r="F23" s="157">
        <f>SUM(B23:E23)</f>
        <v>9880.937765225906</v>
      </c>
    </row>
    <row r="24" spans="1:6" ht="12.75">
      <c r="A24" s="198">
        <f>+A23+1</f>
        <v>2010</v>
      </c>
      <c r="B24" s="70">
        <f>+TABLE39!B24</f>
        <v>253.9569245203734</v>
      </c>
      <c r="C24" s="49">
        <f>+TABLE39!C24</f>
        <v>1761.9035424315994</v>
      </c>
      <c r="D24" s="49">
        <f>+TABLE39!D24</f>
        <v>7540.731470605359</v>
      </c>
      <c r="E24" s="56">
        <f>+TABLE39!F24</f>
        <v>495.7303</v>
      </c>
      <c r="F24" s="157">
        <f>SUM(B24:E24)</f>
        <v>10052.322237557331</v>
      </c>
    </row>
    <row r="25" spans="1:6" ht="12.75">
      <c r="A25" s="198"/>
      <c r="B25" s="70"/>
      <c r="C25" s="49"/>
      <c r="D25" s="49"/>
      <c r="E25" s="56"/>
      <c r="F25" s="157"/>
    </row>
    <row r="26" spans="1:6" ht="12.75">
      <c r="A26" s="198">
        <f>+A24+1</f>
        <v>2011</v>
      </c>
      <c r="B26" s="70">
        <f>+TABLE39!B26</f>
        <v>260.50494857083606</v>
      </c>
      <c r="C26" s="49">
        <f>+TABLE39!C26</f>
        <v>1824.149697436304</v>
      </c>
      <c r="D26" s="49">
        <f>+TABLE39!D26</f>
        <v>7660.758238660969</v>
      </c>
      <c r="E26" s="56">
        <f>+TABLE39!F26</f>
        <v>495.7303</v>
      </c>
      <c r="F26" s="157">
        <f>SUM(B26:E26)</f>
        <v>10241.143184668108</v>
      </c>
    </row>
    <row r="27" spans="1:6" ht="12.75">
      <c r="A27" s="198">
        <f>+A26+1</f>
        <v>2012</v>
      </c>
      <c r="B27" s="70">
        <f>+TABLE39!B27</f>
        <v>267.083438176788</v>
      </c>
      <c r="C27" s="49">
        <f>+TABLE39!C27</f>
        <v>1888.9504618452033</v>
      </c>
      <c r="D27" s="49">
        <f>+TABLE39!D27</f>
        <v>7789.871720030236</v>
      </c>
      <c r="E27" s="56">
        <f>+TABLE39!F27</f>
        <v>495.7303</v>
      </c>
      <c r="F27" s="157">
        <f>SUM(B27:E27)</f>
        <v>10441.635920052227</v>
      </c>
    </row>
    <row r="28" spans="1:6" ht="12.75">
      <c r="A28" s="198">
        <f>+A27+1</f>
        <v>2013</v>
      </c>
      <c r="B28" s="70">
        <f>+TABLE39!B28</f>
        <v>273.8018851260894</v>
      </c>
      <c r="C28" s="49">
        <f>+TABLE39!C28</f>
        <v>1954.9088100701956</v>
      </c>
      <c r="D28" s="49">
        <f>+TABLE39!D28</f>
        <v>7918.449439722006</v>
      </c>
      <c r="E28" s="56">
        <f>+TABLE39!F28</f>
        <v>495.7303</v>
      </c>
      <c r="F28" s="157">
        <f>SUM(B28:E28)</f>
        <v>10642.89043491829</v>
      </c>
    </row>
    <row r="29" spans="1:6" ht="12.75">
      <c r="A29" s="198">
        <f>+A28+1</f>
        <v>2014</v>
      </c>
      <c r="B29" s="70">
        <f>+TABLE39!B29</f>
        <v>281.0170446078541</v>
      </c>
      <c r="C29" s="49">
        <f>+TABLE39!C29</f>
        <v>2021.5588695604463</v>
      </c>
      <c r="D29" s="49">
        <f>+TABLE39!D29</f>
        <v>8044.760485520909</v>
      </c>
      <c r="E29" s="56">
        <f>+TABLE39!F29</f>
        <v>495.7303</v>
      </c>
      <c r="F29" s="157">
        <f>SUM(B29:E29)</f>
        <v>10843.066699689209</v>
      </c>
    </row>
    <row r="30" spans="1:6" ht="12.75">
      <c r="A30" s="198">
        <f>+A29+1</f>
        <v>2015</v>
      </c>
      <c r="B30" s="70">
        <f>+TABLE39!B30</f>
        <v>288.09419787469363</v>
      </c>
      <c r="C30" s="49">
        <f>+TABLE39!C30</f>
        <v>2087.2148821366436</v>
      </c>
      <c r="D30" s="49">
        <f>+TABLE39!D30</f>
        <v>8177.655842161945</v>
      </c>
      <c r="E30" s="56">
        <f>+TABLE39!F30</f>
        <v>495.7303</v>
      </c>
      <c r="F30" s="157">
        <f>SUM(B30:E30)</f>
        <v>11048.69522217328</v>
      </c>
    </row>
    <row r="31" spans="1:6" ht="12.75">
      <c r="A31" s="198"/>
      <c r="B31" s="57"/>
      <c r="C31" s="34"/>
      <c r="D31" s="49"/>
      <c r="E31" s="22"/>
      <c r="F31" s="157"/>
    </row>
    <row r="32" spans="1:6" ht="12.75">
      <c r="A32" s="198">
        <f>+A30+1</f>
        <v>2016</v>
      </c>
      <c r="B32" s="70">
        <f>+TABLE39!B32</f>
        <v>295.4718728309336</v>
      </c>
      <c r="C32" s="49">
        <f>+TABLE39!C32</f>
        <v>2150.883215662445</v>
      </c>
      <c r="D32" s="49">
        <f>+TABLE39!D32</f>
        <v>8308.840754393827</v>
      </c>
      <c r="E32" s="56">
        <f>+TABLE39!F32</f>
        <v>495.7303</v>
      </c>
      <c r="F32" s="157">
        <f>SUM(B32:E32)</f>
        <v>11250.926142887205</v>
      </c>
    </row>
    <row r="33" spans="1:6" ht="12.75">
      <c r="A33" s="198">
        <f>+A32+1</f>
        <v>2017</v>
      </c>
      <c r="B33" s="70">
        <f>+TABLE39!B33</f>
        <v>302.5890332814482</v>
      </c>
      <c r="C33" s="49">
        <f>+TABLE39!C33</f>
        <v>2214.338542014557</v>
      </c>
      <c r="D33" s="49">
        <f>+TABLE39!D33</f>
        <v>8457.094398491037</v>
      </c>
      <c r="E33" s="56">
        <f>+TABLE39!F33</f>
        <v>495.7303</v>
      </c>
      <c r="F33" s="157">
        <f>SUM(B33:E33)</f>
        <v>11469.752273787042</v>
      </c>
    </row>
    <row r="34" spans="1:6" ht="12.75">
      <c r="A34" s="198">
        <f>+A33+1</f>
        <v>2018</v>
      </c>
      <c r="B34" s="70">
        <f>+TABLE39!B34</f>
        <v>310.04727210803003</v>
      </c>
      <c r="C34" s="49">
        <f>+TABLE39!C34</f>
        <v>2279.5240114316475</v>
      </c>
      <c r="D34" s="49">
        <f>+TABLE39!D34</f>
        <v>8613.021015451672</v>
      </c>
      <c r="E34" s="56">
        <f>+TABLE39!F34</f>
        <v>495.7303</v>
      </c>
      <c r="F34" s="157">
        <f>SUM(B34:E34)</f>
        <v>11698.322598991348</v>
      </c>
    </row>
    <row r="35" spans="1:6" ht="12.75">
      <c r="A35" s="198">
        <f>+A34+1</f>
        <v>2019</v>
      </c>
      <c r="B35" s="70">
        <f>+TABLE39!B35</f>
        <v>317.29312357980365</v>
      </c>
      <c r="C35" s="49">
        <f>+TABLE39!C35</f>
        <v>2343.5742764967063</v>
      </c>
      <c r="D35" s="49">
        <f>+TABLE39!D35</f>
        <v>8769.927818899505</v>
      </c>
      <c r="E35" s="56">
        <f>+TABLE39!F35</f>
        <v>495.7303</v>
      </c>
      <c r="F35" s="157">
        <f>SUM(B35:E35)</f>
        <v>11926.525518976014</v>
      </c>
    </row>
    <row r="36" spans="1:6" ht="12.75">
      <c r="A36" s="198">
        <f>+A35+1</f>
        <v>2020</v>
      </c>
      <c r="B36" s="70">
        <f>+TABLE39!B36</f>
        <v>324.59326104649097</v>
      </c>
      <c r="C36" s="49">
        <f>+TABLE39!C36</f>
        <v>2406.545920494197</v>
      </c>
      <c r="D36" s="49">
        <f>+TABLE39!D36</f>
        <v>8924.442254416412</v>
      </c>
      <c r="E36" s="56">
        <f>+TABLE39!F36</f>
        <v>495.7303</v>
      </c>
      <c r="F36" s="157">
        <f>SUM(B36:E36)</f>
        <v>12151.311735957099</v>
      </c>
    </row>
    <row r="37" spans="1:6" ht="12.75">
      <c r="A37" s="198"/>
      <c r="B37" s="70"/>
      <c r="C37" s="49"/>
      <c r="D37" s="49"/>
      <c r="E37" s="56"/>
      <c r="F37" s="157"/>
    </row>
    <row r="38" spans="1:6" ht="12.75">
      <c r="A38" s="198">
        <f>+A36+1</f>
        <v>2021</v>
      </c>
      <c r="B38" s="70">
        <f>+TABLE39!B38</f>
        <v>331.94948067167746</v>
      </c>
      <c r="C38" s="49">
        <f>+TABLE39!C38</f>
        <v>2468.4387597495806</v>
      </c>
      <c r="D38" s="49">
        <f>+TABLE39!D38</f>
        <v>9071.527135574976</v>
      </c>
      <c r="E38" s="56">
        <f>+TABLE39!F38</f>
        <v>495.7303</v>
      </c>
      <c r="F38" s="157">
        <f>SUM(B38:E38)</f>
        <v>12367.645675996233</v>
      </c>
    </row>
    <row r="39" spans="1:6" ht="12.75">
      <c r="A39" s="198">
        <f>+A38+1</f>
        <v>2022</v>
      </c>
      <c r="B39" s="70">
        <f>+TABLE39!B39</f>
        <v>339.32383059830056</v>
      </c>
      <c r="C39" s="49">
        <f>+TABLE39!C39</f>
        <v>2529.9375247043936</v>
      </c>
      <c r="D39" s="49">
        <f>+TABLE39!D39</f>
        <v>9223.17358558889</v>
      </c>
      <c r="E39" s="56">
        <f>+TABLE39!F39</f>
        <v>495.7303</v>
      </c>
      <c r="F39" s="157">
        <f>SUM(B39:E39)</f>
        <v>12588.165240891583</v>
      </c>
    </row>
    <row r="40" spans="1:6" ht="12.75">
      <c r="A40" s="198">
        <f>+A39+1</f>
        <v>2023</v>
      </c>
      <c r="B40" s="70">
        <f>+TABLE39!B40</f>
        <v>346.82824796907863</v>
      </c>
      <c r="C40" s="49">
        <f>+TABLE39!C40</f>
        <v>2591.4610502557307</v>
      </c>
      <c r="D40" s="49">
        <f>+TABLE39!D40</f>
        <v>9383.468104169793</v>
      </c>
      <c r="E40" s="56">
        <f>+TABLE39!F40</f>
        <v>495.7303</v>
      </c>
      <c r="F40" s="157">
        <f>SUM(B40:E40)</f>
        <v>12817.487702394603</v>
      </c>
    </row>
    <row r="41" spans="1:6" ht="12.75">
      <c r="A41" s="198">
        <f>+A40+1</f>
        <v>2024</v>
      </c>
      <c r="B41" s="70">
        <f>+TABLE39!B41</f>
        <v>354.41083077330927</v>
      </c>
      <c r="C41" s="49">
        <f>+TABLE39!C41</f>
        <v>2652.8980375083497</v>
      </c>
      <c r="D41" s="49">
        <f>+TABLE39!D41</f>
        <v>9558.516526097237</v>
      </c>
      <c r="E41" s="56">
        <f>+TABLE39!F41</f>
        <v>495.7303</v>
      </c>
      <c r="F41" s="157">
        <f>SUM(B41:E41)</f>
        <v>13061.555694378894</v>
      </c>
    </row>
    <row r="42" spans="1:6" ht="12.75">
      <c r="A42" s="198">
        <f>+A41+1</f>
        <v>2025</v>
      </c>
      <c r="B42" s="70">
        <f>+TABLE39!B42</f>
        <v>362.17832590542827</v>
      </c>
      <c r="C42" s="49">
        <f>+TABLE39!C42</f>
        <v>2714.4627174706266</v>
      </c>
      <c r="D42" s="49">
        <f>+TABLE39!D42</f>
        <v>9749.935865573301</v>
      </c>
      <c r="E42" s="56">
        <f>+TABLE39!F42</f>
        <v>495.7303</v>
      </c>
      <c r="F42" s="157">
        <f>SUM(B42:E42)</f>
        <v>13322.307208949354</v>
      </c>
    </row>
    <row r="43" spans="1:6" ht="12.75">
      <c r="A43" s="198"/>
      <c r="B43" s="131"/>
      <c r="C43" s="131"/>
      <c r="D43" s="131"/>
      <c r="E43" s="131"/>
      <c r="F43" s="158"/>
    </row>
    <row r="44" spans="1:6" ht="12.75">
      <c r="A44" s="198" t="s">
        <v>71</v>
      </c>
      <c r="B44" s="131"/>
      <c r="C44" s="131"/>
      <c r="D44" s="131"/>
      <c r="E44" s="131"/>
      <c r="F44" s="158"/>
    </row>
    <row r="45" spans="1:6" ht="12.75">
      <c r="A45" s="198" t="s">
        <v>79</v>
      </c>
      <c r="B45" s="141">
        <f>RATE(7,,-B12,B19)</f>
        <v>-0.0014438840173675526</v>
      </c>
      <c r="C45" s="141">
        <f>RATE(7,,-C12,C19)</f>
        <v>0.012652972724931455</v>
      </c>
      <c r="D45" s="141">
        <f>RATE(7,,-D12,D19)</f>
        <v>0.008564312112605263</v>
      </c>
      <c r="E45" s="141">
        <f>RATE(7,,-E12,E19)</f>
        <v>0.047615034550246425</v>
      </c>
      <c r="F45" s="159">
        <f>RATE(7,,-F12,F19)</f>
        <v>0.01078324673012206</v>
      </c>
    </row>
    <row r="46" spans="1:6" ht="12.75">
      <c r="A46" s="198" t="s">
        <v>80</v>
      </c>
      <c r="B46" s="141">
        <f>RATE(3,,-B19,B24)</f>
        <v>0.025906025393505384</v>
      </c>
      <c r="C46" s="141">
        <f>RATE(3,,-C19,C24)</f>
        <v>0.014907307987356158</v>
      </c>
      <c r="D46" s="141">
        <f>RATE(3,,-D19,D24)</f>
        <v>0.027004379461898955</v>
      </c>
      <c r="E46" s="141">
        <f>RATE(3,,-E19,E24)</f>
        <v>0.008292161118947365</v>
      </c>
      <c r="F46" s="159">
        <f>RATE(3,,-F19,F24)</f>
        <v>0.023867125572276396</v>
      </c>
    </row>
    <row r="47" spans="1:6" ht="12.75">
      <c r="A47" s="198" t="s">
        <v>68</v>
      </c>
      <c r="B47" s="141">
        <f>RATE(10,,-B24,B36)</f>
        <v>0.024844427471950137</v>
      </c>
      <c r="C47" s="141">
        <f>RATE(10,,-C24,C36)</f>
        <v>0.03167095159661796</v>
      </c>
      <c r="D47" s="141">
        <f>RATE(10,,-D24,D36)</f>
        <v>0.016990183273369097</v>
      </c>
      <c r="E47" s="141">
        <f>RATE(10,,-E24,E36)</f>
        <v>5.974959266775008E-16</v>
      </c>
      <c r="F47" s="159">
        <f>RATE(10,,-F24,F36)</f>
        <v>0.019144291151840322</v>
      </c>
    </row>
    <row r="48" spans="1:6" ht="13.5" thickBot="1">
      <c r="A48" s="201" t="s">
        <v>81</v>
      </c>
      <c r="B48" s="132">
        <f>RATE(18,,-B19,B42)</f>
        <v>0.024273274271971707</v>
      </c>
      <c r="C48" s="132">
        <f>RATE(18,,-C19,C42)</f>
        <v>0.02683092169675234</v>
      </c>
      <c r="D48" s="132">
        <f>RATE(18,,-D19,D42)</f>
        <v>0.018891795147680145</v>
      </c>
      <c r="E48" s="132">
        <f>RATE(18,,-E19,E42)</f>
        <v>0.00137727591338304</v>
      </c>
      <c r="F48" s="160">
        <f>RATE(18,,-F19,F42)</f>
        <v>0.019770478821425273</v>
      </c>
    </row>
    <row r="49" spans="1:6" ht="12.75">
      <c r="A49" s="9"/>
      <c r="B49" s="24"/>
      <c r="C49" s="24"/>
      <c r="D49" s="24"/>
      <c r="E49" s="24"/>
      <c r="F49" s="27"/>
    </row>
    <row r="50" ht="12.75">
      <c r="A50" s="106" t="s">
        <v>18</v>
      </c>
    </row>
  </sheetData>
  <printOptions horizontalCentered="1"/>
  <pageMargins left="0.75" right="0.75" top="0.75" bottom="0.25" header="0.5" footer="0.5"/>
  <pageSetup horizontalDpi="300" verticalDpi="3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="60" zoomScaleNormal="75" workbookViewId="0" topLeftCell="A1">
      <selection activeCell="A12" sqref="A12:A48"/>
    </sheetView>
  </sheetViews>
  <sheetFormatPr defaultColWidth="9.140625" defaultRowHeight="12.75"/>
  <cols>
    <col min="1" max="1" width="20.421875" style="0" customWidth="1"/>
    <col min="2" max="3" width="25.7109375" style="0" customWidth="1"/>
    <col min="4" max="4" width="28.7109375" style="0" customWidth="1"/>
  </cols>
  <sheetData>
    <row r="1" spans="1:4" ht="18">
      <c r="A1" s="29" t="s">
        <v>40</v>
      </c>
      <c r="B1" s="16"/>
      <c r="C1" s="16"/>
      <c r="D1" s="16"/>
    </row>
    <row r="2" spans="1:4" ht="12.75">
      <c r="A2" s="16"/>
      <c r="B2" s="16"/>
      <c r="C2" s="16"/>
      <c r="D2" s="16"/>
    </row>
    <row r="3" spans="1:4" ht="20.25">
      <c r="A3" s="30" t="s">
        <v>33</v>
      </c>
      <c r="B3" s="16"/>
      <c r="C3" s="16"/>
      <c r="D3" s="16"/>
    </row>
    <row r="4" spans="1:4" ht="12.75">
      <c r="A4" s="16"/>
      <c r="B4" s="16"/>
      <c r="C4" s="16"/>
      <c r="D4" s="16"/>
    </row>
    <row r="5" spans="1:4" ht="20.25">
      <c r="A5" s="30" t="s">
        <v>29</v>
      </c>
      <c r="B5" s="16"/>
      <c r="C5" s="16"/>
      <c r="D5" s="16"/>
    </row>
    <row r="6" spans="1:4" ht="15.75">
      <c r="A6" s="15" t="s">
        <v>2</v>
      </c>
      <c r="B6" s="16"/>
      <c r="C6" s="16"/>
      <c r="D6" s="16"/>
    </row>
    <row r="7" spans="1:4" ht="12.75">
      <c r="A7" s="20"/>
      <c r="B7" s="16"/>
      <c r="C7" s="16"/>
      <c r="D7" s="16"/>
    </row>
    <row r="8" spans="1:4" ht="13.5" thickBot="1">
      <c r="A8" s="3"/>
      <c r="B8" s="3"/>
      <c r="C8" s="3"/>
      <c r="D8" s="3"/>
    </row>
    <row r="9" spans="1:4" ht="12.75">
      <c r="A9" s="181" t="s">
        <v>3</v>
      </c>
      <c r="B9" s="162" t="s">
        <v>6</v>
      </c>
      <c r="C9" s="161"/>
      <c r="D9" s="186"/>
    </row>
    <row r="10" spans="1:4" ht="12.75">
      <c r="A10" s="183" t="s">
        <v>8</v>
      </c>
      <c r="B10" s="18" t="s">
        <v>11</v>
      </c>
      <c r="C10" s="17" t="s">
        <v>12</v>
      </c>
      <c r="D10" s="166" t="s">
        <v>13</v>
      </c>
    </row>
    <row r="11" spans="1:4" ht="12.75">
      <c r="A11" s="76" t="s">
        <v>16</v>
      </c>
      <c r="B11" s="37"/>
      <c r="C11" s="31"/>
      <c r="D11" s="184"/>
    </row>
    <row r="12" spans="1:4" ht="12.75">
      <c r="A12" s="197">
        <v>2000</v>
      </c>
      <c r="B12" s="50">
        <f>+TABLE39!E12</f>
        <v>6317.7</v>
      </c>
      <c r="C12" s="49">
        <f>+TABLE39!G12</f>
        <v>507.1</v>
      </c>
      <c r="D12" s="167">
        <f>SUM(B12:C12)</f>
        <v>6824.8</v>
      </c>
    </row>
    <row r="13" spans="1:4" ht="12.75">
      <c r="A13" s="198">
        <v>2001</v>
      </c>
      <c r="B13" s="50">
        <f>+TABLE39!E13</f>
        <v>6359.2</v>
      </c>
      <c r="C13" s="49">
        <f>+TABLE39!G13</f>
        <v>529.5</v>
      </c>
      <c r="D13" s="167">
        <f aca="true" t="shared" si="0" ref="D13:D18">SUM(B13:C13)</f>
        <v>6888.7</v>
      </c>
    </row>
    <row r="14" spans="1:4" ht="12.75">
      <c r="A14" s="198">
        <f>+A13+1</f>
        <v>2002</v>
      </c>
      <c r="B14" s="50">
        <f>+TABLE39!E14</f>
        <v>6634.1</v>
      </c>
      <c r="C14" s="49">
        <f>+TABLE39!G14</f>
        <v>599.4</v>
      </c>
      <c r="D14" s="167">
        <f t="shared" si="0"/>
        <v>7233.5</v>
      </c>
    </row>
    <row r="15" spans="1:4" ht="12.75">
      <c r="A15" s="198">
        <f>+A14+1</f>
        <v>2003</v>
      </c>
      <c r="B15" s="50">
        <f>+TABLE39!E15</f>
        <v>6271.471</v>
      </c>
      <c r="C15" s="49">
        <f>+TABLE39!G15</f>
        <v>617.619</v>
      </c>
      <c r="D15" s="167">
        <f t="shared" si="0"/>
        <v>6889.089999999999</v>
      </c>
    </row>
    <row r="16" spans="1:4" ht="12.75">
      <c r="A16" s="198">
        <v>2004</v>
      </c>
      <c r="B16" s="50">
        <f>+TABLE39!E16</f>
        <v>6388.187999999999</v>
      </c>
      <c r="C16" s="49">
        <f>+TABLE39!G16</f>
        <v>630.199</v>
      </c>
      <c r="D16" s="167">
        <f t="shared" si="0"/>
        <v>7018.386999999999</v>
      </c>
    </row>
    <row r="17" spans="1:4" ht="12.75">
      <c r="A17" s="198">
        <v>2005</v>
      </c>
      <c r="B17" s="50">
        <f>+TABLE39!E17</f>
        <v>6570.748</v>
      </c>
      <c r="C17" s="49">
        <f>+TABLE39!G17</f>
        <v>654.016</v>
      </c>
      <c r="D17" s="167">
        <f t="shared" si="0"/>
        <v>7224.763999999999</v>
      </c>
    </row>
    <row r="18" spans="1:4" ht="12.75">
      <c r="A18" s="198">
        <v>2006</v>
      </c>
      <c r="B18" s="50">
        <f>+TABLE39!E18</f>
        <v>6548.453</v>
      </c>
      <c r="C18" s="49">
        <f>+TABLE39!G18</f>
        <v>636.9</v>
      </c>
      <c r="D18" s="176">
        <f t="shared" si="0"/>
        <v>7185.353</v>
      </c>
    </row>
    <row r="19" spans="1:4" ht="12.75">
      <c r="A19" s="198" t="s">
        <v>78</v>
      </c>
      <c r="B19" s="50">
        <f>+TABLE39!E19</f>
        <v>6806.5</v>
      </c>
      <c r="C19" s="49">
        <f>+TABLE39!G19</f>
        <v>634.9</v>
      </c>
      <c r="D19" s="167">
        <f>SUM(B19:C19)</f>
        <v>7441.4</v>
      </c>
    </row>
    <row r="20" spans="1:4" ht="12.75">
      <c r="A20" s="199"/>
      <c r="B20" s="38"/>
      <c r="C20" s="125"/>
      <c r="D20" s="167"/>
    </row>
    <row r="21" spans="1:4" ht="12.75">
      <c r="A21" s="200" t="s">
        <v>17</v>
      </c>
      <c r="B21" s="38"/>
      <c r="C21" s="126"/>
      <c r="D21" s="167"/>
    </row>
    <row r="22" spans="1:4" ht="12.75">
      <c r="A22" s="198">
        <v>2008</v>
      </c>
      <c r="B22" s="50">
        <f>+TABLE39!E22</f>
        <v>7032.8245</v>
      </c>
      <c r="C22" s="49">
        <f>+TABLE39!G22</f>
        <v>635.45</v>
      </c>
      <c r="D22" s="167">
        <f>SUM(B22:C22)</f>
        <v>7668.2744999999995</v>
      </c>
    </row>
    <row r="23" spans="1:4" ht="12.75">
      <c r="A23" s="198">
        <f>+A22+1</f>
        <v>2009</v>
      </c>
      <c r="B23" s="50">
        <f>+TABLE39!E23</f>
        <v>7373.164205021007</v>
      </c>
      <c r="C23" s="49">
        <f>+TABLE39!G23</f>
        <v>635.45</v>
      </c>
      <c r="D23" s="167">
        <f>SUM(B23:C23)</f>
        <v>8008.6142050210065</v>
      </c>
    </row>
    <row r="24" spans="1:4" ht="12.75">
      <c r="A24" s="198">
        <f>+A23+1</f>
        <v>2010</v>
      </c>
      <c r="B24" s="50">
        <f>+TABLE39!E24</f>
        <v>7397.472425890111</v>
      </c>
      <c r="C24" s="49">
        <f>+TABLE39!G24</f>
        <v>635.45</v>
      </c>
      <c r="D24" s="167">
        <f>SUM(B24:C24)</f>
        <v>8032.92242589011</v>
      </c>
    </row>
    <row r="25" spans="1:4" ht="12.75">
      <c r="A25" s="198"/>
      <c r="B25" s="50"/>
      <c r="C25" s="49"/>
      <c r="D25" s="167"/>
    </row>
    <row r="26" spans="1:4" ht="12.75">
      <c r="A26" s="198">
        <f>+A24+1</f>
        <v>2011</v>
      </c>
      <c r="B26" s="50">
        <f>+TABLE39!E26</f>
        <v>7403.7073567190955</v>
      </c>
      <c r="C26" s="49">
        <f>+TABLE39!G26</f>
        <v>635.45</v>
      </c>
      <c r="D26" s="167">
        <f>SUM(B26:C26)</f>
        <v>8039.157356719095</v>
      </c>
    </row>
    <row r="27" spans="1:4" ht="12.75">
      <c r="A27" s="198">
        <f>+A26+1</f>
        <v>2012</v>
      </c>
      <c r="B27" s="50">
        <f>+TABLE39!E27</f>
        <v>7409.282450583849</v>
      </c>
      <c r="C27" s="49">
        <f>+TABLE39!G27</f>
        <v>635.45</v>
      </c>
      <c r="D27" s="167">
        <f>SUM(B27:C27)</f>
        <v>8044.732450583849</v>
      </c>
    </row>
    <row r="28" spans="1:4" ht="12.75">
      <c r="A28" s="198">
        <f>+A27+1</f>
        <v>2013</v>
      </c>
      <c r="B28" s="50">
        <f>+TABLE39!E28</f>
        <v>7414.521701163682</v>
      </c>
      <c r="C28" s="49">
        <f>+TABLE39!G28</f>
        <v>635.45</v>
      </c>
      <c r="D28" s="167">
        <f>SUM(B28:C28)</f>
        <v>8049.971701163682</v>
      </c>
    </row>
    <row r="29" spans="1:4" ht="12.75">
      <c r="A29" s="198">
        <f>+A28+1</f>
        <v>2014</v>
      </c>
      <c r="B29" s="50">
        <f>+TABLE39!E29</f>
        <v>7424.4774324198415</v>
      </c>
      <c r="C29" s="49">
        <f>+TABLE39!G29</f>
        <v>635.45</v>
      </c>
      <c r="D29" s="167">
        <f>SUM(B29:C29)</f>
        <v>8059.927432419841</v>
      </c>
    </row>
    <row r="30" spans="1:4" ht="12.75">
      <c r="A30" s="198">
        <f>+A29+1</f>
        <v>2015</v>
      </c>
      <c r="B30" s="50">
        <f>+TABLE39!E30</f>
        <v>7452.296296678626</v>
      </c>
      <c r="C30" s="49">
        <f>+TABLE39!G30</f>
        <v>635.45</v>
      </c>
      <c r="D30" s="167">
        <f>SUM(B30:C30)</f>
        <v>8087.746296678626</v>
      </c>
    </row>
    <row r="31" spans="1:4" ht="12.75">
      <c r="A31" s="198"/>
      <c r="B31" s="49"/>
      <c r="C31" s="70"/>
      <c r="D31" s="167"/>
    </row>
    <row r="32" spans="1:4" ht="12.75">
      <c r="A32" s="198">
        <f>+A30+1</f>
        <v>2016</v>
      </c>
      <c r="B32" s="50">
        <f>+TABLE39!E32</f>
        <v>7487.342565727535</v>
      </c>
      <c r="C32" s="49">
        <f>+TABLE39!G32</f>
        <v>635.45</v>
      </c>
      <c r="D32" s="167">
        <f>SUM(B32:C32)</f>
        <v>8122.792565727535</v>
      </c>
    </row>
    <row r="33" spans="1:4" ht="12.75">
      <c r="A33" s="198">
        <f>+A32+1</f>
        <v>2017</v>
      </c>
      <c r="B33" s="50">
        <f>+TABLE39!E33</f>
        <v>7540.200032587452</v>
      </c>
      <c r="C33" s="49">
        <f>+TABLE39!G33</f>
        <v>635.45</v>
      </c>
      <c r="D33" s="157">
        <f>SUM(B33:C33)</f>
        <v>8175.650032587452</v>
      </c>
    </row>
    <row r="34" spans="1:4" ht="12.75">
      <c r="A34" s="198">
        <f>+A33+1</f>
        <v>2018</v>
      </c>
      <c r="B34" s="50">
        <f>+TABLE39!E34</f>
        <v>7607.736008632219</v>
      </c>
      <c r="C34" s="49">
        <f>+TABLE39!G34</f>
        <v>635.45</v>
      </c>
      <c r="D34" s="157">
        <f>SUM(B34:C34)</f>
        <v>8243.18600863222</v>
      </c>
    </row>
    <row r="35" spans="1:4" ht="12.75">
      <c r="A35" s="198">
        <f>+A34+1</f>
        <v>2019</v>
      </c>
      <c r="B35" s="50">
        <f>+TABLE39!E35</f>
        <v>7682.556856521465</v>
      </c>
      <c r="C35" s="49">
        <f>+TABLE39!G35</f>
        <v>635.45</v>
      </c>
      <c r="D35" s="157">
        <f>SUM(B35:C35)</f>
        <v>8318.006856521466</v>
      </c>
    </row>
    <row r="36" spans="1:4" ht="12.75">
      <c r="A36" s="198">
        <f>+A35+1</f>
        <v>2020</v>
      </c>
      <c r="B36" s="50">
        <f>+TABLE39!E36</f>
        <v>7760.197755214434</v>
      </c>
      <c r="C36" s="49">
        <f>+TABLE39!G36</f>
        <v>635.45</v>
      </c>
      <c r="D36" s="157">
        <f>SUM(B36:C36)</f>
        <v>8395.647755214435</v>
      </c>
    </row>
    <row r="37" spans="1:4" ht="12.75">
      <c r="A37" s="198"/>
      <c r="B37" s="50"/>
      <c r="C37" s="49"/>
      <c r="D37" s="157"/>
    </row>
    <row r="38" spans="1:4" ht="12.75">
      <c r="A38" s="198">
        <f>+A36+1</f>
        <v>2021</v>
      </c>
      <c r="B38" s="50">
        <f>+TABLE39!E38</f>
        <v>7835.592438804737</v>
      </c>
      <c r="C38" s="49">
        <f>+TABLE39!G38</f>
        <v>635.45</v>
      </c>
      <c r="D38" s="167">
        <f>SUM(B38:C38)</f>
        <v>8471.042438804738</v>
      </c>
    </row>
    <row r="39" spans="1:4" ht="12.75">
      <c r="A39" s="198">
        <f>+A38+1</f>
        <v>2022</v>
      </c>
      <c r="B39" s="50">
        <f>+TABLE39!E39</f>
        <v>7916.152941907544</v>
      </c>
      <c r="C39" s="49">
        <f>+TABLE39!G39</f>
        <v>635.45</v>
      </c>
      <c r="D39" s="157">
        <f>SUM(B39:C39)</f>
        <v>8551.602941907544</v>
      </c>
    </row>
    <row r="40" spans="1:4" ht="12.75">
      <c r="A40" s="198">
        <f>+A39+1</f>
        <v>2023</v>
      </c>
      <c r="B40" s="50">
        <f>+TABLE39!E40</f>
        <v>8006.073660004809</v>
      </c>
      <c r="C40" s="49">
        <f>+TABLE39!G40</f>
        <v>635.45</v>
      </c>
      <c r="D40" s="157">
        <f>SUM(B40:C40)</f>
        <v>8641.52366000481</v>
      </c>
    </row>
    <row r="41" spans="1:4" ht="12.75">
      <c r="A41" s="198">
        <f>+A40+1</f>
        <v>2024</v>
      </c>
      <c r="B41" s="50">
        <f>+TABLE39!E41</f>
        <v>8103.988639273365</v>
      </c>
      <c r="C41" s="49">
        <f>+TABLE39!G41</f>
        <v>635.45</v>
      </c>
      <c r="D41" s="157">
        <f>SUM(B41:C41)</f>
        <v>8739.438639273365</v>
      </c>
    </row>
    <row r="42" spans="1:4" ht="12.75">
      <c r="A42" s="198">
        <f>+A41+1</f>
        <v>2025</v>
      </c>
      <c r="B42" s="50">
        <f>+TABLE39!E42</f>
        <v>8215.889721005888</v>
      </c>
      <c r="C42" s="49">
        <f>+TABLE39!G42</f>
        <v>635.45</v>
      </c>
      <c r="D42" s="157">
        <f>SUM(B42:C42)</f>
        <v>8851.339721005888</v>
      </c>
    </row>
    <row r="43" spans="1:4" ht="12.75">
      <c r="A43" s="198"/>
      <c r="B43" s="131"/>
      <c r="C43" s="131"/>
      <c r="D43" s="158"/>
    </row>
    <row r="44" spans="1:4" ht="12.75">
      <c r="A44" s="198" t="s">
        <v>71</v>
      </c>
      <c r="B44" s="131"/>
      <c r="C44" s="131"/>
      <c r="D44" s="158"/>
    </row>
    <row r="45" spans="1:4" ht="12.75">
      <c r="A45" s="198" t="s">
        <v>79</v>
      </c>
      <c r="B45" s="141">
        <f>RATE(7,,-B12,B19)</f>
        <v>0.010702988703443099</v>
      </c>
      <c r="C45" s="141">
        <f>RATE(7,,-C12,C19)</f>
        <v>0.03262950757605869</v>
      </c>
      <c r="D45" s="159">
        <f>RATE(7,,-D12,D19)</f>
        <v>0.012433224440064408</v>
      </c>
    </row>
    <row r="46" spans="1:4" ht="12.75">
      <c r="A46" s="198" t="s">
        <v>80</v>
      </c>
      <c r="B46" s="141">
        <f>RATE(3,,-B19,B24)</f>
        <v>0.0281421612320826</v>
      </c>
      <c r="C46" s="141">
        <f>RATE(3,,-C19,C24)</f>
        <v>0.000288676042847511</v>
      </c>
      <c r="D46" s="159">
        <f>RATE(3,,-D19,D24)</f>
        <v>0.025824280669439485</v>
      </c>
    </row>
    <row r="47" spans="1:4" ht="12.75">
      <c r="A47" s="198" t="s">
        <v>68</v>
      </c>
      <c r="B47" s="141">
        <f>RATE(10,,-B24,B36)</f>
        <v>0.004798419719818244</v>
      </c>
      <c r="C47" s="141">
        <f>RATE(10,,-C24,C36)</f>
        <v>6.353345249564935E-16</v>
      </c>
      <c r="D47" s="159">
        <f>RATE(10,,-D24,D36)</f>
        <v>0.004426271828547404</v>
      </c>
    </row>
    <row r="48" spans="1:4" ht="13.5" thickBot="1">
      <c r="A48" s="201" t="s">
        <v>81</v>
      </c>
      <c r="B48" s="132">
        <f>RATE(18,,-B19,B42)</f>
        <v>0.010509957436930355</v>
      </c>
      <c r="C48" s="132">
        <f>RATE(18,,-C19,C42)</f>
        <v>4.8106887825325115E-05</v>
      </c>
      <c r="D48" s="160">
        <f>RATE(18,,-D19,D42)</f>
        <v>0.009686043729971311</v>
      </c>
    </row>
    <row r="49" spans="1:4" ht="12.75">
      <c r="A49" s="9"/>
      <c r="B49" s="24"/>
      <c r="C49" s="24"/>
      <c r="D49" s="27"/>
    </row>
    <row r="50" ht="12.75">
      <c r="A50" s="106" t="s">
        <v>18</v>
      </c>
    </row>
  </sheetData>
  <printOptions horizontalCentered="1"/>
  <pageMargins left="0.75" right="0.75" top="0.75" bottom="0.25" header="0.5" footer="0.5"/>
  <pageSetup horizontalDpi="300" verticalDpi="3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60" zoomScaleNormal="75" workbookViewId="0" topLeftCell="A1">
      <selection activeCell="I29" sqref="I29"/>
    </sheetView>
  </sheetViews>
  <sheetFormatPr defaultColWidth="9.140625" defaultRowHeight="12.75"/>
  <cols>
    <col min="1" max="1" width="19.57421875" style="0" customWidth="1"/>
    <col min="2" max="2" width="14.7109375" style="0" customWidth="1"/>
    <col min="3" max="3" width="9.7109375" style="0" customWidth="1"/>
    <col min="4" max="4" width="15.7109375" style="0" customWidth="1"/>
    <col min="5" max="5" width="8.7109375" style="0" customWidth="1"/>
    <col min="6" max="6" width="15.421875" style="0" customWidth="1"/>
    <col min="7" max="7" width="8.7109375" style="0" customWidth="1"/>
    <col min="8" max="8" width="15.140625" style="0" customWidth="1"/>
    <col min="9" max="9" width="8.7109375" style="0" customWidth="1"/>
    <col min="10" max="10" width="15.00390625" style="0" customWidth="1"/>
    <col min="11" max="11" width="9.7109375" style="0" customWidth="1"/>
  </cols>
  <sheetData>
    <row r="1" spans="1:11" ht="18">
      <c r="A1" s="29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>
      <c r="A3" s="30" t="s">
        <v>41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0.25">
      <c r="A5" s="30" t="s">
        <v>36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22" ht="12.75">
      <c r="A7" s="20"/>
      <c r="B7" s="16"/>
      <c r="C7" s="16"/>
      <c r="D7" s="16"/>
      <c r="E7" s="16"/>
      <c r="F7" s="16"/>
      <c r="G7" s="16"/>
      <c r="H7" s="16"/>
      <c r="I7" s="16"/>
      <c r="J7" s="16"/>
      <c r="K7" s="16"/>
      <c r="N7" s="3"/>
      <c r="O7" s="3"/>
      <c r="P7" s="3"/>
      <c r="Q7" s="3"/>
      <c r="R7" s="3"/>
      <c r="S7" s="3"/>
      <c r="T7" s="3"/>
      <c r="U7" s="3"/>
      <c r="V7" s="3"/>
    </row>
    <row r="8" spans="10:22" ht="13.5" thickBot="1">
      <c r="J8" s="3"/>
      <c r="K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181"/>
      <c r="B9" s="171" t="s">
        <v>21</v>
      </c>
      <c r="C9" s="187"/>
      <c r="D9" s="171" t="s">
        <v>42</v>
      </c>
      <c r="E9" s="187"/>
      <c r="F9" s="171" t="s">
        <v>43</v>
      </c>
      <c r="G9" s="187"/>
      <c r="H9" s="171" t="s">
        <v>12</v>
      </c>
      <c r="I9" s="187"/>
      <c r="J9" s="171" t="s">
        <v>13</v>
      </c>
      <c r="K9" s="188"/>
      <c r="N9" s="54"/>
      <c r="O9" s="54"/>
      <c r="P9" s="54"/>
      <c r="Q9" s="54"/>
      <c r="R9" s="54"/>
      <c r="S9" s="54"/>
      <c r="T9" s="54"/>
      <c r="U9" s="54"/>
      <c r="V9" s="3"/>
    </row>
    <row r="10" spans="1:22" ht="12.75">
      <c r="A10" s="189" t="s">
        <v>3</v>
      </c>
      <c r="B10" s="28" t="s">
        <v>44</v>
      </c>
      <c r="C10" s="4"/>
      <c r="D10" s="28" t="s">
        <v>44</v>
      </c>
      <c r="E10" s="4"/>
      <c r="F10" s="28" t="s">
        <v>44</v>
      </c>
      <c r="G10" s="4"/>
      <c r="H10" s="28" t="s">
        <v>44</v>
      </c>
      <c r="I10" s="4"/>
      <c r="J10" s="28" t="s">
        <v>44</v>
      </c>
      <c r="K10" s="77"/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s="183" t="s">
        <v>8</v>
      </c>
      <c r="B11" s="5" t="s">
        <v>45</v>
      </c>
      <c r="C11" s="19" t="s">
        <v>46</v>
      </c>
      <c r="D11" s="5" t="s">
        <v>47</v>
      </c>
      <c r="E11" s="19" t="s">
        <v>46</v>
      </c>
      <c r="F11" s="5" t="s">
        <v>48</v>
      </c>
      <c r="G11" s="19" t="s">
        <v>46</v>
      </c>
      <c r="H11" s="5" t="s">
        <v>49</v>
      </c>
      <c r="I11" s="19" t="s">
        <v>46</v>
      </c>
      <c r="J11" s="108" t="s">
        <v>48</v>
      </c>
      <c r="K11" s="155" t="s">
        <v>46</v>
      </c>
      <c r="N11" s="3"/>
      <c r="O11" s="3"/>
      <c r="P11" s="3"/>
      <c r="Q11" s="3"/>
      <c r="R11" s="3"/>
      <c r="S11" s="3"/>
      <c r="T11" s="3"/>
      <c r="U11" s="3"/>
      <c r="V11" s="3"/>
    </row>
    <row r="12" spans="1:22" ht="12.75">
      <c r="A12" s="76" t="s">
        <v>16</v>
      </c>
      <c r="B12" s="31"/>
      <c r="C12" s="40"/>
      <c r="D12" s="39"/>
      <c r="E12" s="39"/>
      <c r="F12" s="39"/>
      <c r="G12" s="39"/>
      <c r="H12" s="39"/>
      <c r="I12" s="41"/>
      <c r="J12" s="3"/>
      <c r="K12" s="156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197">
        <v>2000</v>
      </c>
      <c r="B13" s="49">
        <v>8036.2</v>
      </c>
      <c r="C13" s="49">
        <v>8914.7</v>
      </c>
      <c r="D13" s="22">
        <v>3641.4</v>
      </c>
      <c r="E13" s="49">
        <v>818.1</v>
      </c>
      <c r="F13" s="22">
        <v>3476.3</v>
      </c>
      <c r="G13" s="49">
        <v>1791.8</v>
      </c>
      <c r="H13" s="22">
        <v>1482.7</v>
      </c>
      <c r="I13" s="49">
        <v>1227.1</v>
      </c>
      <c r="J13" s="48">
        <f>(B13+D13+F13+H13)</f>
        <v>16636.600000000002</v>
      </c>
      <c r="K13" s="190">
        <f>(C13+E13+G13+I13)</f>
        <v>12751.7</v>
      </c>
      <c r="N13" s="3"/>
      <c r="O13" s="3"/>
      <c r="P13" s="3"/>
      <c r="Q13" s="3"/>
      <c r="R13" s="3"/>
      <c r="S13" s="3"/>
      <c r="T13" s="3"/>
      <c r="U13" s="3"/>
      <c r="V13" s="3"/>
    </row>
    <row r="14" spans="1:22" ht="12.75">
      <c r="A14" s="198">
        <v>2001</v>
      </c>
      <c r="B14" s="49">
        <v>7828.1</v>
      </c>
      <c r="C14" s="49">
        <v>9209.3</v>
      </c>
      <c r="D14" s="22">
        <v>3633.5</v>
      </c>
      <c r="E14" s="49">
        <v>1036.3</v>
      </c>
      <c r="F14" s="22">
        <v>3191.9</v>
      </c>
      <c r="G14" s="49">
        <v>1640.8</v>
      </c>
      <c r="H14" s="22">
        <v>1428.1</v>
      </c>
      <c r="I14" s="49">
        <v>1182.4</v>
      </c>
      <c r="J14" s="48">
        <f aca="true" t="shared" si="0" ref="J14:K19">(B14+D14+F14+H14)</f>
        <v>16081.6</v>
      </c>
      <c r="K14" s="190">
        <f t="shared" si="0"/>
        <v>13068.799999999997</v>
      </c>
      <c r="M14" s="1"/>
      <c r="N14" s="3"/>
      <c r="O14" s="9"/>
      <c r="P14" s="3"/>
      <c r="Q14" s="3"/>
      <c r="R14" s="3"/>
      <c r="S14" s="3"/>
      <c r="T14" s="3"/>
      <c r="U14" s="3"/>
      <c r="V14" s="3"/>
    </row>
    <row r="15" spans="1:22" ht="12.75">
      <c r="A15" s="198">
        <f>+A14+1</f>
        <v>2002</v>
      </c>
      <c r="B15" s="49">
        <v>7127.4</v>
      </c>
      <c r="C15" s="49">
        <v>8564.5</v>
      </c>
      <c r="D15" s="49">
        <v>3791.5</v>
      </c>
      <c r="E15" s="49">
        <v>1226.4</v>
      </c>
      <c r="F15" s="49">
        <v>3240.4</v>
      </c>
      <c r="G15" s="49">
        <v>1700</v>
      </c>
      <c r="H15" s="22">
        <v>1371.2</v>
      </c>
      <c r="I15" s="49">
        <v>1178.3</v>
      </c>
      <c r="J15" s="48">
        <f t="shared" si="0"/>
        <v>15530.5</v>
      </c>
      <c r="K15" s="190">
        <f t="shared" si="0"/>
        <v>12669.199999999999</v>
      </c>
      <c r="M15" s="1"/>
      <c r="N15" s="3"/>
      <c r="O15" s="9"/>
      <c r="P15" s="3"/>
      <c r="Q15" s="3"/>
      <c r="R15" s="3"/>
      <c r="S15" s="3"/>
      <c r="T15" s="3"/>
      <c r="U15" s="3"/>
      <c r="V15" s="3"/>
    </row>
    <row r="16" spans="1:15" ht="12.75">
      <c r="A16" s="198">
        <f>+A15+1</f>
        <v>2003</v>
      </c>
      <c r="B16" s="88">
        <v>6934.448</v>
      </c>
      <c r="C16" s="88">
        <v>8874.5</v>
      </c>
      <c r="D16" s="88">
        <v>3921.709</v>
      </c>
      <c r="E16" s="88">
        <v>1305.561</v>
      </c>
      <c r="F16" s="88">
        <v>3149.801</v>
      </c>
      <c r="G16" s="88">
        <v>1700.169</v>
      </c>
      <c r="H16" s="111">
        <v>1365.412</v>
      </c>
      <c r="I16" s="88">
        <v>1124.429</v>
      </c>
      <c r="J16" s="63">
        <f t="shared" si="0"/>
        <v>15371.369999999999</v>
      </c>
      <c r="K16" s="157">
        <f t="shared" si="0"/>
        <v>13004.659</v>
      </c>
      <c r="M16" s="1"/>
      <c r="O16" s="1"/>
    </row>
    <row r="17" spans="1:15" ht="12.75">
      <c r="A17" s="198">
        <v>2004</v>
      </c>
      <c r="B17" s="88">
        <v>7239.278</v>
      </c>
      <c r="C17" s="88">
        <v>9378.347</v>
      </c>
      <c r="D17" s="88">
        <v>4212.264</v>
      </c>
      <c r="E17" s="88">
        <v>1556.933</v>
      </c>
      <c r="F17" s="88">
        <v>3294.185</v>
      </c>
      <c r="G17" s="88">
        <v>1762.064</v>
      </c>
      <c r="H17" s="111">
        <v>1426.2</v>
      </c>
      <c r="I17" s="88">
        <v>1175.29</v>
      </c>
      <c r="J17" s="112">
        <f t="shared" si="0"/>
        <v>16171.927000000001</v>
      </c>
      <c r="K17" s="191">
        <f t="shared" si="0"/>
        <v>13872.633999999998</v>
      </c>
      <c r="M17" s="1"/>
      <c r="O17" s="1"/>
    </row>
    <row r="18" spans="1:15" ht="12.75">
      <c r="A18" s="198">
        <v>2005</v>
      </c>
      <c r="B18" s="88">
        <v>7617.8</v>
      </c>
      <c r="C18" s="88">
        <v>9769.5</v>
      </c>
      <c r="D18" s="88">
        <v>4218</v>
      </c>
      <c r="E18" s="88">
        <v>1618</v>
      </c>
      <c r="F18" s="88">
        <v>3301.9</v>
      </c>
      <c r="G18" s="88">
        <v>1764</v>
      </c>
      <c r="H18" s="111">
        <v>1427.1</v>
      </c>
      <c r="I18" s="88">
        <v>1197.8</v>
      </c>
      <c r="J18" s="112">
        <f t="shared" si="0"/>
        <v>16564.8</v>
      </c>
      <c r="K18" s="191">
        <f t="shared" si="0"/>
        <v>14349.3</v>
      </c>
      <c r="M18" s="1"/>
      <c r="O18" s="1"/>
    </row>
    <row r="19" spans="1:11" ht="12.75">
      <c r="A19" s="198">
        <v>2006</v>
      </c>
      <c r="B19" s="88">
        <v>7375.9</v>
      </c>
      <c r="C19" s="88">
        <v>9643.3</v>
      </c>
      <c r="D19" s="88">
        <v>3906.6</v>
      </c>
      <c r="E19" s="88">
        <v>1623.4</v>
      </c>
      <c r="F19" s="88">
        <v>3212.1</v>
      </c>
      <c r="G19" s="88">
        <v>1772.8</v>
      </c>
      <c r="H19" s="111">
        <v>1434.3</v>
      </c>
      <c r="I19" s="88">
        <v>1281.1</v>
      </c>
      <c r="J19" s="112">
        <f t="shared" si="0"/>
        <v>15928.9</v>
      </c>
      <c r="K19" s="191">
        <f t="shared" si="0"/>
        <v>14320.599999999999</v>
      </c>
    </row>
    <row r="20" spans="1:15" ht="12.75">
      <c r="A20" s="198" t="s">
        <v>78</v>
      </c>
      <c r="B20" s="33">
        <v>7543.7</v>
      </c>
      <c r="C20" s="33">
        <v>9917</v>
      </c>
      <c r="D20" s="49">
        <v>3952.2</v>
      </c>
      <c r="E20" s="49">
        <v>1748.2</v>
      </c>
      <c r="F20" s="49">
        <v>3221.3</v>
      </c>
      <c r="G20" s="49">
        <v>1851.6</v>
      </c>
      <c r="H20" s="111">
        <v>1323.3</v>
      </c>
      <c r="I20" s="88">
        <v>1157</v>
      </c>
      <c r="J20" s="63">
        <f>(B20+D20+F20+H20)</f>
        <v>16040.5</v>
      </c>
      <c r="K20" s="157">
        <f>(C20+E20+G20+I20)</f>
        <v>14673.800000000001</v>
      </c>
      <c r="L20" s="113"/>
      <c r="M20" s="105"/>
      <c r="O20" s="104"/>
    </row>
    <row r="21" spans="1:15" ht="12.75">
      <c r="A21" s="199"/>
      <c r="B21" s="33"/>
      <c r="C21" s="43"/>
      <c r="D21" s="42"/>
      <c r="E21" s="43"/>
      <c r="F21" s="42"/>
      <c r="G21" s="42"/>
      <c r="H21" s="42"/>
      <c r="I21" s="42"/>
      <c r="J21" s="27"/>
      <c r="K21" s="169"/>
      <c r="M21" s="1"/>
      <c r="O21" s="1"/>
    </row>
    <row r="22" spans="1:15" ht="12.75">
      <c r="A22" s="200" t="s">
        <v>17</v>
      </c>
      <c r="B22" s="2"/>
      <c r="C22" s="36"/>
      <c r="D22" s="42"/>
      <c r="E22" s="42"/>
      <c r="F22" s="42"/>
      <c r="G22" s="42"/>
      <c r="H22" s="42"/>
      <c r="I22" s="42"/>
      <c r="J22" s="27"/>
      <c r="K22" s="169"/>
      <c r="M22" s="1"/>
      <c r="O22" s="1"/>
    </row>
    <row r="23" spans="1:15" ht="12.75">
      <c r="A23" s="198">
        <v>2008</v>
      </c>
      <c r="B23" s="33">
        <v>7708.55526394289</v>
      </c>
      <c r="C23" s="33">
        <v>10185.025246879135</v>
      </c>
      <c r="D23" s="49">
        <v>3971.901293484625</v>
      </c>
      <c r="E23" s="49">
        <v>1765.6555896639395</v>
      </c>
      <c r="F23" s="49">
        <v>3279.9276600000007</v>
      </c>
      <c r="G23" s="49">
        <v>1903.81512</v>
      </c>
      <c r="H23" s="111">
        <v>1323.3</v>
      </c>
      <c r="I23" s="88">
        <v>1157</v>
      </c>
      <c r="J23" s="63">
        <f>(B23+D23+F23+H23)</f>
        <v>16283.684217427515</v>
      </c>
      <c r="K23" s="157">
        <f>(C23+E23+G23+I23)</f>
        <v>15011.495956543074</v>
      </c>
      <c r="L23" s="113"/>
      <c r="M23" s="105"/>
      <c r="O23" s="104"/>
    </row>
    <row r="24" spans="1:15" ht="12.75">
      <c r="A24" s="198">
        <f>+A23+1</f>
        <v>2009</v>
      </c>
      <c r="B24" s="33">
        <v>7920.701495848017</v>
      </c>
      <c r="C24" s="33">
        <v>10319.702296999913</v>
      </c>
      <c r="D24" s="49">
        <v>4048.9536485391545</v>
      </c>
      <c r="E24" s="49">
        <v>1799.9081834083934</v>
      </c>
      <c r="F24" s="49">
        <v>3342.0646708746717</v>
      </c>
      <c r="G24" s="49">
        <v>1954.1608034934918</v>
      </c>
      <c r="H24" s="111">
        <v>1323.3</v>
      </c>
      <c r="I24" s="88">
        <v>1157</v>
      </c>
      <c r="J24" s="63">
        <f aca="true" t="shared" si="1" ref="J24:K27">(B24+D24+F24+H24)</f>
        <v>16635.019815261843</v>
      </c>
      <c r="K24" s="157">
        <f t="shared" si="1"/>
        <v>15230.771283901799</v>
      </c>
      <c r="L24" s="113"/>
      <c r="M24" s="105"/>
      <c r="O24" s="104"/>
    </row>
    <row r="25" spans="1:15" ht="12.75">
      <c r="A25" s="198">
        <f>+A24+1</f>
        <v>2010</v>
      </c>
      <c r="B25" s="33">
        <v>8148.344449086217</v>
      </c>
      <c r="C25" s="33">
        <v>10478.517290232661</v>
      </c>
      <c r="D25" s="36">
        <v>4174.352908733892</v>
      </c>
      <c r="E25" s="36">
        <v>1855.652747117909</v>
      </c>
      <c r="F25" s="49">
        <v>3419.212881279183</v>
      </c>
      <c r="G25" s="49">
        <v>2009.04144938386</v>
      </c>
      <c r="H25" s="111">
        <v>1323.3</v>
      </c>
      <c r="I25" s="88">
        <v>1157</v>
      </c>
      <c r="J25" s="63">
        <f t="shared" si="1"/>
        <v>17065.21023909929</v>
      </c>
      <c r="K25" s="157">
        <f t="shared" si="1"/>
        <v>15500.21148673443</v>
      </c>
      <c r="L25" s="114"/>
      <c r="M25" s="81"/>
      <c r="O25" s="82"/>
    </row>
    <row r="26" spans="1:15" ht="12.75">
      <c r="A26" s="198"/>
      <c r="B26" s="33"/>
      <c r="C26" s="33"/>
      <c r="D26" s="36"/>
      <c r="E26" s="36"/>
      <c r="F26" s="49"/>
      <c r="G26" s="49"/>
      <c r="H26" s="111"/>
      <c r="I26" s="88"/>
      <c r="J26" s="63"/>
      <c r="K26" s="157"/>
      <c r="L26" s="114"/>
      <c r="M26" s="81"/>
      <c r="O26" s="82"/>
    </row>
    <row r="27" spans="1:15" ht="12.75">
      <c r="A27" s="198">
        <f>+A25+1</f>
        <v>2011</v>
      </c>
      <c r="B27" s="33">
        <v>8385.972093319273</v>
      </c>
      <c r="C27" s="33">
        <v>10708.726708143851</v>
      </c>
      <c r="D27" s="49">
        <v>4334.417014634155</v>
      </c>
      <c r="E27" s="49">
        <v>1926.8071042896133</v>
      </c>
      <c r="F27" s="49">
        <v>3508.6314551044416</v>
      </c>
      <c r="G27" s="49">
        <v>2071.6267082149693</v>
      </c>
      <c r="H27" s="111">
        <v>1323.3</v>
      </c>
      <c r="I27" s="88">
        <v>1157</v>
      </c>
      <c r="J27" s="63">
        <f t="shared" si="1"/>
        <v>17552.32056305787</v>
      </c>
      <c r="K27" s="157">
        <f t="shared" si="1"/>
        <v>15864.160520648435</v>
      </c>
      <c r="L27" s="113"/>
      <c r="M27" s="105"/>
      <c r="O27" s="104"/>
    </row>
    <row r="28" spans="1:15" ht="12.75">
      <c r="A28" s="198">
        <f>+A27+1</f>
        <v>2012</v>
      </c>
      <c r="B28" s="33">
        <v>8633.634466292997</v>
      </c>
      <c r="C28" s="33">
        <v>10990.572267225918</v>
      </c>
      <c r="D28" s="49">
        <v>4517.919305297311</v>
      </c>
      <c r="E28" s="49">
        <v>2008.380592975503</v>
      </c>
      <c r="F28" s="49">
        <v>3608.423672837735</v>
      </c>
      <c r="G28" s="49">
        <v>2140.9058843829457</v>
      </c>
      <c r="H28" s="111">
        <v>1323.3</v>
      </c>
      <c r="I28" s="88">
        <v>1157</v>
      </c>
      <c r="J28" s="63">
        <f aca="true" t="shared" si="2" ref="J28:K30">(B28+D28+F28+H28)</f>
        <v>18083.277444428044</v>
      </c>
      <c r="K28" s="157">
        <f t="shared" si="2"/>
        <v>16296.858744584368</v>
      </c>
      <c r="L28" s="113"/>
      <c r="M28" s="105"/>
      <c r="O28" s="104"/>
    </row>
    <row r="29" spans="1:15" ht="12.75">
      <c r="A29" s="198">
        <f>+A28+1</f>
        <v>2013</v>
      </c>
      <c r="B29" s="33">
        <v>8890.639644580237</v>
      </c>
      <c r="C29" s="33">
        <v>11291.381437138647</v>
      </c>
      <c r="D29" s="36">
        <v>4717.915839895652</v>
      </c>
      <c r="E29" s="36">
        <v>2097.286377166624</v>
      </c>
      <c r="F29" s="49">
        <v>3714.7015574504608</v>
      </c>
      <c r="G29" s="49">
        <v>2209.313646224101</v>
      </c>
      <c r="H29" s="111">
        <v>1323.3</v>
      </c>
      <c r="I29" s="88">
        <v>1157</v>
      </c>
      <c r="J29" s="63">
        <f t="shared" si="2"/>
        <v>18646.55704192635</v>
      </c>
      <c r="K29" s="157">
        <f t="shared" si="2"/>
        <v>16754.981460529372</v>
      </c>
      <c r="L29" s="114"/>
      <c r="M29" s="81"/>
      <c r="O29" s="82"/>
    </row>
    <row r="30" spans="1:15" ht="12.75">
      <c r="A30" s="198">
        <f>+A29+1</f>
        <v>2014</v>
      </c>
      <c r="B30" s="33">
        <v>9164.389444014447</v>
      </c>
      <c r="C30" s="33">
        <v>11587.077521587269</v>
      </c>
      <c r="D30" s="49">
        <v>4930.485698424778</v>
      </c>
      <c r="E30" s="49">
        <v>2191.7814643234206</v>
      </c>
      <c r="F30" s="49">
        <v>3824.618211704316</v>
      </c>
      <c r="G30" s="49">
        <v>2280.2097094000087</v>
      </c>
      <c r="H30" s="111">
        <v>1323.3</v>
      </c>
      <c r="I30" s="88">
        <v>1157</v>
      </c>
      <c r="J30" s="63">
        <f t="shared" si="2"/>
        <v>19242.79335414354</v>
      </c>
      <c r="K30" s="157">
        <f t="shared" si="2"/>
        <v>17216.0686953107</v>
      </c>
      <c r="L30" s="113"/>
      <c r="M30" s="105"/>
      <c r="O30" s="104"/>
    </row>
    <row r="31" spans="1:15" ht="12.75">
      <c r="A31" s="198">
        <f>+A30+1</f>
        <v>2015</v>
      </c>
      <c r="B31" s="33">
        <v>9443.764974130596</v>
      </c>
      <c r="C31" s="33">
        <v>11933.222876911952</v>
      </c>
      <c r="D31" s="49">
        <v>5151.9606757727415</v>
      </c>
      <c r="E31" s="49">
        <v>2290.2352029313233</v>
      </c>
      <c r="F31" s="49">
        <v>3939.1014281954535</v>
      </c>
      <c r="G31" s="49">
        <v>2354.1642991401136</v>
      </c>
      <c r="H31" s="111">
        <v>1323.3</v>
      </c>
      <c r="I31" s="88">
        <v>1157</v>
      </c>
      <c r="J31" s="63">
        <f aca="true" t="shared" si="3" ref="J31:K34">(B31+D31+F31+H31)</f>
        <v>19858.12707809879</v>
      </c>
      <c r="K31" s="157">
        <f t="shared" si="3"/>
        <v>17734.62237898339</v>
      </c>
      <c r="L31" s="113"/>
      <c r="M31" s="105"/>
      <c r="O31" s="104"/>
    </row>
    <row r="32" spans="1:12" ht="12.75">
      <c r="A32" s="198"/>
      <c r="B32" s="33"/>
      <c r="C32" s="33"/>
      <c r="D32" s="36"/>
      <c r="E32" s="36"/>
      <c r="F32" s="49"/>
      <c r="G32" s="49"/>
      <c r="H32" s="22"/>
      <c r="I32" s="49"/>
      <c r="J32" s="63"/>
      <c r="K32" s="157"/>
      <c r="L32" s="114"/>
    </row>
    <row r="33" spans="1:15" ht="12.75">
      <c r="A33" s="198">
        <f>+A31+1</f>
        <v>2016</v>
      </c>
      <c r="B33" s="36">
        <v>9734.74391462698</v>
      </c>
      <c r="C33" s="36">
        <v>12278.757814094883</v>
      </c>
      <c r="D33" s="36">
        <v>5379.636851183037</v>
      </c>
      <c r="E33" s="36">
        <v>2391.4456011871707</v>
      </c>
      <c r="F33" s="49">
        <v>4056.2593805946935</v>
      </c>
      <c r="G33" s="49">
        <v>2430.0679802793925</v>
      </c>
      <c r="H33" s="111">
        <v>1323.3</v>
      </c>
      <c r="I33" s="88">
        <v>1157</v>
      </c>
      <c r="J33" s="63">
        <f t="shared" si="3"/>
        <v>20493.94014640471</v>
      </c>
      <c r="K33" s="157">
        <f t="shared" si="3"/>
        <v>18257.271395561445</v>
      </c>
      <c r="L33" s="114"/>
      <c r="M33" s="81"/>
      <c r="O33" s="82"/>
    </row>
    <row r="34" spans="1:15" ht="12.75">
      <c r="A34" s="198">
        <f>+A33+1</f>
        <v>2017</v>
      </c>
      <c r="B34" s="36">
        <v>10027.599819886926</v>
      </c>
      <c r="C34" s="36">
        <v>12670.652739648698</v>
      </c>
      <c r="D34" s="49">
        <v>5614.190518240158</v>
      </c>
      <c r="E34" s="49">
        <v>2495.7132963574722</v>
      </c>
      <c r="F34" s="49">
        <v>4180.637678633791</v>
      </c>
      <c r="G34" s="49">
        <v>2510.657053594463</v>
      </c>
      <c r="H34" s="111">
        <v>1323.3</v>
      </c>
      <c r="I34" s="88">
        <v>1157</v>
      </c>
      <c r="J34" s="57">
        <f t="shared" si="3"/>
        <v>21145.728016760873</v>
      </c>
      <c r="K34" s="167">
        <f t="shared" si="3"/>
        <v>18834.023089600632</v>
      </c>
      <c r="L34" s="113"/>
      <c r="M34" s="105"/>
      <c r="O34" s="104"/>
    </row>
    <row r="35" spans="1:15" ht="12.75">
      <c r="A35" s="198">
        <f>+A34+1</f>
        <v>2018</v>
      </c>
      <c r="B35" s="36">
        <v>10333.620190636246</v>
      </c>
      <c r="C35" s="36">
        <v>13062.283721475716</v>
      </c>
      <c r="D35" s="49">
        <v>5858.191454736494</v>
      </c>
      <c r="E35" s="49">
        <v>2604.180648785061</v>
      </c>
      <c r="F35" s="49">
        <v>4312.196359494846</v>
      </c>
      <c r="G35" s="49">
        <v>2595.9404783166137</v>
      </c>
      <c r="H35" s="139">
        <v>1323.3</v>
      </c>
      <c r="I35" s="88">
        <v>1157</v>
      </c>
      <c r="J35" s="57">
        <f aca="true" t="shared" si="4" ref="J35:K37">(B35+D35+F35+H35)</f>
        <v>21827.308004867584</v>
      </c>
      <c r="K35" s="167">
        <f t="shared" si="4"/>
        <v>19419.40484857739</v>
      </c>
      <c r="L35" s="113"/>
      <c r="M35" s="105"/>
      <c r="O35" s="104"/>
    </row>
    <row r="36" spans="1:15" ht="12.75">
      <c r="A36" s="198">
        <f>+A35+1</f>
        <v>2019</v>
      </c>
      <c r="B36" s="49">
        <v>10641.532679730435</v>
      </c>
      <c r="C36" s="49">
        <v>13488.856223832441</v>
      </c>
      <c r="D36" s="49">
        <v>6107.922684763486</v>
      </c>
      <c r="E36" s="49">
        <v>2715.195326550118</v>
      </c>
      <c r="F36" s="50">
        <v>4448.906594840087</v>
      </c>
      <c r="G36" s="50">
        <v>2684.729836340633</v>
      </c>
      <c r="H36" s="50">
        <v>1323.3</v>
      </c>
      <c r="I36" s="50">
        <v>1157</v>
      </c>
      <c r="J36" s="57">
        <f t="shared" si="4"/>
        <v>22521.661959334007</v>
      </c>
      <c r="K36" s="167">
        <f t="shared" si="4"/>
        <v>20045.781386723193</v>
      </c>
      <c r="O36" s="1"/>
    </row>
    <row r="37" spans="1:15" ht="12.75">
      <c r="A37" s="198">
        <f>+A36+1</f>
        <v>2020</v>
      </c>
      <c r="B37" s="49">
        <v>10955.327921338185</v>
      </c>
      <c r="C37" s="49">
        <v>13923.711656729054</v>
      </c>
      <c r="D37" s="49">
        <v>6360.865255973146</v>
      </c>
      <c r="E37" s="49">
        <v>2827.6375630812495</v>
      </c>
      <c r="F37" s="50">
        <v>4588.516872622572</v>
      </c>
      <c r="G37" s="50">
        <v>2775.690648909151</v>
      </c>
      <c r="H37" s="50">
        <v>1323.3</v>
      </c>
      <c r="I37" s="50">
        <v>1157</v>
      </c>
      <c r="J37" s="57">
        <f t="shared" si="4"/>
        <v>23228.010049933902</v>
      </c>
      <c r="K37" s="167">
        <f t="shared" si="4"/>
        <v>20684.039868719457</v>
      </c>
      <c r="O37" s="1"/>
    </row>
    <row r="38" spans="1:15" ht="12.75">
      <c r="A38" s="198"/>
      <c r="B38" s="49"/>
      <c r="C38" s="49"/>
      <c r="D38" s="49"/>
      <c r="E38" s="49"/>
      <c r="F38" s="50"/>
      <c r="G38" s="50"/>
      <c r="H38" s="50"/>
      <c r="I38" s="50"/>
      <c r="J38" s="57"/>
      <c r="K38" s="167"/>
      <c r="O38" s="1"/>
    </row>
    <row r="39" spans="1:15" ht="12.75">
      <c r="A39" s="198">
        <f>+A37+1</f>
        <v>2021</v>
      </c>
      <c r="B39" s="49">
        <v>11274.917197418928</v>
      </c>
      <c r="C39" s="49">
        <v>14365.582448155406</v>
      </c>
      <c r="D39" s="49">
        <v>6615.178907240384</v>
      </c>
      <c r="E39" s="49">
        <v>2940.68929491165</v>
      </c>
      <c r="F39" s="50">
        <v>4728.103407698484</v>
      </c>
      <c r="G39" s="50">
        <v>2867.0687151128063</v>
      </c>
      <c r="H39" s="50">
        <v>1323.3</v>
      </c>
      <c r="I39" s="50">
        <v>1157</v>
      </c>
      <c r="J39" s="57">
        <f aca="true" t="shared" si="5" ref="J39:K43">(B39+D39+F39+H39)</f>
        <v>23941.499512357797</v>
      </c>
      <c r="K39" s="167">
        <f t="shared" si="5"/>
        <v>21330.340458179864</v>
      </c>
      <c r="O39" s="1"/>
    </row>
    <row r="40" spans="1:15" ht="12.75">
      <c r="A40" s="198">
        <f>+A39+1</f>
        <v>2022</v>
      </c>
      <c r="B40" s="49">
        <v>11601.127158376476</v>
      </c>
      <c r="C40" s="49">
        <v>14826.622731566302</v>
      </c>
      <c r="D40" s="49">
        <v>6870.731084505183</v>
      </c>
      <c r="E40" s="49">
        <v>3054.2915969070555</v>
      </c>
      <c r="F40" s="50">
        <v>4869.581667088098</v>
      </c>
      <c r="G40" s="50">
        <v>2960.0272117594777</v>
      </c>
      <c r="H40" s="50">
        <v>1323.3</v>
      </c>
      <c r="I40" s="50">
        <v>1157</v>
      </c>
      <c r="J40" s="57">
        <f t="shared" si="5"/>
        <v>24664.739909969754</v>
      </c>
      <c r="K40" s="167">
        <f t="shared" si="5"/>
        <v>21997.941540232838</v>
      </c>
      <c r="O40" s="1"/>
    </row>
    <row r="41" spans="1:15" ht="12.75">
      <c r="A41" s="198">
        <f>+A40+1</f>
        <v>2023</v>
      </c>
      <c r="B41" s="49">
        <v>11936.928682675067</v>
      </c>
      <c r="C41" s="49">
        <v>15303.024554243988</v>
      </c>
      <c r="D41" s="49">
        <v>7128.083189801033</v>
      </c>
      <c r="E41" s="49">
        <v>3168.6940328318287</v>
      </c>
      <c r="F41" s="50">
        <v>5015.410954870322</v>
      </c>
      <c r="G41" s="50">
        <v>3056.07116947335</v>
      </c>
      <c r="H41" s="50">
        <v>1323.3</v>
      </c>
      <c r="I41" s="50">
        <v>1157</v>
      </c>
      <c r="J41" s="57">
        <f t="shared" si="5"/>
        <v>25403.722827346417</v>
      </c>
      <c r="K41" s="167">
        <f t="shared" si="5"/>
        <v>22684.78975654917</v>
      </c>
      <c r="O41" s="1"/>
    </row>
    <row r="42" spans="1:15" ht="12.75">
      <c r="A42" s="198">
        <f>+A41+1</f>
        <v>2024</v>
      </c>
      <c r="B42" s="49">
        <v>12281.73954650817</v>
      </c>
      <c r="C42" s="49">
        <v>15800.608644524185</v>
      </c>
      <c r="D42" s="49">
        <v>7387.340450397148</v>
      </c>
      <c r="E42" s="49">
        <v>3283.943380060921</v>
      </c>
      <c r="F42" s="50">
        <v>5169.057698214198</v>
      </c>
      <c r="G42" s="50">
        <v>3157.333861452582</v>
      </c>
      <c r="H42" s="50">
        <v>1323.3</v>
      </c>
      <c r="I42" s="50">
        <v>1157</v>
      </c>
      <c r="J42" s="57">
        <f t="shared" si="5"/>
        <v>26161.437695119515</v>
      </c>
      <c r="K42" s="167">
        <f t="shared" si="5"/>
        <v>23398.88588603769</v>
      </c>
      <c r="O42" s="1"/>
    </row>
    <row r="43" spans="1:15" ht="12.75">
      <c r="A43" s="198">
        <f>+A42+1</f>
        <v>2025</v>
      </c>
      <c r="B43" s="49">
        <v>12638.245071510588</v>
      </c>
      <c r="C43" s="49">
        <v>16314.452994658424</v>
      </c>
      <c r="D43" s="49">
        <v>7649.017714051795</v>
      </c>
      <c r="E43" s="49">
        <v>3400.2685072783806</v>
      </c>
      <c r="F43" s="50">
        <v>5333.19565987611</v>
      </c>
      <c r="G43" s="50">
        <v>3265.484994444197</v>
      </c>
      <c r="H43" s="50">
        <v>1323.3</v>
      </c>
      <c r="I43" s="50">
        <v>1157</v>
      </c>
      <c r="J43" s="57">
        <f t="shared" si="5"/>
        <v>26943.758445438492</v>
      </c>
      <c r="K43" s="167">
        <f t="shared" si="5"/>
        <v>24137.206496381</v>
      </c>
      <c r="O43" s="1"/>
    </row>
    <row r="44" spans="1:15" ht="12.75">
      <c r="A44" s="198"/>
      <c r="B44" s="131"/>
      <c r="C44" s="131"/>
      <c r="D44" s="131"/>
      <c r="E44" s="131"/>
      <c r="F44" s="138"/>
      <c r="G44" s="138"/>
      <c r="H44" s="138"/>
      <c r="I44" s="138"/>
      <c r="J44" s="138"/>
      <c r="K44" s="158"/>
      <c r="O44" s="1"/>
    </row>
    <row r="45" spans="1:15" ht="12.75">
      <c r="A45" s="198" t="s">
        <v>71</v>
      </c>
      <c r="B45" s="131"/>
      <c r="C45" s="131"/>
      <c r="D45" s="131"/>
      <c r="E45" s="131"/>
      <c r="F45" s="138"/>
      <c r="G45" s="138"/>
      <c r="H45" s="138"/>
      <c r="I45" s="138"/>
      <c r="J45" s="138"/>
      <c r="K45" s="158"/>
      <c r="O45" s="1"/>
    </row>
    <row r="46" spans="1:15" ht="12.75">
      <c r="A46" s="198" t="s">
        <v>79</v>
      </c>
      <c r="B46" s="141">
        <f aca="true" t="shared" si="6" ref="B46:K46">RATE(7,,-B13,B20)</f>
        <v>-0.008994102716329578</v>
      </c>
      <c r="C46" s="141">
        <f t="shared" si="6"/>
        <v>0.015337698691636368</v>
      </c>
      <c r="D46" s="141">
        <f t="shared" si="6"/>
        <v>0.011769314403412891</v>
      </c>
      <c r="E46" s="141">
        <f t="shared" si="6"/>
        <v>0.11458220070856052</v>
      </c>
      <c r="F46" s="141">
        <f t="shared" si="6"/>
        <v>-0.01082434838263075</v>
      </c>
      <c r="G46" s="141">
        <f t="shared" si="6"/>
        <v>0.00470093330807354</v>
      </c>
      <c r="H46" s="141">
        <f t="shared" si="6"/>
        <v>-0.016116731982928487</v>
      </c>
      <c r="I46" s="141">
        <f t="shared" si="6"/>
        <v>-0.008368107086075665</v>
      </c>
      <c r="J46" s="141">
        <f t="shared" si="6"/>
        <v>-0.0051990541146784836</v>
      </c>
      <c r="K46" s="159">
        <f t="shared" si="6"/>
        <v>0.020259492373487488</v>
      </c>
      <c r="O46" s="1"/>
    </row>
    <row r="47" spans="1:11" ht="12.75">
      <c r="A47" s="198" t="s">
        <v>80</v>
      </c>
      <c r="B47" s="141">
        <f aca="true" t="shared" si="7" ref="B47:K47">RATE(3,,-B20,B25)</f>
        <v>0.026033774236620014</v>
      </c>
      <c r="C47" s="141">
        <f t="shared" si="7"/>
        <v>0.01852847177980915</v>
      </c>
      <c r="D47" s="141">
        <f t="shared" si="7"/>
        <v>0.018396151709453967</v>
      </c>
      <c r="E47" s="141">
        <f t="shared" si="7"/>
        <v>0.020082266435772808</v>
      </c>
      <c r="F47" s="141">
        <f t="shared" si="7"/>
        <v>0.02007394800050844</v>
      </c>
      <c r="G47" s="141">
        <f t="shared" si="7"/>
        <v>0.02757589570948681</v>
      </c>
      <c r="H47" s="141">
        <f t="shared" si="7"/>
        <v>4.5807003284661984E-14</v>
      </c>
      <c r="I47" s="141">
        <f t="shared" si="7"/>
        <v>4.5779560524765785E-14</v>
      </c>
      <c r="J47" s="141">
        <f t="shared" si="7"/>
        <v>0.020856222902974845</v>
      </c>
      <c r="K47" s="159">
        <f t="shared" si="7"/>
        <v>0.018431154250548365</v>
      </c>
    </row>
    <row r="48" spans="1:11" ht="12.75">
      <c r="A48" s="198" t="s">
        <v>68</v>
      </c>
      <c r="B48" s="141">
        <f aca="true" t="shared" si="8" ref="B48:K48">RATE(10,,-B25,B37)</f>
        <v>0.03004358147198503</v>
      </c>
      <c r="C48" s="141">
        <f t="shared" si="8"/>
        <v>0.028834499063125754</v>
      </c>
      <c r="D48" s="141">
        <f t="shared" si="8"/>
        <v>0.04302016139305606</v>
      </c>
      <c r="E48" s="141">
        <f t="shared" si="8"/>
        <v>0.04302016139305616</v>
      </c>
      <c r="F48" s="141">
        <f t="shared" si="8"/>
        <v>0.029851531576648483</v>
      </c>
      <c r="G48" s="141">
        <f t="shared" si="8"/>
        <v>0.032852289483272165</v>
      </c>
      <c r="H48" s="141">
        <f t="shared" si="8"/>
        <v>4.948285162386493E-16</v>
      </c>
      <c r="I48" s="141">
        <f t="shared" si="8"/>
        <v>5.566029716380766E-16</v>
      </c>
      <c r="J48" s="141">
        <f t="shared" si="8"/>
        <v>0.031311917214152815</v>
      </c>
      <c r="K48" s="159">
        <f t="shared" si="8"/>
        <v>0.029271089263862085</v>
      </c>
    </row>
    <row r="49" spans="1:11" ht="13.5" thickBot="1">
      <c r="A49" s="201" t="s">
        <v>81</v>
      </c>
      <c r="B49" s="132">
        <f aca="true" t="shared" si="9" ref="B49:K49">RATE(18,,-B20,B43)</f>
        <v>0.029082354086894368</v>
      </c>
      <c r="C49" s="132">
        <f t="shared" si="9"/>
        <v>0.028041574241735572</v>
      </c>
      <c r="D49" s="132">
        <f t="shared" si="9"/>
        <v>0.03736474960149793</v>
      </c>
      <c r="E49" s="132">
        <f t="shared" si="9"/>
        <v>0.037650805696875796</v>
      </c>
      <c r="F49" s="132">
        <f t="shared" si="9"/>
        <v>0.0284051465445158</v>
      </c>
      <c r="G49" s="132">
        <f t="shared" si="9"/>
        <v>0.03202191062063204</v>
      </c>
      <c r="H49" s="132">
        <f t="shared" si="9"/>
        <v>7.90598601545853E-14</v>
      </c>
      <c r="I49" s="132">
        <f t="shared" si="9"/>
        <v>7.901918234731035E-14</v>
      </c>
      <c r="J49" s="132">
        <f t="shared" si="9"/>
        <v>0.029232161474694852</v>
      </c>
      <c r="K49" s="160">
        <f t="shared" si="9"/>
        <v>0.028035289034923836</v>
      </c>
    </row>
    <row r="51" spans="1:11" ht="12.75">
      <c r="A51" t="s">
        <v>18</v>
      </c>
      <c r="B51" s="99"/>
      <c r="C51" s="99"/>
      <c r="D51" s="55"/>
      <c r="E51" s="55"/>
      <c r="F51" s="55"/>
      <c r="G51" s="55"/>
      <c r="H51" s="55"/>
      <c r="I51" s="55"/>
      <c r="J51" s="55"/>
      <c r="K51" s="55"/>
    </row>
    <row r="52" spans="1:11" ht="12.75">
      <c r="A52" t="s">
        <v>50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2.7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</row>
  </sheetData>
  <printOptions horizontalCentered="1"/>
  <pageMargins left="0.75" right="0" top="0.75" bottom="0.25" header="0.5" footer="0.5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60" zoomScaleNormal="60" workbookViewId="0" topLeftCell="A1">
      <selection activeCell="K37" sqref="K37"/>
    </sheetView>
  </sheetViews>
  <sheetFormatPr defaultColWidth="9.140625" defaultRowHeight="12.75"/>
  <cols>
    <col min="1" max="1" width="20.57421875" style="0" customWidth="1"/>
    <col min="2" max="4" width="14.7109375" style="0" customWidth="1"/>
    <col min="5" max="6" width="10.7109375" style="0" customWidth="1"/>
    <col min="7" max="7" width="14.7109375" style="0" customWidth="1"/>
  </cols>
  <sheetData>
    <row r="1" spans="1:6" ht="12.75">
      <c r="A1" s="16"/>
      <c r="B1" s="16"/>
      <c r="C1" s="16"/>
      <c r="D1" s="16"/>
      <c r="E1" s="16"/>
      <c r="F1" s="16"/>
    </row>
    <row r="2" spans="1:7" ht="20.25">
      <c r="A2" s="205" t="s">
        <v>61</v>
      </c>
      <c r="B2" s="205"/>
      <c r="C2" s="205"/>
      <c r="D2" s="205"/>
      <c r="E2" s="205"/>
      <c r="F2" s="205"/>
      <c r="G2" s="205"/>
    </row>
    <row r="3" spans="1:6" ht="12.75">
      <c r="A3" s="16"/>
      <c r="B3" s="16"/>
      <c r="C3" s="16"/>
      <c r="D3" s="16"/>
      <c r="E3" s="16"/>
      <c r="F3" s="16"/>
    </row>
    <row r="4" spans="1:7" ht="15.75">
      <c r="A4" s="15" t="s">
        <v>2</v>
      </c>
      <c r="B4" s="16"/>
      <c r="C4" s="16"/>
      <c r="D4" s="16"/>
      <c r="E4" s="16"/>
      <c r="F4" s="16"/>
      <c r="G4" s="16"/>
    </row>
    <row r="5" spans="1:6" ht="12.75">
      <c r="A5" s="20"/>
      <c r="B5" s="16"/>
      <c r="C5" s="16"/>
      <c r="D5" s="16"/>
      <c r="E5" s="16"/>
      <c r="F5" s="16"/>
    </row>
    <row r="6" ht="13.5" thickBot="1"/>
    <row r="7" spans="1:7" ht="12.75">
      <c r="A7" s="74" t="s">
        <v>3</v>
      </c>
      <c r="B7" s="78" t="s">
        <v>53</v>
      </c>
      <c r="C7" s="93" t="s">
        <v>55</v>
      </c>
      <c r="D7" s="79" t="s">
        <v>59</v>
      </c>
      <c r="E7" s="202" t="s">
        <v>58</v>
      </c>
      <c r="F7" s="203"/>
      <c r="G7" s="204"/>
    </row>
    <row r="8" spans="1:7" ht="12.75">
      <c r="A8" s="75" t="s">
        <v>8</v>
      </c>
      <c r="B8" s="17" t="s">
        <v>54</v>
      </c>
      <c r="C8" s="18" t="s">
        <v>56</v>
      </c>
      <c r="D8" s="17" t="s">
        <v>57</v>
      </c>
      <c r="E8" s="19" t="s">
        <v>54</v>
      </c>
      <c r="F8" s="7" t="s">
        <v>60</v>
      </c>
      <c r="G8" s="96" t="s">
        <v>57</v>
      </c>
    </row>
    <row r="9" spans="1:7" ht="12.75">
      <c r="A9" s="76" t="s">
        <v>16</v>
      </c>
      <c r="B9" s="12"/>
      <c r="C9" s="3"/>
      <c r="D9" s="12"/>
      <c r="E9" s="4"/>
      <c r="F9" s="4"/>
      <c r="G9" s="77"/>
    </row>
    <row r="10" spans="1:7" ht="12.75">
      <c r="A10" s="197">
        <v>2000</v>
      </c>
      <c r="B10" s="58">
        <v>42748.7</v>
      </c>
      <c r="C10" s="73">
        <v>24266.068</v>
      </c>
      <c r="D10" s="58">
        <v>12936.9</v>
      </c>
      <c r="E10" s="4"/>
      <c r="F10" s="4"/>
      <c r="G10" s="77"/>
    </row>
    <row r="11" spans="1:12" ht="12.75">
      <c r="A11" s="198">
        <v>2001</v>
      </c>
      <c r="B11" s="58">
        <v>40557.6</v>
      </c>
      <c r="C11" s="73">
        <v>22740.546</v>
      </c>
      <c r="D11" s="58">
        <v>12063.2</v>
      </c>
      <c r="E11" s="94">
        <f>((B11/B10)-1)*100</f>
        <v>-5.125535981211127</v>
      </c>
      <c r="F11" s="94">
        <f>((C11/C10)-1)*100</f>
        <v>-6.286646851892119</v>
      </c>
      <c r="G11" s="97">
        <f>((D11/D10)-1)*100</f>
        <v>-6.753549923088209</v>
      </c>
      <c r="H11" s="47"/>
      <c r="I11" s="47"/>
      <c r="K11" s="90"/>
      <c r="L11" s="90"/>
    </row>
    <row r="12" spans="1:12" ht="12.75">
      <c r="A12" s="198">
        <f>+A11+1</f>
        <v>2002</v>
      </c>
      <c r="B12" s="58">
        <v>40686.715000000004</v>
      </c>
      <c r="C12" s="73">
        <v>22735.966</v>
      </c>
      <c r="D12" s="58">
        <v>12101.5</v>
      </c>
      <c r="E12" s="94">
        <f aca="true" t="shared" si="0" ref="E12:G16">((B12/B11)-1)*100</f>
        <v>0.3183497051107764</v>
      </c>
      <c r="F12" s="94">
        <f t="shared" si="0"/>
        <v>-0.020140237617860546</v>
      </c>
      <c r="G12" s="97">
        <f t="shared" si="0"/>
        <v>0.31749452881491</v>
      </c>
      <c r="H12" s="47"/>
      <c r="I12" s="47"/>
      <c r="K12" s="90"/>
      <c r="L12" s="90"/>
    </row>
    <row r="13" spans="1:12" ht="12.75">
      <c r="A13" s="198">
        <f>+A12+1</f>
        <v>2003</v>
      </c>
      <c r="B13" s="58">
        <v>38533.2</v>
      </c>
      <c r="C13" s="73">
        <v>21296.482</v>
      </c>
      <c r="D13" s="58">
        <v>11855.024</v>
      </c>
      <c r="E13" s="94">
        <f t="shared" si="0"/>
        <v>-5.29291932268311</v>
      </c>
      <c r="F13" s="94">
        <f t="shared" si="0"/>
        <v>-6.3313078494223625</v>
      </c>
      <c r="G13" s="97">
        <f t="shared" si="0"/>
        <v>-2.0367392472007695</v>
      </c>
      <c r="H13" s="47"/>
      <c r="I13" s="47"/>
      <c r="K13" s="90"/>
      <c r="L13" s="90"/>
    </row>
    <row r="14" spans="1:12" ht="12.75">
      <c r="A14" s="198">
        <v>2004</v>
      </c>
      <c r="B14" s="58">
        <v>37946.867</v>
      </c>
      <c r="C14" s="73">
        <v>21028.325</v>
      </c>
      <c r="D14" s="58">
        <v>12378.124</v>
      </c>
      <c r="E14" s="94">
        <f t="shared" si="0"/>
        <v>-1.5216306976840732</v>
      </c>
      <c r="F14" s="94">
        <f t="shared" si="0"/>
        <v>-1.2591610201159065</v>
      </c>
      <c r="G14" s="97">
        <f t="shared" si="0"/>
        <v>4.412475250999082</v>
      </c>
      <c r="H14" s="47"/>
      <c r="I14" s="47"/>
      <c r="K14" s="90"/>
      <c r="L14" s="90"/>
    </row>
    <row r="15" spans="1:12" ht="12.75">
      <c r="A15" s="198">
        <v>2005</v>
      </c>
      <c r="B15" s="58">
        <v>37024.83700000001</v>
      </c>
      <c r="C15" s="73">
        <v>20195.1</v>
      </c>
      <c r="D15" s="58">
        <v>12419.8</v>
      </c>
      <c r="E15" s="94">
        <f>((B15/B14)-1)*100</f>
        <v>-2.4297921617613127</v>
      </c>
      <c r="F15" s="94">
        <f t="shared" si="0"/>
        <v>-3.9623935810389144</v>
      </c>
      <c r="G15" s="97">
        <f t="shared" si="0"/>
        <v>0.33669076186342295</v>
      </c>
      <c r="H15" s="47"/>
      <c r="I15" s="47"/>
      <c r="K15" s="90"/>
      <c r="L15" s="90"/>
    </row>
    <row r="16" spans="1:12" ht="12.75">
      <c r="A16" s="198">
        <v>2006</v>
      </c>
      <c r="B16" s="58">
        <v>35895.716</v>
      </c>
      <c r="C16" s="73">
        <v>19681.068</v>
      </c>
      <c r="D16" s="58">
        <v>12346.7</v>
      </c>
      <c r="E16" s="94">
        <f t="shared" si="0"/>
        <v>-3.0496312515839175</v>
      </c>
      <c r="F16" s="94">
        <f t="shared" si="0"/>
        <v>-2.5453303028952545</v>
      </c>
      <c r="G16" s="97">
        <f t="shared" si="0"/>
        <v>-0.5885763055765714</v>
      </c>
      <c r="H16" s="91"/>
      <c r="I16" s="47"/>
      <c r="K16" s="90"/>
      <c r="L16" s="90"/>
    </row>
    <row r="17" spans="1:12" ht="12.75">
      <c r="A17" s="198" t="s">
        <v>78</v>
      </c>
      <c r="B17" s="58">
        <v>35854</v>
      </c>
      <c r="C17" s="73">
        <v>19251.1</v>
      </c>
      <c r="D17" s="58">
        <v>12097.8</v>
      </c>
      <c r="E17" s="94">
        <f>((B17/B16)-1)*100</f>
        <v>-0.11621442514199165</v>
      </c>
      <c r="F17" s="94">
        <f>((C17/C16)-1)*100</f>
        <v>-2.184678189212097</v>
      </c>
      <c r="G17" s="97">
        <f>((D17/D16)-1)*100</f>
        <v>-2.015923283144494</v>
      </c>
      <c r="H17" s="91"/>
      <c r="I17" s="47"/>
      <c r="K17" s="90"/>
      <c r="L17" s="90"/>
    </row>
    <row r="18" spans="1:12" ht="12.75">
      <c r="A18" s="199"/>
      <c r="B18" s="58"/>
      <c r="C18" s="73"/>
      <c r="D18" s="58"/>
      <c r="E18" s="94"/>
      <c r="F18" s="94"/>
      <c r="G18" s="97"/>
      <c r="H18" s="91"/>
      <c r="I18" s="47"/>
      <c r="K18" s="90"/>
      <c r="L18" s="90"/>
    </row>
    <row r="19" spans="1:12" ht="12.75">
      <c r="A19" s="200" t="s">
        <v>17</v>
      </c>
      <c r="B19" s="60"/>
      <c r="C19" s="80"/>
      <c r="D19" s="60"/>
      <c r="E19" s="95"/>
      <c r="F19" s="95"/>
      <c r="G19" s="98"/>
      <c r="H19" s="91"/>
      <c r="I19" s="47"/>
      <c r="K19" s="90"/>
      <c r="L19" s="90"/>
    </row>
    <row r="20" spans="1:12" ht="12.75">
      <c r="A20" s="198">
        <v>2008</v>
      </c>
      <c r="B20" s="58">
        <v>36124.237239999995</v>
      </c>
      <c r="C20" s="73">
        <v>19175.9606075</v>
      </c>
      <c r="D20" s="58">
        <v>12130.706437</v>
      </c>
      <c r="E20" s="94">
        <f>((B20/B17)-1)*100</f>
        <v>0.7537157360405944</v>
      </c>
      <c r="F20" s="94">
        <f>((C20/C17)-1)*100</f>
        <v>-0.390312202939036</v>
      </c>
      <c r="G20" s="97">
        <f>((D20/D17)-1)*100</f>
        <v>0.27200347997158314</v>
      </c>
      <c r="H20" s="47"/>
      <c r="I20" s="47"/>
      <c r="K20" s="90"/>
      <c r="L20" s="90"/>
    </row>
    <row r="21" spans="1:12" ht="12.75">
      <c r="A21" s="198">
        <f>+A20+1</f>
        <v>2009</v>
      </c>
      <c r="B21" s="58">
        <v>36891.08743385687</v>
      </c>
      <c r="C21" s="73">
        <v>19244.511643546164</v>
      </c>
      <c r="D21" s="58">
        <v>12220.579606285079</v>
      </c>
      <c r="E21" s="94">
        <f aca="true" t="shared" si="1" ref="E21:G22">((B21/B20)-1)*100</f>
        <v>2.122813524787026</v>
      </c>
      <c r="F21" s="94">
        <f t="shared" si="1"/>
        <v>0.3574842348150753</v>
      </c>
      <c r="G21" s="97">
        <f t="shared" si="1"/>
        <v>0.7408733345566354</v>
      </c>
      <c r="H21" s="47"/>
      <c r="I21" s="47"/>
      <c r="K21" s="90"/>
      <c r="L21" s="90"/>
    </row>
    <row r="22" spans="1:12" ht="12.75">
      <c r="A22" s="198">
        <f>+A21+1</f>
        <v>2010</v>
      </c>
      <c r="B22" s="58">
        <v>37220.84688996584</v>
      </c>
      <c r="C22" s="73">
        <v>19450.529679138563</v>
      </c>
      <c r="D22" s="58">
        <v>12375.615974039241</v>
      </c>
      <c r="E22" s="94">
        <f t="shared" si="1"/>
        <v>0.8938729624064612</v>
      </c>
      <c r="F22" s="94">
        <f t="shared" si="1"/>
        <v>1.070528779364932</v>
      </c>
      <c r="G22" s="97">
        <f t="shared" si="1"/>
        <v>1.2686498738114338</v>
      </c>
      <c r="H22" s="47"/>
      <c r="I22" s="47"/>
      <c r="K22" s="90"/>
      <c r="L22" s="90"/>
    </row>
    <row r="23" spans="1:12" ht="12.75">
      <c r="A23" s="198"/>
      <c r="B23" s="58"/>
      <c r="C23" s="73"/>
      <c r="D23" s="58"/>
      <c r="E23" s="94"/>
      <c r="F23" s="94"/>
      <c r="G23" s="97"/>
      <c r="H23" s="47"/>
      <c r="I23" s="47"/>
      <c r="K23" s="90"/>
      <c r="L23" s="90"/>
    </row>
    <row r="24" spans="1:12" ht="12.75">
      <c r="A24" s="198">
        <f>+A22+1</f>
        <v>2011</v>
      </c>
      <c r="B24" s="58">
        <v>37540.83909328545</v>
      </c>
      <c r="C24" s="73">
        <v>19752.44351833131</v>
      </c>
      <c r="D24" s="58">
        <v>12580.701340120753</v>
      </c>
      <c r="E24" s="94">
        <f>((B24/B22)-1)*100</f>
        <v>0.8597123119352679</v>
      </c>
      <c r="F24" s="94">
        <f>((C24/C22)-1)*100</f>
        <v>1.552213971409544</v>
      </c>
      <c r="G24" s="97">
        <f>((D24/D22)-1)*100</f>
        <v>1.6571729965742854</v>
      </c>
      <c r="H24" s="47"/>
      <c r="I24" s="47"/>
      <c r="K24" s="90"/>
      <c r="L24" s="90"/>
    </row>
    <row r="25" spans="1:12" ht="12.75">
      <c r="A25" s="198">
        <f>+A24+1</f>
        <v>2012</v>
      </c>
      <c r="B25" s="58">
        <v>37882.72819256208</v>
      </c>
      <c r="C25" s="73">
        <v>20124.126845613864</v>
      </c>
      <c r="D25" s="58">
        <v>12823.453577968901</v>
      </c>
      <c r="E25" s="94">
        <f aca="true" t="shared" si="2" ref="E25:G26">((B25/B24)-1)*100</f>
        <v>0.9107124601745342</v>
      </c>
      <c r="F25" s="94">
        <f t="shared" si="2"/>
        <v>1.881708088103684</v>
      </c>
      <c r="G25" s="97">
        <f t="shared" si="2"/>
        <v>1.9295604536290423</v>
      </c>
      <c r="H25" s="47"/>
      <c r="I25" s="47"/>
      <c r="K25" s="90"/>
      <c r="L25" s="90"/>
    </row>
    <row r="26" spans="1:12" ht="12.75">
      <c r="A26" s="198">
        <f>+A25+1</f>
        <v>2013</v>
      </c>
      <c r="B26" s="58">
        <v>38222.55533424105</v>
      </c>
      <c r="C26" s="73">
        <v>20536.172495293744</v>
      </c>
      <c r="D26" s="58">
        <v>13084.342343387474</v>
      </c>
      <c r="E26" s="94">
        <f t="shared" si="2"/>
        <v>0.897050339013572</v>
      </c>
      <c r="F26" s="94">
        <f t="shared" si="2"/>
        <v>2.04752063451481</v>
      </c>
      <c r="G26" s="97">
        <f t="shared" si="2"/>
        <v>2.034465706389632</v>
      </c>
      <c r="H26" s="47"/>
      <c r="I26" s="47"/>
      <c r="K26" s="90"/>
      <c r="L26" s="90"/>
    </row>
    <row r="27" spans="1:12" ht="12.75">
      <c r="A27" s="198">
        <f>+A26+1</f>
        <v>2014</v>
      </c>
      <c r="B27" s="58">
        <v>38566.284003617395</v>
      </c>
      <c r="C27" s="73">
        <v>20968.676110156484</v>
      </c>
      <c r="D27" s="58">
        <v>13358.356253107919</v>
      </c>
      <c r="E27" s="94">
        <f aca="true" t="shared" si="3" ref="E27:G28">((B27/B26)-1)*100</f>
        <v>0.8992822859972938</v>
      </c>
      <c r="F27" s="94">
        <f t="shared" si="3"/>
        <v>2.106057567260189</v>
      </c>
      <c r="G27" s="97">
        <f t="shared" si="3"/>
        <v>2.094212322860267</v>
      </c>
      <c r="H27" s="47"/>
      <c r="I27" s="47"/>
      <c r="K27" s="90"/>
      <c r="L27" s="90"/>
    </row>
    <row r="28" spans="1:11" ht="12.75">
      <c r="A28" s="198">
        <f>+A27+1</f>
        <v>2015</v>
      </c>
      <c r="B28" s="58">
        <v>38963.60919122372</v>
      </c>
      <c r="C28" s="73">
        <v>21422.968674539155</v>
      </c>
      <c r="D28" s="58">
        <v>13646.377085040504</v>
      </c>
      <c r="E28" s="94">
        <f t="shared" si="3"/>
        <v>1.0302397492303328</v>
      </c>
      <c r="F28" s="94">
        <f t="shared" si="3"/>
        <v>2.1665295510126636</v>
      </c>
      <c r="G28" s="97">
        <f t="shared" si="3"/>
        <v>2.1561098272519397</v>
      </c>
      <c r="K28" s="1"/>
    </row>
    <row r="29" spans="1:11" ht="12.75">
      <c r="A29" s="198"/>
      <c r="B29" s="58"/>
      <c r="C29" s="73"/>
      <c r="D29" s="58"/>
      <c r="E29" s="94"/>
      <c r="F29" s="94"/>
      <c r="G29" s="97"/>
      <c r="K29" s="1"/>
    </row>
    <row r="30" spans="1:11" ht="12.75">
      <c r="A30" s="198">
        <f>+A28+1</f>
        <v>2016</v>
      </c>
      <c r="B30" s="58">
        <v>39371.42460775863</v>
      </c>
      <c r="C30" s="73">
        <v>21887.60394575502</v>
      </c>
      <c r="D30" s="58">
        <v>13942.664984331206</v>
      </c>
      <c r="E30" s="94">
        <f>((B30/B28)-1)*100</f>
        <v>1.0466571885922038</v>
      </c>
      <c r="F30" s="94">
        <f>((C30/C28)-1)*100</f>
        <v>2.1688650078085514</v>
      </c>
      <c r="G30" s="97">
        <f>((D30/D28)-1)*100</f>
        <v>2.1711835855356965</v>
      </c>
      <c r="K30" s="1"/>
    </row>
    <row r="31" spans="1:11" ht="12.75">
      <c r="A31" s="198">
        <f>+A30+1</f>
        <v>2017</v>
      </c>
      <c r="B31" s="58">
        <v>39859.560896006464</v>
      </c>
      <c r="C31" s="73">
        <v>22383.67596479863</v>
      </c>
      <c r="D31" s="58">
        <v>14258.351933711665</v>
      </c>
      <c r="E31" s="94">
        <f aca="true" t="shared" si="4" ref="E31:G32">((B31/B30)-1)*100</f>
        <v>1.2398237887273345</v>
      </c>
      <c r="F31" s="94">
        <f t="shared" si="4"/>
        <v>2.266451916221812</v>
      </c>
      <c r="G31" s="97">
        <f t="shared" si="4"/>
        <v>2.264179407130773</v>
      </c>
      <c r="K31" s="1"/>
    </row>
    <row r="32" spans="1:11" ht="12.75">
      <c r="A32" s="198">
        <f>+A31+1</f>
        <v>2018</v>
      </c>
      <c r="B32" s="58">
        <v>40397.5286536275</v>
      </c>
      <c r="C32" s="73">
        <v>22909.69649092008</v>
      </c>
      <c r="D32" s="58">
        <v>14592.94975302715</v>
      </c>
      <c r="E32" s="94">
        <f t="shared" si="4"/>
        <v>1.3496580131040492</v>
      </c>
      <c r="F32" s="94">
        <f t="shared" si="4"/>
        <v>2.3500184998598517</v>
      </c>
      <c r="G32" s="97">
        <f t="shared" si="4"/>
        <v>2.34667948211027</v>
      </c>
      <c r="H32" s="91"/>
      <c r="K32" s="1"/>
    </row>
    <row r="33" spans="1:11" ht="12.75">
      <c r="A33" s="198">
        <f>+A32+1</f>
        <v>2019</v>
      </c>
      <c r="B33" s="58">
        <v>40952.99057958153</v>
      </c>
      <c r="C33" s="73">
        <v>23454.879779249764</v>
      </c>
      <c r="D33" s="58">
        <v>14941.046423309239</v>
      </c>
      <c r="E33" s="94">
        <f aca="true" t="shared" si="5" ref="E33:G34">((B33/B32)-1)*100</f>
        <v>1.374989868109533</v>
      </c>
      <c r="F33" s="94">
        <f t="shared" si="5"/>
        <v>2.3797054166377007</v>
      </c>
      <c r="G33" s="97">
        <f t="shared" si="5"/>
        <v>2.385375651758692</v>
      </c>
      <c r="H33" s="91"/>
      <c r="K33" s="1"/>
    </row>
    <row r="34" spans="1:11" ht="12.75">
      <c r="A34" s="198">
        <f>+A33+1</f>
        <v>2020</v>
      </c>
      <c r="B34" s="58">
        <v>41508.131213539724</v>
      </c>
      <c r="C34" s="73">
        <v>24007.85631407343</v>
      </c>
      <c r="D34" s="58">
        <v>15296.79924191039</v>
      </c>
      <c r="E34" s="94">
        <f t="shared" si="5"/>
        <v>1.3555557875057245</v>
      </c>
      <c r="F34" s="94">
        <f t="shared" si="5"/>
        <v>2.3576182868047635</v>
      </c>
      <c r="G34" s="97">
        <f t="shared" si="5"/>
        <v>2.381043526149207</v>
      </c>
      <c r="H34" s="91"/>
      <c r="K34" s="1"/>
    </row>
    <row r="35" spans="1:11" ht="12.75">
      <c r="A35" s="211"/>
      <c r="B35" s="58"/>
      <c r="C35" s="73"/>
      <c r="D35" s="58"/>
      <c r="E35" s="94"/>
      <c r="F35" s="94"/>
      <c r="G35" s="97"/>
      <c r="H35" s="91"/>
      <c r="K35" s="1"/>
    </row>
    <row r="36" spans="1:11" ht="12.75">
      <c r="A36" s="198">
        <f>+A34+1</f>
        <v>2021</v>
      </c>
      <c r="B36" s="58">
        <v>42039.637821265125</v>
      </c>
      <c r="C36" s="73">
        <v>24554.427005881083</v>
      </c>
      <c r="D36" s="58">
        <v>15652.725811431437</v>
      </c>
      <c r="E36" s="94">
        <f>((B36/B34)-1)*100</f>
        <v>1.2804879241396172</v>
      </c>
      <c r="F36" s="94">
        <f>((C36/C34)-1)*100</f>
        <v>2.276632634989806</v>
      </c>
      <c r="G36" s="97">
        <f>((D36/D34)-1)*100</f>
        <v>2.3268042150012214</v>
      </c>
      <c r="H36" s="91"/>
      <c r="K36" s="1"/>
    </row>
    <row r="37" spans="1:11" ht="12.75">
      <c r="A37" s="198">
        <f>+A36+1</f>
        <v>2022</v>
      </c>
      <c r="B37" s="58">
        <v>42593.44477920879</v>
      </c>
      <c r="C37" s="73">
        <v>25103.929182526208</v>
      </c>
      <c r="D37" s="58">
        <v>16013.81304667588</v>
      </c>
      <c r="E37" s="94">
        <f aca="true" t="shared" si="6" ref="E37:G40">((B37/B36)-1)*100</f>
        <v>1.3173447409281058</v>
      </c>
      <c r="F37" s="94">
        <f t="shared" si="6"/>
        <v>2.2378945210715484</v>
      </c>
      <c r="G37" s="97">
        <f t="shared" si="6"/>
        <v>2.3068648847137885</v>
      </c>
      <c r="H37" s="91"/>
      <c r="K37" s="1"/>
    </row>
    <row r="38" spans="1:11" ht="12.75">
      <c r="A38" s="198">
        <f>+A37+1</f>
        <v>2023</v>
      </c>
      <c r="B38" s="58">
        <v>43188.63834666601</v>
      </c>
      <c r="C38" s="73">
        <v>25667.961138310613</v>
      </c>
      <c r="D38" s="58">
        <v>16386.376766294325</v>
      </c>
      <c r="E38" s="94">
        <f t="shared" si="6"/>
        <v>1.397383025821286</v>
      </c>
      <c r="F38" s="94">
        <f t="shared" si="6"/>
        <v>2.2467875513965563</v>
      </c>
      <c r="G38" s="97">
        <f t="shared" si="6"/>
        <v>2.326514731579077</v>
      </c>
      <c r="H38" s="91"/>
      <c r="K38" s="1"/>
    </row>
    <row r="39" spans="1:11" ht="12.75">
      <c r="A39" s="198">
        <f>+A38+1</f>
        <v>2024</v>
      </c>
      <c r="B39" s="58">
        <v>43838.034354489755</v>
      </c>
      <c r="C39" s="73">
        <v>26262.54934371031</v>
      </c>
      <c r="D39" s="58">
        <v>16779.272535674187</v>
      </c>
      <c r="E39" s="94">
        <f t="shared" si="6"/>
        <v>1.5036269553376114</v>
      </c>
      <c r="F39" s="94">
        <f t="shared" si="6"/>
        <v>2.3164605953538198</v>
      </c>
      <c r="G39" s="97">
        <f t="shared" si="6"/>
        <v>2.3976976422757534</v>
      </c>
      <c r="H39" s="91"/>
      <c r="K39" s="1"/>
    </row>
    <row r="40" spans="1:11" ht="12.75">
      <c r="A40" s="198">
        <f>+A39+1</f>
        <v>2025</v>
      </c>
      <c r="B40" s="58">
        <v>44558.09681170623</v>
      </c>
      <c r="C40" s="73">
        <v>26899.560937903254</v>
      </c>
      <c r="D40" s="58">
        <v>17199.277846807756</v>
      </c>
      <c r="E40" s="94">
        <f t="shared" si="6"/>
        <v>1.642551879479348</v>
      </c>
      <c r="F40" s="94">
        <f t="shared" si="6"/>
        <v>2.4255512511602406</v>
      </c>
      <c r="G40" s="97">
        <f t="shared" si="6"/>
        <v>2.5031199072582</v>
      </c>
      <c r="H40" s="91"/>
      <c r="K40" s="1"/>
    </row>
    <row r="41" spans="1:11" ht="12.75">
      <c r="A41" s="198"/>
      <c r="B41" s="58"/>
      <c r="C41" s="58"/>
      <c r="D41" s="58"/>
      <c r="E41" s="143"/>
      <c r="F41" s="143"/>
      <c r="G41" s="97"/>
      <c r="H41" s="91"/>
      <c r="K41" s="1"/>
    </row>
    <row r="42" spans="1:11" ht="12.75">
      <c r="A42" s="198" t="s">
        <v>71</v>
      </c>
      <c r="B42" s="130"/>
      <c r="C42" s="58"/>
      <c r="D42" s="58"/>
      <c r="E42" s="143"/>
      <c r="F42" s="143"/>
      <c r="G42" s="97"/>
      <c r="H42" s="91"/>
      <c r="K42" s="1"/>
    </row>
    <row r="43" spans="1:11" ht="12.75">
      <c r="A43" s="198" t="s">
        <v>79</v>
      </c>
      <c r="B43" s="141">
        <f>RATE(7,,-B10,B17)</f>
        <v>-0.024813198967601036</v>
      </c>
      <c r="C43" s="141">
        <f>RATE(7,,-C10,C17)</f>
        <v>-0.032532039668685786</v>
      </c>
      <c r="D43" s="141">
        <f>RATE(7,,-D10,D17)</f>
        <v>-0.009534268633345323</v>
      </c>
      <c r="E43" s="143"/>
      <c r="F43" s="143"/>
      <c r="G43" s="97"/>
      <c r="H43" s="91"/>
      <c r="K43" s="1"/>
    </row>
    <row r="44" spans="1:11" ht="12.75">
      <c r="A44" s="198" t="s">
        <v>80</v>
      </c>
      <c r="B44" s="141">
        <f>RATE(3,,-B17,B22)</f>
        <v>0.012549380070780904</v>
      </c>
      <c r="C44" s="141">
        <f>RATE(3,,-C17,C22)</f>
        <v>0.003441274501105609</v>
      </c>
      <c r="D44" s="141">
        <f>RATE(3,,-D17,D22)</f>
        <v>0.0075968658708078585</v>
      </c>
      <c r="E44" s="143"/>
      <c r="F44" s="143"/>
      <c r="G44" s="97"/>
      <c r="H44" s="91"/>
      <c r="K44" s="1"/>
    </row>
    <row r="45" spans="1:11" ht="12.75">
      <c r="A45" s="198" t="s">
        <v>68</v>
      </c>
      <c r="B45" s="141">
        <f>RATE(10,,-B22,B34)</f>
        <v>0.010961677349465508</v>
      </c>
      <c r="C45" s="141">
        <f>RATE(10,,-C22,C34)</f>
        <v>0.021273810591265666</v>
      </c>
      <c r="D45" s="141">
        <f>RATE(10,,-D22,D34)</f>
        <v>0.02141768788279871</v>
      </c>
      <c r="E45" s="143"/>
      <c r="F45" s="143"/>
      <c r="G45" s="97"/>
      <c r="H45" s="91"/>
      <c r="K45" s="1"/>
    </row>
    <row r="46" spans="1:11" ht="13.5" thickBot="1">
      <c r="A46" s="201" t="s">
        <v>81</v>
      </c>
      <c r="B46" s="132">
        <f>RATE(18,,-B17,B40)</f>
        <v>0.012147564383577916</v>
      </c>
      <c r="C46" s="132">
        <f>RATE(18,,-C17,C40)</f>
        <v>0.018759441716445682</v>
      </c>
      <c r="D46" s="132">
        <f>RATE(18,,-D17,D40)</f>
        <v>0.019739167679186438</v>
      </c>
      <c r="E46" s="144"/>
      <c r="F46" s="145"/>
      <c r="G46" s="142"/>
      <c r="H46" s="91"/>
      <c r="I46" s="1"/>
      <c r="K46" s="1"/>
    </row>
    <row r="47" spans="1:11" ht="12.75">
      <c r="A47" t="s">
        <v>18</v>
      </c>
      <c r="H47" s="91"/>
      <c r="I47" s="1"/>
      <c r="K47" s="1"/>
    </row>
    <row r="48" spans="8:11" ht="12.75">
      <c r="H48" s="91"/>
      <c r="I48" s="1"/>
      <c r="K48" s="1"/>
    </row>
    <row r="49" spans="7:12" ht="12.75">
      <c r="G49" s="1"/>
      <c r="H49" s="1"/>
      <c r="I49" s="1"/>
      <c r="J49" s="1"/>
      <c r="K49" s="1"/>
      <c r="L49" s="1"/>
    </row>
    <row r="50" spans="2:12" ht="12.75">
      <c r="B50" s="72"/>
      <c r="J50" s="1"/>
      <c r="K50" s="1"/>
      <c r="L50" s="1"/>
    </row>
  </sheetData>
  <mergeCells count="2">
    <mergeCell ref="E7:G7"/>
    <mergeCell ref="A2:G2"/>
  </mergeCells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="60" zoomScaleNormal="75" workbookViewId="0" topLeftCell="A1">
      <selection activeCell="E29" sqref="E29"/>
    </sheetView>
  </sheetViews>
  <sheetFormatPr defaultColWidth="9.140625" defaultRowHeight="12.75"/>
  <cols>
    <col min="1" max="1" width="19.57421875" style="0" customWidth="1"/>
    <col min="2" max="12" width="14.7109375" style="0" customWidth="1"/>
    <col min="14" max="14" width="12.28125" style="0" bestFit="1" customWidth="1"/>
    <col min="15" max="15" width="10.8515625" style="0" customWidth="1"/>
    <col min="16" max="16" width="10.140625" style="0" bestFit="1" customWidth="1"/>
  </cols>
  <sheetData>
    <row r="1" spans="1:12" ht="18">
      <c r="A1" s="29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0.25">
      <c r="A3" s="30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0.25">
      <c r="A5" s="30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20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ht="13.5" thickBot="1"/>
    <row r="9" spans="1:12" ht="12.75">
      <c r="A9" s="74" t="s">
        <v>3</v>
      </c>
      <c r="B9" s="78" t="s">
        <v>4</v>
      </c>
      <c r="C9" s="162" t="s">
        <v>5</v>
      </c>
      <c r="D9" s="78" t="s">
        <v>43</v>
      </c>
      <c r="E9" s="192"/>
      <c r="F9" s="192"/>
      <c r="G9" s="192" t="s">
        <v>12</v>
      </c>
      <c r="H9" s="192"/>
      <c r="I9" s="192"/>
      <c r="J9" s="164"/>
      <c r="K9" s="171" t="s">
        <v>62</v>
      </c>
      <c r="L9" s="188"/>
    </row>
    <row r="10" spans="1:12" ht="12.75">
      <c r="A10" s="75" t="s">
        <v>8</v>
      </c>
      <c r="B10" s="17" t="s">
        <v>9</v>
      </c>
      <c r="C10" s="18" t="s">
        <v>10</v>
      </c>
      <c r="D10" s="23" t="s">
        <v>63</v>
      </c>
      <c r="E10" s="140" t="s">
        <v>64</v>
      </c>
      <c r="F10" s="19" t="s">
        <v>13</v>
      </c>
      <c r="G10" s="23" t="s">
        <v>63</v>
      </c>
      <c r="H10" s="140" t="s">
        <v>64</v>
      </c>
      <c r="I10" s="19" t="s">
        <v>13</v>
      </c>
      <c r="J10" s="7" t="s">
        <v>13</v>
      </c>
      <c r="K10" s="18" t="s">
        <v>14</v>
      </c>
      <c r="L10" s="155" t="s">
        <v>15</v>
      </c>
    </row>
    <row r="11" spans="1:12" ht="12.75">
      <c r="A11" s="76" t="s">
        <v>16</v>
      </c>
      <c r="B11" s="12"/>
      <c r="C11" s="3"/>
      <c r="D11" s="12"/>
      <c r="E11" s="4"/>
      <c r="F11" s="4"/>
      <c r="G11" s="4"/>
      <c r="H11" s="4"/>
      <c r="I11" s="4"/>
      <c r="J11" s="4"/>
      <c r="K11" s="32"/>
      <c r="L11" s="193"/>
    </row>
    <row r="12" spans="1:12" ht="12.75">
      <c r="A12" s="197">
        <v>2000</v>
      </c>
      <c r="B12" s="58">
        <f>+TABLE36!B12+TABLE39!B12</f>
        <v>15158.662999999999</v>
      </c>
      <c r="C12" s="58">
        <f>+TABLE36!C12+TABLE39!C12</f>
        <v>10760.6</v>
      </c>
      <c r="D12" s="58">
        <f>+TABLE36!D12+TABLE39!D12</f>
        <v>22844.1</v>
      </c>
      <c r="E12" s="58">
        <f>+TABLE36!E12+TABLE39!E12</f>
        <v>17034.4</v>
      </c>
      <c r="F12" s="58">
        <f>SUM(D12:E12)</f>
        <v>39878.5</v>
      </c>
      <c r="G12" s="58">
        <f>+TABLE36!F12+TABLE39!F12</f>
        <v>1422</v>
      </c>
      <c r="H12" s="58">
        <f>+TABLE36!G12+TABLE39!G12</f>
        <v>1448.2</v>
      </c>
      <c r="I12" s="58">
        <f>SUM(G12:H12)</f>
        <v>2870.2</v>
      </c>
      <c r="J12" s="59">
        <f>B12+C12+F12+I12</f>
        <v>68667.963</v>
      </c>
      <c r="K12" s="28">
        <v>266</v>
      </c>
      <c r="L12" s="193">
        <v>192</v>
      </c>
    </row>
    <row r="13" spans="1:18" ht="12.75">
      <c r="A13" s="198">
        <v>2001</v>
      </c>
      <c r="B13" s="58">
        <f>+TABLE36!B13+TABLE39!B13</f>
        <v>14762.800000000001</v>
      </c>
      <c r="C13" s="58">
        <f>+TABLE36!C13+TABLE39!C13</f>
        <v>10882.1</v>
      </c>
      <c r="D13" s="58">
        <f>+TABLE36!D13+TABLE39!D13</f>
        <v>21433.3</v>
      </c>
      <c r="E13" s="58">
        <f>+TABLE36!E13+TABLE39!E13</f>
        <v>16193.7</v>
      </c>
      <c r="F13" s="58">
        <f aca="true" t="shared" si="0" ref="F13:F18">SUM(D13:E13)</f>
        <v>37627</v>
      </c>
      <c r="G13" s="58">
        <f>+TABLE36!F13+TABLE39!F13</f>
        <v>1493</v>
      </c>
      <c r="H13" s="58">
        <f>+TABLE36!G13+TABLE39!G13</f>
        <v>1437.6</v>
      </c>
      <c r="I13" s="58">
        <f aca="true" t="shared" si="1" ref="I13:I18">SUM(G13:H13)</f>
        <v>2930.6</v>
      </c>
      <c r="J13" s="59">
        <f>B13+C13+F13+I13</f>
        <v>66202.5</v>
      </c>
      <c r="K13" s="28">
        <v>266</v>
      </c>
      <c r="L13" s="193">
        <v>206</v>
      </c>
      <c r="N13" s="47"/>
      <c r="O13" s="47"/>
      <c r="Q13" s="90"/>
      <c r="R13" s="90"/>
    </row>
    <row r="14" spans="1:18" ht="12.75">
      <c r="A14" s="198">
        <f>+A13+1</f>
        <v>2002</v>
      </c>
      <c r="B14" s="58">
        <f>+TABLE36!B14+TABLE39!B14</f>
        <v>13209.747000000001</v>
      </c>
      <c r="C14" s="58">
        <f>+TABLE36!C14+TABLE39!C14</f>
        <v>11029.428</v>
      </c>
      <c r="D14" s="58">
        <f>+TABLE36!D14+TABLE39!D14</f>
        <v>21450.464</v>
      </c>
      <c r="E14" s="58">
        <f>+TABLE36!E14+TABLE39!E14</f>
        <v>16172.761</v>
      </c>
      <c r="F14" s="58">
        <f t="shared" si="0"/>
        <v>37623.225</v>
      </c>
      <c r="G14" s="58">
        <f>+TABLE36!F14+TABLE39!F14</f>
        <v>1552.5120000000002</v>
      </c>
      <c r="H14" s="58">
        <f>+TABLE36!G14+TABLE39!G14</f>
        <v>1510.978</v>
      </c>
      <c r="I14" s="58">
        <f t="shared" si="1"/>
        <v>3063.4900000000002</v>
      </c>
      <c r="J14" s="59">
        <f aca="true" t="shared" si="2" ref="J14:J34">B14+C14+F14+I14</f>
        <v>64925.89</v>
      </c>
      <c r="K14" s="28">
        <v>266</v>
      </c>
      <c r="L14" s="193">
        <v>216</v>
      </c>
      <c r="N14" s="91"/>
      <c r="O14" s="47"/>
      <c r="Q14" s="90"/>
      <c r="R14" s="90"/>
    </row>
    <row r="15" spans="1:18" ht="12.75">
      <c r="A15" s="198">
        <f>+A14+1</f>
        <v>2003</v>
      </c>
      <c r="B15" s="58">
        <f>+TABLE36!B15+TABLE39!B15</f>
        <v>12823.885000000002</v>
      </c>
      <c r="C15" s="58">
        <f>+TABLE36!C15+TABLE39!C15</f>
        <v>11425.963</v>
      </c>
      <c r="D15" s="58">
        <f>+TABLE36!D15+TABLE39!D15</f>
        <v>20231.331</v>
      </c>
      <c r="E15" s="58">
        <f>+TABLE36!E15+TABLE39!E15</f>
        <v>15292.689</v>
      </c>
      <c r="F15" s="58">
        <f t="shared" si="0"/>
        <v>35524.02</v>
      </c>
      <c r="G15" s="58">
        <f>+TABLE36!F15+TABLE39!F15</f>
        <v>1528.667</v>
      </c>
      <c r="H15" s="58">
        <f>+TABLE36!G15+TABLE39!G15</f>
        <v>1480.513</v>
      </c>
      <c r="I15" s="58">
        <f t="shared" si="1"/>
        <v>3009.18</v>
      </c>
      <c r="J15" s="59">
        <f t="shared" si="2"/>
        <v>62783.048</v>
      </c>
      <c r="K15" s="28">
        <v>266</v>
      </c>
      <c r="L15" s="194">
        <v>218</v>
      </c>
      <c r="N15" s="91"/>
      <c r="O15" s="47"/>
      <c r="Q15" s="90"/>
      <c r="R15" s="90"/>
    </row>
    <row r="16" spans="1:18" ht="12.75">
      <c r="A16" s="198">
        <v>2004</v>
      </c>
      <c r="B16" s="58">
        <f>+TABLE36!B16+TABLE39!B16</f>
        <v>12933.982</v>
      </c>
      <c r="C16" s="58">
        <f>+TABLE36!C16+TABLE39!C16</f>
        <v>12243.948</v>
      </c>
      <c r="D16" s="58">
        <f>+TABLE36!D16+TABLE39!D16</f>
        <v>20007.195</v>
      </c>
      <c r="E16" s="58">
        <f>+TABLE36!E16+TABLE39!E16</f>
        <v>14960.400999999998</v>
      </c>
      <c r="F16" s="58">
        <f t="shared" si="0"/>
        <v>34967.596</v>
      </c>
      <c r="G16" s="58">
        <f>+TABLE36!F16+TABLE39!F16</f>
        <v>1498.7640000000001</v>
      </c>
      <c r="H16" s="58">
        <f>+TABLE36!G16+TABLE39!G16</f>
        <v>1480.507</v>
      </c>
      <c r="I16" s="58">
        <f t="shared" si="1"/>
        <v>2979.271</v>
      </c>
      <c r="J16" s="59">
        <f t="shared" si="2"/>
        <v>63124.797</v>
      </c>
      <c r="K16" s="28">
        <v>266</v>
      </c>
      <c r="L16" s="194">
        <v>224</v>
      </c>
      <c r="N16" s="47"/>
      <c r="O16" s="47"/>
      <c r="Q16" s="90"/>
      <c r="R16" s="90"/>
    </row>
    <row r="17" spans="1:18" ht="12.75">
      <c r="A17" s="198">
        <v>2005</v>
      </c>
      <c r="B17" s="58">
        <f>+TABLE36!B17+TABLE39!B17</f>
        <v>13532.333000000004</v>
      </c>
      <c r="C17" s="58">
        <f>+TABLE36!C17+TABLE39!C17</f>
        <v>12551.676</v>
      </c>
      <c r="D17" s="58">
        <f>+TABLE36!D17+TABLE39!D17</f>
        <v>19315.081000000002</v>
      </c>
      <c r="E17" s="58">
        <f>+TABLE36!E17+TABLE39!E17</f>
        <v>14845.872000000001</v>
      </c>
      <c r="F17" s="58">
        <f t="shared" si="0"/>
        <v>34160.953</v>
      </c>
      <c r="G17" s="58">
        <f>+TABLE36!F17+TABLE39!F17</f>
        <v>1414.8080000000002</v>
      </c>
      <c r="H17" s="58">
        <f>+TABLE36!G17+TABLE39!G17</f>
        <v>1449.076</v>
      </c>
      <c r="I17" s="58">
        <f t="shared" si="1"/>
        <v>2863.884</v>
      </c>
      <c r="J17" s="59">
        <f t="shared" si="2"/>
        <v>63108.846000000005</v>
      </c>
      <c r="K17" s="28">
        <v>264</v>
      </c>
      <c r="L17" s="194">
        <v>229</v>
      </c>
      <c r="N17" s="47"/>
      <c r="O17" s="47"/>
      <c r="Q17" s="90"/>
      <c r="R17" s="90"/>
    </row>
    <row r="18" spans="1:18" ht="12.75">
      <c r="A18" s="198">
        <v>2006</v>
      </c>
      <c r="B18" s="58">
        <f>+TABLE36!B18+TABLE39!B18</f>
        <v>13256.318</v>
      </c>
      <c r="C18" s="58">
        <f>+TABLE36!C18+TABLE39!C18</f>
        <v>11967.557</v>
      </c>
      <c r="D18" s="58">
        <f>+TABLE36!D18+TABLE39!D18</f>
        <v>18741.1</v>
      </c>
      <c r="E18" s="58">
        <f>+TABLE36!E18+TABLE39!E18</f>
        <v>14378.851999999999</v>
      </c>
      <c r="F18" s="58">
        <f t="shared" si="0"/>
        <v>33119.952</v>
      </c>
      <c r="G18" s="58">
        <f>+TABLE36!F18+TABLE39!F18</f>
        <v>1358.354</v>
      </c>
      <c r="H18" s="58">
        <f>+TABLE36!G18+TABLE39!G18</f>
        <v>1417.4099999999999</v>
      </c>
      <c r="I18" s="58">
        <f t="shared" si="1"/>
        <v>2775.764</v>
      </c>
      <c r="J18" s="59">
        <f t="shared" si="2"/>
        <v>61119.591</v>
      </c>
      <c r="K18" s="119">
        <v>263</v>
      </c>
      <c r="L18" s="195">
        <v>231</v>
      </c>
      <c r="N18" s="103"/>
      <c r="O18" s="67"/>
      <c r="P18" s="91"/>
      <c r="Q18" s="91"/>
      <c r="R18" s="90"/>
    </row>
    <row r="19" spans="1:18" ht="12.75">
      <c r="A19" s="198" t="s">
        <v>78</v>
      </c>
      <c r="B19" s="58">
        <f>+TABLE36!B19+TABLE39!B19</f>
        <v>13611.5</v>
      </c>
      <c r="C19" s="58">
        <f>+TABLE36!C19+TABLE39!C19</f>
        <v>11666.699999999999</v>
      </c>
      <c r="D19" s="58">
        <f>+TABLE36!D19+TABLE39!D19</f>
        <v>18577.199999999997</v>
      </c>
      <c r="E19" s="58">
        <f>+TABLE36!E19+TABLE39!E19</f>
        <v>14557.3</v>
      </c>
      <c r="F19" s="58">
        <f>SUM(D19:E19)</f>
        <v>33134.5</v>
      </c>
      <c r="G19" s="58">
        <f>+TABLE36!F19+TABLE39!F19</f>
        <v>1313.8000000000002</v>
      </c>
      <c r="H19" s="58">
        <f>+TABLE36!G19+TABLE39!G19</f>
        <v>1405.6999999999998</v>
      </c>
      <c r="I19" s="58">
        <f>SUM(G19:H19)</f>
        <v>2719.5</v>
      </c>
      <c r="J19" s="59">
        <f>B19+C19+F19+I19</f>
        <v>61132.2</v>
      </c>
      <c r="K19" s="119">
        <v>264</v>
      </c>
      <c r="L19" s="194">
        <v>235</v>
      </c>
      <c r="N19" s="103"/>
      <c r="O19" s="47"/>
      <c r="P19" s="83"/>
      <c r="Q19" s="101"/>
      <c r="R19" s="90"/>
    </row>
    <row r="20" spans="1:18" ht="12.75">
      <c r="A20" s="199"/>
      <c r="B20" s="58"/>
      <c r="C20" s="115"/>
      <c r="D20" s="58"/>
      <c r="E20" s="59"/>
      <c r="F20" s="59"/>
      <c r="G20" s="59"/>
      <c r="H20" s="59"/>
      <c r="I20" s="59"/>
      <c r="J20" s="59"/>
      <c r="K20" s="25"/>
      <c r="L20" s="194"/>
      <c r="N20" s="91"/>
      <c r="O20" s="47"/>
      <c r="Q20" s="90"/>
      <c r="R20" s="90"/>
    </row>
    <row r="21" spans="1:18" ht="12.75">
      <c r="A21" s="200" t="s">
        <v>17</v>
      </c>
      <c r="B21" s="60"/>
      <c r="C21" s="116"/>
      <c r="D21" s="117"/>
      <c r="E21" s="118"/>
      <c r="F21" s="118"/>
      <c r="G21" s="118"/>
      <c r="H21" s="118"/>
      <c r="I21" s="118"/>
      <c r="J21" s="61"/>
      <c r="K21" s="32"/>
      <c r="L21" s="193"/>
      <c r="N21" s="91"/>
      <c r="O21" s="47"/>
      <c r="Q21" s="90"/>
      <c r="R21" s="90"/>
    </row>
    <row r="22" spans="1:18" ht="12.75">
      <c r="A22" s="198">
        <v>2008</v>
      </c>
      <c r="B22" s="58">
        <f>+TABLE36!B22+TABLE39!B22</f>
        <v>13763.111919</v>
      </c>
      <c r="C22" s="58">
        <f>+TABLE36!C22+TABLE39!C22</f>
        <v>11505.209592</v>
      </c>
      <c r="D22" s="58">
        <f>+TABLE36!D22+TABLE39!D22</f>
        <v>18636.911099999998</v>
      </c>
      <c r="E22" s="58">
        <f>+TABLE36!E22+TABLE39!E22</f>
        <v>14781.6868</v>
      </c>
      <c r="F22" s="58">
        <f>SUM(D22:E22)</f>
        <v>33418.59789999999</v>
      </c>
      <c r="G22" s="58">
        <f>+TABLE36!F22+TABLE39!F22</f>
        <v>1312.6471000000001</v>
      </c>
      <c r="H22" s="58">
        <f>+TABLE36!G22+TABLE39!G22</f>
        <v>1392.99224</v>
      </c>
      <c r="I22" s="58">
        <f>SUM(G22:H22)</f>
        <v>2705.63934</v>
      </c>
      <c r="J22" s="59">
        <f t="shared" si="2"/>
        <v>61392.558751</v>
      </c>
      <c r="K22" s="119">
        <v>264</v>
      </c>
      <c r="L22" s="194">
        <v>244</v>
      </c>
      <c r="N22" s="103"/>
      <c r="O22" s="67"/>
      <c r="P22" s="67"/>
      <c r="Q22" s="90"/>
      <c r="R22" s="90"/>
    </row>
    <row r="23" spans="1:18" ht="12.75">
      <c r="A23" s="198">
        <f>+A22+1</f>
        <v>2009</v>
      </c>
      <c r="B23" s="58">
        <f>+TABLE36!B23+TABLE39!B23</f>
        <v>14120.977392998917</v>
      </c>
      <c r="C23" s="58">
        <f>+TABLE36!C23+TABLE39!C23</f>
        <v>11814.52948811164</v>
      </c>
      <c r="D23" s="58">
        <f>+TABLE36!D23+TABLE39!D23</f>
        <v>19018.09605325415</v>
      </c>
      <c r="E23" s="58">
        <f>+TABLE36!E23+TABLE39!E23</f>
        <v>15167.352040602715</v>
      </c>
      <c r="F23" s="58">
        <f>SUM(D23:E23)</f>
        <v>34185.44809385687</v>
      </c>
      <c r="G23" s="58">
        <f>+TABLE36!F23+TABLE39!F23</f>
        <v>1312.6471000000001</v>
      </c>
      <c r="H23" s="58">
        <f>+TABLE36!G23+TABLE39!G23</f>
        <v>1392.99224</v>
      </c>
      <c r="I23" s="58">
        <f>SUM(G23:H23)</f>
        <v>2705.63934</v>
      </c>
      <c r="J23" s="59">
        <f t="shared" si="2"/>
        <v>62826.59431496743</v>
      </c>
      <c r="K23" s="119">
        <v>264</v>
      </c>
      <c r="L23" s="194">
        <v>244</v>
      </c>
      <c r="N23" s="67"/>
      <c r="O23" s="47"/>
      <c r="P23" s="67"/>
      <c r="Q23" s="90"/>
      <c r="R23" s="90"/>
    </row>
    <row r="24" spans="1:18" ht="12.75">
      <c r="A24" s="198">
        <f>+A23+1</f>
        <v>2010</v>
      </c>
      <c r="B24" s="58">
        <f>+TABLE36!B24+TABLE39!B24</f>
        <v>14483.283355710371</v>
      </c>
      <c r="C24" s="58">
        <f>+TABLE36!C24+TABLE39!C24</f>
        <v>12200.335876008676</v>
      </c>
      <c r="D24" s="58">
        <f>+TABLE36!D24+TABLE39!D24</f>
        <v>19297.851015613844</v>
      </c>
      <c r="E24" s="58">
        <f>+TABLE36!E24+TABLE39!E24</f>
        <v>15217.356534351999</v>
      </c>
      <c r="F24" s="58">
        <f>SUM(D24:E24)</f>
        <v>34515.20754996584</v>
      </c>
      <c r="G24" s="58">
        <f>+TABLE36!F24+TABLE39!F24</f>
        <v>1312.6471000000001</v>
      </c>
      <c r="H24" s="58">
        <f>+TABLE36!G24+TABLE39!G24</f>
        <v>1392.99224</v>
      </c>
      <c r="I24" s="58">
        <f>SUM(G24:H24)</f>
        <v>2705.63934</v>
      </c>
      <c r="J24" s="59">
        <f>B24+C24+F24+I24</f>
        <v>63904.46612168488</v>
      </c>
      <c r="K24" s="119">
        <v>264</v>
      </c>
      <c r="L24" s="194">
        <v>244</v>
      </c>
      <c r="N24" s="47"/>
      <c r="O24" s="47"/>
      <c r="P24" s="47"/>
      <c r="Q24" s="90"/>
      <c r="R24" s="90"/>
    </row>
    <row r="25" spans="1:18" ht="12.75">
      <c r="A25" s="198"/>
      <c r="B25" s="58"/>
      <c r="C25" s="58"/>
      <c r="D25" s="58"/>
      <c r="E25" s="58"/>
      <c r="F25" s="58"/>
      <c r="G25" s="58"/>
      <c r="H25" s="58"/>
      <c r="I25" s="58"/>
      <c r="J25" s="59"/>
      <c r="K25" s="119"/>
      <c r="L25" s="194"/>
      <c r="N25" s="47"/>
      <c r="O25" s="47"/>
      <c r="P25" s="47"/>
      <c r="Q25" s="90"/>
      <c r="R25" s="90"/>
    </row>
    <row r="26" spans="1:18" ht="12.75">
      <c r="A26" s="198">
        <f>+A24+1</f>
        <v>2011</v>
      </c>
      <c r="B26" s="58">
        <f>+TABLE36!B26+TABLE39!B26</f>
        <v>14856.72026010653</v>
      </c>
      <c r="C26" s="58">
        <f>+TABLE36!C26+TABLE39!C26</f>
        <v>12631.360605659549</v>
      </c>
      <c r="D26" s="58">
        <f>+TABLE36!D26+TABLE39!D26</f>
        <v>19605.017329233662</v>
      </c>
      <c r="E26" s="58">
        <f>+TABLE36!E26+TABLE39!E26</f>
        <v>15230.182424051787</v>
      </c>
      <c r="F26" s="58">
        <f>SUM(D26:E26)</f>
        <v>34835.19975328545</v>
      </c>
      <c r="G26" s="58">
        <f>+TABLE36!F26+TABLE39!F26</f>
        <v>1312.6471000000001</v>
      </c>
      <c r="H26" s="58">
        <f>+TABLE36!G26+TABLE39!G26</f>
        <v>1392.99224</v>
      </c>
      <c r="I26" s="58">
        <f>SUM(G26:H26)</f>
        <v>2705.63934</v>
      </c>
      <c r="J26" s="59">
        <f t="shared" si="2"/>
        <v>65028.91995905153</v>
      </c>
      <c r="K26" s="119">
        <v>264</v>
      </c>
      <c r="L26" s="194">
        <v>244</v>
      </c>
      <c r="N26" s="47"/>
      <c r="O26" s="47"/>
      <c r="P26" s="47"/>
      <c r="Q26" s="90"/>
      <c r="R26" s="90"/>
    </row>
    <row r="27" spans="1:18" ht="12.75">
      <c r="A27" s="198">
        <f>+A26+1</f>
        <v>2012</v>
      </c>
      <c r="B27" s="58">
        <f>+TABLE36!B27+TABLE39!B27</f>
        <v>15231.894629521894</v>
      </c>
      <c r="C27" s="58">
        <f>+TABLE36!C27+TABLE39!C27</f>
        <v>13080.074778581631</v>
      </c>
      <c r="D27" s="58">
        <f>+TABLE36!D27+TABLE39!D27</f>
        <v>19935.437890857414</v>
      </c>
      <c r="E27" s="58">
        <f>+TABLE36!E27+TABLE39!E27</f>
        <v>15241.650961704663</v>
      </c>
      <c r="F27" s="58">
        <f>SUM(D27:E27)</f>
        <v>35177.088852562076</v>
      </c>
      <c r="G27" s="58">
        <f>+TABLE36!F27+TABLE39!F27</f>
        <v>1312.6471000000001</v>
      </c>
      <c r="H27" s="58">
        <f>+TABLE36!G27+TABLE39!G27</f>
        <v>1392.99224</v>
      </c>
      <c r="I27" s="58">
        <f>SUM(G27:H27)</f>
        <v>2705.63934</v>
      </c>
      <c r="J27" s="59">
        <f t="shared" si="2"/>
        <v>66194.6976006656</v>
      </c>
      <c r="K27" s="119">
        <v>264</v>
      </c>
      <c r="L27" s="194">
        <v>244</v>
      </c>
      <c r="N27" s="47"/>
      <c r="O27" s="47"/>
      <c r="P27" s="47"/>
      <c r="Q27" s="90"/>
      <c r="R27" s="90"/>
    </row>
    <row r="28" spans="1:18" ht="12.75">
      <c r="A28" s="198">
        <f>+A27+1</f>
        <v>2013</v>
      </c>
      <c r="B28" s="58">
        <f>+TABLE36!B28+TABLE39!B28</f>
        <v>15615.050832333896</v>
      </c>
      <c r="C28" s="58">
        <f>+TABLE36!C28+TABLE39!C28</f>
        <v>13536.804663499772</v>
      </c>
      <c r="D28" s="58">
        <f>+TABLE36!D28+TABLE39!D28</f>
        <v>20264.487358831633</v>
      </c>
      <c r="E28" s="58">
        <f>+TABLE36!E28+TABLE39!E28</f>
        <v>15252.428635409415</v>
      </c>
      <c r="F28" s="58">
        <f>SUM(D28:E28)</f>
        <v>35516.91599424105</v>
      </c>
      <c r="G28" s="58">
        <f>+TABLE36!F28+TABLE39!F28</f>
        <v>1312.6471000000001</v>
      </c>
      <c r="H28" s="58">
        <f>+TABLE36!G28+TABLE39!G28</f>
        <v>1392.99224</v>
      </c>
      <c r="I28" s="58">
        <f>SUM(G28:H28)</f>
        <v>2705.63934</v>
      </c>
      <c r="J28" s="59">
        <f>B28+C28+F28+I28</f>
        <v>67374.41083007472</v>
      </c>
      <c r="K28" s="119">
        <v>264</v>
      </c>
      <c r="L28" s="194">
        <v>244</v>
      </c>
      <c r="N28" s="47"/>
      <c r="O28" s="47"/>
      <c r="P28" s="47"/>
      <c r="Q28" s="90"/>
      <c r="R28" s="90"/>
    </row>
    <row r="29" spans="1:18" ht="12.75">
      <c r="A29" s="198">
        <f>+A28+1</f>
        <v>2014</v>
      </c>
      <c r="B29" s="58">
        <f>+TABLE36!B29+TABLE39!B29</f>
        <v>16026.534785482238</v>
      </c>
      <c r="C29" s="58">
        <f>+TABLE36!C29+TABLE39!C29</f>
        <v>13998.324316735036</v>
      </c>
      <c r="D29" s="58">
        <f>+TABLE36!D29+TABLE39!D29</f>
        <v>20587.736071898184</v>
      </c>
      <c r="E29" s="58">
        <f>+TABLE36!E29+TABLE39!E29</f>
        <v>15272.908591719213</v>
      </c>
      <c r="F29" s="58">
        <f>SUM(D29:E29)</f>
        <v>35860.64466361739</v>
      </c>
      <c r="G29" s="58">
        <f>+TABLE36!F29+TABLE39!F29</f>
        <v>1312.6471000000001</v>
      </c>
      <c r="H29" s="58">
        <f>+TABLE36!G29+TABLE39!G29</f>
        <v>1392.99224</v>
      </c>
      <c r="I29" s="58">
        <f>SUM(G29:H29)</f>
        <v>2705.63934</v>
      </c>
      <c r="J29" s="59">
        <f>B29+C29+F29+I29</f>
        <v>68591.14310583466</v>
      </c>
      <c r="K29" s="119">
        <v>264</v>
      </c>
      <c r="L29" s="194">
        <v>244</v>
      </c>
      <c r="N29" s="47"/>
      <c r="O29" s="47"/>
      <c r="P29" s="47"/>
      <c r="Q29" s="90"/>
      <c r="R29" s="90"/>
    </row>
    <row r="30" spans="1:18" ht="12.75">
      <c r="A30" s="198">
        <f>+A29+1</f>
        <v>2015</v>
      </c>
      <c r="B30" s="58">
        <f>+TABLE36!B30+TABLE39!B30</f>
        <v>16430.148179009557</v>
      </c>
      <c r="C30" s="58">
        <f>+TABLE36!C30+TABLE39!C30</f>
        <v>14452.960672482164</v>
      </c>
      <c r="D30" s="58">
        <f>+TABLE36!D30+TABLE39!D30</f>
        <v>20927.835013641787</v>
      </c>
      <c r="E30" s="58">
        <f>+TABLE36!E30+TABLE39!E30</f>
        <v>15330.13483758193</v>
      </c>
      <c r="F30" s="58">
        <f>SUM(D30:E30)</f>
        <v>36257.969851223716</v>
      </c>
      <c r="G30" s="58">
        <f>+TABLE36!F30+TABLE39!F30</f>
        <v>1312.6471000000001</v>
      </c>
      <c r="H30" s="58">
        <f>+TABLE36!G30+TABLE39!G30</f>
        <v>1392.99224</v>
      </c>
      <c r="I30" s="58">
        <f>SUM(G30:H30)</f>
        <v>2705.63934</v>
      </c>
      <c r="J30" s="59">
        <f>B30+C30+F30+I30</f>
        <v>69846.71804271542</v>
      </c>
      <c r="K30" s="119">
        <v>264</v>
      </c>
      <c r="L30" s="194">
        <v>244</v>
      </c>
      <c r="N30" s="47"/>
      <c r="O30" s="47"/>
      <c r="P30" s="47"/>
      <c r="Q30" s="90"/>
      <c r="R30" s="90"/>
    </row>
    <row r="31" spans="1:17" ht="12.75">
      <c r="A31" s="198"/>
      <c r="B31" s="58"/>
      <c r="C31" s="73" t="s">
        <v>7</v>
      </c>
      <c r="D31" s="58"/>
      <c r="E31" s="59"/>
      <c r="F31" s="59"/>
      <c r="G31" s="59"/>
      <c r="H31" s="59"/>
      <c r="I31" s="59"/>
      <c r="J31" s="59"/>
      <c r="K31" s="119"/>
      <c r="L31" s="194"/>
      <c r="Q31" s="1"/>
    </row>
    <row r="32" spans="1:17" ht="12.75">
      <c r="A32" s="198">
        <f>+A30+1</f>
        <v>2016</v>
      </c>
      <c r="B32" s="58">
        <f>+TABLE36!B32+TABLE39!B32</f>
        <v>16850.900466427414</v>
      </c>
      <c r="C32" s="58">
        <f>+TABLE36!C32+TABLE39!C32</f>
        <v>14893.833305389466</v>
      </c>
      <c r="D32" s="58">
        <f>+TABLE36!D32+TABLE39!D32</f>
        <v>21263.556674281164</v>
      </c>
      <c r="E32" s="58">
        <f>+TABLE36!E32+TABLE39!E32</f>
        <v>15402.228593477465</v>
      </c>
      <c r="F32" s="58">
        <f>SUM(D32:E32)</f>
        <v>36665.78526775863</v>
      </c>
      <c r="G32" s="58">
        <f>+TABLE36!F32+TABLE39!F32</f>
        <v>1312.6471000000001</v>
      </c>
      <c r="H32" s="58">
        <f>+TABLE36!G32+TABLE39!G32</f>
        <v>1392.99224</v>
      </c>
      <c r="I32" s="58">
        <f>SUM(G32:H32)</f>
        <v>2705.63934</v>
      </c>
      <c r="J32" s="59">
        <f t="shared" si="2"/>
        <v>71116.1583795755</v>
      </c>
      <c r="K32" s="119">
        <v>264</v>
      </c>
      <c r="L32" s="194">
        <v>244</v>
      </c>
      <c r="N32" s="47"/>
      <c r="O32" s="47"/>
      <c r="P32" s="47"/>
      <c r="Q32" s="1"/>
    </row>
    <row r="33" spans="1:17" ht="12.75">
      <c r="A33" s="198">
        <f>+A32+1</f>
        <v>2017</v>
      </c>
      <c r="B33" s="58">
        <f>+TABLE36!B33+TABLE39!B33</f>
        <v>17256.795488536132</v>
      </c>
      <c r="C33" s="58">
        <f>+TABLE36!C33+TABLE39!C33</f>
        <v>15333.230965915804</v>
      </c>
      <c r="D33" s="58">
        <f>+TABLE36!D33+TABLE39!D33</f>
        <v>21642.959753075604</v>
      </c>
      <c r="E33" s="58">
        <f>+TABLE36!E33+TABLE39!E33</f>
        <v>15510.961802930864</v>
      </c>
      <c r="F33" s="58">
        <f>SUM(D33:E33)</f>
        <v>37153.92155600647</v>
      </c>
      <c r="G33" s="58">
        <f>+TABLE36!F33+TABLE39!F33</f>
        <v>1312.6471000000001</v>
      </c>
      <c r="H33" s="58">
        <f>+TABLE36!G33+TABLE39!G33</f>
        <v>1392.99224</v>
      </c>
      <c r="I33" s="58">
        <f>SUM(G33:H33)</f>
        <v>2705.63934</v>
      </c>
      <c r="J33" s="59">
        <f t="shared" si="2"/>
        <v>72449.5873504584</v>
      </c>
      <c r="K33" s="119">
        <v>264</v>
      </c>
      <c r="L33" s="194">
        <v>244</v>
      </c>
      <c r="N33" s="47"/>
      <c r="O33" s="47"/>
      <c r="P33" s="47"/>
      <c r="Q33" s="1"/>
    </row>
    <row r="34" spans="1:17" ht="12.75">
      <c r="A34" s="198">
        <f>+A33+1</f>
        <v>2018</v>
      </c>
      <c r="B34" s="58">
        <f>+TABLE36!B34+TABLE39!B34</f>
        <v>17682.142371531947</v>
      </c>
      <c r="C34" s="58">
        <f>+TABLE36!C34+TABLE39!C34</f>
        <v>15784.609036264777</v>
      </c>
      <c r="D34" s="58">
        <f>+TABLE36!D34+TABLE39!D34</f>
        <v>22041.999108236923</v>
      </c>
      <c r="E34" s="58">
        <f>+TABLE36!E34+TABLE39!E34</f>
        <v>15649.890205390573</v>
      </c>
      <c r="F34" s="58">
        <f>SUM(D34:E34)</f>
        <v>37691.8893136275</v>
      </c>
      <c r="G34" s="58">
        <f>+TABLE36!F34+TABLE39!F34</f>
        <v>1312.6471000000001</v>
      </c>
      <c r="H34" s="58">
        <f>+TABLE36!G34+TABLE39!G34</f>
        <v>1392.99224</v>
      </c>
      <c r="I34" s="58">
        <f>SUM(G34:H34)</f>
        <v>2705.63934</v>
      </c>
      <c r="J34" s="59">
        <f t="shared" si="2"/>
        <v>73864.28006142422</v>
      </c>
      <c r="K34" s="119">
        <v>264</v>
      </c>
      <c r="L34" s="194">
        <v>244</v>
      </c>
      <c r="N34" s="103"/>
      <c r="O34" s="67"/>
      <c r="P34" s="91"/>
      <c r="Q34" s="1"/>
    </row>
    <row r="35" spans="1:17" ht="12.75">
      <c r="A35" s="198">
        <f>+A34+1</f>
        <v>2019</v>
      </c>
      <c r="B35" s="58">
        <f>+TABLE36!B35+TABLE39!B35</f>
        <v>18095.376703367107</v>
      </c>
      <c r="C35" s="58">
        <f>+TABLE36!C35+TABLE39!C35</f>
        <v>16228.126361658564</v>
      </c>
      <c r="D35" s="58">
        <f>+TABLE36!D35+TABLE39!D35</f>
        <v>22443.546906096562</v>
      </c>
      <c r="E35" s="58">
        <f>+TABLE36!E35+TABLE39!E35</f>
        <v>15803.804333484964</v>
      </c>
      <c r="F35" s="58">
        <f>SUM(D35:E35)</f>
        <v>38247.35123958153</v>
      </c>
      <c r="G35" s="58">
        <f>+TABLE36!F35+TABLE39!F35</f>
        <v>1312.6471000000001</v>
      </c>
      <c r="H35" s="58">
        <f>+TABLE36!G35+TABLE39!G35</f>
        <v>1392.99224</v>
      </c>
      <c r="I35" s="58">
        <f>SUM(G35:H35)</f>
        <v>2705.63934</v>
      </c>
      <c r="J35" s="59">
        <f>B35+C35+F35+I35</f>
        <v>75276.4936446072</v>
      </c>
      <c r="K35" s="119">
        <v>264</v>
      </c>
      <c r="L35" s="194">
        <v>244</v>
      </c>
      <c r="N35" s="103"/>
      <c r="O35" s="67"/>
      <c r="P35" s="91"/>
      <c r="Q35" s="1"/>
    </row>
    <row r="36" spans="1:17" ht="12.75">
      <c r="A36" s="198">
        <f>+A35+1</f>
        <v>2020</v>
      </c>
      <c r="B36" s="58">
        <f>+TABLE36!B36+TABLE39!B36</f>
        <v>18511.70699113285</v>
      </c>
      <c r="C36" s="58">
        <f>+TABLE36!C36+TABLE39!C36</f>
        <v>16664.174754167918</v>
      </c>
      <c r="D36" s="58">
        <f>+TABLE36!D36+TABLE39!D36</f>
        <v>22838.97227934985</v>
      </c>
      <c r="E36" s="58">
        <f>+TABLE36!E36+TABLE39!E36</f>
        <v>15963.519594189875</v>
      </c>
      <c r="F36" s="58">
        <f>SUM(D36:E36)</f>
        <v>38802.49187353972</v>
      </c>
      <c r="G36" s="58">
        <f>+TABLE36!F36+TABLE39!F36</f>
        <v>1312.6471000000001</v>
      </c>
      <c r="H36" s="58">
        <f>+TABLE36!G36+TABLE39!G36</f>
        <v>1392.99224</v>
      </c>
      <c r="I36" s="58">
        <f>SUM(G36:H36)</f>
        <v>2705.63934</v>
      </c>
      <c r="J36" s="59">
        <f>B36+C36+F36+I36</f>
        <v>76684.01295884048</v>
      </c>
      <c r="K36" s="119">
        <v>264</v>
      </c>
      <c r="L36" s="194">
        <v>244</v>
      </c>
      <c r="N36" s="103"/>
      <c r="O36" s="67"/>
      <c r="P36" s="91"/>
      <c r="Q36" s="1"/>
    </row>
    <row r="37" spans="1:17" ht="12.75">
      <c r="A37" s="198"/>
      <c r="B37" s="58"/>
      <c r="C37" s="58"/>
      <c r="D37" s="58"/>
      <c r="E37" s="58"/>
      <c r="F37" s="58"/>
      <c r="G37" s="58"/>
      <c r="H37" s="58"/>
      <c r="I37" s="58"/>
      <c r="J37" s="59"/>
      <c r="K37" s="119"/>
      <c r="L37" s="194"/>
      <c r="N37" s="103"/>
      <c r="O37" s="67"/>
      <c r="P37" s="91"/>
      <c r="Q37" s="1"/>
    </row>
    <row r="38" spans="1:17" ht="12.75">
      <c r="A38" s="198">
        <f>+A36+1</f>
        <v>2021</v>
      </c>
      <c r="B38" s="58">
        <f>+TABLE36!B38+TABLE39!B38</f>
        <v>18931.23567088683</v>
      </c>
      <c r="C38" s="58">
        <f>+TABLE36!C38+TABLE39!C38</f>
        <v>17092.75294193486</v>
      </c>
      <c r="D38" s="58">
        <f>+TABLE36!D38+TABLE39!D38</f>
        <v>23215.38432031852</v>
      </c>
      <c r="E38" s="58">
        <f>+TABLE36!E38+TABLE39!E38</f>
        <v>16118.614160946605</v>
      </c>
      <c r="F38" s="58">
        <f>SUM(D38:E38)</f>
        <v>39333.998481265124</v>
      </c>
      <c r="G38" s="58">
        <f>+TABLE36!F38+TABLE39!F38</f>
        <v>1312.6471000000001</v>
      </c>
      <c r="H38" s="58">
        <f>+TABLE36!G38+TABLE39!G38</f>
        <v>1392.99224</v>
      </c>
      <c r="I38" s="58">
        <f>SUM(G38:H38)</f>
        <v>2705.63934</v>
      </c>
      <c r="J38" s="59">
        <f>B38+C38+F38+I38</f>
        <v>78063.62643408681</v>
      </c>
      <c r="K38" s="119">
        <v>264</v>
      </c>
      <c r="L38" s="194">
        <v>244</v>
      </c>
      <c r="N38" s="103"/>
      <c r="O38" s="67"/>
      <c r="P38" s="91"/>
      <c r="Q38" s="1"/>
    </row>
    <row r="39" spans="1:17" ht="12.75">
      <c r="A39" s="198">
        <f>+A38+1</f>
        <v>2022</v>
      </c>
      <c r="B39" s="58">
        <f>+TABLE36!B39+TABLE39!B39</f>
        <v>19351.79833029514</v>
      </c>
      <c r="C39" s="58">
        <f>+TABLE36!C39+TABLE39!C39</f>
        <v>17518.602354424795</v>
      </c>
      <c r="D39" s="58">
        <f>+TABLE36!D39+TABLE39!D39</f>
        <v>23603.470093008196</v>
      </c>
      <c r="E39" s="58">
        <f>+TABLE36!E39+TABLE39!E39</f>
        <v>16284.33534620059</v>
      </c>
      <c r="F39" s="58">
        <f>SUM(D39:E39)</f>
        <v>39887.80543920879</v>
      </c>
      <c r="G39" s="58">
        <f>+TABLE36!F39+TABLE39!F39</f>
        <v>1312.6471000000001</v>
      </c>
      <c r="H39" s="58">
        <f>+TABLE36!G39+TABLE39!G39</f>
        <v>1392.99224</v>
      </c>
      <c r="I39" s="58">
        <f>SUM(G39:H39)</f>
        <v>2705.63934</v>
      </c>
      <c r="J39" s="59">
        <f>B39+C39+F39+I39</f>
        <v>79463.84546392871</v>
      </c>
      <c r="K39" s="119">
        <v>264</v>
      </c>
      <c r="L39" s="194">
        <v>244</v>
      </c>
      <c r="N39" s="103"/>
      <c r="O39" s="67"/>
      <c r="P39" s="91"/>
      <c r="Q39" s="1"/>
    </row>
    <row r="40" spans="1:17" ht="12.75">
      <c r="A40" s="198">
        <f>+A39+1</f>
        <v>2023</v>
      </c>
      <c r="B40" s="58">
        <f>+TABLE36!B40+TABLE39!B40</f>
        <v>19779.77879747777</v>
      </c>
      <c r="C40" s="58">
        <f>+TABLE36!C40+TABLE39!C40</f>
        <v>17944.623222154365</v>
      </c>
      <c r="D40" s="58">
        <f>+TABLE36!D40+TABLE39!D40</f>
        <v>24013.687556692195</v>
      </c>
      <c r="E40" s="58">
        <f>+TABLE36!E40+TABLE39!E40</f>
        <v>16469.31144997382</v>
      </c>
      <c r="F40" s="58">
        <f>SUM(D40:E40)</f>
        <v>40482.99900666601</v>
      </c>
      <c r="G40" s="58">
        <f>+TABLE36!F40+TABLE39!F40</f>
        <v>1312.6471000000001</v>
      </c>
      <c r="H40" s="58">
        <f>+TABLE36!G40+TABLE39!G40</f>
        <v>1392.99224</v>
      </c>
      <c r="I40" s="58">
        <f>SUM(G40:H40)</f>
        <v>2705.63934</v>
      </c>
      <c r="J40" s="59">
        <f>B40+C40+F40+I40</f>
        <v>80913.04036629814</v>
      </c>
      <c r="K40" s="119">
        <v>264</v>
      </c>
      <c r="L40" s="194">
        <v>244</v>
      </c>
      <c r="N40" s="103"/>
      <c r="O40" s="67"/>
      <c r="P40" s="91"/>
      <c r="Q40" s="1"/>
    </row>
    <row r="41" spans="1:17" ht="12.75">
      <c r="A41" s="198">
        <f>+A40+1</f>
        <v>2024</v>
      </c>
      <c r="B41" s="58">
        <f>+TABLE36!B41+TABLE39!B41</f>
        <v>20212.217076249723</v>
      </c>
      <c r="C41" s="58">
        <f>+TABLE36!C41+TABLE39!C41</f>
        <v>18370.044853725383</v>
      </c>
      <c r="D41" s="58">
        <f>+TABLE36!D41+TABLE39!D41</f>
        <v>24461.662448788833</v>
      </c>
      <c r="E41" s="58">
        <f>+TABLE36!E41+TABLE39!E41</f>
        <v>16670.732565700924</v>
      </c>
      <c r="F41" s="58">
        <f>SUM(D41:E41)</f>
        <v>41132.39501448975</v>
      </c>
      <c r="G41" s="58">
        <f>+TABLE36!F41+TABLE39!F41</f>
        <v>1312.6471000000001</v>
      </c>
      <c r="H41" s="58">
        <f>+TABLE36!G41+TABLE39!G41</f>
        <v>1392.99224</v>
      </c>
      <c r="I41" s="58">
        <f>SUM(G41:H41)</f>
        <v>2705.63934</v>
      </c>
      <c r="J41" s="59">
        <f>B41+C41+F41+I41</f>
        <v>82420.29628446486</v>
      </c>
      <c r="K41" s="119">
        <v>264</v>
      </c>
      <c r="L41" s="194">
        <v>244</v>
      </c>
      <c r="N41" s="103"/>
      <c r="O41" s="67"/>
      <c r="P41" s="91"/>
      <c r="Q41" s="1"/>
    </row>
    <row r="42" spans="1:17" ht="12.75">
      <c r="A42" s="198">
        <f>+A41+1</f>
        <v>2025</v>
      </c>
      <c r="B42" s="58">
        <f>+TABLE36!B42+TABLE39!B42</f>
        <v>20655.200992419945</v>
      </c>
      <c r="C42" s="58">
        <f>+TABLE36!C42+TABLE39!C42</f>
        <v>18796.35069598628</v>
      </c>
      <c r="D42" s="58">
        <f>+TABLE36!D42+TABLE39!D42</f>
        <v>24951.53294863568</v>
      </c>
      <c r="E42" s="58">
        <f>+TABLE36!E42+TABLE39!E42</f>
        <v>16900.92452307055</v>
      </c>
      <c r="F42" s="58">
        <f>SUM(D42:E42)</f>
        <v>41852.45747170623</v>
      </c>
      <c r="G42" s="58">
        <f>+TABLE36!F42+TABLE39!F42</f>
        <v>1312.6471000000001</v>
      </c>
      <c r="H42" s="58">
        <f>+TABLE36!G42+TABLE39!G42</f>
        <v>1392.99224</v>
      </c>
      <c r="I42" s="58">
        <f>SUM(G42:H42)</f>
        <v>2705.63934</v>
      </c>
      <c r="J42" s="59">
        <f>B42+C42+F42+I42</f>
        <v>84009.64850011244</v>
      </c>
      <c r="K42" s="119">
        <v>264</v>
      </c>
      <c r="L42" s="194">
        <v>244</v>
      </c>
      <c r="N42" s="103"/>
      <c r="O42" s="67"/>
      <c r="P42" s="67"/>
      <c r="Q42" s="1"/>
    </row>
    <row r="43" spans="1:17" ht="12.75">
      <c r="A43" s="198"/>
      <c r="B43" s="131"/>
      <c r="C43" s="131"/>
      <c r="D43" s="131"/>
      <c r="E43" s="131"/>
      <c r="F43" s="131"/>
      <c r="G43" s="131"/>
      <c r="H43" s="131"/>
      <c r="I43" s="131"/>
      <c r="J43" s="131"/>
      <c r="K43" s="133"/>
      <c r="L43" s="195"/>
      <c r="N43" s="91"/>
      <c r="O43" s="1"/>
      <c r="Q43" s="1"/>
    </row>
    <row r="44" spans="1:17" ht="12.75">
      <c r="A44" s="198" t="s">
        <v>71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3"/>
      <c r="L44" s="195"/>
      <c r="N44" s="91"/>
      <c r="O44" s="1"/>
      <c r="Q44" s="1"/>
    </row>
    <row r="45" spans="1:17" ht="12.75">
      <c r="A45" s="198" t="s">
        <v>79</v>
      </c>
      <c r="B45" s="141">
        <f aca="true" t="shared" si="3" ref="B45:J45">RATE(7,,-B12,B19)</f>
        <v>-0.015261932301869565</v>
      </c>
      <c r="C45" s="141">
        <f t="shared" si="3"/>
        <v>0.011616570722313728</v>
      </c>
      <c r="D45" s="141">
        <f t="shared" si="3"/>
        <v>-0.029104887458846464</v>
      </c>
      <c r="E45" s="141">
        <f t="shared" si="3"/>
        <v>-0.022198790462726197</v>
      </c>
      <c r="F45" s="141">
        <f t="shared" si="3"/>
        <v>-0.02611888593621255</v>
      </c>
      <c r="G45" s="141">
        <f t="shared" si="3"/>
        <v>-0.011242133839632039</v>
      </c>
      <c r="H45" s="141">
        <f t="shared" si="3"/>
        <v>-0.004246103504683375</v>
      </c>
      <c r="I45" s="141">
        <f t="shared" si="3"/>
        <v>-0.007675204584569317</v>
      </c>
      <c r="J45" s="141">
        <f t="shared" si="3"/>
        <v>-0.016469165139875827</v>
      </c>
      <c r="K45" s="133"/>
      <c r="L45" s="195"/>
      <c r="N45" s="91"/>
      <c r="O45" s="1"/>
      <c r="Q45" s="1"/>
    </row>
    <row r="46" spans="1:17" ht="12.75">
      <c r="A46" s="198" t="s">
        <v>80</v>
      </c>
      <c r="B46" s="141">
        <f aca="true" t="shared" si="4" ref="B46:J46">RATE(3,,-B19,B24)</f>
        <v>0.020908955064718578</v>
      </c>
      <c r="C46" s="141">
        <f t="shared" si="4"/>
        <v>0.015019966849856518</v>
      </c>
      <c r="D46" s="141">
        <f t="shared" si="4"/>
        <v>0.012767052056971815</v>
      </c>
      <c r="E46" s="141">
        <f t="shared" si="4"/>
        <v>0.014891140379914127</v>
      </c>
      <c r="F46" s="141">
        <f t="shared" si="4"/>
        <v>0.013701344708797726</v>
      </c>
      <c r="G46" s="141">
        <f t="shared" si="4"/>
        <v>-0.00029259587948785064</v>
      </c>
      <c r="H46" s="141">
        <f t="shared" si="4"/>
        <v>-0.0030225147385627813</v>
      </c>
      <c r="I46" s="141">
        <f t="shared" si="4"/>
        <v>-0.0017018171346444007</v>
      </c>
      <c r="J46" s="141">
        <f t="shared" si="4"/>
        <v>0.014893322863659532</v>
      </c>
      <c r="K46" s="133"/>
      <c r="L46" s="195"/>
      <c r="N46" s="91"/>
      <c r="O46" s="1"/>
      <c r="Q46" s="1"/>
    </row>
    <row r="47" spans="1:17" ht="12.75">
      <c r="A47" s="198" t="s">
        <v>68</v>
      </c>
      <c r="B47" s="141">
        <f aca="true" t="shared" si="5" ref="B47:J47">RATE(10,,-B24,B36)</f>
        <v>0.024844427470892782</v>
      </c>
      <c r="C47" s="141">
        <f t="shared" si="5"/>
        <v>0.031670951596618035</v>
      </c>
      <c r="D47" s="141">
        <f t="shared" si="5"/>
        <v>0.016990183273369156</v>
      </c>
      <c r="E47" s="141">
        <f t="shared" si="5"/>
        <v>0.004798419719818364</v>
      </c>
      <c r="F47" s="141">
        <f t="shared" si="5"/>
        <v>0.011777256397107392</v>
      </c>
      <c r="G47" s="141">
        <f t="shared" si="5"/>
        <v>5.502283122348995E-16</v>
      </c>
      <c r="H47" s="141">
        <f t="shared" si="5"/>
        <v>5.096658114816427E-16</v>
      </c>
      <c r="I47" s="141">
        <f t="shared" si="5"/>
        <v>6.223004159560976E-16</v>
      </c>
      <c r="J47" s="141">
        <f t="shared" si="5"/>
        <v>0.018397588099461286</v>
      </c>
      <c r="K47" s="133"/>
      <c r="L47" s="195"/>
      <c r="N47" s="91"/>
      <c r="O47" s="1"/>
      <c r="Q47" s="1"/>
    </row>
    <row r="48" spans="1:17" ht="13.5" thickBot="1">
      <c r="A48" s="201" t="s">
        <v>81</v>
      </c>
      <c r="B48" s="132">
        <f aca="true" t="shared" si="6" ref="B48:J48">RATE(18,,-B19,B42)</f>
        <v>0.023440062065143773</v>
      </c>
      <c r="C48" s="132">
        <f t="shared" si="6"/>
        <v>0.02684991788889409</v>
      </c>
      <c r="D48" s="132">
        <f t="shared" si="6"/>
        <v>0.016523936893415418</v>
      </c>
      <c r="E48" s="132">
        <f t="shared" si="6"/>
        <v>0.008327579646445704</v>
      </c>
      <c r="F48" s="132">
        <f t="shared" si="6"/>
        <v>0.013060974626948583</v>
      </c>
      <c r="G48" s="132">
        <f t="shared" si="6"/>
        <v>-4.8771926207331105E-05</v>
      </c>
      <c r="H48" s="132">
        <f t="shared" si="6"/>
        <v>-0.0005043880470263993</v>
      </c>
      <c r="I48" s="132">
        <f t="shared" si="6"/>
        <v>-0.0002838375221694127</v>
      </c>
      <c r="J48" s="132">
        <f t="shared" si="6"/>
        <v>0.017817590561402388</v>
      </c>
      <c r="K48" s="134"/>
      <c r="L48" s="196"/>
      <c r="N48" s="67"/>
      <c r="O48" s="1"/>
      <c r="Q48" s="1"/>
    </row>
    <row r="49" spans="1:17" ht="12.75">
      <c r="A49" s="212"/>
      <c r="B49" s="21"/>
      <c r="C49" s="21"/>
      <c r="D49" s="21"/>
      <c r="E49" s="21"/>
      <c r="F49" s="21"/>
      <c r="G49" s="21"/>
      <c r="H49" s="21"/>
      <c r="I49" s="21"/>
      <c r="J49" s="22"/>
      <c r="K49" s="9"/>
      <c r="L49" s="10"/>
      <c r="N49" s="91"/>
      <c r="O49" s="1"/>
      <c r="Q49" s="1"/>
    </row>
    <row r="50" spans="1:17" ht="12.75">
      <c r="A50" s="9"/>
      <c r="B50" s="21"/>
      <c r="C50" s="21"/>
      <c r="D50" s="21"/>
      <c r="E50" s="21"/>
      <c r="F50" s="21"/>
      <c r="G50" s="21"/>
      <c r="H50" s="21"/>
      <c r="I50" s="21"/>
      <c r="J50" s="22"/>
      <c r="K50" s="9"/>
      <c r="L50" s="10"/>
      <c r="N50" s="91"/>
      <c r="O50" s="1"/>
      <c r="Q50" s="1"/>
    </row>
    <row r="51" spans="1:17" ht="12.75">
      <c r="A51" t="s">
        <v>18</v>
      </c>
      <c r="D51" s="99"/>
      <c r="E51" s="99"/>
      <c r="F51" s="99"/>
      <c r="G51" s="99"/>
      <c r="H51" s="99"/>
      <c r="I51" s="99"/>
      <c r="J51" s="99"/>
      <c r="N51" s="91"/>
      <c r="O51" s="1"/>
      <c r="Q51" s="1"/>
    </row>
    <row r="52" spans="2:17" ht="12.75">
      <c r="B52" s="99"/>
      <c r="C52" s="99"/>
      <c r="D52" s="99"/>
      <c r="E52" s="99"/>
      <c r="F52" s="99"/>
      <c r="J52" s="99"/>
      <c r="N52" s="67"/>
      <c r="O52" s="67"/>
      <c r="Q52" s="1"/>
    </row>
    <row r="53" spans="2:18" ht="12.75">
      <c r="B53" s="67"/>
      <c r="C53" s="67"/>
      <c r="D53" s="67"/>
      <c r="E53" s="67"/>
      <c r="F53" s="67"/>
      <c r="G53" s="67"/>
      <c r="H53" s="67"/>
      <c r="I53" s="67"/>
      <c r="J53" s="67"/>
      <c r="M53" s="1"/>
      <c r="N53" s="100"/>
      <c r="O53" s="100"/>
      <c r="P53" s="1"/>
      <c r="Q53" s="1"/>
      <c r="R53" s="1"/>
    </row>
    <row r="54" spans="2:18" ht="12.75">
      <c r="B54" s="99"/>
      <c r="C54" s="99"/>
      <c r="D54" s="99"/>
      <c r="E54" s="99"/>
      <c r="F54" s="99"/>
      <c r="G54" s="99"/>
      <c r="H54" s="99"/>
      <c r="I54" s="99"/>
      <c r="J54" s="99"/>
      <c r="P54" s="1"/>
      <c r="Q54" s="1"/>
      <c r="R54" s="1"/>
    </row>
    <row r="55" spans="2:10" ht="12.75">
      <c r="B55" s="99"/>
      <c r="C55" s="99"/>
      <c r="D55" s="99"/>
      <c r="E55" s="99"/>
      <c r="F55" s="99"/>
      <c r="J55" s="99"/>
    </row>
    <row r="56" spans="2:9" ht="12.75">
      <c r="B56" s="99"/>
      <c r="C56" s="99"/>
      <c r="D56" s="99"/>
      <c r="E56" s="99"/>
      <c r="F56" s="99"/>
      <c r="G56" s="99"/>
      <c r="H56" s="99"/>
      <c r="I56" s="99"/>
    </row>
    <row r="57" spans="2:3" ht="12.75">
      <c r="B57" s="99"/>
      <c r="C57" s="99"/>
    </row>
    <row r="59" ht="12.75">
      <c r="B59" s="72"/>
    </row>
  </sheetData>
  <printOptions horizontalCentered="1"/>
  <pageMargins left="0.75" right="0.75" top="0.75" bottom="0" header="0.5" footer="0.5"/>
  <pageSetup horizontalDpi="300" verticalDpi="3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60" zoomScaleNormal="60" workbookViewId="0" topLeftCell="A1">
      <selection activeCell="A11" sqref="A11:A48"/>
    </sheetView>
  </sheetViews>
  <sheetFormatPr defaultColWidth="9.140625" defaultRowHeight="12.75"/>
  <cols>
    <col min="1" max="1" width="19.57421875" style="0" customWidth="1"/>
    <col min="2" max="6" width="18.7109375" style="0" customWidth="1"/>
    <col min="8" max="8" width="11.28125" style="0" bestFit="1" customWidth="1"/>
    <col min="9" max="9" width="9.57421875" style="0" bestFit="1" customWidth="1"/>
  </cols>
  <sheetData>
    <row r="1" spans="1:11" ht="18">
      <c r="A1" s="29" t="s">
        <v>75</v>
      </c>
      <c r="B1" s="16"/>
      <c r="C1" s="16"/>
      <c r="D1" s="16"/>
      <c r="E1" s="16"/>
      <c r="F1" s="16"/>
      <c r="H1" s="4"/>
      <c r="K1" s="3"/>
    </row>
    <row r="2" spans="1:6" ht="12.75">
      <c r="A2" s="16"/>
      <c r="B2" s="16"/>
      <c r="C2" s="16"/>
      <c r="D2" s="16"/>
      <c r="E2" s="16"/>
      <c r="F2" s="16"/>
    </row>
    <row r="3" spans="1:6" ht="20.25">
      <c r="A3" s="30" t="s">
        <v>69</v>
      </c>
      <c r="B3" s="16"/>
      <c r="C3" s="16"/>
      <c r="D3" s="16"/>
      <c r="E3" s="16"/>
      <c r="F3" s="16"/>
    </row>
    <row r="4" spans="1:6" ht="12.75">
      <c r="A4" s="16"/>
      <c r="B4" s="16"/>
      <c r="C4" s="16"/>
      <c r="D4" s="16"/>
      <c r="E4" s="16"/>
      <c r="F4" s="16"/>
    </row>
    <row r="5" spans="1:6" ht="20.25">
      <c r="A5" s="30" t="s">
        <v>70</v>
      </c>
      <c r="B5" s="46"/>
      <c r="C5" s="46"/>
      <c r="D5" s="46"/>
      <c r="E5" s="46"/>
      <c r="F5" s="46"/>
    </row>
    <row r="6" spans="1:6" ht="15.75">
      <c r="A6" s="15" t="s">
        <v>2</v>
      </c>
      <c r="B6" s="16"/>
      <c r="C6" s="16"/>
      <c r="D6" s="16"/>
      <c r="E6" s="16"/>
      <c r="F6" s="16"/>
    </row>
    <row r="7" spans="1:6" ht="12.75">
      <c r="A7" s="20"/>
      <c r="B7" s="16"/>
      <c r="C7" s="16"/>
      <c r="D7" s="16"/>
      <c r="E7" s="16"/>
      <c r="F7" s="16"/>
    </row>
    <row r="8" spans="1:6" ht="13.5" thickBot="1">
      <c r="A8" s="3"/>
      <c r="B8" s="3"/>
      <c r="C8" s="3"/>
      <c r="D8" s="3"/>
      <c r="E8" s="3"/>
      <c r="F8" s="3"/>
    </row>
    <row r="9" spans="1:6" ht="12.75">
      <c r="A9" s="74" t="s">
        <v>3</v>
      </c>
      <c r="B9" s="78" t="s">
        <v>4</v>
      </c>
      <c r="C9" s="162" t="s">
        <v>5</v>
      </c>
      <c r="D9" s="163" t="s">
        <v>6</v>
      </c>
      <c r="E9" s="164"/>
      <c r="F9" s="165"/>
    </row>
    <row r="10" spans="1:6" ht="12.75">
      <c r="A10" s="75" t="s">
        <v>8</v>
      </c>
      <c r="B10" s="17" t="s">
        <v>9</v>
      </c>
      <c r="C10" s="18" t="s">
        <v>10</v>
      </c>
      <c r="D10" s="17" t="s">
        <v>11</v>
      </c>
      <c r="E10" s="19" t="s">
        <v>12</v>
      </c>
      <c r="F10" s="166" t="s">
        <v>13</v>
      </c>
    </row>
    <row r="11" spans="1:6" ht="12.75">
      <c r="A11" s="200" t="s">
        <v>16</v>
      </c>
      <c r="B11" s="12"/>
      <c r="C11" s="3"/>
      <c r="D11" s="12"/>
      <c r="E11" s="4"/>
      <c r="F11" s="77"/>
    </row>
    <row r="12" spans="1:6" ht="12.75">
      <c r="A12" s="197">
        <v>2000</v>
      </c>
      <c r="B12" s="57">
        <v>16394.979</v>
      </c>
      <c r="C12" s="57">
        <v>11197.732</v>
      </c>
      <c r="D12" s="57">
        <v>20799.208</v>
      </c>
      <c r="E12" s="57">
        <v>3466.86</v>
      </c>
      <c r="F12" s="167">
        <f>SUM(B12:E12)</f>
        <v>51858.778999999995</v>
      </c>
    </row>
    <row r="13" spans="1:8" ht="12.75">
      <c r="A13" s="198">
        <v>2001</v>
      </c>
      <c r="B13" s="57">
        <v>15894.012</v>
      </c>
      <c r="C13" s="57">
        <v>11326.466</v>
      </c>
      <c r="D13" s="57">
        <v>19274.886</v>
      </c>
      <c r="E13" s="57">
        <v>3465.66</v>
      </c>
      <c r="F13" s="167">
        <f aca="true" t="shared" si="0" ref="F13:F18">SUM(B13:E13)</f>
        <v>49961.024000000005</v>
      </c>
      <c r="G13" s="47"/>
      <c r="H13" s="92"/>
    </row>
    <row r="14" spans="1:8" ht="12.75">
      <c r="A14" s="198">
        <f>+A13+1</f>
        <v>2002</v>
      </c>
      <c r="B14" s="57">
        <v>14243.004</v>
      </c>
      <c r="C14" s="57">
        <v>11539.952</v>
      </c>
      <c r="D14" s="57">
        <v>19212.528</v>
      </c>
      <c r="E14" s="57">
        <v>3523.438</v>
      </c>
      <c r="F14" s="167">
        <f t="shared" si="0"/>
        <v>48518.922</v>
      </c>
      <c r="H14" s="92"/>
    </row>
    <row r="15" spans="1:8" ht="12.75">
      <c r="A15" s="198">
        <f>+A14+1</f>
        <v>2003</v>
      </c>
      <c r="B15" s="57">
        <v>13650.155</v>
      </c>
      <c r="C15" s="57">
        <v>11814.453</v>
      </c>
      <c r="D15" s="57">
        <v>18094.181</v>
      </c>
      <c r="E15" s="57">
        <v>3202.301</v>
      </c>
      <c r="F15" s="167">
        <f t="shared" si="0"/>
        <v>46761.090000000004</v>
      </c>
      <c r="H15" s="92"/>
    </row>
    <row r="16" spans="1:9" ht="12.75">
      <c r="A16" s="198">
        <v>2004</v>
      </c>
      <c r="B16" s="57">
        <v>13680.5</v>
      </c>
      <c r="C16" s="57">
        <v>12598.959</v>
      </c>
      <c r="D16" s="57">
        <v>18006.845</v>
      </c>
      <c r="E16" s="57">
        <v>3021.48</v>
      </c>
      <c r="F16" s="168">
        <f t="shared" si="0"/>
        <v>47307.78400000001</v>
      </c>
      <c r="H16" s="92"/>
      <c r="I16" s="102"/>
    </row>
    <row r="17" spans="1:9" ht="12.75">
      <c r="A17" s="198">
        <v>2005</v>
      </c>
      <c r="B17" s="57">
        <v>14161.779</v>
      </c>
      <c r="C17" s="57">
        <v>12803.069</v>
      </c>
      <c r="D17" s="57">
        <v>17394.129</v>
      </c>
      <c r="E17" s="57">
        <v>2800.971</v>
      </c>
      <c r="F17" s="168">
        <f t="shared" si="0"/>
        <v>47159.948</v>
      </c>
      <c r="H17" s="103"/>
      <c r="I17" s="102"/>
    </row>
    <row r="18" spans="1:12" ht="12.75">
      <c r="A18" s="198">
        <v>2006</v>
      </c>
      <c r="B18" s="57">
        <v>14015.626</v>
      </c>
      <c r="C18" s="57">
        <v>12081.403</v>
      </c>
      <c r="D18" s="57">
        <v>17010.701</v>
      </c>
      <c r="E18" s="57">
        <v>2670.367</v>
      </c>
      <c r="F18" s="168">
        <f t="shared" si="0"/>
        <v>45778.097</v>
      </c>
      <c r="G18" s="47"/>
      <c r="H18" s="103"/>
      <c r="I18" s="103"/>
      <c r="J18" s="67"/>
      <c r="K18" s="67"/>
      <c r="L18" s="67"/>
    </row>
    <row r="19" spans="1:11" ht="12.75">
      <c r="A19" s="198" t="s">
        <v>78</v>
      </c>
      <c r="B19" s="57">
        <v>14417.2</v>
      </c>
      <c r="C19" s="57">
        <v>11725.8</v>
      </c>
      <c r="D19" s="57">
        <v>16751.7</v>
      </c>
      <c r="E19" s="57">
        <v>2499.4</v>
      </c>
      <c r="F19" s="167">
        <f>SUM(B19:E19)</f>
        <v>45394.1</v>
      </c>
      <c r="G19" s="47"/>
      <c r="H19" s="67"/>
      <c r="I19" s="67"/>
      <c r="J19" s="67"/>
      <c r="K19" s="67"/>
    </row>
    <row r="20" spans="1:12" ht="12.75">
      <c r="A20" s="199"/>
      <c r="B20" s="57"/>
      <c r="C20" s="63"/>
      <c r="D20" s="57"/>
      <c r="E20" s="66"/>
      <c r="F20" s="167"/>
      <c r="G20" s="47"/>
      <c r="H20" s="92"/>
      <c r="I20" s="92"/>
      <c r="J20" s="92"/>
      <c r="K20" s="92"/>
      <c r="L20" s="92"/>
    </row>
    <row r="21" spans="1:8" ht="12.75">
      <c r="A21" s="200" t="s">
        <v>17</v>
      </c>
      <c r="B21" s="57"/>
      <c r="C21" s="63"/>
      <c r="D21" s="57"/>
      <c r="E21" s="66"/>
      <c r="F21" s="167"/>
      <c r="G21" s="47"/>
      <c r="H21" s="92"/>
    </row>
    <row r="22" spans="1:11" ht="12.75">
      <c r="A22" s="198">
        <v>2008</v>
      </c>
      <c r="B22" s="57">
        <v>14569.013116</v>
      </c>
      <c r="C22" s="57">
        <v>11612.704658999999</v>
      </c>
      <c r="D22" s="57">
        <v>16697.0056995</v>
      </c>
      <c r="E22" s="57">
        <v>2478.954908</v>
      </c>
      <c r="F22" s="167">
        <f aca="true" t="shared" si="1" ref="F22:F42">SUM(B22:E22)</f>
        <v>45357.6783825</v>
      </c>
      <c r="G22" s="91"/>
      <c r="H22" s="67"/>
      <c r="I22" s="67"/>
      <c r="J22" s="67"/>
      <c r="K22" s="67"/>
    </row>
    <row r="23" spans="1:11" ht="12.75">
      <c r="A23" s="198">
        <f>+A22+1</f>
        <v>2009</v>
      </c>
      <c r="B23" s="57">
        <v>14968.116173807473</v>
      </c>
      <c r="C23" s="57">
        <v>11773.701966684444</v>
      </c>
      <c r="D23" s="57">
        <v>16765.556735546164</v>
      </c>
      <c r="E23" s="57">
        <v>2478.954908</v>
      </c>
      <c r="F23" s="167">
        <f t="shared" si="1"/>
        <v>45986.329784038084</v>
      </c>
      <c r="G23" s="47"/>
      <c r="H23" s="67"/>
      <c r="I23" s="103"/>
      <c r="J23" s="67"/>
      <c r="K23" s="67"/>
    </row>
    <row r="24" spans="1:8" ht="12.75">
      <c r="A24" s="198">
        <f>+A23+1</f>
        <v>2010</v>
      </c>
      <c r="B24" s="57">
        <v>15352.464547878042</v>
      </c>
      <c r="C24" s="57">
        <v>12040.345853185314</v>
      </c>
      <c r="D24" s="57">
        <v>16971.574771138563</v>
      </c>
      <c r="E24" s="57">
        <v>2478.954908</v>
      </c>
      <c r="F24" s="167">
        <f>SUM(B24:E24)</f>
        <v>46843.34008020192</v>
      </c>
      <c r="G24" s="47"/>
      <c r="H24" s="92"/>
    </row>
    <row r="25" spans="1:10" ht="12.75">
      <c r="A25" s="198"/>
      <c r="B25" s="57"/>
      <c r="C25" s="57"/>
      <c r="D25" s="57"/>
      <c r="E25" s="57"/>
      <c r="F25" s="167"/>
      <c r="G25" s="47"/>
      <c r="H25" s="103"/>
      <c r="I25" s="103"/>
      <c r="J25" s="67"/>
    </row>
    <row r="26" spans="1:10" ht="12.75">
      <c r="A26" s="198">
        <f>+A24+1</f>
        <v>2011</v>
      </c>
      <c r="B26" s="57">
        <v>15759.743498513952</v>
      </c>
      <c r="C26" s="57">
        <v>12371.603144799932</v>
      </c>
      <c r="D26" s="57">
        <v>17273.48861033131</v>
      </c>
      <c r="E26" s="57">
        <v>2478.954908</v>
      </c>
      <c r="F26" s="167">
        <f t="shared" si="1"/>
        <v>47883.79016164519</v>
      </c>
      <c r="G26" s="47"/>
      <c r="H26" s="103"/>
      <c r="I26" s="103"/>
      <c r="J26" s="67"/>
    </row>
    <row r="27" spans="1:10" ht="12.75">
      <c r="A27" s="198">
        <f>+A26+1</f>
        <v>2012</v>
      </c>
      <c r="B27" s="57">
        <v>16162.191723054724</v>
      </c>
      <c r="C27" s="57">
        <v>12743.94317418754</v>
      </c>
      <c r="D27" s="57">
        <v>17645.171937613864</v>
      </c>
      <c r="E27" s="57">
        <v>2478.954908</v>
      </c>
      <c r="F27" s="167">
        <f t="shared" si="1"/>
        <v>49030.26174285613</v>
      </c>
      <c r="G27" s="47"/>
      <c r="H27" s="103"/>
      <c r="I27" s="103"/>
      <c r="J27" s="67"/>
    </row>
    <row r="28" spans="1:8" ht="12.75">
      <c r="A28" s="198">
        <f>+A27+1</f>
        <v>2013</v>
      </c>
      <c r="B28" s="57">
        <v>16574.06570984146</v>
      </c>
      <c r="C28" s="57">
        <v>13146.577193957635</v>
      </c>
      <c r="D28" s="57">
        <v>18057.217587293744</v>
      </c>
      <c r="E28" s="57">
        <v>2478.954908</v>
      </c>
      <c r="F28" s="167">
        <f>SUM(B28:E28)</f>
        <v>50256.81539909284</v>
      </c>
      <c r="G28" s="47"/>
      <c r="H28" s="92"/>
    </row>
    <row r="29" spans="1:10" ht="12.75">
      <c r="A29" s="198">
        <f>+A28+1</f>
        <v>2014</v>
      </c>
      <c r="B29" s="57">
        <v>17024.68247622261</v>
      </c>
      <c r="C29" s="57">
        <v>13573.895908742139</v>
      </c>
      <c r="D29" s="57">
        <v>18489.721202156485</v>
      </c>
      <c r="E29" s="57">
        <v>2478.954908</v>
      </c>
      <c r="F29" s="167">
        <f>SUM(B29:E29)</f>
        <v>51567.25449512123</v>
      </c>
      <c r="G29" s="47"/>
      <c r="H29" s="103"/>
      <c r="I29" s="103"/>
      <c r="J29" s="67"/>
    </row>
    <row r="30" spans="1:10" ht="12.75">
      <c r="A30" s="198">
        <f>+A29+1</f>
        <v>2015</v>
      </c>
      <c r="B30" s="57">
        <v>17459.83075555447</v>
      </c>
      <c r="C30" s="57">
        <v>14017.259633438136</v>
      </c>
      <c r="D30" s="57">
        <v>18944.013766539156</v>
      </c>
      <c r="E30" s="57">
        <v>2478.954908</v>
      </c>
      <c r="F30" s="167">
        <f>SUM(B30:E30)</f>
        <v>52900.059063531764</v>
      </c>
      <c r="G30" s="47"/>
      <c r="H30" s="103"/>
      <c r="I30" s="103"/>
      <c r="J30" s="67"/>
    </row>
    <row r="31" spans="1:10" ht="12.75">
      <c r="A31" s="198"/>
      <c r="B31" s="57"/>
      <c r="C31" s="57"/>
      <c r="D31" s="57"/>
      <c r="E31" s="57"/>
      <c r="F31" s="167"/>
      <c r="H31" s="103"/>
      <c r="I31" s="103"/>
      <c r="J31" s="67"/>
    </row>
    <row r="32" spans="1:10" ht="12.75">
      <c r="A32" s="198">
        <f>+A30+1</f>
        <v>2016</v>
      </c>
      <c r="B32" s="57">
        <v>17918.757583325318</v>
      </c>
      <c r="C32" s="57">
        <v>14471.489110575372</v>
      </c>
      <c r="D32" s="57">
        <v>19408.64903775502</v>
      </c>
      <c r="E32" s="57">
        <v>2478.954908</v>
      </c>
      <c r="F32" s="167">
        <f t="shared" si="1"/>
        <v>54277.85063965571</v>
      </c>
      <c r="H32" s="103"/>
      <c r="I32" s="103"/>
      <c r="J32" s="67"/>
    </row>
    <row r="33" spans="1:10" ht="12.75">
      <c r="A33" s="198">
        <f>+A32+1</f>
        <v>2017</v>
      </c>
      <c r="B33" s="57">
        <v>18355.340669048262</v>
      </c>
      <c r="C33" s="57">
        <v>14942.210590260693</v>
      </c>
      <c r="D33" s="57">
        <v>19904.72105679863</v>
      </c>
      <c r="E33" s="57">
        <v>2478.954908</v>
      </c>
      <c r="F33" s="167">
        <f t="shared" si="1"/>
        <v>55681.227224107584</v>
      </c>
      <c r="H33" s="103"/>
      <c r="I33" s="103"/>
      <c r="J33" s="67"/>
    </row>
    <row r="34" spans="1:12" ht="12.75">
      <c r="A34" s="198">
        <f>+A33+1</f>
        <v>2018</v>
      </c>
      <c r="B34" s="57">
        <v>18818.912148071977</v>
      </c>
      <c r="C34" s="57">
        <v>15436.843998552167</v>
      </c>
      <c r="D34" s="57">
        <v>20430.74158292008</v>
      </c>
      <c r="E34" s="57">
        <v>2478.954908</v>
      </c>
      <c r="F34" s="167">
        <f t="shared" si="1"/>
        <v>57165.45263754422</v>
      </c>
      <c r="H34" s="103"/>
      <c r="I34" s="103"/>
      <c r="J34" s="67"/>
      <c r="L34" s="99"/>
    </row>
    <row r="35" spans="1:8" ht="12.75">
      <c r="A35" s="198">
        <f>+A34+1</f>
        <v>2019</v>
      </c>
      <c r="B35" s="57">
        <v>19265.90497888666</v>
      </c>
      <c r="C35" s="57">
        <v>15938.47681079807</v>
      </c>
      <c r="D35" s="57">
        <v>20975.924871249765</v>
      </c>
      <c r="E35" s="58">
        <v>2478.954908</v>
      </c>
      <c r="F35" s="167">
        <f t="shared" si="1"/>
        <v>58659.2615689345</v>
      </c>
      <c r="H35" s="92"/>
    </row>
    <row r="36" spans="1:8" ht="12.75">
      <c r="A36" s="198">
        <f>+A35+1</f>
        <v>2020</v>
      </c>
      <c r="B36" s="57">
        <v>19718.60463614203</v>
      </c>
      <c r="C36" s="57">
        <v>16443.584524670394</v>
      </c>
      <c r="D36" s="57">
        <v>21528.90140607343</v>
      </c>
      <c r="E36" s="58">
        <v>2478.954908</v>
      </c>
      <c r="F36" s="167">
        <f t="shared" si="1"/>
        <v>60170.04547488586</v>
      </c>
      <c r="H36" s="92"/>
    </row>
    <row r="37" spans="1:8" ht="12.75">
      <c r="A37" s="198"/>
      <c r="B37" s="57"/>
      <c r="C37" s="57"/>
      <c r="D37" s="57"/>
      <c r="E37" s="58"/>
      <c r="F37" s="167"/>
      <c r="H37" s="92"/>
    </row>
    <row r="38" spans="1:8" ht="12.75">
      <c r="A38" s="198">
        <f>+A36+1</f>
        <v>2021</v>
      </c>
      <c r="B38" s="57">
        <v>20177.310122184168</v>
      </c>
      <c r="C38" s="57">
        <v>16949.306401877406</v>
      </c>
      <c r="D38" s="57">
        <v>22075.472097881084</v>
      </c>
      <c r="E38" s="58">
        <v>2478.954908</v>
      </c>
      <c r="F38" s="167">
        <f t="shared" si="1"/>
        <v>61681.04352994266</v>
      </c>
      <c r="H38" s="92"/>
    </row>
    <row r="39" spans="1:8" ht="12.75">
      <c r="A39" s="198">
        <f>+A38+1</f>
        <v>2022</v>
      </c>
      <c r="B39" s="57">
        <v>20638.109318754996</v>
      </c>
      <c r="C39" s="57">
        <v>17457.707349935856</v>
      </c>
      <c r="D39" s="57">
        <v>22624.97427452621</v>
      </c>
      <c r="E39" s="58">
        <v>2478.954908</v>
      </c>
      <c r="F39" s="167">
        <f t="shared" si="1"/>
        <v>63199.745851217056</v>
      </c>
      <c r="H39" s="92"/>
    </row>
    <row r="40" spans="1:8" ht="12.75">
      <c r="A40" s="198">
        <f>+A39+1</f>
        <v>2023</v>
      </c>
      <c r="B40" s="57">
        <v>21109.518055025088</v>
      </c>
      <c r="C40" s="57">
        <v>17970.78623530203</v>
      </c>
      <c r="D40" s="57">
        <v>23189.006230310613</v>
      </c>
      <c r="E40" s="58">
        <v>2478.954908</v>
      </c>
      <c r="F40" s="167">
        <f t="shared" si="1"/>
        <v>64748.26542863772</v>
      </c>
      <c r="H40" s="92"/>
    </row>
    <row r="41" spans="1:8" ht="12.75">
      <c r="A41" s="198">
        <f>+A40+1</f>
        <v>2024</v>
      </c>
      <c r="B41" s="57">
        <v>21587.39217549764</v>
      </c>
      <c r="C41" s="57">
        <v>18487.998563966165</v>
      </c>
      <c r="D41" s="57">
        <v>23783.59443571031</v>
      </c>
      <c r="E41" s="58">
        <v>2478.954908</v>
      </c>
      <c r="F41" s="167">
        <f t="shared" si="1"/>
        <v>66337.94008317412</v>
      </c>
      <c r="H41" s="92"/>
    </row>
    <row r="42" spans="1:9" ht="12.75">
      <c r="A42" s="198">
        <f>+A41+1</f>
        <v>2025</v>
      </c>
      <c r="B42" s="57">
        <v>22079.933869841858</v>
      </c>
      <c r="C42" s="57">
        <v>19010.883615984785</v>
      </c>
      <c r="D42" s="57">
        <v>24420.606029903254</v>
      </c>
      <c r="E42" s="58">
        <v>2478.954908</v>
      </c>
      <c r="F42" s="167">
        <f t="shared" si="1"/>
        <v>67990.3784237299</v>
      </c>
      <c r="H42" s="103"/>
      <c r="I42" s="99"/>
    </row>
    <row r="43" spans="1:8" ht="12.75">
      <c r="A43" s="198"/>
      <c r="B43" s="107"/>
      <c r="C43" s="107"/>
      <c r="D43" s="107"/>
      <c r="E43" s="107"/>
      <c r="F43" s="169"/>
      <c r="H43" s="92"/>
    </row>
    <row r="44" spans="1:8" ht="12.75">
      <c r="A44" s="198" t="s">
        <v>71</v>
      </c>
      <c r="B44" s="107"/>
      <c r="C44" s="107"/>
      <c r="D44" s="107"/>
      <c r="E44" s="107"/>
      <c r="F44" s="169"/>
      <c r="H44" s="92"/>
    </row>
    <row r="45" spans="1:8" ht="12.75">
      <c r="A45" s="198" t="s">
        <v>79</v>
      </c>
      <c r="B45" s="141">
        <f>RATE(7,,-B12,B19)</f>
        <v>-0.018197137300557085</v>
      </c>
      <c r="C45" s="141">
        <f>RATE(7,,-C12,C19)</f>
        <v>0.00660461267832662</v>
      </c>
      <c r="D45" s="141">
        <f>RATE(7,,-D12,D19)</f>
        <v>-0.030443425712117844</v>
      </c>
      <c r="E45" s="141">
        <f>RATE(7,,-E12,E19)</f>
        <v>-0.045667040795316985</v>
      </c>
      <c r="F45" s="159">
        <f>RATE(7,,-F12,F19)</f>
        <v>-0.01884055479817515</v>
      </c>
      <c r="H45" s="92"/>
    </row>
    <row r="46" spans="1:9" ht="12.75">
      <c r="A46" s="198" t="s">
        <v>80</v>
      </c>
      <c r="B46" s="141">
        <f>RATE(3,,-B19,B24)</f>
        <v>0.02117238052502082</v>
      </c>
      <c r="C46" s="141">
        <f>RATE(3,,-C19,C24)</f>
        <v>0.008862919314320728</v>
      </c>
      <c r="D46" s="141">
        <f>RATE(3,,-D19,D24)</f>
        <v>0.004356169521246817</v>
      </c>
      <c r="E46" s="141">
        <f>RATE(3,,-E19,E24)</f>
        <v>-0.002734135349706136</v>
      </c>
      <c r="F46" s="159">
        <f>RATE(3,,-F19,F24)</f>
        <v>0.010530628798430478</v>
      </c>
      <c r="H46" s="92"/>
      <c r="I46" s="99"/>
    </row>
    <row r="47" spans="1:9" ht="12.75">
      <c r="A47" s="198" t="s">
        <v>68</v>
      </c>
      <c r="B47" s="141">
        <f>RATE(10,,-B24,B36)</f>
        <v>0.025344503384882353</v>
      </c>
      <c r="C47" s="141">
        <f>RATE(10,,-C24,C36)</f>
        <v>0.031658007217297834</v>
      </c>
      <c r="D47" s="141">
        <f>RATE(10,,-D24,D36)</f>
        <v>0.02407077573592374</v>
      </c>
      <c r="E47" s="141">
        <f>RATE(10,,-E24,E36)</f>
        <v>5.843930957703079E-16</v>
      </c>
      <c r="F47" s="159">
        <f>RATE(10,,-F24,F36)</f>
        <v>0.025352627291910936</v>
      </c>
      <c r="H47" s="92"/>
      <c r="I47" s="99"/>
    </row>
    <row r="48" spans="1:8" ht="13.5" thickBot="1">
      <c r="A48" s="201" t="s">
        <v>81</v>
      </c>
      <c r="B48" s="132">
        <f>RATE(18,,-B19,B42)</f>
        <v>0.02396301202575059</v>
      </c>
      <c r="C48" s="132">
        <f>RATE(18,,-C19,C42)</f>
        <v>0.02720914917501354</v>
      </c>
      <c r="D48" s="132">
        <f>RATE(18,,-D19,D42)</f>
        <v>0.021161207886617107</v>
      </c>
      <c r="E48" s="132">
        <f>RATE(18,,-E19,E42)</f>
        <v>-0.00045620922562232205</v>
      </c>
      <c r="F48" s="160">
        <f>RATE(18,,-F19,F42)</f>
        <v>0.022697310405042043</v>
      </c>
      <c r="H48" s="92"/>
    </row>
    <row r="49" spans="1:8" ht="12.75">
      <c r="A49" s="9"/>
      <c r="B49" s="27"/>
      <c r="C49" s="27"/>
      <c r="D49" s="27"/>
      <c r="E49" s="27"/>
      <c r="F49" s="27"/>
      <c r="H49" s="92"/>
    </row>
    <row r="50" spans="1:8" ht="12.75">
      <c r="A50" s="106" t="s">
        <v>18</v>
      </c>
      <c r="C50" s="24"/>
      <c r="D50" s="24"/>
      <c r="E50" s="24"/>
      <c r="F50" s="27"/>
      <c r="H50" s="92"/>
    </row>
    <row r="51" spans="4:8" ht="12.75">
      <c r="D51" s="99"/>
      <c r="F51" s="72"/>
      <c r="H51" s="92"/>
    </row>
    <row r="52" spans="2:6" ht="12.75">
      <c r="B52" s="99"/>
      <c r="C52" s="99"/>
      <c r="D52" s="99"/>
      <c r="F52" s="99"/>
    </row>
    <row r="53" spans="2:3" ht="12.75">
      <c r="B53" s="99"/>
      <c r="C53" s="99"/>
    </row>
    <row r="54" spans="2:5" ht="12.75">
      <c r="B54" s="99"/>
      <c r="C54" s="99"/>
      <c r="D54" s="99"/>
      <c r="E54" s="67"/>
    </row>
    <row r="55" spans="2:5" ht="12.75">
      <c r="B55" s="67"/>
      <c r="C55" s="67"/>
      <c r="D55" s="67"/>
      <c r="E55" s="67"/>
    </row>
    <row r="57" spans="2:3" ht="12.75">
      <c r="B57" s="99"/>
      <c r="C57" s="99"/>
    </row>
    <row r="58" ht="12.75">
      <c r="C58" s="99"/>
    </row>
    <row r="59" spans="2:9" ht="12.75">
      <c r="B59" s="99"/>
      <c r="C59" s="99"/>
      <c r="D59" s="99"/>
      <c r="E59" s="99"/>
      <c r="H59" s="99"/>
      <c r="I59" s="99"/>
    </row>
  </sheetData>
  <printOptions horizontalCentered="1"/>
  <pageMargins left="1" right="0.75" top="0.75" bottom="0.75" header="0.5" footer="0.5"/>
  <pageSetup horizontalDpi="300" verticalDpi="3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view="pageBreakPreview" zoomScale="60" zoomScaleNormal="75" workbookViewId="0" topLeftCell="A1">
      <selection activeCell="A12" sqref="A12:A49"/>
    </sheetView>
  </sheetViews>
  <sheetFormatPr defaultColWidth="9.140625" defaultRowHeight="12.75"/>
  <cols>
    <col min="1" max="1" width="19.421875" style="0" customWidth="1"/>
    <col min="2" max="6" width="15.7109375" style="0" customWidth="1"/>
    <col min="8" max="9" width="11.28125" style="0" bestFit="1" customWidth="1"/>
    <col min="12" max="12" width="12.28125" style="0" bestFit="1" customWidth="1"/>
  </cols>
  <sheetData>
    <row r="1" spans="1:6" ht="18">
      <c r="A1" s="51" t="s">
        <v>65</v>
      </c>
      <c r="B1" s="16"/>
      <c r="C1" s="16"/>
      <c r="D1" s="16"/>
      <c r="E1" s="16"/>
      <c r="F1" s="16"/>
    </row>
    <row r="2" spans="1:6" ht="12.75">
      <c r="A2" s="26"/>
      <c r="B2" s="16"/>
      <c r="C2" s="16"/>
      <c r="D2" s="16"/>
      <c r="E2" s="16"/>
      <c r="F2" s="16"/>
    </row>
    <row r="3" spans="1:6" ht="20.25">
      <c r="A3" s="52" t="s">
        <v>35</v>
      </c>
      <c r="B3" s="16"/>
      <c r="C3" s="16"/>
      <c r="D3" s="16"/>
      <c r="E3" s="16"/>
      <c r="F3" s="16"/>
    </row>
    <row r="4" spans="1:6" ht="12.75">
      <c r="A4" s="26"/>
      <c r="B4" s="16"/>
      <c r="C4" s="16"/>
      <c r="D4" s="16"/>
      <c r="E4" s="16"/>
      <c r="F4" s="16"/>
    </row>
    <row r="5" spans="1:6" ht="20.25">
      <c r="A5" s="52" t="s">
        <v>36</v>
      </c>
      <c r="B5" s="16"/>
      <c r="C5" s="16"/>
      <c r="D5" s="16"/>
      <c r="E5" s="16"/>
      <c r="F5" s="16"/>
    </row>
    <row r="6" spans="1:6" ht="15.75">
      <c r="A6" s="53" t="s">
        <v>2</v>
      </c>
      <c r="B6" s="16"/>
      <c r="C6" s="16"/>
      <c r="D6" s="16"/>
      <c r="E6" s="16"/>
      <c r="F6" s="16"/>
    </row>
    <row r="7" spans="1:6" ht="12.75">
      <c r="A7" s="54"/>
      <c r="B7" s="16"/>
      <c r="C7" s="16"/>
      <c r="D7" s="16"/>
      <c r="E7" s="16"/>
      <c r="F7" s="16"/>
    </row>
    <row r="8" ht="13.5" thickBot="1">
      <c r="A8" s="3"/>
    </row>
    <row r="9" spans="1:6" ht="12.75">
      <c r="A9" s="74"/>
      <c r="B9" s="170" t="s">
        <v>37</v>
      </c>
      <c r="C9" s="171"/>
      <c r="D9" s="171"/>
      <c r="E9" s="171"/>
      <c r="F9" s="172"/>
    </row>
    <row r="10" spans="1:6" ht="12.75">
      <c r="A10" s="173" t="s">
        <v>3</v>
      </c>
      <c r="B10" s="25" t="s">
        <v>4</v>
      </c>
      <c r="C10" s="26" t="s">
        <v>5</v>
      </c>
      <c r="D10" s="25" t="s">
        <v>6</v>
      </c>
      <c r="E10" s="3"/>
      <c r="F10" s="156"/>
    </row>
    <row r="11" spans="1:6" ht="12.75">
      <c r="A11" s="75" t="s">
        <v>8</v>
      </c>
      <c r="B11" s="17" t="s">
        <v>9</v>
      </c>
      <c r="C11" s="18" t="s">
        <v>10</v>
      </c>
      <c r="D11" s="17" t="s">
        <v>11</v>
      </c>
      <c r="E11" s="18" t="s">
        <v>12</v>
      </c>
      <c r="F11" s="155" t="s">
        <v>38</v>
      </c>
    </row>
    <row r="12" spans="1:6" ht="12.75">
      <c r="A12" s="200" t="s">
        <v>16</v>
      </c>
      <c r="B12" s="12"/>
      <c r="C12" s="3"/>
      <c r="D12" s="12"/>
      <c r="E12" s="3"/>
      <c r="F12" s="156"/>
    </row>
    <row r="13" spans="1:6" ht="12.75">
      <c r="A13" s="197">
        <v>2000</v>
      </c>
      <c r="B13" s="57">
        <f>2*TABLE42!B13+TABLE42!C13</f>
        <v>24987.1</v>
      </c>
      <c r="C13" s="57">
        <f>2*TABLE42!D13+TABLE42!E13</f>
        <v>8100.900000000001</v>
      </c>
      <c r="D13" s="57">
        <f>2*TABLE42!F13+TABLE42!G13</f>
        <v>8744.4</v>
      </c>
      <c r="E13" s="57">
        <f>2*TABLE42!H13+TABLE42!I13</f>
        <v>4192.5</v>
      </c>
      <c r="F13" s="157">
        <f>SUM(B13:E13)</f>
        <v>46024.9</v>
      </c>
    </row>
    <row r="14" spans="1:6" ht="12.75">
      <c r="A14" s="198">
        <v>2001</v>
      </c>
      <c r="B14" s="57">
        <f>2*TABLE42!B14+TABLE42!C14</f>
        <v>24865.5</v>
      </c>
      <c r="C14" s="57">
        <f>2*TABLE42!D14+TABLE42!E14</f>
        <v>8303.3</v>
      </c>
      <c r="D14" s="57">
        <f>2*TABLE42!F14+TABLE42!G14</f>
        <v>8024.6</v>
      </c>
      <c r="E14" s="57">
        <f>2*TABLE42!H14+TABLE42!I14</f>
        <v>4038.6</v>
      </c>
      <c r="F14" s="157">
        <f aca="true" t="shared" si="0" ref="F14:F19">SUM(B14:E14)</f>
        <v>45232</v>
      </c>
    </row>
    <row r="15" spans="1:6" ht="12.75">
      <c r="A15" s="198">
        <f>+A14+1</f>
        <v>2002</v>
      </c>
      <c r="B15" s="57">
        <f>2*TABLE42!B15+TABLE42!C15</f>
        <v>22819.3</v>
      </c>
      <c r="C15" s="57">
        <f>2*TABLE42!D15+TABLE42!E15</f>
        <v>8809.4</v>
      </c>
      <c r="D15" s="57">
        <f>2*TABLE42!F15+TABLE42!G15</f>
        <v>8180.8</v>
      </c>
      <c r="E15" s="57">
        <f>2*TABLE42!H15+TABLE42!I15</f>
        <v>3920.7</v>
      </c>
      <c r="F15" s="157">
        <f t="shared" si="0"/>
        <v>43730.2</v>
      </c>
    </row>
    <row r="16" spans="1:9" ht="12.75">
      <c r="A16" s="198">
        <f>+A15+1</f>
        <v>2003</v>
      </c>
      <c r="B16" s="57">
        <f>2*TABLE42!B16+TABLE42!C16</f>
        <v>22743.396</v>
      </c>
      <c r="C16" s="57">
        <f>2*TABLE42!D16+TABLE42!E16</f>
        <v>9148.979</v>
      </c>
      <c r="D16" s="57">
        <f>2*TABLE42!F16+TABLE42!G16</f>
        <v>7999.771</v>
      </c>
      <c r="E16" s="57">
        <f>2*TABLE42!H16+TABLE42!I16</f>
        <v>3855.253</v>
      </c>
      <c r="F16" s="157">
        <f t="shared" si="0"/>
        <v>43747.399</v>
      </c>
      <c r="H16" s="67"/>
      <c r="I16" s="47"/>
    </row>
    <row r="17" spans="1:9" ht="12.75">
      <c r="A17" s="198">
        <v>2004</v>
      </c>
      <c r="B17" s="57">
        <f>2*TABLE42!B17+TABLE42!C17</f>
        <v>23856.903</v>
      </c>
      <c r="C17" s="57">
        <f>2*TABLE42!D17+TABLE42!E17</f>
        <v>9981.461</v>
      </c>
      <c r="D17" s="57">
        <f>2*TABLE42!F17+TABLE42!G17</f>
        <v>8350.434</v>
      </c>
      <c r="E17" s="57">
        <f>2*TABLE42!H17+TABLE42!I17</f>
        <v>4027.69</v>
      </c>
      <c r="F17" s="157">
        <f t="shared" si="0"/>
        <v>46216.488000000005</v>
      </c>
      <c r="H17" s="67"/>
      <c r="I17" s="47"/>
    </row>
    <row r="18" spans="1:9" ht="12.75">
      <c r="A18" s="198">
        <v>2005</v>
      </c>
      <c r="B18" s="57">
        <f>2*TABLE42!B18+TABLE42!C18</f>
        <v>25005.1</v>
      </c>
      <c r="C18" s="57">
        <f>2*TABLE42!D18+TABLE42!E18</f>
        <v>10054</v>
      </c>
      <c r="D18" s="57">
        <f>2*TABLE42!F18+TABLE42!G18</f>
        <v>8367.8</v>
      </c>
      <c r="E18" s="57">
        <f>2*TABLE42!H18+TABLE42!I18</f>
        <v>4052</v>
      </c>
      <c r="F18" s="157">
        <f t="shared" si="0"/>
        <v>47478.899999999994</v>
      </c>
      <c r="H18" s="67"/>
      <c r="I18" s="47"/>
    </row>
    <row r="19" spans="1:12" ht="12.75">
      <c r="A19" s="198">
        <v>2006</v>
      </c>
      <c r="B19" s="57">
        <f>2*TABLE42!B19+TABLE42!C19</f>
        <v>24395.1</v>
      </c>
      <c r="C19" s="57">
        <f>2*TABLE42!D19+TABLE42!E19</f>
        <v>9436.6</v>
      </c>
      <c r="D19" s="57">
        <f>2*TABLE42!F19+TABLE42!G19</f>
        <v>8197</v>
      </c>
      <c r="E19" s="57">
        <f>2*TABLE42!H19+TABLE42!I19</f>
        <v>4149.7</v>
      </c>
      <c r="F19" s="157">
        <f t="shared" si="0"/>
        <v>46178.399999999994</v>
      </c>
      <c r="G19" s="47"/>
      <c r="H19" s="103"/>
      <c r="I19" s="92"/>
      <c r="J19" s="128"/>
      <c r="K19" s="128"/>
      <c r="L19" s="128"/>
    </row>
    <row r="20" spans="1:12" ht="12.75">
      <c r="A20" s="198" t="s">
        <v>78</v>
      </c>
      <c r="B20" s="57">
        <f>2*TABLE42!B20+TABLE42!C20</f>
        <v>25004.4</v>
      </c>
      <c r="C20" s="57">
        <f>2*TABLE42!D20+TABLE42!E20</f>
        <v>9652.6</v>
      </c>
      <c r="D20" s="57">
        <f>2*TABLE42!F20+TABLE42!G20</f>
        <v>8294.2</v>
      </c>
      <c r="E20" s="57">
        <f>2*TABLE42!H20+TABLE42!I20</f>
        <v>3803.6</v>
      </c>
      <c r="F20" s="157">
        <f>SUM(B20:E20)</f>
        <v>46754.799999999996</v>
      </c>
      <c r="G20" s="91"/>
      <c r="H20" s="103"/>
      <c r="I20" s="67"/>
      <c r="K20" s="67"/>
      <c r="L20" s="67"/>
    </row>
    <row r="21" spans="1:7" ht="12.75">
      <c r="A21" s="199"/>
      <c r="B21" s="57"/>
      <c r="C21" s="63"/>
      <c r="D21" s="57"/>
      <c r="E21" s="63"/>
      <c r="F21" s="157"/>
      <c r="G21" s="47"/>
    </row>
    <row r="22" spans="1:7" ht="12.75">
      <c r="A22" s="200" t="s">
        <v>17</v>
      </c>
      <c r="B22" s="57"/>
      <c r="C22" s="122"/>
      <c r="D22" s="57"/>
      <c r="E22" s="63"/>
      <c r="F22" s="157"/>
      <c r="G22" s="47"/>
    </row>
    <row r="23" spans="1:12" ht="12.75">
      <c r="A23" s="198">
        <v>2008</v>
      </c>
      <c r="B23" s="57">
        <f>2*TABLE42!B23+TABLE42!C23</f>
        <v>25602.135774764916</v>
      </c>
      <c r="C23" s="57">
        <f>2*TABLE42!D23+TABLE42!E23</f>
        <v>9709.45817663319</v>
      </c>
      <c r="D23" s="57">
        <f>2*TABLE42!F23+TABLE42!G23</f>
        <v>8463.670440000002</v>
      </c>
      <c r="E23" s="57">
        <f>2*TABLE42!H23+TABLE42!I23</f>
        <v>3803.6</v>
      </c>
      <c r="F23" s="157">
        <f aca="true" t="shared" si="1" ref="F23:F35">SUM(B23:E23)</f>
        <v>47578.86439139811</v>
      </c>
      <c r="G23" s="91"/>
      <c r="H23" s="103"/>
      <c r="I23" s="67"/>
      <c r="K23" s="67"/>
      <c r="L23" s="103"/>
    </row>
    <row r="24" spans="1:12" ht="12.75">
      <c r="A24" s="198">
        <f>+A23+1</f>
        <v>2009</v>
      </c>
      <c r="B24" s="57">
        <f>2*TABLE42!B24+TABLE42!C24</f>
        <v>26161.105288695944</v>
      </c>
      <c r="C24" s="57">
        <f>2*TABLE42!D24+TABLE42!E24</f>
        <v>9897.815480486703</v>
      </c>
      <c r="D24" s="57">
        <f>2*TABLE42!F24+TABLE42!G24</f>
        <v>8638.290145242836</v>
      </c>
      <c r="E24" s="57">
        <f>2*TABLE42!H24+TABLE42!I24</f>
        <v>3803.6</v>
      </c>
      <c r="F24" s="157">
        <f t="shared" si="1"/>
        <v>48500.81091442548</v>
      </c>
      <c r="G24" s="91"/>
      <c r="H24" s="103"/>
      <c r="I24" s="67"/>
      <c r="J24" s="67"/>
      <c r="K24" s="67"/>
      <c r="L24" s="67"/>
    </row>
    <row r="25" spans="1:9" ht="12.75">
      <c r="A25" s="198">
        <f>+A24+1</f>
        <v>2010</v>
      </c>
      <c r="B25" s="57">
        <f>2*TABLE42!B25+TABLE42!C25</f>
        <v>26775.206188405093</v>
      </c>
      <c r="C25" s="57">
        <f>2*TABLE42!D25+TABLE42!E25</f>
        <v>10204.358564585693</v>
      </c>
      <c r="D25" s="57">
        <f>2*TABLE42!F25+TABLE42!G25</f>
        <v>8847.467211942227</v>
      </c>
      <c r="E25" s="57">
        <f>2*TABLE42!H25+TABLE42!I25</f>
        <v>3803.6</v>
      </c>
      <c r="F25" s="157">
        <f>SUM(B25:E25)</f>
        <v>49630.63196493301</v>
      </c>
      <c r="G25" s="91"/>
      <c r="H25" s="103"/>
      <c r="I25" s="99"/>
    </row>
    <row r="26" spans="1:12" ht="12.75">
      <c r="A26" s="198"/>
      <c r="B26" s="57"/>
      <c r="C26" s="57"/>
      <c r="D26" s="57"/>
      <c r="E26" s="57"/>
      <c r="F26" s="157"/>
      <c r="G26" s="91"/>
      <c r="I26" s="67"/>
      <c r="K26" s="47"/>
      <c r="L26" s="47"/>
    </row>
    <row r="27" spans="1:12" ht="12.75">
      <c r="A27" s="198">
        <f>+A25+1</f>
        <v>2011</v>
      </c>
      <c r="B27" s="57">
        <f>2*TABLE42!B27+TABLE42!C27</f>
        <v>27480.670894782397</v>
      </c>
      <c r="C27" s="57">
        <f>2*TABLE42!D27+TABLE42!E27</f>
        <v>10595.641133557923</v>
      </c>
      <c r="D27" s="57">
        <f>2*TABLE42!F27+TABLE42!G27</f>
        <v>9088.889618423853</v>
      </c>
      <c r="E27" s="57">
        <f>2*TABLE42!H27+TABLE42!I27</f>
        <v>3803.6</v>
      </c>
      <c r="F27" s="157">
        <f t="shared" si="1"/>
        <v>50968.80164676417</v>
      </c>
      <c r="G27" s="91"/>
      <c r="H27" s="103"/>
      <c r="I27" s="67"/>
      <c r="K27" s="47"/>
      <c r="L27" s="47"/>
    </row>
    <row r="28" spans="1:12" ht="12.75">
      <c r="A28" s="198">
        <f>+A27+1</f>
        <v>2012</v>
      </c>
      <c r="B28" s="57">
        <f>2*TABLE42!B28+TABLE42!C28</f>
        <v>28257.84119981191</v>
      </c>
      <c r="C28" s="57">
        <f>2*TABLE42!D28+TABLE42!E28</f>
        <v>11044.219203570126</v>
      </c>
      <c r="D28" s="57">
        <f>2*TABLE42!F28+TABLE42!G28</f>
        <v>9357.753230058415</v>
      </c>
      <c r="E28" s="57">
        <f>2*TABLE42!H28+TABLE42!I28</f>
        <v>3803.6</v>
      </c>
      <c r="F28" s="157">
        <f t="shared" si="1"/>
        <v>52463.413633440454</v>
      </c>
      <c r="G28" s="91"/>
      <c r="H28" s="103"/>
      <c r="I28" s="67"/>
      <c r="J28" s="47"/>
      <c r="K28" s="47"/>
      <c r="L28" s="47"/>
    </row>
    <row r="29" spans="1:12" ht="12.75">
      <c r="A29" s="198">
        <f>+A28+1</f>
        <v>2013</v>
      </c>
      <c r="B29" s="57">
        <f>2*TABLE42!B29+TABLE42!C29</f>
        <v>29072.66072629912</v>
      </c>
      <c r="C29" s="57">
        <f>2*TABLE42!D29+TABLE42!E29</f>
        <v>11533.118056957928</v>
      </c>
      <c r="D29" s="57">
        <f>2*TABLE42!F29+TABLE42!G29</f>
        <v>9638.716761125022</v>
      </c>
      <c r="E29" s="57">
        <f>2*TABLE42!H29+TABLE42!I29</f>
        <v>3803.6</v>
      </c>
      <c r="F29" s="157">
        <f t="shared" si="1"/>
        <v>54048.095544382064</v>
      </c>
      <c r="G29" s="91"/>
      <c r="H29" s="103"/>
      <c r="I29" s="67"/>
      <c r="K29" s="47"/>
      <c r="L29" s="47"/>
    </row>
    <row r="30" spans="1:12" ht="12.75">
      <c r="A30" s="198">
        <f>+A29+1</f>
        <v>2014</v>
      </c>
      <c r="B30" s="57">
        <f>2*TABLE42!B30+TABLE42!C30</f>
        <v>29915.856409616164</v>
      </c>
      <c r="C30" s="57">
        <f>2*TABLE42!D30+TABLE42!E30</f>
        <v>12052.752861172976</v>
      </c>
      <c r="D30" s="57">
        <f>2*TABLE42!F30+TABLE42!G30</f>
        <v>9929.44613280864</v>
      </c>
      <c r="E30" s="57">
        <f>2*TABLE42!H30+TABLE42!I30</f>
        <v>3803.6</v>
      </c>
      <c r="F30" s="157">
        <f t="shared" si="1"/>
        <v>55701.655403597775</v>
      </c>
      <c r="G30" s="91"/>
      <c r="H30" s="103"/>
      <c r="I30" s="67"/>
      <c r="K30" s="47"/>
      <c r="L30" s="47"/>
    </row>
    <row r="31" spans="1:12" ht="12.75">
      <c r="A31" s="198">
        <f>+A30+1</f>
        <v>2015</v>
      </c>
      <c r="B31" s="57">
        <f>2*TABLE42!B31+TABLE42!C31</f>
        <v>30820.752825173142</v>
      </c>
      <c r="C31" s="57">
        <f>2*TABLE42!D31+TABLE42!E31</f>
        <v>12594.156554476805</v>
      </c>
      <c r="D31" s="57">
        <f>2*TABLE42!F31+TABLE42!G31</f>
        <v>10232.367155531021</v>
      </c>
      <c r="E31" s="57">
        <f>2*TABLE42!H31+TABLE42!I31</f>
        <v>3803.6</v>
      </c>
      <c r="F31" s="157">
        <f t="shared" si="1"/>
        <v>57450.87653518097</v>
      </c>
      <c r="G31" s="91"/>
      <c r="H31" s="103"/>
      <c r="I31" s="67"/>
      <c r="J31" s="47"/>
      <c r="K31" s="47"/>
      <c r="L31" s="47"/>
    </row>
    <row r="32" spans="1:6" ht="12.75">
      <c r="A32" s="198"/>
      <c r="B32" s="57"/>
      <c r="C32" s="58"/>
      <c r="D32" s="57"/>
      <c r="E32" s="58"/>
      <c r="F32" s="157"/>
    </row>
    <row r="33" spans="1:12" ht="12.75">
      <c r="A33" s="198">
        <f>+A31+1</f>
        <v>2016</v>
      </c>
      <c r="B33" s="57">
        <f>2*TABLE42!B33+TABLE42!C33</f>
        <v>31748.245643348844</v>
      </c>
      <c r="C33" s="57">
        <f>2*TABLE42!D33+TABLE42!E33</f>
        <v>13150.719303553244</v>
      </c>
      <c r="D33" s="57">
        <f>2*TABLE42!F33+TABLE42!G33</f>
        <v>10542.58674146878</v>
      </c>
      <c r="E33" s="57">
        <f>2*TABLE42!H33+TABLE42!I33</f>
        <v>3803.6</v>
      </c>
      <c r="F33" s="157">
        <f t="shared" si="1"/>
        <v>59245.15168837087</v>
      </c>
      <c r="G33" s="91"/>
      <c r="H33" s="103"/>
      <c r="I33" s="67"/>
      <c r="K33" s="47"/>
      <c r="L33" s="47"/>
    </row>
    <row r="34" spans="1:12" ht="12.75">
      <c r="A34" s="198">
        <f>+A33+1</f>
        <v>2017</v>
      </c>
      <c r="B34" s="57">
        <f>2*TABLE42!B34+TABLE42!C34</f>
        <v>32725.852379422548</v>
      </c>
      <c r="C34" s="57">
        <f>2*TABLE42!D34+TABLE42!E34</f>
        <v>13724.094332837787</v>
      </c>
      <c r="D34" s="57">
        <f>2*TABLE42!F34+TABLE42!G34</f>
        <v>10871.932410862046</v>
      </c>
      <c r="E34" s="57">
        <f>2*TABLE42!H34+TABLE42!I34</f>
        <v>3803.6</v>
      </c>
      <c r="F34" s="157">
        <f t="shared" si="1"/>
        <v>61125.479123122386</v>
      </c>
      <c r="G34" s="91"/>
      <c r="H34" s="103"/>
      <c r="I34" s="67"/>
      <c r="K34" s="47"/>
      <c r="L34" s="47"/>
    </row>
    <row r="35" spans="1:12" ht="12.75">
      <c r="A35" s="198">
        <f>+A34+1</f>
        <v>2018</v>
      </c>
      <c r="B35" s="57">
        <f>2*TABLE42!B35+TABLE42!C35</f>
        <v>33729.52410274821</v>
      </c>
      <c r="C35" s="57">
        <f>2*TABLE42!D35+TABLE42!E35</f>
        <v>14320.563558258049</v>
      </c>
      <c r="D35" s="57">
        <f>2*TABLE42!F35+TABLE42!G35</f>
        <v>11220.333197306305</v>
      </c>
      <c r="E35" s="57">
        <f>2*TABLE42!H35+TABLE42!I35</f>
        <v>3803.6</v>
      </c>
      <c r="F35" s="157">
        <f t="shared" si="1"/>
        <v>63074.020858312564</v>
      </c>
      <c r="G35" s="91"/>
      <c r="H35" s="103"/>
      <c r="I35" s="92"/>
      <c r="J35" s="67"/>
      <c r="K35" s="67"/>
      <c r="L35" s="103"/>
    </row>
    <row r="36" spans="1:8" ht="12.75">
      <c r="A36" s="198">
        <f>+A35+1</f>
        <v>2019</v>
      </c>
      <c r="B36" s="57">
        <f>2*TABLE42!B36+TABLE42!C36</f>
        <v>34771.92158329331</v>
      </c>
      <c r="C36" s="57">
        <f>2*TABLE42!D36+TABLE42!E36</f>
        <v>14931.04069607709</v>
      </c>
      <c r="D36" s="57">
        <f>2*TABLE42!F36+TABLE42!G36</f>
        <v>11582.543026020807</v>
      </c>
      <c r="E36" s="57">
        <f>2*TABLE42!H36+TABLE42!I36</f>
        <v>3803.6</v>
      </c>
      <c r="F36" s="157">
        <f>SUM(B36:E36)</f>
        <v>65089.10530539121</v>
      </c>
      <c r="H36" s="103"/>
    </row>
    <row r="37" spans="1:10" ht="12.75">
      <c r="A37" s="198">
        <f>+A36+1</f>
        <v>2020</v>
      </c>
      <c r="B37" s="57">
        <f>2*TABLE42!B37+TABLE42!C37</f>
        <v>35834.36749940542</v>
      </c>
      <c r="C37" s="57">
        <f>2*TABLE42!D37+TABLE42!E37</f>
        <v>15549.368075027542</v>
      </c>
      <c r="D37" s="57">
        <f>2*TABLE42!F37+TABLE42!G37</f>
        <v>11952.724394154295</v>
      </c>
      <c r="E37" s="57">
        <f>2*TABLE42!H37+TABLE42!I37</f>
        <v>3803.6</v>
      </c>
      <c r="F37" s="157">
        <f>SUM(B37:E37)</f>
        <v>67140.05996858727</v>
      </c>
      <c r="H37" s="103"/>
      <c r="I37" s="99"/>
      <c r="J37" s="72"/>
    </row>
    <row r="38" spans="1:10" ht="12.75">
      <c r="A38" s="198"/>
      <c r="B38" s="57"/>
      <c r="C38" s="57"/>
      <c r="D38" s="57"/>
      <c r="E38" s="57"/>
      <c r="F38" s="157"/>
      <c r="H38" s="103"/>
      <c r="I38" s="99"/>
      <c r="J38" s="72"/>
    </row>
    <row r="39" spans="1:10" ht="12.75">
      <c r="A39" s="198">
        <f>+A37+1</f>
        <v>2021</v>
      </c>
      <c r="B39" s="57">
        <f>2*TABLE42!B39+TABLE42!C39</f>
        <v>36915.41684299326</v>
      </c>
      <c r="C39" s="57">
        <f>2*TABLE42!D39+TABLE42!E39</f>
        <v>16171.047109392419</v>
      </c>
      <c r="D39" s="57">
        <f>2*TABLE42!F39+TABLE42!G39</f>
        <v>12323.275530509774</v>
      </c>
      <c r="E39" s="57">
        <f>2*TABLE42!H39+TABLE42!I39</f>
        <v>3803.6</v>
      </c>
      <c r="F39" s="157">
        <f>SUM(B39:E39)</f>
        <v>69213.33948289546</v>
      </c>
      <c r="H39" s="103"/>
      <c r="I39" s="99"/>
      <c r="J39" s="72"/>
    </row>
    <row r="40" spans="1:10" ht="12.75">
      <c r="A40" s="198">
        <f>+A39+1</f>
        <v>2022</v>
      </c>
      <c r="B40" s="57">
        <f>2*TABLE42!B40+TABLE42!C40</f>
        <v>38028.87704831925</v>
      </c>
      <c r="C40" s="57">
        <f>2*TABLE42!D40+TABLE42!E40</f>
        <v>16795.753765917423</v>
      </c>
      <c r="D40" s="57">
        <f>2*TABLE42!F40+TABLE42!G40</f>
        <v>12699.190545935673</v>
      </c>
      <c r="E40" s="57">
        <f>2*TABLE42!H40+TABLE42!I40</f>
        <v>3803.6</v>
      </c>
      <c r="F40" s="157">
        <f>SUM(B40:E40)</f>
        <v>71327.42136017236</v>
      </c>
      <c r="H40" s="103"/>
      <c r="I40" s="99"/>
      <c r="J40" s="72"/>
    </row>
    <row r="41" spans="1:10" ht="12.75">
      <c r="A41" s="198">
        <f>+A40+1</f>
        <v>2023</v>
      </c>
      <c r="B41" s="57">
        <f>2*TABLE42!B41+TABLE42!C41</f>
        <v>39176.88191959412</v>
      </c>
      <c r="C41" s="57">
        <f>2*TABLE42!D41+TABLE42!E41</f>
        <v>17424.860412433896</v>
      </c>
      <c r="D41" s="57">
        <f>2*TABLE42!F41+TABLE42!G41</f>
        <v>13086.893079213994</v>
      </c>
      <c r="E41" s="57">
        <f>2*TABLE42!H41+TABLE42!I41</f>
        <v>3803.6</v>
      </c>
      <c r="F41" s="157">
        <f>SUM(B41:E41)</f>
        <v>73492.23541124201</v>
      </c>
      <c r="H41" s="103"/>
      <c r="I41" s="99"/>
      <c r="J41" s="72"/>
    </row>
    <row r="42" spans="1:10" ht="12.75">
      <c r="A42" s="198">
        <f>+A41+1</f>
        <v>2024</v>
      </c>
      <c r="B42" s="57">
        <f>2*TABLE42!B42+TABLE42!C42</f>
        <v>40364.087737540525</v>
      </c>
      <c r="C42" s="57">
        <f>2*TABLE42!D42+TABLE42!E42</f>
        <v>18058.624280855216</v>
      </c>
      <c r="D42" s="57">
        <f>2*TABLE42!F42+TABLE42!G42</f>
        <v>13495.449257880979</v>
      </c>
      <c r="E42" s="57">
        <f>2*TABLE42!H42+TABLE42!I42</f>
        <v>3803.6</v>
      </c>
      <c r="F42" s="157">
        <f>SUM(B42:E42)</f>
        <v>75721.76127627672</v>
      </c>
      <c r="H42" s="103"/>
      <c r="I42" s="99"/>
      <c r="J42" s="72"/>
    </row>
    <row r="43" spans="1:10" ht="12.75">
      <c r="A43" s="198">
        <f>+A42+1</f>
        <v>2025</v>
      </c>
      <c r="B43" s="57">
        <f>2*TABLE42!B43+TABLE42!C43</f>
        <v>41590.9431376796</v>
      </c>
      <c r="C43" s="57">
        <f>2*TABLE42!D43+TABLE42!E43</f>
        <v>18698.30393538197</v>
      </c>
      <c r="D43" s="57">
        <f>2*TABLE42!F43+TABLE42!G43</f>
        <v>13931.876314196417</v>
      </c>
      <c r="E43" s="57">
        <f>2*TABLE42!H43+TABLE42!I43</f>
        <v>3803.6</v>
      </c>
      <c r="F43" s="157">
        <f>SUM(B43:E43)</f>
        <v>78024.723387258</v>
      </c>
      <c r="H43" s="103"/>
      <c r="I43" s="99"/>
      <c r="J43" s="72"/>
    </row>
    <row r="44" spans="1:6" ht="12.75">
      <c r="A44" s="198"/>
      <c r="B44" s="107"/>
      <c r="C44" s="107"/>
      <c r="D44" s="107"/>
      <c r="E44" s="107"/>
      <c r="F44" s="169"/>
    </row>
    <row r="45" spans="1:6" ht="12.75">
      <c r="A45" s="198" t="s">
        <v>71</v>
      </c>
      <c r="B45" s="107"/>
      <c r="C45" s="107"/>
      <c r="D45" s="107"/>
      <c r="E45" s="107"/>
      <c r="F45" s="169"/>
    </row>
    <row r="46" spans="1:6" ht="12.75">
      <c r="A46" s="198" t="s">
        <v>79</v>
      </c>
      <c r="B46" s="141">
        <f>RATE(7,,-B13,B20)</f>
        <v>9.887884377898518E-05</v>
      </c>
      <c r="C46" s="141">
        <f>RATE(7,,-C13,C20)</f>
        <v>0.025352053405807495</v>
      </c>
      <c r="D46" s="141">
        <f>RATE(7,,-D13,D20)</f>
        <v>-0.0075225656742845225</v>
      </c>
      <c r="E46" s="141">
        <f>RATE(7,,-E13,E20)</f>
        <v>-0.013810776524414847</v>
      </c>
      <c r="F46" s="159">
        <f>RATE(7,,-F13,F20)</f>
        <v>0.002250295247707292</v>
      </c>
    </row>
    <row r="47" spans="1:12" ht="12.75">
      <c r="A47" s="198" t="s">
        <v>80</v>
      </c>
      <c r="B47" s="141">
        <f>RATE(3,,-B20,B25)</f>
        <v>0.023070264369837497</v>
      </c>
      <c r="C47" s="141">
        <f>RATE(3,,-C20,C25)</f>
        <v>0.01870194107293427</v>
      </c>
      <c r="D47" s="141">
        <f>RATE(3,,-D20,D25)</f>
        <v>0.02175824950011341</v>
      </c>
      <c r="E47" s="141">
        <f>RATE(3,,-E20,E25)</f>
        <v>4.582611582955524E-14</v>
      </c>
      <c r="F47" s="159">
        <f>RATE(3,,-F20,F25)</f>
        <v>0.020096366296408808</v>
      </c>
      <c r="L47" s="99"/>
    </row>
    <row r="48" spans="1:12" ht="12.75">
      <c r="A48" s="198" t="s">
        <v>68</v>
      </c>
      <c r="B48" s="141">
        <f>RATE(10,,-B25,B37)</f>
        <v>0.029571926161035697</v>
      </c>
      <c r="C48" s="141">
        <f>RATE(10,,-C25,C37)</f>
        <v>0.04302016139305615</v>
      </c>
      <c r="D48" s="141">
        <f>RATE(10,,-D25,D37)</f>
        <v>0.030539859930483144</v>
      </c>
      <c r="E48" s="141">
        <f>RATE(10,,-E25,E37)</f>
        <v>6.660245621556552E-16</v>
      </c>
      <c r="F48" s="159">
        <f>RATE(10,,-F25,F37)</f>
        <v>0.03067844118566456</v>
      </c>
      <c r="L48" s="99"/>
    </row>
    <row r="49" spans="1:6" ht="13.5" thickBot="1">
      <c r="A49" s="201" t="s">
        <v>81</v>
      </c>
      <c r="B49" s="132">
        <f>RATE(18,,-B20,B43)</f>
        <v>0.028671709787897827</v>
      </c>
      <c r="C49" s="132">
        <f>RATE(18,,-C20,C43)</f>
        <v>0.03741665727125647</v>
      </c>
      <c r="D49" s="132">
        <f>RATE(18,,-D20,D43)</f>
        <v>0.029231481058379798</v>
      </c>
      <c r="E49" s="132">
        <f>RATE(18,,-E20,E43)</f>
        <v>7.910554901952956E-14</v>
      </c>
      <c r="F49" s="160">
        <f>RATE(18,,-F20,F43)</f>
        <v>0.02885907068711223</v>
      </c>
    </row>
    <row r="50" ht="12.75">
      <c r="A50" s="146"/>
    </row>
    <row r="51" spans="1:6" ht="12.75">
      <c r="A51" s="3" t="s">
        <v>18</v>
      </c>
      <c r="B51" s="26"/>
      <c r="C51" s="26"/>
      <c r="D51" s="26"/>
      <c r="E51" s="26"/>
      <c r="F51" s="26"/>
    </row>
    <row r="52" spans="1:6" ht="12.75">
      <c r="A52" s="3"/>
      <c r="B52" s="26"/>
      <c r="C52" s="26"/>
      <c r="D52" s="26"/>
      <c r="E52" s="3"/>
      <c r="F52" s="3"/>
    </row>
    <row r="53" spans="1:6" ht="12.75">
      <c r="A53" s="3"/>
      <c r="B53" s="67"/>
      <c r="D53" s="67"/>
      <c r="F53" s="151"/>
    </row>
    <row r="54" spans="1:6" ht="12.75">
      <c r="A54" s="109"/>
      <c r="B54" s="120"/>
      <c r="C54" s="120"/>
      <c r="D54" s="120"/>
      <c r="E54" s="120"/>
      <c r="F54" s="120"/>
    </row>
    <row r="55" spans="1:9" ht="12.75">
      <c r="A55" s="9"/>
      <c r="B55" s="121"/>
      <c r="C55" s="121"/>
      <c r="D55" s="121"/>
      <c r="E55" s="121"/>
      <c r="F55" s="121"/>
      <c r="H55" s="99"/>
      <c r="I55" s="99"/>
    </row>
    <row r="56" spans="1:6" ht="12.75">
      <c r="A56" s="9"/>
      <c r="B56" s="123"/>
      <c r="C56" s="123"/>
      <c r="D56" s="123"/>
      <c r="E56" s="123"/>
      <c r="F56" s="63"/>
    </row>
    <row r="57" spans="1:6" ht="12.75">
      <c r="A57" s="9"/>
      <c r="B57" s="63"/>
      <c r="C57" s="63"/>
      <c r="D57" s="63"/>
      <c r="E57" s="63"/>
      <c r="F57" s="63"/>
    </row>
    <row r="58" spans="1:6" ht="12.75">
      <c r="A58" s="9"/>
      <c r="B58" s="63"/>
      <c r="C58" s="63"/>
      <c r="D58" s="63"/>
      <c r="E58" s="63"/>
      <c r="F58" s="63"/>
    </row>
    <row r="59" spans="1:6" ht="12.75">
      <c r="A59" s="9"/>
      <c r="B59" s="63"/>
      <c r="C59" s="63"/>
      <c r="D59" s="63"/>
      <c r="E59" s="63"/>
      <c r="F59" s="63"/>
    </row>
    <row r="60" spans="1:6" ht="12.75">
      <c r="A60" s="9"/>
      <c r="B60" s="63"/>
      <c r="C60" s="63"/>
      <c r="D60" s="63"/>
      <c r="E60" s="63"/>
      <c r="F60" s="63"/>
    </row>
    <row r="61" spans="1:6" ht="12.75">
      <c r="A61" s="3"/>
      <c r="B61" s="63"/>
      <c r="C61" s="63"/>
      <c r="D61" s="63"/>
      <c r="E61" s="63"/>
      <c r="F61" s="63"/>
    </row>
    <row r="62" spans="1:6" ht="12.75">
      <c r="A62" s="110"/>
      <c r="B62" s="63"/>
      <c r="C62" s="63"/>
      <c r="D62" s="63"/>
      <c r="E62" s="63"/>
      <c r="F62" s="63"/>
    </row>
    <row r="63" spans="1:6" ht="12.75">
      <c r="A63" s="9"/>
      <c r="B63" s="63"/>
      <c r="C63" s="63"/>
      <c r="D63" s="63"/>
      <c r="E63" s="63"/>
      <c r="F63" s="63"/>
    </row>
    <row r="64" spans="1:6" ht="12.75">
      <c r="A64" s="9"/>
      <c r="B64" s="63"/>
      <c r="C64" s="63"/>
      <c r="D64" s="63"/>
      <c r="E64" s="63"/>
      <c r="F64" s="63"/>
    </row>
    <row r="65" spans="1:6" ht="12.75">
      <c r="A65" s="9"/>
      <c r="B65" s="63"/>
      <c r="C65" s="63"/>
      <c r="D65" s="63"/>
      <c r="E65" s="63"/>
      <c r="F65" s="63"/>
    </row>
    <row r="66" spans="1:6" ht="12.75">
      <c r="A66" s="9"/>
      <c r="B66" s="63"/>
      <c r="C66" s="73"/>
      <c r="D66" s="63"/>
      <c r="E66" s="73"/>
      <c r="F66" s="63"/>
    </row>
    <row r="67" spans="1:6" ht="12.75">
      <c r="A67" s="9"/>
      <c r="B67" s="63"/>
      <c r="C67" s="63"/>
      <c r="D67" s="63"/>
      <c r="E67" s="63"/>
      <c r="F67" s="63"/>
    </row>
    <row r="68" spans="1:6" ht="12.75">
      <c r="A68" s="9"/>
      <c r="B68" s="63"/>
      <c r="C68" s="63"/>
      <c r="D68" s="63"/>
      <c r="E68" s="63"/>
      <c r="F68" s="63"/>
    </row>
    <row r="69" spans="1:6" ht="12.75">
      <c r="A69" s="9"/>
      <c r="B69" s="63"/>
      <c r="C69" s="63"/>
      <c r="D69" s="63"/>
      <c r="E69" s="63"/>
      <c r="F69" s="63"/>
    </row>
    <row r="70" spans="1:6" ht="12.75">
      <c r="A70" s="9"/>
      <c r="B70" s="63"/>
      <c r="C70" s="73"/>
      <c r="D70" s="63"/>
      <c r="E70" s="73"/>
      <c r="F70" s="63"/>
    </row>
    <row r="71" spans="1:6" ht="12.75">
      <c r="A71" s="9"/>
      <c r="B71" s="63"/>
      <c r="C71" s="63"/>
      <c r="D71" s="63"/>
      <c r="E71" s="63"/>
      <c r="F71" s="63"/>
    </row>
    <row r="72" spans="1:6" ht="12.75">
      <c r="A72" s="9"/>
      <c r="B72" s="63"/>
      <c r="C72" s="63"/>
      <c r="D72" s="63"/>
      <c r="E72" s="63"/>
      <c r="F72" s="63"/>
    </row>
    <row r="73" spans="1:6" ht="12.75">
      <c r="A73" s="9"/>
      <c r="B73" s="63"/>
      <c r="C73" s="63"/>
      <c r="D73" s="63"/>
      <c r="E73" s="63"/>
      <c r="F73" s="63"/>
    </row>
    <row r="74" spans="1:6" ht="12.75">
      <c r="A74" s="9"/>
      <c r="B74" s="63"/>
      <c r="C74" s="73"/>
      <c r="D74" s="63"/>
      <c r="E74" s="73"/>
      <c r="F74" s="63"/>
    </row>
    <row r="75" spans="1:6" ht="12.75">
      <c r="A75" s="9"/>
      <c r="B75" s="63"/>
      <c r="C75" s="63"/>
      <c r="D75" s="63"/>
      <c r="E75" s="63"/>
      <c r="F75" s="63"/>
    </row>
    <row r="76" spans="1:6" ht="12.75">
      <c r="A76" s="9"/>
      <c r="B76" s="63"/>
      <c r="C76" s="63"/>
      <c r="D76" s="63"/>
      <c r="E76" s="63"/>
      <c r="F76" s="63"/>
    </row>
    <row r="77" spans="1:6" ht="12.75">
      <c r="A77" s="9"/>
      <c r="B77" s="63"/>
      <c r="C77" s="63"/>
      <c r="D77" s="63"/>
      <c r="E77" s="63"/>
      <c r="F77" s="63"/>
    </row>
    <row r="78" spans="1:6" ht="12.75">
      <c r="A78" s="3"/>
      <c r="B78" s="3"/>
      <c r="C78" s="3"/>
      <c r="D78" s="3"/>
      <c r="E78" s="3"/>
      <c r="F78" s="3"/>
    </row>
  </sheetData>
  <printOptions horizontalCentered="1"/>
  <pageMargins left="0.75" right="0.75" top="0.75" bottom="0.25" header="0.5" footer="0.5"/>
  <pageSetup horizontalDpi="300" verticalDpi="300" orientation="landscape" scale="82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60" zoomScaleNormal="75" workbookViewId="0" topLeftCell="A1">
      <selection activeCell="A11" sqref="A11:A48"/>
    </sheetView>
  </sheetViews>
  <sheetFormatPr defaultColWidth="9.140625" defaultRowHeight="12.75"/>
  <cols>
    <col min="1" max="1" width="19.57421875" style="0" customWidth="1"/>
    <col min="2" max="6" width="18.7109375" style="0" customWidth="1"/>
  </cols>
  <sheetData>
    <row r="1" spans="1:6" ht="18">
      <c r="A1" s="29" t="s">
        <v>76</v>
      </c>
      <c r="B1" s="16"/>
      <c r="C1" s="16"/>
      <c r="D1" s="16"/>
      <c r="E1" s="16"/>
      <c r="F1" s="16"/>
    </row>
    <row r="2" spans="1:6" ht="12.75">
      <c r="A2" s="16"/>
      <c r="B2" s="16"/>
      <c r="C2" s="16"/>
      <c r="D2" s="16"/>
      <c r="E2" s="16"/>
      <c r="F2" s="16"/>
    </row>
    <row r="3" spans="1:6" ht="20.25">
      <c r="A3" s="30" t="s">
        <v>19</v>
      </c>
      <c r="B3" s="16"/>
      <c r="C3" s="16"/>
      <c r="D3" s="16"/>
      <c r="E3" s="16"/>
      <c r="F3" s="16"/>
    </row>
    <row r="4" spans="1:6" ht="12.75">
      <c r="A4" s="16"/>
      <c r="B4" s="16"/>
      <c r="C4" s="16"/>
      <c r="D4" s="16"/>
      <c r="E4" s="16"/>
      <c r="F4" s="16"/>
    </row>
    <row r="5" spans="1:6" ht="20.25">
      <c r="A5" s="30" t="s">
        <v>20</v>
      </c>
      <c r="B5" s="16"/>
      <c r="C5" s="16"/>
      <c r="D5" s="16"/>
      <c r="E5" s="16"/>
      <c r="F5" s="16"/>
    </row>
    <row r="6" spans="1:6" ht="15.75">
      <c r="A6" s="15" t="s">
        <v>2</v>
      </c>
      <c r="B6" s="16"/>
      <c r="C6" s="16"/>
      <c r="D6" s="16"/>
      <c r="E6" s="16"/>
      <c r="F6" s="16"/>
    </row>
    <row r="7" spans="1:6" ht="12.75">
      <c r="A7" s="20"/>
      <c r="B7" s="16"/>
      <c r="C7" s="16"/>
      <c r="D7" s="16"/>
      <c r="E7" s="16"/>
      <c r="F7" s="16"/>
    </row>
    <row r="8" ht="13.5" thickBot="1"/>
    <row r="9" spans="1:7" ht="12.75">
      <c r="A9" s="74" t="s">
        <v>3</v>
      </c>
      <c r="B9" s="152"/>
      <c r="C9" s="78" t="s">
        <v>5</v>
      </c>
      <c r="D9" s="162" t="s">
        <v>6</v>
      </c>
      <c r="E9" s="161"/>
      <c r="F9" s="179"/>
      <c r="G9" s="3"/>
    </row>
    <row r="10" spans="1:6" ht="12.75">
      <c r="A10" s="75" t="s">
        <v>8</v>
      </c>
      <c r="B10" s="23" t="s">
        <v>21</v>
      </c>
      <c r="C10" s="17" t="s">
        <v>10</v>
      </c>
      <c r="D10" s="18" t="s">
        <v>11</v>
      </c>
      <c r="E10" s="17" t="s">
        <v>12</v>
      </c>
      <c r="F10" s="166" t="s">
        <v>13</v>
      </c>
    </row>
    <row r="11" spans="1:6" ht="12.75">
      <c r="A11" s="200" t="s">
        <v>16</v>
      </c>
      <c r="B11" s="2"/>
      <c r="C11" s="12"/>
      <c r="D11" s="3"/>
      <c r="E11" s="12"/>
      <c r="F11" s="156"/>
    </row>
    <row r="12" spans="1:6" ht="12.75">
      <c r="A12" s="197">
        <v>2000</v>
      </c>
      <c r="B12" s="64">
        <f>+TABLE36!B12+TABLE39!B12</f>
        <v>15158.662999999999</v>
      </c>
      <c r="C12" s="64">
        <f>+TABLE36!C12+TABLE39!C12</f>
        <v>10760.6</v>
      </c>
      <c r="D12" s="64">
        <f>+TABLE36!D12+TABLE39!D12</f>
        <v>22844.1</v>
      </c>
      <c r="E12" s="64">
        <f>+TABLE36!F12+TABLE39!F12</f>
        <v>1422</v>
      </c>
      <c r="F12" s="180">
        <f>SUM(B12:E12)</f>
        <v>50185.363</v>
      </c>
    </row>
    <row r="13" spans="1:6" ht="12.75">
      <c r="A13" s="198">
        <v>2001</v>
      </c>
      <c r="B13" s="64">
        <f>+TABLE36!B13+TABLE39!B13</f>
        <v>14762.800000000001</v>
      </c>
      <c r="C13" s="64">
        <f>+TABLE36!C13+TABLE39!C13</f>
        <v>10882.1</v>
      </c>
      <c r="D13" s="64">
        <f>+TABLE36!D13+TABLE39!D13</f>
        <v>21433.3</v>
      </c>
      <c r="E13" s="64">
        <f>+TABLE36!F13+TABLE39!F13</f>
        <v>1493</v>
      </c>
      <c r="F13" s="180">
        <f aca="true" t="shared" si="0" ref="F13:F18">SUM(B13:E13)</f>
        <v>48571.2</v>
      </c>
    </row>
    <row r="14" spans="1:6" ht="12.75">
      <c r="A14" s="198">
        <f>+A13+1</f>
        <v>2002</v>
      </c>
      <c r="B14" s="64">
        <f>+TABLE36!B14+TABLE39!B14</f>
        <v>13209.747000000001</v>
      </c>
      <c r="C14" s="64">
        <f>+TABLE36!C14+TABLE39!C14</f>
        <v>11029.428</v>
      </c>
      <c r="D14" s="64">
        <f>+TABLE36!D14+TABLE39!D14</f>
        <v>21450.464</v>
      </c>
      <c r="E14" s="64">
        <f>+TABLE36!F14+TABLE39!F14</f>
        <v>1552.5120000000002</v>
      </c>
      <c r="F14" s="180">
        <f t="shared" si="0"/>
        <v>47242.151000000005</v>
      </c>
    </row>
    <row r="15" spans="1:6" ht="12.75">
      <c r="A15" s="198">
        <f>+A14+1</f>
        <v>2003</v>
      </c>
      <c r="B15" s="64">
        <f>+TABLE36!B15+TABLE39!B15</f>
        <v>12823.885000000002</v>
      </c>
      <c r="C15" s="64">
        <f>+TABLE36!C15+TABLE39!C15</f>
        <v>11425.963</v>
      </c>
      <c r="D15" s="64">
        <f>+TABLE36!D15+TABLE39!D15</f>
        <v>20231.331</v>
      </c>
      <c r="E15" s="64">
        <f>+TABLE36!F15+TABLE39!F15</f>
        <v>1528.667</v>
      </c>
      <c r="F15" s="180">
        <f t="shared" si="0"/>
        <v>46009.846000000005</v>
      </c>
    </row>
    <row r="16" spans="1:6" ht="12.75">
      <c r="A16" s="198">
        <v>2004</v>
      </c>
      <c r="B16" s="64">
        <f>+TABLE36!B16+TABLE39!B16</f>
        <v>12933.982</v>
      </c>
      <c r="C16" s="64">
        <f>+TABLE36!C16+TABLE39!C16</f>
        <v>12243.948</v>
      </c>
      <c r="D16" s="64">
        <f>+TABLE36!D16+TABLE39!D16</f>
        <v>20007.195</v>
      </c>
      <c r="E16" s="64">
        <f>+TABLE36!F16+TABLE39!F16</f>
        <v>1498.7640000000001</v>
      </c>
      <c r="F16" s="180">
        <f t="shared" si="0"/>
        <v>46683.889</v>
      </c>
    </row>
    <row r="17" spans="1:6" ht="12.75">
      <c r="A17" s="198">
        <v>2005</v>
      </c>
      <c r="B17" s="64">
        <f>+TABLE36!B17+TABLE39!B17</f>
        <v>13532.333000000004</v>
      </c>
      <c r="C17" s="64">
        <f>+TABLE36!C17+TABLE39!C17</f>
        <v>12551.676</v>
      </c>
      <c r="D17" s="64">
        <f>+TABLE36!D17+TABLE39!D17</f>
        <v>19315.081000000002</v>
      </c>
      <c r="E17" s="64">
        <f>+TABLE36!F17+TABLE39!F17</f>
        <v>1414.8080000000002</v>
      </c>
      <c r="F17" s="180">
        <f t="shared" si="0"/>
        <v>46813.89800000001</v>
      </c>
    </row>
    <row r="18" spans="1:10" ht="12.75">
      <c r="A18" s="198">
        <v>2006</v>
      </c>
      <c r="B18" s="64">
        <f>+TABLE36!B18+TABLE39!B18</f>
        <v>13256.318</v>
      </c>
      <c r="C18" s="64">
        <f>+TABLE36!C18+TABLE39!C18</f>
        <v>11967.557</v>
      </c>
      <c r="D18" s="64">
        <f>+TABLE36!D18+TABLE39!D18</f>
        <v>18741.1</v>
      </c>
      <c r="E18" s="64">
        <f>+TABLE36!F18+TABLE39!F18</f>
        <v>1358.354</v>
      </c>
      <c r="F18" s="180">
        <f t="shared" si="0"/>
        <v>45323.329</v>
      </c>
      <c r="H18" s="67"/>
      <c r="I18" s="67"/>
      <c r="J18" s="67"/>
    </row>
    <row r="19" spans="1:9" ht="12.75">
      <c r="A19" s="198" t="s">
        <v>78</v>
      </c>
      <c r="B19" s="64">
        <f>+TABLE36!B19+TABLE39!B19</f>
        <v>13611.5</v>
      </c>
      <c r="C19" s="64">
        <f>+TABLE36!C19+TABLE39!C19</f>
        <v>11666.699999999999</v>
      </c>
      <c r="D19" s="64">
        <f>+TABLE36!D19+TABLE39!D19</f>
        <v>18577.199999999997</v>
      </c>
      <c r="E19" s="64">
        <f>ROUND(TABLE37!E19+(TABLE40!E19),1)</f>
        <v>1313.8</v>
      </c>
      <c r="F19" s="180">
        <f>SUM(B19:E19)</f>
        <v>45169.2</v>
      </c>
      <c r="G19" s="83"/>
      <c r="H19" s="67"/>
      <c r="I19" s="67"/>
    </row>
    <row r="20" spans="1:7" ht="12.75">
      <c r="A20" s="199"/>
      <c r="B20" s="64"/>
      <c r="C20" s="64"/>
      <c r="D20" s="64"/>
      <c r="E20" s="65"/>
      <c r="F20" s="180"/>
      <c r="G20" s="83"/>
    </row>
    <row r="21" spans="1:7" ht="12.75">
      <c r="A21" s="200" t="s">
        <v>17</v>
      </c>
      <c r="B21" s="64"/>
      <c r="C21" s="64"/>
      <c r="D21" s="64"/>
      <c r="E21" s="65"/>
      <c r="F21" s="180"/>
      <c r="G21" s="83"/>
    </row>
    <row r="22" spans="1:9" ht="12.75">
      <c r="A22" s="198">
        <v>2008</v>
      </c>
      <c r="B22" s="64">
        <f>+TABLE36!B22+TABLE39!B22</f>
        <v>13763.111919</v>
      </c>
      <c r="C22" s="64">
        <f>+TABLE36!C22+TABLE39!C22</f>
        <v>11505.209592</v>
      </c>
      <c r="D22" s="64">
        <f>+TABLE36!D22+TABLE39!D22</f>
        <v>18636.911099999998</v>
      </c>
      <c r="E22" s="64">
        <f>ROUND(TABLE37!E22+(TABLE40!E22),1)</f>
        <v>1312.6</v>
      </c>
      <c r="F22" s="180">
        <f aca="true" t="shared" si="1" ref="F22:F34">SUM(B22:E22)</f>
        <v>45217.832611</v>
      </c>
      <c r="G22" s="83"/>
      <c r="H22" s="67"/>
      <c r="I22" s="67"/>
    </row>
    <row r="23" spans="1:9" ht="12.75">
      <c r="A23" s="198">
        <f>+A22+1</f>
        <v>2009</v>
      </c>
      <c r="B23" s="64">
        <f>+TABLE36!B23+TABLE39!B23</f>
        <v>14120.977392998917</v>
      </c>
      <c r="C23" s="64">
        <f>+TABLE36!C23+TABLE39!C23</f>
        <v>11814.52948811164</v>
      </c>
      <c r="D23" s="64">
        <f>+TABLE36!D23+TABLE39!D23</f>
        <v>19018.09605325415</v>
      </c>
      <c r="E23" s="64">
        <f>ROUND(TABLE37!E23+(TABLE40!E23),1)</f>
        <v>1312.6</v>
      </c>
      <c r="F23" s="180">
        <f t="shared" si="1"/>
        <v>46266.20293436471</v>
      </c>
      <c r="H23" s="68"/>
      <c r="I23" s="68"/>
    </row>
    <row r="24" spans="1:9" ht="12.75">
      <c r="A24" s="198">
        <f>+A23+1</f>
        <v>2010</v>
      </c>
      <c r="B24" s="64">
        <f>+TABLE36!B24+TABLE39!B24</f>
        <v>14483.283355710371</v>
      </c>
      <c r="C24" s="64">
        <f>+TABLE36!C24+TABLE39!C24</f>
        <v>12200.335876008676</v>
      </c>
      <c r="D24" s="64">
        <f>+TABLE36!D24+TABLE39!D24</f>
        <v>19297.851015613844</v>
      </c>
      <c r="E24" s="64">
        <f>ROUND(TABLE37!E24+(TABLE40!E24),1)</f>
        <v>1312.6</v>
      </c>
      <c r="F24" s="180">
        <f>SUM(B24:E24)</f>
        <v>47294.07024733289</v>
      </c>
      <c r="H24" s="68"/>
      <c r="I24" s="68"/>
    </row>
    <row r="25" spans="1:9" ht="12.75">
      <c r="A25" s="198"/>
      <c r="B25" s="64"/>
      <c r="C25" s="64"/>
      <c r="D25" s="64"/>
      <c r="E25" s="64"/>
      <c r="F25" s="180"/>
      <c r="H25" s="68"/>
      <c r="I25" s="68"/>
    </row>
    <row r="26" spans="1:9" ht="12.75">
      <c r="A26" s="198">
        <f>+A24+1</f>
        <v>2011</v>
      </c>
      <c r="B26" s="64">
        <f>+TABLE36!B26+TABLE39!B26</f>
        <v>14856.72026010653</v>
      </c>
      <c r="C26" s="64">
        <f>+TABLE36!C26+TABLE39!C26</f>
        <v>12631.360605659549</v>
      </c>
      <c r="D26" s="64">
        <f>+TABLE36!D26+TABLE39!D26</f>
        <v>19605.017329233662</v>
      </c>
      <c r="E26" s="64">
        <f>ROUND(TABLE37!E26+(TABLE40!E26),1)</f>
        <v>1312.6</v>
      </c>
      <c r="F26" s="180">
        <f t="shared" si="1"/>
        <v>48405.698194999735</v>
      </c>
      <c r="H26" s="68"/>
      <c r="I26" s="68"/>
    </row>
    <row r="27" spans="1:9" ht="12.75">
      <c r="A27" s="198">
        <f>+A26+1</f>
        <v>2012</v>
      </c>
      <c r="B27" s="64">
        <f>+TABLE36!B27+TABLE39!B27</f>
        <v>15231.894629521894</v>
      </c>
      <c r="C27" s="64">
        <f>+TABLE36!C27+TABLE39!C27</f>
        <v>13080.074778581631</v>
      </c>
      <c r="D27" s="64">
        <f>+TABLE36!D27+TABLE39!D27</f>
        <v>19935.437890857414</v>
      </c>
      <c r="E27" s="64">
        <f>ROUND(TABLE37!E27+(TABLE40!E27),1)</f>
        <v>1312.6</v>
      </c>
      <c r="F27" s="180">
        <f t="shared" si="1"/>
        <v>49560.00729896094</v>
      </c>
      <c r="H27" s="68"/>
      <c r="I27" s="68"/>
    </row>
    <row r="28" spans="1:9" ht="12.75">
      <c r="A28" s="198">
        <f>+A27+1</f>
        <v>2013</v>
      </c>
      <c r="B28" s="64">
        <f>+TABLE36!B28+TABLE39!B28</f>
        <v>15615.050832333896</v>
      </c>
      <c r="C28" s="64">
        <f>+TABLE36!C28+TABLE39!C28</f>
        <v>13536.804663499772</v>
      </c>
      <c r="D28" s="64">
        <f>+TABLE36!D28+TABLE39!D28</f>
        <v>20264.487358831633</v>
      </c>
      <c r="E28" s="64">
        <f>ROUND(TABLE37!E28+(TABLE40!E28),1)</f>
        <v>1312.6</v>
      </c>
      <c r="F28" s="180">
        <f t="shared" si="1"/>
        <v>50728.9428546653</v>
      </c>
      <c r="H28" s="68"/>
      <c r="I28" s="68"/>
    </row>
    <row r="29" spans="1:9" ht="12.75">
      <c r="A29" s="198">
        <f>+A28+1</f>
        <v>2014</v>
      </c>
      <c r="B29" s="64">
        <f>+TABLE36!B29+TABLE39!B29</f>
        <v>16026.534785482238</v>
      </c>
      <c r="C29" s="64">
        <f>+TABLE36!C29+TABLE39!C29</f>
        <v>13998.324316735036</v>
      </c>
      <c r="D29" s="64">
        <f>+TABLE36!D29+TABLE39!D29</f>
        <v>20587.736071898184</v>
      </c>
      <c r="E29" s="64">
        <f>ROUND(TABLE37!E29+(TABLE40!E29),1)</f>
        <v>1312.6</v>
      </c>
      <c r="F29" s="180">
        <f t="shared" si="1"/>
        <v>51925.195174115455</v>
      </c>
      <c r="H29" s="68"/>
      <c r="I29" s="68"/>
    </row>
    <row r="30" spans="1:9" ht="12.75">
      <c r="A30" s="198">
        <f>+A29+1</f>
        <v>2015</v>
      </c>
      <c r="B30" s="64">
        <f>+TABLE36!B30+TABLE39!B30</f>
        <v>16430.148179009557</v>
      </c>
      <c r="C30" s="64">
        <f>+TABLE36!C30+TABLE39!C30</f>
        <v>14452.960672482164</v>
      </c>
      <c r="D30" s="64">
        <f>+TABLE36!D30+TABLE39!D30</f>
        <v>20927.835013641787</v>
      </c>
      <c r="E30" s="64">
        <f>ROUND(TABLE37!E30+(TABLE40!E30),1)</f>
        <v>1312.6</v>
      </c>
      <c r="F30" s="180">
        <f t="shared" si="1"/>
        <v>53123.543865133506</v>
      </c>
      <c r="H30" s="68"/>
      <c r="I30" s="68"/>
    </row>
    <row r="31" spans="1:9" ht="12.75">
      <c r="A31" s="198"/>
      <c r="B31" s="64"/>
      <c r="C31" s="64"/>
      <c r="D31" s="64"/>
      <c r="E31" s="65"/>
      <c r="F31" s="180"/>
      <c r="H31" s="68"/>
      <c r="I31" s="68"/>
    </row>
    <row r="32" spans="1:9" ht="12.75">
      <c r="A32" s="198">
        <f>+A30+1</f>
        <v>2016</v>
      </c>
      <c r="B32" s="64">
        <f>+TABLE36!B32+TABLE39!B32</f>
        <v>16850.900466427414</v>
      </c>
      <c r="C32" s="64">
        <f>+TABLE36!C32+TABLE39!C32</f>
        <v>14893.833305389466</v>
      </c>
      <c r="D32" s="64">
        <f>+TABLE36!D32+TABLE39!D32</f>
        <v>21263.556674281164</v>
      </c>
      <c r="E32" s="64">
        <f>ROUND(TABLE37!E32+(TABLE40!E32),1)</f>
        <v>1312.6</v>
      </c>
      <c r="F32" s="180">
        <f t="shared" si="1"/>
        <v>54320.89044609804</v>
      </c>
      <c r="H32" s="68"/>
      <c r="I32" s="68"/>
    </row>
    <row r="33" spans="1:9" ht="12.75">
      <c r="A33" s="198">
        <f>+A32+1</f>
        <v>2017</v>
      </c>
      <c r="B33" s="64">
        <f>+TABLE36!B33+TABLE39!B33</f>
        <v>17256.795488536132</v>
      </c>
      <c r="C33" s="64">
        <f>+TABLE36!C33+TABLE39!C33</f>
        <v>15333.230965915804</v>
      </c>
      <c r="D33" s="64">
        <f>+TABLE36!D33+TABLE39!D33</f>
        <v>21642.959753075604</v>
      </c>
      <c r="E33" s="64">
        <f>ROUND(TABLE37!E33+(TABLE40!E33),1)</f>
        <v>1312.6</v>
      </c>
      <c r="F33" s="180">
        <f t="shared" si="1"/>
        <v>55545.58620752754</v>
      </c>
      <c r="H33" s="68"/>
      <c r="I33" s="68"/>
    </row>
    <row r="34" spans="1:9" ht="12.75">
      <c r="A34" s="198">
        <f>+A33+1</f>
        <v>2018</v>
      </c>
      <c r="B34" s="64">
        <f>+TABLE36!B34+TABLE39!B34</f>
        <v>17682.142371531947</v>
      </c>
      <c r="C34" s="64">
        <f>+TABLE36!C34+TABLE39!C34</f>
        <v>15784.609036264777</v>
      </c>
      <c r="D34" s="64">
        <f>+TABLE36!D34+TABLE39!D34</f>
        <v>22041.999108236923</v>
      </c>
      <c r="E34" s="65">
        <f>ROUND(TABLE37!E34+(TABLE40!E34),1)</f>
        <v>1312.6</v>
      </c>
      <c r="F34" s="180">
        <f t="shared" si="1"/>
        <v>56821.35051603364</v>
      </c>
      <c r="H34" s="67"/>
      <c r="I34" s="67"/>
    </row>
    <row r="35" spans="1:7" ht="12.75">
      <c r="A35" s="198">
        <f>+A34+1</f>
        <v>2019</v>
      </c>
      <c r="B35" s="64">
        <f>+TABLE36!B35+TABLE39!B35</f>
        <v>18095.376703367107</v>
      </c>
      <c r="C35" s="64">
        <f>+TABLE36!C35+TABLE39!C35</f>
        <v>16228.126361658564</v>
      </c>
      <c r="D35" s="64">
        <f>+TABLE36!D35+TABLE39!D35</f>
        <v>22443.546906096562</v>
      </c>
      <c r="E35" s="65">
        <f>ROUND(TABLE37!E35+(TABLE40!E35),1)</f>
        <v>1312.6</v>
      </c>
      <c r="F35" s="180">
        <f>SUM(B35:E35)</f>
        <v>58079.64997112223</v>
      </c>
      <c r="G35" s="3"/>
    </row>
    <row r="36" spans="1:7" ht="12.75">
      <c r="A36" s="198">
        <f>+A35+1</f>
        <v>2020</v>
      </c>
      <c r="B36" s="64">
        <f>+TABLE36!B36+TABLE39!B36</f>
        <v>18511.70699113285</v>
      </c>
      <c r="C36" s="64">
        <f>+TABLE36!C36+TABLE39!C36</f>
        <v>16664.174754167918</v>
      </c>
      <c r="D36" s="64">
        <f>+TABLE36!D36+TABLE39!D36</f>
        <v>22838.97227934985</v>
      </c>
      <c r="E36" s="65">
        <f>ROUND(TABLE37!E36+(TABLE40!E36),1)</f>
        <v>1312.6</v>
      </c>
      <c r="F36" s="180">
        <f>SUM(B36:E36)</f>
        <v>59327.454024650615</v>
      </c>
      <c r="G36" s="3"/>
    </row>
    <row r="37" spans="1:7" ht="12.75">
      <c r="A37" s="198"/>
      <c r="B37" s="64"/>
      <c r="C37" s="64"/>
      <c r="D37" s="64"/>
      <c r="E37" s="65"/>
      <c r="F37" s="180"/>
      <c r="G37" s="3"/>
    </row>
    <row r="38" spans="1:7" ht="12.75">
      <c r="A38" s="198">
        <f>+A36+1</f>
        <v>2021</v>
      </c>
      <c r="B38" s="64">
        <f>+TABLE36!B38+TABLE39!B38</f>
        <v>18931.23567088683</v>
      </c>
      <c r="C38" s="64">
        <f>+TABLE36!C38+TABLE39!C38</f>
        <v>17092.75294193486</v>
      </c>
      <c r="D38" s="64">
        <f>+TABLE36!D38+TABLE39!D38</f>
        <v>23215.38432031852</v>
      </c>
      <c r="E38" s="64">
        <f>ROUND(TABLE37!E38+(TABLE40!E38),1)</f>
        <v>1312.6</v>
      </c>
      <c r="F38" s="180">
        <f>SUM(B38:E38)</f>
        <v>60551.97293314021</v>
      </c>
      <c r="G38" s="3"/>
    </row>
    <row r="39" spans="1:7" ht="12.75">
      <c r="A39" s="198">
        <f>+A38+1</f>
        <v>2022</v>
      </c>
      <c r="B39" s="64">
        <f>+TABLE36!B39+TABLE39!B39</f>
        <v>19351.79833029514</v>
      </c>
      <c r="C39" s="64">
        <f>+TABLE36!C39+TABLE39!C39</f>
        <v>17518.602354424795</v>
      </c>
      <c r="D39" s="64">
        <f>+TABLE36!D39+TABLE39!D39</f>
        <v>23603.470093008196</v>
      </c>
      <c r="E39" s="64">
        <f>ROUND(TABLE37!E39+(TABLE40!E39),1)</f>
        <v>1312.6</v>
      </c>
      <c r="F39" s="180">
        <f>SUM(B39:E39)</f>
        <v>61786.47077772813</v>
      </c>
      <c r="G39" s="3"/>
    </row>
    <row r="40" spans="1:7" ht="12.75">
      <c r="A40" s="198">
        <f>+A39+1</f>
        <v>2023</v>
      </c>
      <c r="B40" s="64">
        <f>+TABLE36!B40+TABLE39!B40</f>
        <v>19779.77879747777</v>
      </c>
      <c r="C40" s="64">
        <f>+TABLE36!C40+TABLE39!C40</f>
        <v>17944.623222154365</v>
      </c>
      <c r="D40" s="64">
        <f>+TABLE36!D40+TABLE39!D40</f>
        <v>24013.687556692195</v>
      </c>
      <c r="E40" s="65">
        <f>ROUND(TABLE37!E40+(TABLE40!E40),1)</f>
        <v>1312.6</v>
      </c>
      <c r="F40" s="180">
        <f>SUM(B40:E40)</f>
        <v>63050.68957632433</v>
      </c>
      <c r="G40" s="3"/>
    </row>
    <row r="41" spans="1:7" ht="12.75">
      <c r="A41" s="198">
        <f>+A40+1</f>
        <v>2024</v>
      </c>
      <c r="B41" s="64">
        <f>+TABLE36!B41+TABLE39!B41</f>
        <v>20212.217076249723</v>
      </c>
      <c r="C41" s="64">
        <f>+TABLE36!C41+TABLE39!C41</f>
        <v>18370.044853725383</v>
      </c>
      <c r="D41" s="64">
        <f>+TABLE36!D41+TABLE39!D41</f>
        <v>24461.662448788833</v>
      </c>
      <c r="E41" s="65">
        <f>ROUND(TABLE37!E41+(TABLE40!E41),1)</f>
        <v>1312.6</v>
      </c>
      <c r="F41" s="180">
        <f>SUM(B41:E41)</f>
        <v>64356.52437876394</v>
      </c>
      <c r="G41" s="3"/>
    </row>
    <row r="42" spans="1:7" ht="12.75">
      <c r="A42" s="198">
        <f>+A41+1</f>
        <v>2025</v>
      </c>
      <c r="B42" s="64">
        <f>+TABLE36!B42+TABLE39!B42</f>
        <v>20655.200992419945</v>
      </c>
      <c r="C42" s="64">
        <f>+TABLE36!C42+TABLE39!C42</f>
        <v>18796.35069598628</v>
      </c>
      <c r="D42" s="64">
        <f>+TABLE36!D42+TABLE39!D42</f>
        <v>24951.53294863568</v>
      </c>
      <c r="E42" s="65">
        <f>ROUND(TABLE37!E42+(TABLE40!E42),1)</f>
        <v>1312.6</v>
      </c>
      <c r="F42" s="180">
        <f>SUM(B42:E42)</f>
        <v>65715.68463704191</v>
      </c>
      <c r="G42" s="3"/>
    </row>
    <row r="43" spans="1:7" ht="12.75">
      <c r="A43" s="198"/>
      <c r="B43" s="107"/>
      <c r="C43" s="107"/>
      <c r="D43" s="107"/>
      <c r="E43" s="107"/>
      <c r="F43" s="169"/>
      <c r="G43" s="3"/>
    </row>
    <row r="44" spans="1:7" ht="12.75">
      <c r="A44" s="198" t="s">
        <v>71</v>
      </c>
      <c r="B44" s="107"/>
      <c r="C44" s="107"/>
      <c r="D44" s="107"/>
      <c r="E44" s="107"/>
      <c r="F44" s="169"/>
      <c r="G44" s="3"/>
    </row>
    <row r="45" spans="1:7" ht="12.75">
      <c r="A45" s="198" t="s">
        <v>79</v>
      </c>
      <c r="B45" s="141">
        <f>RATE(7,,-B12,B19)</f>
        <v>-0.015261932301869565</v>
      </c>
      <c r="C45" s="141">
        <f>RATE(7,,-C12,C19)</f>
        <v>0.011616570722313728</v>
      </c>
      <c r="D45" s="141">
        <f>RATE(7,,-D12,D19)</f>
        <v>-0.029104887458846464</v>
      </c>
      <c r="E45" s="141">
        <f>RATE(7,,-E12,E19)</f>
        <v>-0.011242133839632074</v>
      </c>
      <c r="F45" s="159">
        <f>RATE(7,,-F12,F19)</f>
        <v>-0.014931400405493036</v>
      </c>
      <c r="G45" s="3"/>
    </row>
    <row r="46" spans="1:7" ht="12.75">
      <c r="A46" s="198" t="s">
        <v>80</v>
      </c>
      <c r="B46" s="141">
        <f>RATE(3,,-B19,B24)</f>
        <v>0.020908955064718578</v>
      </c>
      <c r="C46" s="141">
        <f>RATE(3,,-C19,C24)</f>
        <v>0.015019966849856518</v>
      </c>
      <c r="D46" s="141">
        <f>RATE(3,,-D19,D24)</f>
        <v>0.012767052056971815</v>
      </c>
      <c r="E46" s="141">
        <f>RATE(3,,-E19,E24)</f>
        <v>-0.00030455308715948525</v>
      </c>
      <c r="F46" s="159">
        <f>RATE(3,,-F19,F24)</f>
        <v>0.015441163003144784</v>
      </c>
      <c r="G46" s="3"/>
    </row>
    <row r="47" spans="1:7" ht="12.75">
      <c r="A47" s="198" t="s">
        <v>68</v>
      </c>
      <c r="B47" s="141">
        <f>RATE(10,,-B24,B36)</f>
        <v>0.024844427470892782</v>
      </c>
      <c r="C47" s="141">
        <f>RATE(10,,-C24,C36)</f>
        <v>0.031670951596618035</v>
      </c>
      <c r="D47" s="141">
        <f>RATE(10,,-D24,D36)</f>
        <v>0.016990183273369156</v>
      </c>
      <c r="E47" s="141">
        <f>RATE(10,,-E24,E36)</f>
        <v>6.279441938470148E-16</v>
      </c>
      <c r="F47" s="159">
        <f>RATE(10,,-F24,F36)</f>
        <v>0.022927612488703203</v>
      </c>
      <c r="G47" s="3"/>
    </row>
    <row r="48" spans="1:7" ht="13.5" thickBot="1">
      <c r="A48" s="201" t="s">
        <v>81</v>
      </c>
      <c r="B48" s="132">
        <f>RATE(18,,-B19,B42)</f>
        <v>0.023440062065143773</v>
      </c>
      <c r="C48" s="132">
        <f>RATE(18,,-C19,C42)</f>
        <v>0.02684991788889409</v>
      </c>
      <c r="D48" s="132">
        <f>RATE(18,,-D19,D42)</f>
        <v>0.016523936893415418</v>
      </c>
      <c r="E48" s="132">
        <f>RATE(18,,-E19,E42)</f>
        <v>-5.0765290137941165E-05</v>
      </c>
      <c r="F48" s="160">
        <f>RATE(18,,-F19,F42)</f>
        <v>0.021047448346926827</v>
      </c>
      <c r="G48" s="3"/>
    </row>
    <row r="49" spans="1:7" ht="12.75">
      <c r="A49" s="9"/>
      <c r="B49" s="24"/>
      <c r="C49" s="24"/>
      <c r="D49" s="24"/>
      <c r="E49" s="24"/>
      <c r="F49" s="24"/>
      <c r="G49" s="3"/>
    </row>
    <row r="50" ht="12.75">
      <c r="A50" s="106" t="s">
        <v>18</v>
      </c>
    </row>
  </sheetData>
  <printOptions horizontalCentered="1"/>
  <pageMargins left="0.75" right="0.75" top="0.75" bottom="0" header="0.5" footer="0.5"/>
  <pageSetup horizontalDpi="300" verticalDpi="3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Normal="75" workbookViewId="0" topLeftCell="A1">
      <selection activeCell="C29" sqref="C29"/>
    </sheetView>
  </sheetViews>
  <sheetFormatPr defaultColWidth="9.140625" defaultRowHeight="12.75"/>
  <cols>
    <col min="1" max="1" width="19.8515625" style="0" customWidth="1"/>
    <col min="2" max="3" width="25.7109375" style="0" customWidth="1"/>
    <col min="4" max="4" width="28.421875" style="0" customWidth="1"/>
  </cols>
  <sheetData>
    <row r="1" spans="1:4" ht="18">
      <c r="A1" s="29" t="s">
        <v>72</v>
      </c>
      <c r="B1" s="16"/>
      <c r="C1" s="16"/>
      <c r="D1" s="16"/>
    </row>
    <row r="2" spans="1:4" ht="12.75">
      <c r="A2" s="16"/>
      <c r="B2" s="16"/>
      <c r="C2" s="16"/>
      <c r="D2" s="16"/>
    </row>
    <row r="3" spans="1:4" ht="20.25">
      <c r="A3" s="30" t="s">
        <v>22</v>
      </c>
      <c r="B3" s="16"/>
      <c r="C3" s="16"/>
      <c r="D3" s="16"/>
    </row>
    <row r="4" spans="1:4" ht="12.75">
      <c r="A4" s="16"/>
      <c r="B4" s="16"/>
      <c r="C4" s="16"/>
      <c r="D4" s="16"/>
    </row>
    <row r="5" spans="1:4" ht="20.25">
      <c r="A5" s="30" t="s">
        <v>23</v>
      </c>
      <c r="B5" s="16"/>
      <c r="C5" s="16"/>
      <c r="D5" s="16"/>
    </row>
    <row r="6" spans="1:4" ht="15.75">
      <c r="A6" s="15" t="s">
        <v>2</v>
      </c>
      <c r="B6" s="16"/>
      <c r="C6" s="16"/>
      <c r="D6" s="16"/>
    </row>
    <row r="7" spans="1:4" ht="12.75">
      <c r="A7" s="20"/>
      <c r="B7" s="16"/>
      <c r="C7" s="16"/>
      <c r="D7" s="16"/>
    </row>
    <row r="8" spans="1:4" ht="13.5" thickBot="1">
      <c r="A8" s="3"/>
      <c r="B8" s="3"/>
      <c r="C8" s="3"/>
      <c r="D8" s="3"/>
    </row>
    <row r="9" spans="1:4" ht="12.75">
      <c r="A9" s="74" t="s">
        <v>3</v>
      </c>
      <c r="B9" s="78" t="s">
        <v>6</v>
      </c>
      <c r="C9" s="174"/>
      <c r="D9" s="154"/>
    </row>
    <row r="10" spans="1:4" ht="12.75">
      <c r="A10" s="75" t="s">
        <v>8</v>
      </c>
      <c r="B10" s="17" t="s">
        <v>11</v>
      </c>
      <c r="C10" s="18" t="s">
        <v>12</v>
      </c>
      <c r="D10" s="155" t="s">
        <v>13</v>
      </c>
    </row>
    <row r="11" spans="1:4" ht="12.75">
      <c r="A11" s="200" t="s">
        <v>16</v>
      </c>
      <c r="B11" s="12"/>
      <c r="C11" s="3"/>
      <c r="D11" s="156"/>
    </row>
    <row r="12" spans="1:4" ht="12.75">
      <c r="A12" s="197">
        <v>2000</v>
      </c>
      <c r="B12" s="57">
        <f>TABLE38!B12+TABLE41!B12</f>
        <v>17034.4</v>
      </c>
      <c r="C12" s="57">
        <f>TABLE38!C12+TABLE41!C12</f>
        <v>1448.2</v>
      </c>
      <c r="D12" s="157">
        <f>SUM(B12:C12)</f>
        <v>18482.600000000002</v>
      </c>
    </row>
    <row r="13" spans="1:4" ht="12.75">
      <c r="A13" s="198">
        <v>2001</v>
      </c>
      <c r="B13" s="57">
        <f>TABLE38!B13+TABLE41!B13</f>
        <v>16193.7</v>
      </c>
      <c r="C13" s="57">
        <f>TABLE38!C13+TABLE41!C13</f>
        <v>1437.6</v>
      </c>
      <c r="D13" s="157">
        <f aca="true" t="shared" si="0" ref="D13:D18">SUM(B13:C13)</f>
        <v>17631.3</v>
      </c>
    </row>
    <row r="14" spans="1:4" ht="12.75">
      <c r="A14" s="198">
        <f>+A13+1</f>
        <v>2002</v>
      </c>
      <c r="B14" s="57">
        <f>TABLE38!B14+TABLE41!B14</f>
        <v>16172.761</v>
      </c>
      <c r="C14" s="57">
        <f>TABLE38!C14+TABLE41!C14</f>
        <v>1510.978</v>
      </c>
      <c r="D14" s="157">
        <f t="shared" si="0"/>
        <v>17683.739</v>
      </c>
    </row>
    <row r="15" spans="1:4" ht="12.75">
      <c r="A15" s="198">
        <f>+A14+1</f>
        <v>2003</v>
      </c>
      <c r="B15" s="57">
        <f>TABLE38!B15+TABLE41!B15</f>
        <v>15292.689</v>
      </c>
      <c r="C15" s="57">
        <f>TABLE38!C15+TABLE41!C15</f>
        <v>1480.513</v>
      </c>
      <c r="D15" s="157">
        <f t="shared" si="0"/>
        <v>16773.202</v>
      </c>
    </row>
    <row r="16" spans="1:4" ht="12.75">
      <c r="A16" s="198">
        <v>2004</v>
      </c>
      <c r="B16" s="57">
        <f>TABLE38!B16+TABLE41!B16</f>
        <v>14960.400999999998</v>
      </c>
      <c r="C16" s="57">
        <f>TABLE38!C16+TABLE41!C16</f>
        <v>1480.507</v>
      </c>
      <c r="D16" s="157">
        <f t="shared" si="0"/>
        <v>16440.908</v>
      </c>
    </row>
    <row r="17" spans="1:4" ht="12.75">
      <c r="A17" s="198">
        <v>2005</v>
      </c>
      <c r="B17" s="57">
        <f>TABLE38!B17+TABLE41!B17</f>
        <v>14845.872000000001</v>
      </c>
      <c r="C17" s="57">
        <f>TABLE38!C17+TABLE41!C17</f>
        <v>1449.076</v>
      </c>
      <c r="D17" s="157">
        <f t="shared" si="0"/>
        <v>16294.948</v>
      </c>
    </row>
    <row r="18" spans="1:8" ht="12.75">
      <c r="A18" s="198">
        <v>2006</v>
      </c>
      <c r="B18" s="57">
        <f>TABLE38!B18+TABLE41!B18</f>
        <v>14378.851999999999</v>
      </c>
      <c r="C18" s="57">
        <f>TABLE38!C18+TABLE41!C18</f>
        <v>1417.4099999999999</v>
      </c>
      <c r="D18" s="157">
        <f t="shared" si="0"/>
        <v>15796.261999999999</v>
      </c>
      <c r="F18" s="67"/>
      <c r="G18" s="67"/>
      <c r="H18" s="67"/>
    </row>
    <row r="19" spans="1:7" ht="12.75">
      <c r="A19" s="198" t="s">
        <v>78</v>
      </c>
      <c r="B19" s="57">
        <f>ROUND(TABLE38!B19+(TABLE41!B19),1)</f>
        <v>14557.3</v>
      </c>
      <c r="C19" s="63">
        <f>ROUND(TABLE38!C19+(TABLE41!C19),1)</f>
        <v>1405.7</v>
      </c>
      <c r="D19" s="157">
        <f>SUM(B19:C19)</f>
        <v>15963</v>
      </c>
      <c r="F19" s="67"/>
      <c r="G19" s="67"/>
    </row>
    <row r="20" spans="1:4" ht="12.75">
      <c r="A20" s="199"/>
      <c r="B20" s="57"/>
      <c r="C20" s="63"/>
      <c r="D20" s="157"/>
    </row>
    <row r="21" spans="1:4" ht="12.75">
      <c r="A21" s="200" t="s">
        <v>17</v>
      </c>
      <c r="B21" s="57"/>
      <c r="C21" s="63"/>
      <c r="D21" s="157"/>
    </row>
    <row r="22" spans="1:7" ht="12.75">
      <c r="A22" s="198">
        <v>2008</v>
      </c>
      <c r="B22" s="57">
        <f>ROUND(TABLE38!B22+(TABLE41!B22),1)</f>
        <v>14781.7</v>
      </c>
      <c r="C22" s="63">
        <f>ROUND(TABLE38!C22+(TABLE41!C22),1)</f>
        <v>1393</v>
      </c>
      <c r="D22" s="157">
        <f aca="true" t="shared" si="1" ref="D22:D34">SUM(B22:C22)</f>
        <v>16174.7</v>
      </c>
      <c r="F22" s="67"/>
      <c r="G22" s="67"/>
    </row>
    <row r="23" spans="1:7" ht="12.75">
      <c r="A23" s="198">
        <f>+A22+1</f>
        <v>2009</v>
      </c>
      <c r="B23" s="57">
        <f>ROUND(TABLE38!B23+(TABLE41!B23),1)</f>
        <v>15167.4</v>
      </c>
      <c r="C23" s="63">
        <f>ROUND(TABLE38!C23+(TABLE41!C23),1)</f>
        <v>1393</v>
      </c>
      <c r="D23" s="157">
        <f t="shared" si="1"/>
        <v>16560.4</v>
      </c>
      <c r="F23" s="68"/>
      <c r="G23" s="68"/>
    </row>
    <row r="24" spans="1:7" ht="12.75">
      <c r="A24" s="198">
        <f>+A23+1</f>
        <v>2010</v>
      </c>
      <c r="B24" s="57">
        <f>ROUND(TABLE38!B24+(TABLE41!B24),1)</f>
        <v>15217.4</v>
      </c>
      <c r="C24" s="63">
        <f>ROUND(TABLE38!C24+(TABLE41!C24),1)</f>
        <v>1393</v>
      </c>
      <c r="D24" s="157">
        <f>SUM(B24:C24)</f>
        <v>16610.4</v>
      </c>
      <c r="F24" s="68"/>
      <c r="G24" s="68"/>
    </row>
    <row r="25" spans="1:7" ht="12.75">
      <c r="A25" s="198"/>
      <c r="B25" s="57"/>
      <c r="C25" s="63"/>
      <c r="D25" s="157"/>
      <c r="F25" s="68"/>
      <c r="G25" s="68"/>
    </row>
    <row r="26" spans="1:7" ht="12.75">
      <c r="A26" s="198">
        <f>+A24+1</f>
        <v>2011</v>
      </c>
      <c r="B26" s="57">
        <f>ROUND(TABLE38!B26+(TABLE41!B26),1)</f>
        <v>15230.2</v>
      </c>
      <c r="C26" s="63">
        <f>ROUND(TABLE38!C26+(TABLE41!C26),1)</f>
        <v>1393</v>
      </c>
      <c r="D26" s="157">
        <f t="shared" si="1"/>
        <v>16623.2</v>
      </c>
      <c r="F26" s="68"/>
      <c r="G26" s="68"/>
    </row>
    <row r="27" spans="1:7" ht="12.75">
      <c r="A27" s="198">
        <f>+A26+1</f>
        <v>2012</v>
      </c>
      <c r="B27" s="57">
        <f>ROUND(TABLE38!B27+(TABLE41!B27),1)</f>
        <v>15241.7</v>
      </c>
      <c r="C27" s="63">
        <f>ROUND(TABLE38!C27+(TABLE41!C27),1)</f>
        <v>1393</v>
      </c>
      <c r="D27" s="157">
        <f t="shared" si="1"/>
        <v>16634.7</v>
      </c>
      <c r="F27" s="68"/>
      <c r="G27" s="68"/>
    </row>
    <row r="28" spans="1:7" ht="12.75">
      <c r="A28" s="198">
        <f>+A27+1</f>
        <v>2013</v>
      </c>
      <c r="B28" s="57">
        <f>ROUND(TABLE38!B28+(TABLE41!B28),1)</f>
        <v>15252.4</v>
      </c>
      <c r="C28" s="63">
        <f>ROUND(TABLE38!C28+(TABLE41!C28),1)</f>
        <v>1393</v>
      </c>
      <c r="D28" s="157">
        <f t="shared" si="1"/>
        <v>16645.4</v>
      </c>
      <c r="F28" s="68"/>
      <c r="G28" s="68"/>
    </row>
    <row r="29" spans="1:7" ht="12.75">
      <c r="A29" s="198">
        <f>+A28+1</f>
        <v>2014</v>
      </c>
      <c r="B29" s="57">
        <f>ROUND(TABLE38!B29+(TABLE41!B29),1)</f>
        <v>15272.9</v>
      </c>
      <c r="C29" s="63">
        <f>ROUND(TABLE38!C29+(TABLE41!C29),1)</f>
        <v>1393</v>
      </c>
      <c r="D29" s="157">
        <f t="shared" si="1"/>
        <v>16665.9</v>
      </c>
      <c r="F29" s="68"/>
      <c r="G29" s="68"/>
    </row>
    <row r="30" spans="1:7" ht="12.75">
      <c r="A30" s="198">
        <f>+A29+1</f>
        <v>2015</v>
      </c>
      <c r="B30" s="57">
        <f>ROUND(TABLE38!B30+(TABLE41!B30),1)</f>
        <v>15330.1</v>
      </c>
      <c r="C30" s="63">
        <f>ROUND(TABLE38!C30+(TABLE41!C30),1)</f>
        <v>1393</v>
      </c>
      <c r="D30" s="157">
        <f t="shared" si="1"/>
        <v>16723.1</v>
      </c>
      <c r="F30" s="68"/>
      <c r="G30" s="68"/>
    </row>
    <row r="31" spans="1:7" ht="12.75">
      <c r="A31" s="198"/>
      <c r="B31" s="57"/>
      <c r="C31" s="63"/>
      <c r="D31" s="157"/>
      <c r="F31" s="68"/>
      <c r="G31" s="68"/>
    </row>
    <row r="32" spans="1:7" ht="12.75">
      <c r="A32" s="198">
        <f>+A30+1</f>
        <v>2016</v>
      </c>
      <c r="B32" s="57">
        <f>ROUND(TABLE38!B32+(TABLE41!B32),1)</f>
        <v>15402.2</v>
      </c>
      <c r="C32" s="63">
        <f>ROUND(TABLE38!C32+(TABLE41!C32),1)</f>
        <v>1393</v>
      </c>
      <c r="D32" s="157">
        <f t="shared" si="1"/>
        <v>16795.2</v>
      </c>
      <c r="F32" s="68"/>
      <c r="G32" s="68"/>
    </row>
    <row r="33" spans="1:7" ht="12.75">
      <c r="A33" s="198">
        <f>+A32+1</f>
        <v>2017</v>
      </c>
      <c r="B33" s="57">
        <f>ROUND(TABLE38!B33+(TABLE41!B33),1)</f>
        <v>15511</v>
      </c>
      <c r="C33" s="63">
        <f>ROUND(TABLE38!C33+(TABLE41!C33),1)</f>
        <v>1393</v>
      </c>
      <c r="D33" s="157">
        <f t="shared" si="1"/>
        <v>16904</v>
      </c>
      <c r="F33" s="68"/>
      <c r="G33" s="68"/>
    </row>
    <row r="34" spans="1:7" ht="12.75">
      <c r="A34" s="198">
        <f>+A33+1</f>
        <v>2018</v>
      </c>
      <c r="B34" s="57">
        <f>ROUND(TABLE38!B34+(TABLE41!B34),1)</f>
        <v>15649.9</v>
      </c>
      <c r="C34" s="66">
        <f>ROUND(TABLE38!C34+(TABLE41!C34),1)</f>
        <v>1393</v>
      </c>
      <c r="D34" s="157">
        <f t="shared" si="1"/>
        <v>17042.9</v>
      </c>
      <c r="F34" s="67"/>
      <c r="G34" s="67"/>
    </row>
    <row r="35" spans="1:4" ht="12.75">
      <c r="A35" s="198">
        <f>+A34+1</f>
        <v>2019</v>
      </c>
      <c r="B35" s="57">
        <f>ROUND(TABLE38!B35+(TABLE41!B35),1)</f>
        <v>15803.8</v>
      </c>
      <c r="C35" s="66">
        <f>ROUND(TABLE38!C35+(TABLE41!C35),1)</f>
        <v>1393</v>
      </c>
      <c r="D35" s="157">
        <f>SUM(B35:C35)</f>
        <v>17196.8</v>
      </c>
    </row>
    <row r="36" spans="1:4" ht="12.75">
      <c r="A36" s="198">
        <f>+A35+1</f>
        <v>2020</v>
      </c>
      <c r="B36" s="57">
        <f>ROUND(TABLE38!B36+(TABLE41!B36),1)</f>
        <v>15963.5</v>
      </c>
      <c r="C36" s="66">
        <f>ROUND(TABLE38!C36+(TABLE41!C36),1)</f>
        <v>1393</v>
      </c>
      <c r="D36" s="157">
        <f>SUM(B36:C36)</f>
        <v>17356.5</v>
      </c>
    </row>
    <row r="37" spans="1:4" ht="12.75">
      <c r="A37" s="198"/>
      <c r="B37" s="57"/>
      <c r="C37" s="66"/>
      <c r="D37" s="157"/>
    </row>
    <row r="38" spans="1:4" ht="12.75">
      <c r="A38" s="198">
        <f>+A36+1</f>
        <v>2021</v>
      </c>
      <c r="B38" s="57">
        <f>ROUND(TABLE38!B38+(TABLE41!B38),1)</f>
        <v>16118.6</v>
      </c>
      <c r="C38" s="63">
        <f>ROUND(TABLE38!C38+(TABLE41!C38),1)</f>
        <v>1393</v>
      </c>
      <c r="D38" s="157">
        <f>SUM(B38:C38)</f>
        <v>17511.6</v>
      </c>
    </row>
    <row r="39" spans="1:4" ht="12.75">
      <c r="A39" s="198">
        <f>+A38+1</f>
        <v>2022</v>
      </c>
      <c r="B39" s="57">
        <f>ROUND(TABLE38!B39+(TABLE41!B39),1)</f>
        <v>16284.3</v>
      </c>
      <c r="C39" s="63">
        <f>ROUND(TABLE38!C39+(TABLE41!C39),1)</f>
        <v>1393</v>
      </c>
      <c r="D39" s="157">
        <f>SUM(B39:C39)</f>
        <v>17677.3</v>
      </c>
    </row>
    <row r="40" spans="1:4" ht="12.75">
      <c r="A40" s="198">
        <f>+A39+1</f>
        <v>2023</v>
      </c>
      <c r="B40" s="57">
        <f>ROUND(TABLE38!B40+(TABLE41!B40),1)</f>
        <v>16469.3</v>
      </c>
      <c r="C40" s="66">
        <f>ROUND(TABLE38!C40+(TABLE41!C40),1)</f>
        <v>1393</v>
      </c>
      <c r="D40" s="157">
        <f>SUM(B40:C40)</f>
        <v>17862.3</v>
      </c>
    </row>
    <row r="41" spans="1:4" ht="12.75">
      <c r="A41" s="198">
        <f>+A40+1</f>
        <v>2024</v>
      </c>
      <c r="B41" s="57">
        <f>ROUND(TABLE38!B41+(TABLE41!B41),1)</f>
        <v>16670.7</v>
      </c>
      <c r="C41" s="66">
        <f>ROUND(TABLE38!C41+(TABLE41!C41),1)</f>
        <v>1393</v>
      </c>
      <c r="D41" s="157">
        <f>SUM(B41:C41)</f>
        <v>18063.7</v>
      </c>
    </row>
    <row r="42" spans="1:4" ht="12.75">
      <c r="A42" s="198">
        <f>+A41+1</f>
        <v>2025</v>
      </c>
      <c r="B42" s="57">
        <f>ROUND(TABLE38!B42+(TABLE41!B42),1)</f>
        <v>16900.9</v>
      </c>
      <c r="C42" s="66">
        <f>ROUND(TABLE38!C42+(TABLE41!C42),1)</f>
        <v>1393</v>
      </c>
      <c r="D42" s="157">
        <f>SUM(B42:C42)</f>
        <v>18293.9</v>
      </c>
    </row>
    <row r="43" spans="1:4" ht="12.75">
      <c r="A43" s="198"/>
      <c r="B43" s="107"/>
      <c r="C43" s="107"/>
      <c r="D43" s="169"/>
    </row>
    <row r="44" spans="1:4" ht="12.75">
      <c r="A44" s="198" t="s">
        <v>71</v>
      </c>
      <c r="B44" s="107"/>
      <c r="C44" s="107"/>
      <c r="D44" s="169"/>
    </row>
    <row r="45" spans="1:4" ht="12.75">
      <c r="A45" s="198" t="s">
        <v>79</v>
      </c>
      <c r="B45" s="141">
        <f>RATE(7,,-B12,B19)</f>
        <v>-0.022198790462726197</v>
      </c>
      <c r="C45" s="141">
        <f>RATE(7,,-C12,C19)</f>
        <v>-0.004246103504683399</v>
      </c>
      <c r="D45" s="159">
        <f>RATE(7,,-D12,D19)</f>
        <v>-0.020718951634235268</v>
      </c>
    </row>
    <row r="46" spans="1:4" ht="12.75">
      <c r="A46" s="198" t="s">
        <v>80</v>
      </c>
      <c r="B46" s="141">
        <f>RATE(3,,-B19,B24)</f>
        <v>0.014892106663796771</v>
      </c>
      <c r="C46" s="141">
        <f>RATE(3,,-C19,C24)</f>
        <v>-0.0030206634406404584</v>
      </c>
      <c r="D46" s="159">
        <f>RATE(3,,-D19,D24)</f>
        <v>0.01334001482991388</v>
      </c>
    </row>
    <row r="47" spans="1:4" ht="12.75">
      <c r="A47" s="198" t="s">
        <v>68</v>
      </c>
      <c r="B47" s="141">
        <f>RATE(10,,-B24,B36)</f>
        <v>0.004798009385079659</v>
      </c>
      <c r="C47" s="141">
        <f>RATE(10,,-C24,C36)</f>
        <v>6.210327692153832E-16</v>
      </c>
      <c r="D47" s="159">
        <f>RATE(10,,-D24,D36)</f>
        <v>0.00440347400221032</v>
      </c>
    </row>
    <row r="48" spans="1:4" ht="13.5" thickBot="1">
      <c r="A48" s="201" t="s">
        <v>81</v>
      </c>
      <c r="B48" s="132">
        <f>RATE(18,,-B19,B42)</f>
        <v>0.008327498364550014</v>
      </c>
      <c r="C48" s="132">
        <f>RATE(18,,-C19,C42)</f>
        <v>-0.0005040787182893421</v>
      </c>
      <c r="D48" s="160">
        <f>RATE(18,,-D19,D42)</f>
        <v>0.007600635220916066</v>
      </c>
    </row>
    <row r="49" spans="1:4" ht="12.75">
      <c r="A49" s="9"/>
      <c r="B49" s="24"/>
      <c r="C49" s="24"/>
      <c r="D49" s="24"/>
    </row>
    <row r="50" ht="12.75">
      <c r="A50" s="106" t="s">
        <v>18</v>
      </c>
    </row>
  </sheetData>
  <printOptions horizontalCentered="1"/>
  <pageMargins left="0.75" right="0.75" top="0.75" bottom="0.25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zoomScaleNormal="75" workbookViewId="0" topLeftCell="A1">
      <selection activeCell="F32" sqref="F32"/>
    </sheetView>
  </sheetViews>
  <sheetFormatPr defaultColWidth="9.140625" defaultRowHeight="12.75"/>
  <cols>
    <col min="1" max="1" width="20.140625" style="0" customWidth="1"/>
    <col min="2" max="8" width="15.7109375" style="0" customWidth="1"/>
    <col min="10" max="11" width="11.28125" style="0" bestFit="1" customWidth="1"/>
  </cols>
  <sheetData>
    <row r="1" spans="1:8" ht="18">
      <c r="A1" s="51" t="s">
        <v>66</v>
      </c>
      <c r="B1" s="26"/>
      <c r="C1" s="16"/>
      <c r="D1" s="16"/>
      <c r="E1" s="16"/>
      <c r="F1" s="16"/>
      <c r="G1" s="16"/>
      <c r="H1" s="16"/>
    </row>
    <row r="2" spans="1:8" ht="12.75">
      <c r="A2" s="26"/>
      <c r="B2" s="26"/>
      <c r="C2" s="16"/>
      <c r="D2" s="16"/>
      <c r="E2" s="16"/>
      <c r="F2" s="16"/>
      <c r="G2" s="16"/>
      <c r="H2" s="16"/>
    </row>
    <row r="3" spans="1:8" ht="20.25">
      <c r="A3" s="52" t="s">
        <v>24</v>
      </c>
      <c r="B3" s="26"/>
      <c r="C3" s="16"/>
      <c r="D3" s="16"/>
      <c r="E3" s="16"/>
      <c r="F3" s="16"/>
      <c r="G3" s="16"/>
      <c r="H3" s="16"/>
    </row>
    <row r="4" spans="1:8" ht="12.75">
      <c r="A4" s="26"/>
      <c r="B4" s="26"/>
      <c r="C4" s="16"/>
      <c r="D4" s="16"/>
      <c r="E4" s="16"/>
      <c r="F4" s="16"/>
      <c r="G4" s="16"/>
      <c r="H4" s="16"/>
    </row>
    <row r="5" spans="1:8" ht="20.25">
      <c r="A5" s="52" t="s">
        <v>25</v>
      </c>
      <c r="B5" s="26"/>
      <c r="C5" s="16"/>
      <c r="D5" s="16"/>
      <c r="E5" s="16"/>
      <c r="F5" s="16"/>
      <c r="G5" s="16"/>
      <c r="H5" s="16"/>
    </row>
    <row r="6" spans="1:8" ht="15.75">
      <c r="A6" s="53" t="s">
        <v>2</v>
      </c>
      <c r="B6" s="26"/>
      <c r="C6" s="16"/>
      <c r="D6" s="16"/>
      <c r="E6" s="16"/>
      <c r="F6" s="16"/>
      <c r="G6" s="16"/>
      <c r="H6" s="16"/>
    </row>
    <row r="7" spans="1:8" ht="12.75">
      <c r="A7" s="54"/>
      <c r="B7" s="26"/>
      <c r="C7" s="16"/>
      <c r="D7" s="16"/>
      <c r="E7" s="16"/>
      <c r="F7" s="16"/>
      <c r="G7" s="16"/>
      <c r="H7" s="16"/>
    </row>
    <row r="8" spans="1:8" ht="13.5" thickBot="1">
      <c r="A8" s="26"/>
      <c r="B8" s="26"/>
      <c r="C8" s="16"/>
      <c r="D8" s="16"/>
      <c r="E8" s="16"/>
      <c r="F8" s="16"/>
      <c r="G8" s="16"/>
      <c r="H8" s="16"/>
    </row>
    <row r="9" spans="1:9" ht="12.75">
      <c r="A9" s="74" t="s">
        <v>3</v>
      </c>
      <c r="B9" s="161"/>
      <c r="C9" s="78" t="s">
        <v>5</v>
      </c>
      <c r="D9" s="78" t="s">
        <v>43</v>
      </c>
      <c r="E9" s="153"/>
      <c r="F9" s="206" t="s">
        <v>12</v>
      </c>
      <c r="G9" s="207"/>
      <c r="H9" s="154"/>
      <c r="I9" s="3"/>
    </row>
    <row r="10" spans="1:8" ht="12.75">
      <c r="A10" s="75" t="s">
        <v>8</v>
      </c>
      <c r="B10" s="17" t="s">
        <v>21</v>
      </c>
      <c r="C10" s="17" t="s">
        <v>10</v>
      </c>
      <c r="D10" s="23" t="s">
        <v>63</v>
      </c>
      <c r="E10" s="19" t="s">
        <v>64</v>
      </c>
      <c r="F10" s="23" t="s">
        <v>63</v>
      </c>
      <c r="G10" s="19" t="s">
        <v>64</v>
      </c>
      <c r="H10" s="155" t="s">
        <v>13</v>
      </c>
    </row>
    <row r="11" spans="1:10" ht="12.75">
      <c r="A11" s="200" t="s">
        <v>16</v>
      </c>
      <c r="B11" s="12"/>
      <c r="C11" s="3"/>
      <c r="D11" s="12"/>
      <c r="E11" s="11"/>
      <c r="F11" s="3"/>
      <c r="G11" s="11"/>
      <c r="H11" s="156"/>
      <c r="J11" s="3"/>
    </row>
    <row r="12" spans="1:13" ht="12.75">
      <c r="A12" s="198">
        <v>2000</v>
      </c>
      <c r="B12" s="57">
        <v>14921.071999999998</v>
      </c>
      <c r="C12" s="57">
        <v>9217.2</v>
      </c>
      <c r="D12" s="58">
        <v>16286.1</v>
      </c>
      <c r="E12" s="73">
        <v>10716.7</v>
      </c>
      <c r="F12" s="57">
        <v>1072.8</v>
      </c>
      <c r="G12" s="57">
        <v>941.1</v>
      </c>
      <c r="H12" s="157">
        <f>SUM(B12:G12)</f>
        <v>53154.972</v>
      </c>
      <c r="J12" s="147"/>
      <c r="K12" s="147"/>
      <c r="L12" s="3"/>
      <c r="M12" s="3"/>
    </row>
    <row r="13" spans="1:17" ht="12.75" customHeight="1">
      <c r="A13" s="198">
        <v>2001</v>
      </c>
      <c r="B13" s="57">
        <v>14539.6</v>
      </c>
      <c r="C13" s="57">
        <v>9304.9</v>
      </c>
      <c r="D13" s="58">
        <v>14949.4</v>
      </c>
      <c r="E13" s="73">
        <v>9834.5</v>
      </c>
      <c r="F13" s="57">
        <v>1103.8</v>
      </c>
      <c r="G13" s="57">
        <v>908.1</v>
      </c>
      <c r="H13" s="157">
        <f aca="true" t="shared" si="0" ref="H13:H18">SUM(B13:G13)</f>
        <v>50640.3</v>
      </c>
      <c r="J13" s="147"/>
      <c r="K13" s="147"/>
      <c r="L13" s="9"/>
      <c r="M13" s="9"/>
      <c r="N13" s="1"/>
      <c r="O13" s="1"/>
      <c r="P13" s="1"/>
      <c r="Q13" s="1"/>
    </row>
    <row r="14" spans="1:17" ht="12.75">
      <c r="A14" s="198">
        <f>+A13+1</f>
        <v>2002</v>
      </c>
      <c r="B14" s="57">
        <v>13004.111</v>
      </c>
      <c r="C14" s="57">
        <v>9469.167</v>
      </c>
      <c r="D14" s="58">
        <v>14552.769</v>
      </c>
      <c r="E14" s="73">
        <v>9538.661</v>
      </c>
      <c r="F14" s="57">
        <v>1100.9170000000001</v>
      </c>
      <c r="G14" s="57">
        <v>911.578</v>
      </c>
      <c r="H14" s="157">
        <f t="shared" si="0"/>
        <v>48577.203</v>
      </c>
      <c r="J14" s="147"/>
      <c r="K14" s="147"/>
      <c r="L14" s="9"/>
      <c r="M14" s="9"/>
      <c r="N14" s="1"/>
      <c r="O14" s="1"/>
      <c r="P14" s="1"/>
      <c r="Q14" s="1"/>
    </row>
    <row r="15" spans="1:17" ht="12.75" customHeight="1">
      <c r="A15" s="198">
        <f>+A14+1</f>
        <v>2003</v>
      </c>
      <c r="B15" s="57">
        <v>12618.793000000001</v>
      </c>
      <c r="C15" s="57">
        <v>9891.736</v>
      </c>
      <c r="D15" s="58">
        <v>13577.145999999997</v>
      </c>
      <c r="E15" s="73">
        <v>9021.218</v>
      </c>
      <c r="F15" s="57">
        <v>1063.935</v>
      </c>
      <c r="G15" s="57">
        <v>862.894</v>
      </c>
      <c r="H15" s="157">
        <f t="shared" si="0"/>
        <v>47035.722</v>
      </c>
      <c r="J15" s="147"/>
      <c r="K15" s="147"/>
      <c r="L15" s="9"/>
      <c r="M15" s="9"/>
      <c r="N15" s="1"/>
      <c r="O15" s="1"/>
      <c r="P15" s="1"/>
      <c r="Q15" s="1"/>
    </row>
    <row r="16" spans="1:17" ht="12.75">
      <c r="A16" s="198">
        <v>2004</v>
      </c>
      <c r="B16" s="57">
        <v>12726.717</v>
      </c>
      <c r="C16" s="57">
        <v>10668.275</v>
      </c>
      <c r="D16" s="58">
        <v>13189.966</v>
      </c>
      <c r="E16" s="73">
        <v>8572.213</v>
      </c>
      <c r="F16" s="57">
        <v>993.9080000000001</v>
      </c>
      <c r="G16" s="57">
        <v>850.308</v>
      </c>
      <c r="H16" s="157">
        <f t="shared" si="0"/>
        <v>47001.387</v>
      </c>
      <c r="J16" s="147"/>
      <c r="K16" s="147"/>
      <c r="L16" s="21"/>
      <c r="M16" s="9"/>
      <c r="N16" s="1"/>
      <c r="O16" s="1"/>
      <c r="P16" s="1"/>
      <c r="Q16" s="1"/>
    </row>
    <row r="17" spans="1:17" ht="12.75">
      <c r="A17" s="198">
        <v>2005</v>
      </c>
      <c r="B17" s="57">
        <v>13317.633000000003</v>
      </c>
      <c r="C17" s="57">
        <v>10910.02</v>
      </c>
      <c r="D17" s="58">
        <v>12430.211000000001</v>
      </c>
      <c r="E17" s="73">
        <v>8275.124000000002</v>
      </c>
      <c r="F17" s="57">
        <v>932.402</v>
      </c>
      <c r="G17" s="57">
        <v>795.06</v>
      </c>
      <c r="H17" s="157">
        <f t="shared" si="0"/>
        <v>46660.45000000001</v>
      </c>
      <c r="J17" s="147"/>
      <c r="K17" s="147"/>
      <c r="L17" s="21"/>
      <c r="M17" s="9"/>
      <c r="N17" s="1"/>
      <c r="O17" s="1"/>
      <c r="P17" s="1"/>
      <c r="Q17" s="1"/>
    </row>
    <row r="18" spans="1:17" ht="12.75">
      <c r="A18" s="198">
        <v>2006</v>
      </c>
      <c r="B18" s="57">
        <v>13035.099</v>
      </c>
      <c r="C18" s="57">
        <v>10257.467</v>
      </c>
      <c r="D18" s="58">
        <v>11897.4</v>
      </c>
      <c r="E18" s="73">
        <v>7830.398999999999</v>
      </c>
      <c r="F18" s="57">
        <v>880.023</v>
      </c>
      <c r="G18" s="57">
        <v>780.51</v>
      </c>
      <c r="H18" s="157">
        <f t="shared" si="0"/>
        <v>44680.898</v>
      </c>
      <c r="J18" s="147"/>
      <c r="K18" s="147"/>
      <c r="L18" s="137"/>
      <c r="M18" s="148"/>
      <c r="N18" s="127"/>
      <c r="O18" s="1"/>
      <c r="P18" s="1"/>
      <c r="Q18" s="1"/>
    </row>
    <row r="19" spans="1:14" s="6" customFormat="1" ht="12.75">
      <c r="A19" s="198" t="s">
        <v>78</v>
      </c>
      <c r="B19" s="57">
        <v>13376.3</v>
      </c>
      <c r="C19" s="57">
        <v>9981.3</v>
      </c>
      <c r="D19" s="85">
        <v>11615.8</v>
      </c>
      <c r="E19" s="129">
        <v>7750.8</v>
      </c>
      <c r="F19" s="57">
        <v>830.2</v>
      </c>
      <c r="G19" s="87">
        <v>770.8</v>
      </c>
      <c r="H19" s="157">
        <f>SUM(B19:G19)</f>
        <v>44325.2</v>
      </c>
      <c r="I19"/>
      <c r="J19" s="147"/>
      <c r="K19" s="147"/>
      <c r="L19" s="137"/>
      <c r="M19" s="137"/>
      <c r="N19" s="105"/>
    </row>
    <row r="20" spans="1:13" ht="12.75">
      <c r="A20" s="199"/>
      <c r="B20" s="57"/>
      <c r="C20" s="63"/>
      <c r="D20" s="58"/>
      <c r="E20" s="73"/>
      <c r="F20" s="57"/>
      <c r="G20" s="58"/>
      <c r="H20" s="157"/>
      <c r="J20" s="3"/>
      <c r="K20" s="63"/>
      <c r="L20" s="149"/>
      <c r="M20" s="149"/>
    </row>
    <row r="21" spans="1:13" s="6" customFormat="1" ht="12.75">
      <c r="A21" s="200" t="s">
        <v>17</v>
      </c>
      <c r="B21" s="57"/>
      <c r="C21" s="63"/>
      <c r="D21" s="58"/>
      <c r="E21" s="73"/>
      <c r="F21" s="57"/>
      <c r="G21" s="57"/>
      <c r="H21" s="157"/>
      <c r="I21"/>
      <c r="J21" s="10"/>
      <c r="K21" s="63"/>
      <c r="L21" s="10"/>
      <c r="M21" s="10"/>
    </row>
    <row r="22" spans="1:14" s="6" customFormat="1" ht="12.75">
      <c r="A22" s="198">
        <v>2008</v>
      </c>
      <c r="B22" s="57">
        <v>13522.502959000001</v>
      </c>
      <c r="C22" s="57">
        <v>9857.931132</v>
      </c>
      <c r="D22" s="85">
        <v>11488.026199999998</v>
      </c>
      <c r="E22" s="129">
        <v>7748.862300000001</v>
      </c>
      <c r="F22" s="57">
        <v>816.9168000000001</v>
      </c>
      <c r="G22" s="87">
        <v>757.54224</v>
      </c>
      <c r="H22" s="157">
        <f>SUM(B22:G22)</f>
        <v>44191.781631000005</v>
      </c>
      <c r="I22"/>
      <c r="J22" s="147"/>
      <c r="K22" s="147"/>
      <c r="L22" s="137"/>
      <c r="M22" s="137"/>
      <c r="N22" s="105"/>
    </row>
    <row r="23" spans="1:14" s="6" customFormat="1" ht="12.75">
      <c r="A23" s="198">
        <f>+A22+1</f>
        <v>2009</v>
      </c>
      <c r="B23" s="57">
        <v>13873.373317191492</v>
      </c>
      <c r="C23" s="57">
        <v>10108.341923374166</v>
      </c>
      <c r="D23" s="85">
        <v>11586.680228573143</v>
      </c>
      <c r="E23" s="129">
        <v>7794.187835581708</v>
      </c>
      <c r="F23" s="57">
        <v>816.9168000000001</v>
      </c>
      <c r="G23" s="87">
        <v>757.54224</v>
      </c>
      <c r="H23" s="157">
        <f>SUM(B23:G23)</f>
        <v>44937.04234472052</v>
      </c>
      <c r="I23"/>
      <c r="J23" s="147"/>
      <c r="K23" s="147"/>
      <c r="L23" s="150"/>
      <c r="M23" s="150"/>
      <c r="N23" s="81"/>
    </row>
    <row r="24" spans="1:14" s="6" customFormat="1" ht="12.75">
      <c r="A24" s="198">
        <f>+A23+1</f>
        <v>2010</v>
      </c>
      <c r="B24" s="57">
        <v>14229.326431189998</v>
      </c>
      <c r="C24" s="57">
        <v>10438.432333577077</v>
      </c>
      <c r="D24" s="85">
        <v>11757.119545008483</v>
      </c>
      <c r="E24" s="129">
        <v>7819.884108461889</v>
      </c>
      <c r="F24" s="57">
        <v>816.9168000000001</v>
      </c>
      <c r="G24" s="87">
        <v>757.54224</v>
      </c>
      <c r="H24" s="157">
        <f>SUM(B24:G24)</f>
        <v>45819.22145823745</v>
      </c>
      <c r="I24"/>
      <c r="J24" s="147"/>
      <c r="K24" s="147"/>
      <c r="L24" s="150"/>
      <c r="M24" s="150"/>
      <c r="N24" s="81"/>
    </row>
    <row r="25" spans="1:14" s="6" customFormat="1" ht="12.75">
      <c r="A25" s="198"/>
      <c r="B25" s="57"/>
      <c r="C25" s="57"/>
      <c r="D25" s="85"/>
      <c r="E25" s="129"/>
      <c r="F25" s="57"/>
      <c r="G25" s="87"/>
      <c r="H25" s="157"/>
      <c r="I25"/>
      <c r="J25" s="10"/>
      <c r="K25" s="136"/>
      <c r="L25" s="150"/>
      <c r="M25" s="150"/>
      <c r="N25" s="81"/>
    </row>
    <row r="26" spans="1:14" s="6" customFormat="1" ht="12.75">
      <c r="A26" s="198">
        <f>+A24+1</f>
        <v>2011</v>
      </c>
      <c r="B26" s="57">
        <v>14596.215311535692</v>
      </c>
      <c r="C26" s="57">
        <v>10807.210908223245</v>
      </c>
      <c r="D26" s="85">
        <v>11944.259090572692</v>
      </c>
      <c r="E26" s="129">
        <v>7826.475067332692</v>
      </c>
      <c r="F26" s="57">
        <v>816.9168000000001</v>
      </c>
      <c r="G26" s="87">
        <v>757.54224</v>
      </c>
      <c r="H26" s="157">
        <f>SUM(B26:G26)</f>
        <v>46748.619417664326</v>
      </c>
      <c r="I26"/>
      <c r="J26" s="147"/>
      <c r="K26" s="147"/>
      <c r="L26" s="150"/>
      <c r="M26" s="150"/>
      <c r="N26" s="81"/>
    </row>
    <row r="27" spans="1:14" s="6" customFormat="1" ht="12.75">
      <c r="A27" s="198">
        <f>+A26+1</f>
        <v>2012</v>
      </c>
      <c r="B27" s="57">
        <v>14964.811191345107</v>
      </c>
      <c r="C27" s="57">
        <v>11191.124316736428</v>
      </c>
      <c r="D27" s="85">
        <v>12145.56617082718</v>
      </c>
      <c r="E27" s="129">
        <v>7832.368511120814</v>
      </c>
      <c r="F27" s="57">
        <v>816.9168000000001</v>
      </c>
      <c r="G27" s="87">
        <v>757.54224</v>
      </c>
      <c r="H27" s="157">
        <f>SUM(B27:G27)</f>
        <v>47708.32923002953</v>
      </c>
      <c r="I27"/>
      <c r="J27" s="147"/>
      <c r="K27" s="147"/>
      <c r="L27" s="150"/>
      <c r="M27" s="150"/>
      <c r="N27" s="81"/>
    </row>
    <row r="28" spans="1:14" s="6" customFormat="1" ht="12.75">
      <c r="A28" s="198">
        <f>+A27+1</f>
        <v>2013</v>
      </c>
      <c r="B28" s="57">
        <v>15341.248947207807</v>
      </c>
      <c r="C28" s="57">
        <v>11581.895853429576</v>
      </c>
      <c r="D28" s="85">
        <v>12346.037919109627</v>
      </c>
      <c r="E28" s="129">
        <v>7837.9069342457315</v>
      </c>
      <c r="F28" s="57">
        <v>816.9168000000001</v>
      </c>
      <c r="G28" s="87">
        <v>757.54224</v>
      </c>
      <c r="H28" s="157">
        <f>SUM(B28:G28)</f>
        <v>48681.54869399274</v>
      </c>
      <c r="I28"/>
      <c r="J28" s="147"/>
      <c r="K28" s="147"/>
      <c r="L28" s="150"/>
      <c r="M28" s="150"/>
      <c r="N28" s="81"/>
    </row>
    <row r="29" spans="1:14" s="6" customFormat="1" ht="12.75">
      <c r="A29" s="198">
        <f>+A28+1</f>
        <v>2014</v>
      </c>
      <c r="B29" s="57">
        <v>15745.517740874384</v>
      </c>
      <c r="C29" s="57">
        <v>11976.76544717459</v>
      </c>
      <c r="D29" s="85">
        <v>12542.975586377273</v>
      </c>
      <c r="E29" s="129">
        <v>7848.431159299371</v>
      </c>
      <c r="F29" s="57">
        <v>816.9168000000001</v>
      </c>
      <c r="G29" s="87">
        <v>757.54224</v>
      </c>
      <c r="H29" s="157">
        <f>SUM(B29:G29)</f>
        <v>49688.14897372562</v>
      </c>
      <c r="I29"/>
      <c r="J29" s="147"/>
      <c r="K29" s="147"/>
      <c r="L29" s="150"/>
      <c r="M29" s="150"/>
      <c r="N29" s="81"/>
    </row>
    <row r="30" spans="1:14" s="6" customFormat="1" ht="12.75">
      <c r="A30" s="198">
        <f>+A29+1</f>
        <v>2015</v>
      </c>
      <c r="B30" s="57">
        <v>16142.053981134863</v>
      </c>
      <c r="C30" s="57">
        <v>12365.745790345522</v>
      </c>
      <c r="D30" s="85">
        <v>12750.179171479842</v>
      </c>
      <c r="E30" s="129">
        <v>7877.838540903304</v>
      </c>
      <c r="F30" s="57">
        <v>816.9168000000001</v>
      </c>
      <c r="G30" s="87">
        <v>757.54224</v>
      </c>
      <c r="H30" s="157">
        <f>SUM(B30:G30)</f>
        <v>50710.27652386353</v>
      </c>
      <c r="I30"/>
      <c r="J30" s="147"/>
      <c r="K30" s="147"/>
      <c r="L30" s="150"/>
      <c r="M30" s="150"/>
      <c r="N30" s="81"/>
    </row>
    <row r="31" spans="1:14" s="6" customFormat="1" ht="12.75">
      <c r="A31" s="198"/>
      <c r="B31" s="57"/>
      <c r="C31" s="87"/>
      <c r="D31" s="85"/>
      <c r="E31" s="129"/>
      <c r="F31" s="87"/>
      <c r="G31" s="87"/>
      <c r="H31" s="157"/>
      <c r="I31"/>
      <c r="J31" s="10"/>
      <c r="K31" s="136"/>
      <c r="L31" s="150"/>
      <c r="M31" s="150"/>
      <c r="N31" s="81"/>
    </row>
    <row r="32" spans="1:14" s="6" customFormat="1" ht="12.75">
      <c r="A32" s="198">
        <f>+A30+1</f>
        <v>2016</v>
      </c>
      <c r="B32" s="57">
        <v>16555.42859359648</v>
      </c>
      <c r="C32" s="57">
        <v>12742.95008972702</v>
      </c>
      <c r="D32" s="85">
        <v>12954.715919887336</v>
      </c>
      <c r="E32" s="129">
        <v>7914.88602774993</v>
      </c>
      <c r="F32" s="57">
        <v>816.9168000000001</v>
      </c>
      <c r="G32" s="87">
        <v>757.54224</v>
      </c>
      <c r="H32" s="157">
        <f>SUM(B32:G32)</f>
        <v>51742.43967096077</v>
      </c>
      <c r="I32"/>
      <c r="J32" s="147"/>
      <c r="K32" s="147"/>
      <c r="L32" s="150"/>
      <c r="M32" s="150"/>
      <c r="N32" s="81"/>
    </row>
    <row r="33" spans="1:14" s="6" customFormat="1" ht="12.75">
      <c r="A33" s="198">
        <f>+A32+1</f>
        <v>2017</v>
      </c>
      <c r="B33" s="57">
        <v>16954.206455254684</v>
      </c>
      <c r="C33" s="57">
        <v>13118.892423901247</v>
      </c>
      <c r="D33" s="85">
        <v>13185.865354584566</v>
      </c>
      <c r="E33" s="129">
        <v>7970.761770343412</v>
      </c>
      <c r="F33" s="57">
        <v>816.9168000000001</v>
      </c>
      <c r="G33" s="87">
        <v>757.54224</v>
      </c>
      <c r="H33" s="157">
        <f>SUM(B33:G33)</f>
        <v>52804.185044083904</v>
      </c>
      <c r="I33"/>
      <c r="J33" s="147"/>
      <c r="K33" s="147"/>
      <c r="L33" s="150"/>
      <c r="M33" s="150"/>
      <c r="N33" s="81"/>
    </row>
    <row r="34" spans="1:14" s="6" customFormat="1" ht="12.75">
      <c r="A34" s="198">
        <f>+A33+1</f>
        <v>2018</v>
      </c>
      <c r="B34" s="57">
        <v>17372.095099423917</v>
      </c>
      <c r="C34" s="57">
        <v>13505.08502483313</v>
      </c>
      <c r="D34" s="85">
        <v>13428.97809278525</v>
      </c>
      <c r="E34" s="129">
        <v>8042.154196758354</v>
      </c>
      <c r="F34" s="57">
        <v>816.9168000000001</v>
      </c>
      <c r="G34" s="87">
        <v>757.54224</v>
      </c>
      <c r="H34" s="157">
        <f>SUM(B34:G34)</f>
        <v>53922.771453800655</v>
      </c>
      <c r="I34"/>
      <c r="J34" s="147"/>
      <c r="K34" s="147"/>
      <c r="L34" s="137"/>
      <c r="M34" s="137"/>
      <c r="N34" s="105"/>
    </row>
    <row r="35" spans="1:14" s="6" customFormat="1" ht="12.75">
      <c r="A35" s="198">
        <f>+A34+1</f>
        <v>2019</v>
      </c>
      <c r="B35" s="57">
        <v>17778.083579787304</v>
      </c>
      <c r="C35" s="57">
        <v>13884.552085161858</v>
      </c>
      <c r="D35" s="85">
        <v>13673.61908719706</v>
      </c>
      <c r="E35" s="129">
        <v>8121.2474769635</v>
      </c>
      <c r="F35" s="57">
        <v>816.9168000000001</v>
      </c>
      <c r="G35" s="87">
        <v>757.54224</v>
      </c>
      <c r="H35" s="157">
        <f>SUM(B35:G35)</f>
        <v>55031.96126910973</v>
      </c>
      <c r="I35"/>
      <c r="J35" s="147"/>
      <c r="K35" s="147"/>
      <c r="L35" s="137"/>
      <c r="M35" s="137"/>
      <c r="N35" s="105"/>
    </row>
    <row r="36" spans="1:14" s="6" customFormat="1" ht="12.75">
      <c r="A36" s="198">
        <f>+A35+1</f>
        <v>2020</v>
      </c>
      <c r="B36" s="57">
        <v>18187.11373008636</v>
      </c>
      <c r="C36" s="57">
        <v>14257.628833673722</v>
      </c>
      <c r="D36" s="85">
        <v>13914.53002493344</v>
      </c>
      <c r="E36" s="129">
        <v>8203.32183897544</v>
      </c>
      <c r="F36" s="57">
        <v>816.9168000000001</v>
      </c>
      <c r="G36" s="87">
        <v>757.54224</v>
      </c>
      <c r="H36" s="157">
        <f>SUM(B36:G36)</f>
        <v>56137.053467668964</v>
      </c>
      <c r="I36" s="99"/>
      <c r="J36" s="147"/>
      <c r="K36" s="147"/>
      <c r="L36" s="137"/>
      <c r="M36" s="137"/>
      <c r="N36" s="105"/>
    </row>
    <row r="37" spans="1:14" s="6" customFormat="1" ht="12.75">
      <c r="A37" s="198"/>
      <c r="B37" s="57"/>
      <c r="C37" s="57"/>
      <c r="D37" s="85"/>
      <c r="E37" s="129"/>
      <c r="F37" s="58"/>
      <c r="G37" s="85"/>
      <c r="H37" s="157"/>
      <c r="I37" s="99"/>
      <c r="J37" s="147"/>
      <c r="K37" s="147"/>
      <c r="L37" s="137"/>
      <c r="M37" s="137"/>
      <c r="N37" s="105"/>
    </row>
    <row r="38" spans="1:14" s="6" customFormat="1" ht="12.75">
      <c r="A38" s="198">
        <f>+A36+1</f>
        <v>2021</v>
      </c>
      <c r="B38" s="57">
        <v>18599.286190215153</v>
      </c>
      <c r="C38" s="57">
        <v>14624.31418218528</v>
      </c>
      <c r="D38" s="85">
        <v>14143.857184743545</v>
      </c>
      <c r="E38" s="129">
        <v>8283.021722141868</v>
      </c>
      <c r="F38" s="57">
        <v>816.9168000000001</v>
      </c>
      <c r="G38" s="87">
        <v>757.54224</v>
      </c>
      <c r="H38" s="157">
        <f>SUM(B38:G38)</f>
        <v>57224.93831928585</v>
      </c>
      <c r="I38" s="99"/>
      <c r="J38" s="147"/>
      <c r="K38" s="147"/>
      <c r="L38" s="137"/>
      <c r="M38" s="137"/>
      <c r="N38" s="105"/>
    </row>
    <row r="39" spans="1:14" s="6" customFormat="1" ht="12.75">
      <c r="A39" s="198">
        <f>+A38+1</f>
        <v>2022</v>
      </c>
      <c r="B39" s="57">
        <v>19012.47449969684</v>
      </c>
      <c r="C39" s="57">
        <v>14988.664829720401</v>
      </c>
      <c r="D39" s="85">
        <v>14380.296507419307</v>
      </c>
      <c r="E39" s="129">
        <v>8368.182404293046</v>
      </c>
      <c r="F39" s="57">
        <v>816.9168000000001</v>
      </c>
      <c r="G39" s="87">
        <v>757.54224</v>
      </c>
      <c r="H39" s="157">
        <f>SUM(B39:G39)</f>
        <v>58324.0772811296</v>
      </c>
      <c r="I39" s="99"/>
      <c r="J39" s="147"/>
      <c r="K39" s="147"/>
      <c r="L39" s="137"/>
      <c r="M39" s="137"/>
      <c r="N39" s="105"/>
    </row>
    <row r="40" spans="1:14" s="6" customFormat="1" ht="12.75">
      <c r="A40" s="198">
        <f>+A39+1</f>
        <v>2023</v>
      </c>
      <c r="B40" s="57">
        <v>19432.950549508692</v>
      </c>
      <c r="C40" s="57">
        <v>15353.162171898633</v>
      </c>
      <c r="D40" s="85">
        <v>14630.219452522402</v>
      </c>
      <c r="E40" s="129">
        <v>8463.23778996901</v>
      </c>
      <c r="F40" s="57">
        <v>816.9168000000001</v>
      </c>
      <c r="G40" s="87">
        <v>757.54224</v>
      </c>
      <c r="H40" s="157">
        <f>SUM(B40:G40)</f>
        <v>59454.029003898744</v>
      </c>
      <c r="I40" s="99"/>
      <c r="J40" s="147"/>
      <c r="K40" s="147"/>
      <c r="L40" s="137"/>
      <c r="M40" s="137"/>
      <c r="N40" s="105"/>
    </row>
    <row r="41" spans="1:14" s="6" customFormat="1" ht="12.75">
      <c r="A41" s="198">
        <f>+A40+1</f>
        <v>2024</v>
      </c>
      <c r="B41" s="57">
        <v>19857.806245476415</v>
      </c>
      <c r="C41" s="57">
        <v>15717.146816217035</v>
      </c>
      <c r="D41" s="85">
        <v>14903.145922691594</v>
      </c>
      <c r="E41" s="129">
        <v>8566.74392642756</v>
      </c>
      <c r="F41" s="57">
        <v>816.9168000000001</v>
      </c>
      <c r="G41" s="87">
        <v>757.54224</v>
      </c>
      <c r="H41" s="157">
        <f>SUM(B41:G41)</f>
        <v>60619.3019508126</v>
      </c>
      <c r="I41" s="99"/>
      <c r="J41" s="147"/>
      <c r="K41" s="147"/>
      <c r="L41" s="137"/>
      <c r="M41" s="137"/>
      <c r="N41" s="105"/>
    </row>
    <row r="42" spans="1:14" s="6" customFormat="1" ht="12.75">
      <c r="A42" s="198">
        <f>+A41+1</f>
        <v>2025</v>
      </c>
      <c r="B42" s="57">
        <v>20293.022666514516</v>
      </c>
      <c r="C42" s="57">
        <v>16081.887978515653</v>
      </c>
      <c r="D42" s="85">
        <v>15201.597083062376</v>
      </c>
      <c r="E42" s="129">
        <v>8685.03480206466</v>
      </c>
      <c r="F42" s="57">
        <v>816.9168000000001</v>
      </c>
      <c r="G42" s="87">
        <v>757.54224</v>
      </c>
      <c r="H42" s="157">
        <f>SUM(B42:G42)</f>
        <v>61836.00157015721</v>
      </c>
      <c r="I42" s="99"/>
      <c r="J42" s="147"/>
      <c r="K42" s="147"/>
      <c r="L42" s="137"/>
      <c r="M42" s="137"/>
      <c r="N42" s="105"/>
    </row>
    <row r="43" spans="1:14" s="6" customFormat="1" ht="12.75">
      <c r="A43" s="198"/>
      <c r="B43" s="57"/>
      <c r="C43" s="57"/>
      <c r="D43" s="85"/>
      <c r="E43" s="129"/>
      <c r="F43" s="87"/>
      <c r="G43" s="87"/>
      <c r="H43" s="157"/>
      <c r="I43"/>
      <c r="J43" s="10"/>
      <c r="K43" s="136"/>
      <c r="L43" s="137"/>
      <c r="M43" s="137"/>
      <c r="N43" s="105"/>
    </row>
    <row r="44" spans="1:13" s="6" customFormat="1" ht="12.75">
      <c r="A44" s="198" t="s">
        <v>71</v>
      </c>
      <c r="B44" s="131"/>
      <c r="C44" s="131"/>
      <c r="D44" s="131"/>
      <c r="E44" s="131"/>
      <c r="F44" s="131"/>
      <c r="G44" s="131"/>
      <c r="H44" s="158"/>
      <c r="I44"/>
      <c r="J44" s="10"/>
      <c r="K44" s="10"/>
      <c r="L44" s="10"/>
      <c r="M44" s="10"/>
    </row>
    <row r="45" spans="1:13" s="6" customFormat="1" ht="12.75">
      <c r="A45" s="198" t="s">
        <v>79</v>
      </c>
      <c r="B45" s="141">
        <f>RATE(7,,-B12,B19)</f>
        <v>-0.01549160237879782</v>
      </c>
      <c r="C45" s="141">
        <f aca="true" t="shared" si="1" ref="C45:H45">RATE(7,,-C12,C19)</f>
        <v>0.01144240324214225</v>
      </c>
      <c r="D45" s="141">
        <f t="shared" si="1"/>
        <v>-0.047131112299174376</v>
      </c>
      <c r="E45" s="141">
        <f t="shared" si="1"/>
        <v>-0.045231851182623795</v>
      </c>
      <c r="F45" s="141">
        <f t="shared" si="1"/>
        <v>-0.03596044843729028</v>
      </c>
      <c r="G45" s="141">
        <f t="shared" si="1"/>
        <v>-0.028114431776951204</v>
      </c>
      <c r="H45" s="159">
        <f t="shared" si="1"/>
        <v>-0.025617345379036392</v>
      </c>
      <c r="I45"/>
      <c r="J45" s="137"/>
      <c r="K45" s="137"/>
      <c r="L45" s="10"/>
      <c r="M45" s="10"/>
    </row>
    <row r="46" spans="1:13" s="6" customFormat="1" ht="12.75">
      <c r="A46" s="198" t="s">
        <v>80</v>
      </c>
      <c r="B46" s="141">
        <f>RATE(3,,-B19,B24)</f>
        <v>0.02082065147432004</v>
      </c>
      <c r="C46" s="141">
        <f aca="true" t="shared" si="2" ref="C46:H46">RATE(3,,-C19,C24)</f>
        <v>0.015038987479973221</v>
      </c>
      <c r="D46" s="141">
        <f t="shared" si="2"/>
        <v>0.004039046890806078</v>
      </c>
      <c r="E46" s="141">
        <f t="shared" si="2"/>
        <v>0.0029622691114816004</v>
      </c>
      <c r="F46" s="141">
        <f t="shared" si="2"/>
        <v>-0.005362033346190725</v>
      </c>
      <c r="G46" s="141">
        <f t="shared" si="2"/>
        <v>-0.005766522193822545</v>
      </c>
      <c r="H46" s="159">
        <f t="shared" si="2"/>
        <v>0.01111138510075071</v>
      </c>
      <c r="I46"/>
      <c r="J46" s="137"/>
      <c r="K46" s="137"/>
      <c r="L46" s="10"/>
      <c r="M46" s="10"/>
    </row>
    <row r="47" spans="1:13" s="6" customFormat="1" ht="12.75">
      <c r="A47" s="198" t="s">
        <v>68</v>
      </c>
      <c r="B47" s="141">
        <f>RATE(10,,-B24,B36)</f>
        <v>0.02484442747089271</v>
      </c>
      <c r="C47" s="141">
        <f aca="true" t="shared" si="3" ref="C47:H47">RATE(10,,-C24,C36)</f>
        <v>0.03167095159661805</v>
      </c>
      <c r="D47" s="141">
        <f t="shared" si="3"/>
        <v>0.016990183273369174</v>
      </c>
      <c r="E47" s="141">
        <f t="shared" si="3"/>
        <v>0.004798419719818351</v>
      </c>
      <c r="F47" s="141">
        <f t="shared" si="3"/>
        <v>6.402002706960668E-16</v>
      </c>
      <c r="G47" s="141">
        <f t="shared" si="3"/>
        <v>4.994721740650158E-16</v>
      </c>
      <c r="H47" s="159">
        <f t="shared" si="3"/>
        <v>0.020516875726687228</v>
      </c>
      <c r="I47"/>
      <c r="J47" s="137"/>
      <c r="K47" s="137"/>
      <c r="L47" s="10"/>
      <c r="M47" s="10"/>
    </row>
    <row r="48" spans="1:13" s="6" customFormat="1" ht="13.5" thickBot="1">
      <c r="A48" s="201" t="s">
        <v>81</v>
      </c>
      <c r="B48" s="132">
        <f>RATE(18,,-B19,B42)</f>
        <v>0.02342530778028394</v>
      </c>
      <c r="C48" s="132">
        <f aca="true" t="shared" si="4" ref="C48:H48">RATE(18,,-C19,C42)</f>
        <v>0.026853124916113972</v>
      </c>
      <c r="D48" s="132">
        <f t="shared" si="4"/>
        <v>0.01505860262623715</v>
      </c>
      <c r="E48" s="132">
        <f t="shared" si="4"/>
        <v>0.006342548368090522</v>
      </c>
      <c r="F48" s="132">
        <f t="shared" si="4"/>
        <v>-0.0008956754168702589</v>
      </c>
      <c r="G48" s="132">
        <f t="shared" si="4"/>
        <v>-0.000963404423963041</v>
      </c>
      <c r="H48" s="160">
        <f t="shared" si="4"/>
        <v>0.01866835839038398</v>
      </c>
      <c r="I48"/>
      <c r="J48" s="137"/>
      <c r="K48" s="137"/>
      <c r="L48" s="10"/>
      <c r="M48" s="10"/>
    </row>
    <row r="49" spans="1:13" s="6" customFormat="1" ht="12.75">
      <c r="A49" s="135"/>
      <c r="B49" s="137"/>
      <c r="C49" s="137"/>
      <c r="D49" s="137"/>
      <c r="E49" s="137"/>
      <c r="F49" s="137"/>
      <c r="G49" s="137"/>
      <c r="H49" s="137"/>
      <c r="I49"/>
      <c r="J49" s="10"/>
      <c r="K49" s="10"/>
      <c r="L49" s="10"/>
      <c r="M49" s="10"/>
    </row>
    <row r="50" spans="1:13" s="6" customFormat="1" ht="12.75">
      <c r="A50" s="135"/>
      <c r="B50" s="137"/>
      <c r="C50" s="137"/>
      <c r="D50" s="137"/>
      <c r="E50" s="137"/>
      <c r="F50" s="137"/>
      <c r="G50" s="137"/>
      <c r="H50" s="137"/>
      <c r="I50"/>
      <c r="J50" s="10"/>
      <c r="K50" s="10"/>
      <c r="L50" s="10"/>
      <c r="M50" s="10"/>
    </row>
    <row r="51" spans="1:13" ht="12.75">
      <c r="A51" s="106" t="s">
        <v>18</v>
      </c>
      <c r="J51" s="120"/>
      <c r="K51" s="120"/>
      <c r="L51" s="120"/>
      <c r="M51" s="3"/>
    </row>
    <row r="52" spans="8:13" ht="12.75">
      <c r="H52" s="99"/>
      <c r="J52" s="3"/>
      <c r="K52" s="3"/>
      <c r="L52" s="3"/>
      <c r="M52" s="3"/>
    </row>
    <row r="53" spans="8:13" ht="12.75">
      <c r="H53" s="99"/>
      <c r="J53" s="120"/>
      <c r="K53" s="120"/>
      <c r="L53" s="3"/>
      <c r="M53" s="3"/>
    </row>
    <row r="54" spans="10:13" ht="12.75">
      <c r="J54" s="3"/>
      <c r="K54" s="3"/>
      <c r="L54" s="3"/>
      <c r="M54" s="3"/>
    </row>
    <row r="55" ht="12.75">
      <c r="J55" s="3"/>
    </row>
    <row r="56" ht="12.75">
      <c r="J56" s="3"/>
    </row>
    <row r="57" ht="12.75">
      <c r="J57" s="3"/>
    </row>
    <row r="58" ht="12.75">
      <c r="J58" s="3"/>
    </row>
    <row r="59" ht="12.75">
      <c r="J59" s="3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</sheetData>
  <mergeCells count="1">
    <mergeCell ref="F9:G9"/>
  </mergeCells>
  <printOptions horizontalCentered="1"/>
  <pageMargins left="0.75" right="0.75" top="0.75" bottom="0.25" header="0.5" footer="0.5"/>
  <pageSetup horizontalDpi="300" verticalDpi="300" orientation="landscape" scale="82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60" zoomScaleNormal="75" workbookViewId="0" topLeftCell="A1">
      <selection activeCell="D35" sqref="D35"/>
    </sheetView>
  </sheetViews>
  <sheetFormatPr defaultColWidth="9.140625" defaultRowHeight="12.75"/>
  <cols>
    <col min="1" max="1" width="19.57421875" style="0" customWidth="1"/>
    <col min="2" max="6" width="15.7109375" style="0" customWidth="1"/>
  </cols>
  <sheetData>
    <row r="1" spans="1:6" ht="18">
      <c r="A1" s="29" t="s">
        <v>77</v>
      </c>
      <c r="B1" s="16"/>
      <c r="C1" s="16"/>
      <c r="D1" s="16"/>
      <c r="E1" s="16"/>
      <c r="F1" s="16"/>
    </row>
    <row r="2" spans="1:6" ht="12.75">
      <c r="A2" s="16"/>
      <c r="B2" s="16"/>
      <c r="C2" s="16"/>
      <c r="D2" s="16"/>
      <c r="E2" s="16"/>
      <c r="F2" s="16"/>
    </row>
    <row r="3" spans="1:6" ht="20.25">
      <c r="A3" s="30" t="s">
        <v>26</v>
      </c>
      <c r="B3" s="16"/>
      <c r="C3" s="16"/>
      <c r="D3" s="16"/>
      <c r="E3" s="16"/>
      <c r="F3" s="16"/>
    </row>
    <row r="4" spans="1:6" ht="12.75">
      <c r="A4" s="16"/>
      <c r="B4" s="16"/>
      <c r="C4" s="16"/>
      <c r="D4" s="16"/>
      <c r="E4" s="16"/>
      <c r="F4" s="16"/>
    </row>
    <row r="5" spans="1:6" ht="20.25">
      <c r="A5" s="30" t="s">
        <v>27</v>
      </c>
      <c r="B5" s="16"/>
      <c r="C5" s="16"/>
      <c r="D5" s="16"/>
      <c r="E5" s="16"/>
      <c r="F5" s="16"/>
    </row>
    <row r="6" spans="1:6" ht="15.75">
      <c r="A6" s="15" t="s">
        <v>2</v>
      </c>
      <c r="B6" s="16"/>
      <c r="C6" s="16"/>
      <c r="D6" s="16"/>
      <c r="E6" s="16"/>
      <c r="F6" s="16"/>
    </row>
    <row r="7" spans="1:6" ht="12.75">
      <c r="A7" s="20"/>
      <c r="B7" s="16"/>
      <c r="C7" s="16"/>
      <c r="D7" s="16"/>
      <c r="E7" s="16"/>
      <c r="F7" s="16"/>
    </row>
    <row r="8" ht="13.5" thickBot="1"/>
    <row r="9" spans="1:6" ht="12.75">
      <c r="A9" s="74" t="s">
        <v>3</v>
      </c>
      <c r="B9" s="161"/>
      <c r="C9" s="153" t="s">
        <v>5</v>
      </c>
      <c r="D9" s="79" t="s">
        <v>6</v>
      </c>
      <c r="E9" s="153"/>
      <c r="F9" s="154"/>
    </row>
    <row r="10" spans="1:6" ht="12.75">
      <c r="A10" s="75" t="s">
        <v>8</v>
      </c>
      <c r="B10" s="14" t="s">
        <v>21</v>
      </c>
      <c r="C10" s="23" t="s">
        <v>10</v>
      </c>
      <c r="D10" s="17" t="s">
        <v>11</v>
      </c>
      <c r="E10" s="23" t="s">
        <v>12</v>
      </c>
      <c r="F10" s="177" t="s">
        <v>13</v>
      </c>
    </row>
    <row r="11" spans="1:6" ht="12.75">
      <c r="A11" s="76" t="s">
        <v>16</v>
      </c>
      <c r="B11" s="31"/>
      <c r="C11" s="32"/>
      <c r="D11" s="31"/>
      <c r="E11" s="32"/>
      <c r="F11" s="156"/>
    </row>
    <row r="12" spans="1:6" ht="12.75">
      <c r="A12" s="197">
        <v>2000</v>
      </c>
      <c r="B12" s="36">
        <f>+TABLE36!B12</f>
        <v>14921.071999999998</v>
      </c>
      <c r="C12" s="36">
        <f>+TABLE36!C12</f>
        <v>9217.2</v>
      </c>
      <c r="D12" s="36">
        <f>+TABLE36!D12</f>
        <v>16286.1</v>
      </c>
      <c r="E12" s="44">
        <f>+TABLE36!F12</f>
        <v>1072.8</v>
      </c>
      <c r="F12" s="157">
        <f>SUM(B12:E12)</f>
        <v>41497.172</v>
      </c>
    </row>
    <row r="13" spans="1:6" ht="12.75">
      <c r="A13" s="198">
        <v>2001</v>
      </c>
      <c r="B13" s="36">
        <f>+TABLE36!B13</f>
        <v>14539.6</v>
      </c>
      <c r="C13" s="36">
        <f>+TABLE36!C13</f>
        <v>9304.9</v>
      </c>
      <c r="D13" s="36">
        <f>+TABLE36!D13</f>
        <v>14949.4</v>
      </c>
      <c r="E13" s="44">
        <f>+TABLE36!F13</f>
        <v>1103.8</v>
      </c>
      <c r="F13" s="157">
        <f aca="true" t="shared" si="0" ref="F13:F18">SUM(B13:E13)</f>
        <v>39897.700000000004</v>
      </c>
    </row>
    <row r="14" spans="1:6" ht="12.75">
      <c r="A14" s="198">
        <f>+A13+1</f>
        <v>2002</v>
      </c>
      <c r="B14" s="36">
        <f>+TABLE36!B14</f>
        <v>13004.111</v>
      </c>
      <c r="C14" s="36">
        <f>+TABLE36!C14</f>
        <v>9469.167</v>
      </c>
      <c r="D14" s="36">
        <f>+TABLE36!D14</f>
        <v>14552.769</v>
      </c>
      <c r="E14" s="44">
        <f>+TABLE36!F14</f>
        <v>1100.9170000000001</v>
      </c>
      <c r="F14" s="157">
        <f t="shared" si="0"/>
        <v>38126.964</v>
      </c>
    </row>
    <row r="15" spans="1:6" ht="12.75">
      <c r="A15" s="198">
        <f>+A14+1</f>
        <v>2003</v>
      </c>
      <c r="B15" s="36">
        <f>+TABLE36!B15</f>
        <v>12618.793000000001</v>
      </c>
      <c r="C15" s="36">
        <f>+TABLE36!C15</f>
        <v>9891.736</v>
      </c>
      <c r="D15" s="36">
        <f>+TABLE36!D15</f>
        <v>13577.145999999997</v>
      </c>
      <c r="E15" s="44">
        <f>+TABLE36!F15</f>
        <v>1063.935</v>
      </c>
      <c r="F15" s="157">
        <f t="shared" si="0"/>
        <v>37151.61</v>
      </c>
    </row>
    <row r="16" spans="1:6" ht="12.75">
      <c r="A16" s="198">
        <v>2004</v>
      </c>
      <c r="B16" s="36">
        <f>+TABLE36!B16</f>
        <v>12726.717</v>
      </c>
      <c r="C16" s="36">
        <f>+TABLE36!C16</f>
        <v>10668.275</v>
      </c>
      <c r="D16" s="36">
        <f>+TABLE36!D16</f>
        <v>13189.966</v>
      </c>
      <c r="E16" s="44">
        <f>+TABLE36!F16</f>
        <v>993.9080000000001</v>
      </c>
      <c r="F16" s="157">
        <f t="shared" si="0"/>
        <v>37578.866</v>
      </c>
    </row>
    <row r="17" spans="1:6" ht="12.75">
      <c r="A17" s="198">
        <v>2005</v>
      </c>
      <c r="B17" s="36">
        <f>+TABLE36!B17</f>
        <v>13317.633000000003</v>
      </c>
      <c r="C17" s="36">
        <f>+TABLE36!C17</f>
        <v>10910.02</v>
      </c>
      <c r="D17" s="36">
        <f>+TABLE36!D17</f>
        <v>12430.211000000001</v>
      </c>
      <c r="E17" s="44">
        <f>+TABLE36!F17</f>
        <v>932.402</v>
      </c>
      <c r="F17" s="178">
        <f t="shared" si="0"/>
        <v>37590.26600000001</v>
      </c>
    </row>
    <row r="18" spans="1:9" ht="12.75">
      <c r="A18" s="198">
        <v>2006</v>
      </c>
      <c r="B18" s="36">
        <f>+TABLE36!B18</f>
        <v>13035.099</v>
      </c>
      <c r="C18" s="36">
        <f>+TABLE36!C18</f>
        <v>10257.467</v>
      </c>
      <c r="D18" s="36">
        <f>+TABLE36!D18</f>
        <v>11897.4</v>
      </c>
      <c r="E18" s="44">
        <f>+TABLE36!F18</f>
        <v>880.023</v>
      </c>
      <c r="F18" s="178">
        <f t="shared" si="0"/>
        <v>36069.989</v>
      </c>
      <c r="H18" s="67"/>
      <c r="I18" s="67"/>
    </row>
    <row r="19" spans="1:9" ht="12.75">
      <c r="A19" s="198" t="s">
        <v>78</v>
      </c>
      <c r="B19" s="36">
        <f>+TABLE36!B19</f>
        <v>13376.3</v>
      </c>
      <c r="C19" s="36">
        <f>+TABLE36!C19</f>
        <v>9981.3</v>
      </c>
      <c r="D19" s="36">
        <f>+TABLE36!D19</f>
        <v>11615.8</v>
      </c>
      <c r="E19" s="44">
        <f>+TABLE36!F19</f>
        <v>830.2</v>
      </c>
      <c r="F19" s="157">
        <f>SUM(B19:E19)</f>
        <v>35803.59999999999</v>
      </c>
      <c r="H19" s="67"/>
      <c r="I19" s="67"/>
    </row>
    <row r="20" spans="1:6" ht="12.75">
      <c r="A20" s="199"/>
      <c r="B20" s="33"/>
      <c r="C20" s="34"/>
      <c r="D20" s="33"/>
      <c r="E20" s="34"/>
      <c r="F20" s="157"/>
    </row>
    <row r="21" spans="1:6" ht="12.75">
      <c r="A21" s="200" t="s">
        <v>17</v>
      </c>
      <c r="B21" s="33"/>
      <c r="C21" s="34"/>
      <c r="D21" s="33"/>
      <c r="E21" s="34"/>
      <c r="F21" s="157"/>
    </row>
    <row r="22" spans="1:9" ht="12.75">
      <c r="A22" s="198">
        <v>2008</v>
      </c>
      <c r="B22" s="36">
        <f>+TABLE36!B22</f>
        <v>13522.502959000001</v>
      </c>
      <c r="C22" s="36">
        <f>+TABLE36!C22</f>
        <v>9857.931132</v>
      </c>
      <c r="D22" s="36">
        <f>+TABLE36!D22</f>
        <v>11488.026199999998</v>
      </c>
      <c r="E22" s="44">
        <f>+TABLE36!F22</f>
        <v>816.9168000000001</v>
      </c>
      <c r="F22" s="157">
        <f>SUM(B22:E22)</f>
        <v>35685.377091</v>
      </c>
      <c r="H22" s="67"/>
      <c r="I22" s="67"/>
    </row>
    <row r="23" spans="1:9" ht="12.75">
      <c r="A23" s="198">
        <f>+A22+1</f>
        <v>2009</v>
      </c>
      <c r="B23" s="36">
        <f>+TABLE36!B23</f>
        <v>13873.373317191492</v>
      </c>
      <c r="C23" s="36">
        <f>+TABLE36!C23</f>
        <v>10108.341923374166</v>
      </c>
      <c r="D23" s="36">
        <f>+TABLE36!D23</f>
        <v>11586.680228573143</v>
      </c>
      <c r="E23" s="44">
        <f>+TABLE36!F23</f>
        <v>816.9168000000001</v>
      </c>
      <c r="F23" s="157">
        <f>SUM(B23:E23)</f>
        <v>36385.312269138805</v>
      </c>
      <c r="H23" s="89"/>
      <c r="I23" s="89"/>
    </row>
    <row r="24" spans="1:9" ht="12.75">
      <c r="A24" s="198">
        <f>+A23+1</f>
        <v>2010</v>
      </c>
      <c r="B24" s="36">
        <f>+TABLE36!B24</f>
        <v>14229.326431189998</v>
      </c>
      <c r="C24" s="36">
        <f>+TABLE36!C24</f>
        <v>10438.432333577077</v>
      </c>
      <c r="D24" s="36">
        <f>+TABLE36!D24</f>
        <v>11757.119545008483</v>
      </c>
      <c r="E24" s="44">
        <f>+TABLE36!F24</f>
        <v>816.9168000000001</v>
      </c>
      <c r="F24" s="157">
        <f>SUM(B24:E24)</f>
        <v>37241.79510977556</v>
      </c>
      <c r="H24" s="89"/>
      <c r="I24" s="89"/>
    </row>
    <row r="25" spans="1:9" ht="12.75">
      <c r="A25" s="198"/>
      <c r="B25" s="36"/>
      <c r="C25" s="36"/>
      <c r="D25" s="36"/>
      <c r="E25" s="44"/>
      <c r="F25" s="157"/>
      <c r="H25" s="89"/>
      <c r="I25" s="89"/>
    </row>
    <row r="26" spans="1:9" ht="12.75">
      <c r="A26" s="198">
        <f>+A24+1</f>
        <v>2011</v>
      </c>
      <c r="B26" s="36">
        <f>+TABLE36!B26</f>
        <v>14596.215311535692</v>
      </c>
      <c r="C26" s="36">
        <f>+TABLE36!C26</f>
        <v>10807.210908223245</v>
      </c>
      <c r="D26" s="36">
        <f>+TABLE36!D26</f>
        <v>11944.259090572692</v>
      </c>
      <c r="E26" s="44">
        <f>+TABLE36!F26</f>
        <v>816.9168000000001</v>
      </c>
      <c r="F26" s="157">
        <f>SUM(B26:E26)</f>
        <v>38164.60211033163</v>
      </c>
      <c r="H26" s="89"/>
      <c r="I26" s="89"/>
    </row>
    <row r="27" spans="1:9" ht="12.75">
      <c r="A27" s="198">
        <f>+A26+1</f>
        <v>2012</v>
      </c>
      <c r="B27" s="36">
        <f>+TABLE36!B27</f>
        <v>14964.811191345107</v>
      </c>
      <c r="C27" s="36">
        <f>+TABLE36!C27</f>
        <v>11191.124316736428</v>
      </c>
      <c r="D27" s="36">
        <f>+TABLE36!D27</f>
        <v>12145.56617082718</v>
      </c>
      <c r="E27" s="44">
        <f>+TABLE36!F27</f>
        <v>816.9168000000001</v>
      </c>
      <c r="F27" s="157">
        <f>SUM(B27:E27)</f>
        <v>39118.418478908716</v>
      </c>
      <c r="H27" s="89"/>
      <c r="I27" s="89"/>
    </row>
    <row r="28" spans="1:9" ht="12.75">
      <c r="A28" s="198">
        <f>+A27+1</f>
        <v>2013</v>
      </c>
      <c r="B28" s="36">
        <f>+TABLE36!B28</f>
        <v>15341.248947207807</v>
      </c>
      <c r="C28" s="36">
        <f>+TABLE36!C28</f>
        <v>11581.895853429576</v>
      </c>
      <c r="D28" s="36">
        <f>+TABLE36!D28</f>
        <v>12346.037919109627</v>
      </c>
      <c r="E28" s="44">
        <f>+TABLE36!F28</f>
        <v>816.9168000000001</v>
      </c>
      <c r="F28" s="157">
        <f>SUM(B28:E28)</f>
        <v>40086.09951974701</v>
      </c>
      <c r="H28" s="89"/>
      <c r="I28" s="89"/>
    </row>
    <row r="29" spans="1:9" ht="12.75">
      <c r="A29" s="198">
        <f>+A28+1</f>
        <v>2014</v>
      </c>
      <c r="B29" s="36">
        <f>+TABLE36!B29</f>
        <v>15745.517740874384</v>
      </c>
      <c r="C29" s="36">
        <f>+TABLE36!C29</f>
        <v>11976.76544717459</v>
      </c>
      <c r="D29" s="36">
        <f>+TABLE36!D29</f>
        <v>12542.975586377273</v>
      </c>
      <c r="E29" s="44">
        <f>+TABLE36!F29</f>
        <v>816.9168000000001</v>
      </c>
      <c r="F29" s="157">
        <f>SUM(B29:E29)</f>
        <v>41082.17557442625</v>
      </c>
      <c r="H29" s="89"/>
      <c r="I29" s="89"/>
    </row>
    <row r="30" spans="1:9" ht="12.75">
      <c r="A30" s="198">
        <f>+A29+1</f>
        <v>2015</v>
      </c>
      <c r="B30" s="36">
        <f>+TABLE36!B30</f>
        <v>16142.053981134863</v>
      </c>
      <c r="C30" s="36">
        <f>+TABLE36!C30</f>
        <v>12365.745790345522</v>
      </c>
      <c r="D30" s="36">
        <f>+TABLE36!D30</f>
        <v>12750.179171479842</v>
      </c>
      <c r="E30" s="44">
        <f>+TABLE36!F30</f>
        <v>816.9168000000001</v>
      </c>
      <c r="F30" s="157">
        <f>SUM(B30:E30)</f>
        <v>42074.89574296022</v>
      </c>
      <c r="H30" s="89"/>
      <c r="I30" s="89"/>
    </row>
    <row r="31" spans="1:9" ht="12.75">
      <c r="A31" s="198"/>
      <c r="B31" s="33"/>
      <c r="C31" s="34"/>
      <c r="D31" s="49"/>
      <c r="E31" s="86"/>
      <c r="F31" s="157"/>
      <c r="H31" s="89"/>
      <c r="I31" s="89"/>
    </row>
    <row r="32" spans="1:9" ht="12.75">
      <c r="A32" s="198">
        <f>+A30+1</f>
        <v>2016</v>
      </c>
      <c r="B32" s="36">
        <f>+TABLE36!B32</f>
        <v>16555.42859359648</v>
      </c>
      <c r="C32" s="36">
        <f>+TABLE36!C32</f>
        <v>12742.95008972702</v>
      </c>
      <c r="D32" s="36">
        <f>+TABLE36!D32</f>
        <v>12954.715919887336</v>
      </c>
      <c r="E32" s="44">
        <f>+TABLE36!F32</f>
        <v>816.9168000000001</v>
      </c>
      <c r="F32" s="157">
        <f>SUM(B32:E32)</f>
        <v>43070.01140321083</v>
      </c>
      <c r="H32" s="89"/>
      <c r="I32" s="89"/>
    </row>
    <row r="33" spans="1:9" ht="12.75">
      <c r="A33" s="198">
        <f>+A32+1</f>
        <v>2017</v>
      </c>
      <c r="B33" s="36">
        <f>+TABLE36!B33</f>
        <v>16954.206455254684</v>
      </c>
      <c r="C33" s="36">
        <f>+TABLE36!C33</f>
        <v>13118.892423901247</v>
      </c>
      <c r="D33" s="36">
        <f>+TABLE36!D33</f>
        <v>13185.865354584566</v>
      </c>
      <c r="E33" s="44">
        <f>+TABLE36!F33</f>
        <v>816.9168000000001</v>
      </c>
      <c r="F33" s="157">
        <f>SUM(B33:E33)</f>
        <v>44075.881033740494</v>
      </c>
      <c r="H33" s="89"/>
      <c r="I33" s="89"/>
    </row>
    <row r="34" spans="1:9" ht="12.75">
      <c r="A34" s="198">
        <f>+A33+1</f>
        <v>2018</v>
      </c>
      <c r="B34" s="36">
        <f>+TABLE36!B34</f>
        <v>17372.095099423917</v>
      </c>
      <c r="C34" s="36">
        <f>+TABLE36!C34</f>
        <v>13505.08502483313</v>
      </c>
      <c r="D34" s="36">
        <f>+TABLE36!D34</f>
        <v>13428.97809278525</v>
      </c>
      <c r="E34" s="44">
        <f>+TABLE36!F34</f>
        <v>816.9168000000001</v>
      </c>
      <c r="F34" s="157">
        <f>SUM(B34:E34)</f>
        <v>45123.0750170423</v>
      </c>
      <c r="H34" s="67"/>
      <c r="I34" s="67"/>
    </row>
    <row r="35" spans="1:6" ht="12.75">
      <c r="A35" s="198">
        <f>+A34+1</f>
        <v>2019</v>
      </c>
      <c r="B35" s="36">
        <f>+TABLE36!B35</f>
        <v>17778.083579787304</v>
      </c>
      <c r="C35" s="36">
        <f>+TABLE36!C35</f>
        <v>13884.552085161858</v>
      </c>
      <c r="D35" s="36">
        <f>+TABLE36!D35</f>
        <v>13673.61908719706</v>
      </c>
      <c r="E35" s="44">
        <f>+TABLE36!F35</f>
        <v>816.9168000000001</v>
      </c>
      <c r="F35" s="157">
        <f>SUM(B35:E35)</f>
        <v>46153.171552146225</v>
      </c>
    </row>
    <row r="36" spans="1:6" ht="12.75">
      <c r="A36" s="198">
        <f>+A35+1</f>
        <v>2020</v>
      </c>
      <c r="B36" s="36">
        <f>+TABLE36!B36</f>
        <v>18187.11373008636</v>
      </c>
      <c r="C36" s="36">
        <f>+TABLE36!C36</f>
        <v>14257.628833673722</v>
      </c>
      <c r="D36" s="36">
        <f>+TABLE36!D36</f>
        <v>13914.53002493344</v>
      </c>
      <c r="E36" s="44">
        <f>+TABLE36!F36</f>
        <v>816.9168000000001</v>
      </c>
      <c r="F36" s="157">
        <f>SUM(B36:E36)</f>
        <v>47176.18938869352</v>
      </c>
    </row>
    <row r="37" spans="1:6" ht="12.75">
      <c r="A37" s="198"/>
      <c r="B37" s="36"/>
      <c r="C37" s="36"/>
      <c r="D37" s="36"/>
      <c r="E37" s="44"/>
      <c r="F37" s="157"/>
    </row>
    <row r="38" spans="1:6" ht="12.75">
      <c r="A38" s="198">
        <f>+A36+1</f>
        <v>2021</v>
      </c>
      <c r="B38" s="36">
        <f>+TABLE36!B38</f>
        <v>18599.286190215153</v>
      </c>
      <c r="C38" s="36">
        <f>+TABLE36!C38</f>
        <v>14624.31418218528</v>
      </c>
      <c r="D38" s="36">
        <f>+TABLE36!D38</f>
        <v>14143.857184743545</v>
      </c>
      <c r="E38" s="44">
        <f>+TABLE36!F38</f>
        <v>816.9168000000001</v>
      </c>
      <c r="F38" s="157">
        <f>SUM(B38:E38)</f>
        <v>48184.37435714398</v>
      </c>
    </row>
    <row r="39" spans="1:6" ht="12.75">
      <c r="A39" s="198">
        <f>+A38+1</f>
        <v>2022</v>
      </c>
      <c r="B39" s="36">
        <f>+TABLE36!B39</f>
        <v>19012.47449969684</v>
      </c>
      <c r="C39" s="36">
        <f>+TABLE36!C39</f>
        <v>14988.664829720401</v>
      </c>
      <c r="D39" s="36">
        <f>+TABLE36!D39</f>
        <v>14380.296507419307</v>
      </c>
      <c r="E39" s="44">
        <f>+TABLE36!F39</f>
        <v>816.9168000000001</v>
      </c>
      <c r="F39" s="157">
        <f>SUM(B39:E39)</f>
        <v>49198.35263683655</v>
      </c>
    </row>
    <row r="40" spans="1:6" ht="12.75">
      <c r="A40" s="198">
        <f>+A39+1</f>
        <v>2023</v>
      </c>
      <c r="B40" s="36">
        <f>+TABLE36!B40</f>
        <v>19432.950549508692</v>
      </c>
      <c r="C40" s="36">
        <f>+TABLE36!C40</f>
        <v>15353.162171898633</v>
      </c>
      <c r="D40" s="36">
        <f>+TABLE36!D40</f>
        <v>14630.219452522402</v>
      </c>
      <c r="E40" s="44">
        <f>+TABLE36!F40</f>
        <v>816.9168000000001</v>
      </c>
      <c r="F40" s="157">
        <f>SUM(B40:E40)</f>
        <v>50233.24897392973</v>
      </c>
    </row>
    <row r="41" spans="1:6" ht="12.75">
      <c r="A41" s="198">
        <f>+A40+1</f>
        <v>2024</v>
      </c>
      <c r="B41" s="36">
        <f>+TABLE36!B41</f>
        <v>19857.806245476415</v>
      </c>
      <c r="C41" s="36">
        <f>+TABLE36!C41</f>
        <v>15717.146816217035</v>
      </c>
      <c r="D41" s="36">
        <f>+TABLE36!D41</f>
        <v>14903.145922691594</v>
      </c>
      <c r="E41" s="44">
        <f>+TABLE36!F41</f>
        <v>816.9168000000001</v>
      </c>
      <c r="F41" s="157">
        <f>SUM(B41:E41)</f>
        <v>51295.01578438504</v>
      </c>
    </row>
    <row r="42" spans="1:6" ht="12.75">
      <c r="A42" s="198">
        <f>+A41+1</f>
        <v>2025</v>
      </c>
      <c r="B42" s="36">
        <f>+TABLE36!B42</f>
        <v>20293.022666514516</v>
      </c>
      <c r="C42" s="36">
        <f>+TABLE36!C42</f>
        <v>16081.887978515653</v>
      </c>
      <c r="D42" s="36">
        <f>+TABLE36!D42</f>
        <v>15201.597083062376</v>
      </c>
      <c r="E42" s="44">
        <f>+TABLE36!F42</f>
        <v>816.9168000000001</v>
      </c>
      <c r="F42" s="157">
        <f>SUM(B42:E42)</f>
        <v>52393.424528092546</v>
      </c>
    </row>
    <row r="43" spans="1:6" ht="12.75">
      <c r="A43" s="198"/>
      <c r="B43" s="131"/>
      <c r="C43" s="131"/>
      <c r="D43" s="131"/>
      <c r="E43" s="131"/>
      <c r="F43" s="158"/>
    </row>
    <row r="44" spans="1:6" ht="12.75">
      <c r="A44" s="198" t="s">
        <v>71</v>
      </c>
      <c r="B44" s="131"/>
      <c r="C44" s="131"/>
      <c r="D44" s="131"/>
      <c r="E44" s="131"/>
      <c r="F44" s="158"/>
    </row>
    <row r="45" spans="1:6" ht="12.75">
      <c r="A45" s="198" t="s">
        <v>79</v>
      </c>
      <c r="B45" s="141">
        <f>RATE(7,,-B12,B19)</f>
        <v>-0.01549160237879782</v>
      </c>
      <c r="C45" s="141">
        <f>RATE(7,,-C12,C19)</f>
        <v>0.01144240324214225</v>
      </c>
      <c r="D45" s="141">
        <f>RATE(7,,-D12,D19)</f>
        <v>-0.047131112299174376</v>
      </c>
      <c r="E45" s="141">
        <f>RATE(7,,-E12,E19)</f>
        <v>-0.03596044843729028</v>
      </c>
      <c r="F45" s="159">
        <f>RATE(7,,-F12,F19)</f>
        <v>-0.020861724410547202</v>
      </c>
    </row>
    <row r="46" spans="1:6" ht="12.75">
      <c r="A46" s="198" t="s">
        <v>80</v>
      </c>
      <c r="B46" s="141">
        <f>RATE(3,,-B19,B24)</f>
        <v>0.02082065147432004</v>
      </c>
      <c r="C46" s="141">
        <f>RATE(3,,-C19,C24)</f>
        <v>0.015038987479973221</v>
      </c>
      <c r="D46" s="141">
        <f>RATE(3,,-D19,D24)</f>
        <v>0.004039046890806078</v>
      </c>
      <c r="E46" s="141">
        <f>RATE(3,,-E19,E24)</f>
        <v>-0.005362033346190725</v>
      </c>
      <c r="F46" s="159">
        <f>RATE(3,,-F19,F24)</f>
        <v>0.013214283048633984</v>
      </c>
    </row>
    <row r="47" spans="1:6" ht="12.75">
      <c r="A47" s="198" t="s">
        <v>68</v>
      </c>
      <c r="B47" s="141">
        <f>RATE(10,,-B24,B36)</f>
        <v>0.02484442747089271</v>
      </c>
      <c r="C47" s="141">
        <f>RATE(10,,-C24,C36)</f>
        <v>0.03167095159661805</v>
      </c>
      <c r="D47" s="141">
        <f>RATE(10,,-D24,D36)</f>
        <v>0.016990183273369174</v>
      </c>
      <c r="E47" s="141">
        <f>RATE(10,,-E24,E36)</f>
        <v>6.402002706960668E-16</v>
      </c>
      <c r="F47" s="159">
        <f>RATE(10,,-F24,F36)</f>
        <v>0.023927542478026618</v>
      </c>
    </row>
    <row r="48" spans="1:6" ht="13.5" thickBot="1">
      <c r="A48" s="201" t="s">
        <v>81</v>
      </c>
      <c r="B48" s="132">
        <f>RATE(18,,-B19,B42)</f>
        <v>0.02342530778028394</v>
      </c>
      <c r="C48" s="132">
        <f>RATE(18,,-C19,C42)</f>
        <v>0.026853124916113972</v>
      </c>
      <c r="D48" s="132">
        <f>RATE(18,,-D19,D42)</f>
        <v>0.01505860262623715</v>
      </c>
      <c r="E48" s="132">
        <f>RATE(18,,-E19,E42)</f>
        <v>-0.0008956754168702589</v>
      </c>
      <c r="F48" s="160">
        <f>RATE(18,,-F19,F42)</f>
        <v>0.021377099116648073</v>
      </c>
    </row>
    <row r="49" spans="1:6" ht="12.75">
      <c r="A49" s="9"/>
      <c r="B49" s="24"/>
      <c r="C49" s="24"/>
      <c r="D49" s="24"/>
      <c r="E49" s="24"/>
      <c r="F49" s="24"/>
    </row>
    <row r="50" ht="12.75">
      <c r="A50" s="106" t="s">
        <v>18</v>
      </c>
    </row>
  </sheetData>
  <printOptions horizontalCentered="1"/>
  <pageMargins left="0.75" right="0.75" top="0.75" bottom="0" header="0.5" footer="0.5"/>
  <pageSetup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Schwartz</dc:creator>
  <cp:keywords/>
  <dc:description/>
  <cp:lastModifiedBy>Roger Schaufele</cp:lastModifiedBy>
  <cp:lastPrinted>2007-12-21T17:20:09Z</cp:lastPrinted>
  <dcterms:created xsi:type="dcterms:W3CDTF">1999-01-21T20:20:43Z</dcterms:created>
  <dcterms:modified xsi:type="dcterms:W3CDTF">2008-03-03T15:16:03Z</dcterms:modified>
  <cp:category/>
  <cp:version/>
  <cp:contentType/>
  <cp:contentStatus/>
</cp:coreProperties>
</file>