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0" windowWidth="12120" windowHeight="8550" activeTab="0"/>
  </bookViews>
  <sheets>
    <sheet name="VTA Design" sheetId="1" r:id="rId1"/>
    <sheet name="References" sheetId="2" r:id="rId2"/>
    <sheet name="Documentation" sheetId="3" r:id="rId3"/>
    <sheet name="Specs" sheetId="4" r:id="rId4"/>
    <sheet name="O&amp;M" sheetId="5" r:id="rId5"/>
    <sheet name="Notes" sheetId="6" r:id="rId6"/>
  </sheets>
  <definedNames>
    <definedName name="_Regression_Int" localSheetId="0" hidden="1">1</definedName>
    <definedName name="_xlnm.Print_Area" localSheetId="4">'O&amp;M'!$A$1:$D$26</definedName>
    <definedName name="_xlnm.Print_Area" localSheetId="3">'Specs'!$A$1:$D$52</definedName>
    <definedName name="_xlnm.Print_Area" localSheetId="0">'VTA Design'!$A$1:$I$47</definedName>
    <definedName name="Print_Area_MI" localSheetId="0">'VTA Design'!$A$21:$H$46</definedName>
  </definedNames>
  <calcPr fullCalcOnLoad="1"/>
</workbook>
</file>

<file path=xl/comments1.xml><?xml version="1.0" encoding="utf-8"?>
<comments xmlns="http://schemas.openxmlformats.org/spreadsheetml/2006/main">
  <authors>
    <author>Valued Gateway Client</author>
    <author>Steve.Hobson</author>
    <author>ruth.book</author>
  </authors>
  <commentList>
    <comment ref="H25" authorId="0">
      <text>
        <r>
          <rPr>
            <b/>
            <sz val="8"/>
            <rFont val="Tahoma"/>
            <family val="2"/>
          </rPr>
          <t xml:space="preserve">Minimum  contact time of 120 minutes (2 hours).
</t>
        </r>
      </text>
    </comment>
    <comment ref="F40" authorId="0">
      <text>
        <r>
          <rPr>
            <b/>
            <sz val="8"/>
            <rFont val="Tahoma"/>
            <family val="0"/>
          </rPr>
          <t xml:space="preserve">From Table 1, IL-635: 
</t>
        </r>
        <r>
          <rPr>
            <sz val="8"/>
            <rFont val="Tahoma"/>
            <family val="2"/>
          </rPr>
          <t>Represents Lbs of Nitrogen Removed Per Ton of Grass Mixture Harvested</t>
        </r>
        <r>
          <rPr>
            <sz val="8"/>
            <rFont val="Tahoma"/>
            <family val="0"/>
          </rPr>
          <t xml:space="preserve">
</t>
        </r>
      </text>
    </comment>
    <comment ref="C15" authorId="1">
      <text>
        <r>
          <rPr>
            <sz val="8"/>
            <rFont val="Tahoma"/>
            <family val="0"/>
          </rPr>
          <t xml:space="preserve">The VTA must infiltrate both the 
1-Yr, 2hr rainfall on the VTA 
and the 1-Yr, 2hr runoff from the lot area, 
plus the weekly volume of any additional waste stream.
</t>
        </r>
      </text>
    </comment>
    <comment ref="C16" authorId="1">
      <text>
        <r>
          <rPr>
            <b/>
            <sz val="8"/>
            <rFont val="Tahoma"/>
            <family val="0"/>
          </rPr>
          <t>Calculated as 90 % of 1-Yr, 2hr Rainfall</t>
        </r>
        <r>
          <rPr>
            <sz val="8"/>
            <rFont val="Tahoma"/>
            <family val="0"/>
          </rPr>
          <t xml:space="preserve">
</t>
        </r>
      </text>
    </comment>
    <comment ref="B37" authorId="2">
      <text>
        <r>
          <rPr>
            <sz val="8"/>
            <rFont val="Tahoma"/>
            <family val="2"/>
          </rPr>
          <t xml:space="preserve">Volatilization and denitrification will account for additional nitrogen loss. However, the application of nitrogen at more than 3 times the uptake rate is not advisable.
</t>
        </r>
        <r>
          <rPr>
            <b/>
            <sz val="8"/>
            <rFont val="Tahoma"/>
            <family val="2"/>
          </rPr>
          <t xml:space="preserve">3 times N uptake &gt;= N produced
</t>
        </r>
        <r>
          <rPr>
            <sz val="8"/>
            <rFont val="Tahoma"/>
            <family val="2"/>
          </rPr>
          <t>If uptake is inadequate, you will need to add more VTA area, change grass mix or yield, and/or reduce the lot size.</t>
        </r>
      </text>
    </comment>
    <comment ref="E41" authorId="2">
      <text>
        <r>
          <rPr>
            <sz val="8"/>
            <rFont val="Tahoma"/>
            <family val="2"/>
          </rPr>
          <t>For grass yield specific to the design location, refer to the grass-legume hay productivity tables for Illinois Soils in Bulletin 810, "</t>
        </r>
        <r>
          <rPr>
            <i/>
            <sz val="8"/>
            <rFont val="Tahoma"/>
            <family val="2"/>
          </rPr>
          <t>Average Crop, Pasture, and Forestry Productivity Ratings for Illinois Soils</t>
        </r>
        <r>
          <rPr>
            <sz val="8"/>
            <rFont val="Tahoma"/>
            <family val="2"/>
          </rPr>
          <t>", University of Illinois at Urbana-Champaign, August 2000.</t>
        </r>
        <r>
          <rPr>
            <b/>
            <sz val="8"/>
            <rFont val="Tahoma"/>
            <family val="0"/>
          </rPr>
          <t xml:space="preserve">
Default choice: 4 Tons/Acre/Year
</t>
        </r>
      </text>
    </comment>
    <comment ref="D21" authorId="2">
      <text>
        <r>
          <rPr>
            <sz val="8"/>
            <rFont val="Tahoma"/>
            <family val="0"/>
          </rPr>
          <t xml:space="preserve">Use Vegetated Treatment Area Sizing for designing a </t>
        </r>
        <r>
          <rPr>
            <b/>
            <sz val="8"/>
            <rFont val="Tahoma"/>
            <family val="2"/>
          </rPr>
          <t>single</t>
        </r>
        <r>
          <rPr>
            <sz val="8"/>
            <rFont val="Tahoma"/>
            <family val="0"/>
          </rPr>
          <t xml:space="preserve"> filter strip for one system at a time.  The segments are assumed to flow from one to the next as a series of design reaches.
Calculated contact times and areas for each segment are summed up for use as one vegetated treatment area.
</t>
        </r>
      </text>
    </comment>
    <comment ref="B23" authorId="2">
      <text>
        <r>
          <rPr>
            <b/>
            <sz val="8"/>
            <rFont val="Tahoma"/>
            <family val="0"/>
          </rPr>
          <t>The natural or constructed slope shall be 0.3 to 6 percent.</t>
        </r>
      </text>
    </comment>
    <comment ref="C22" authorId="0">
      <text>
        <r>
          <rPr>
            <b/>
            <sz val="8"/>
            <rFont val="Tahoma"/>
            <family val="2"/>
          </rPr>
          <t>Min width of 20 feet Max. width of 100 ft.</t>
        </r>
        <r>
          <rPr>
            <sz val="8"/>
            <rFont val="Tahoma"/>
            <family val="0"/>
          </rPr>
          <t xml:space="preserve">
</t>
        </r>
      </text>
    </comment>
    <comment ref="G23" authorId="0">
      <text>
        <r>
          <rPr>
            <b/>
            <sz val="8"/>
            <rFont val="Tahoma"/>
            <family val="0"/>
          </rPr>
          <t>Capacity should be equal or  larger than the Minimum Design Flow.</t>
        </r>
        <r>
          <rPr>
            <sz val="8"/>
            <rFont val="Tahoma"/>
            <family val="0"/>
          </rPr>
          <t xml:space="preserve">
Reported cfs will be in red if it is inadequate.</t>
        </r>
      </text>
    </comment>
    <comment ref="B11" authorId="2">
      <text>
        <r>
          <rPr>
            <b/>
            <sz val="8"/>
            <rFont val="Tahoma"/>
            <family val="0"/>
          </rPr>
          <t xml:space="preserve">One Animal Unit (A.U.) = 1000 lbs
Example: </t>
        </r>
        <r>
          <rPr>
            <sz val="8"/>
            <rFont val="Tahoma"/>
            <family val="2"/>
          </rPr>
          <t>100 cows, each weighing 1200 lbs, would be 120 A.U.</t>
        </r>
        <r>
          <rPr>
            <b/>
            <sz val="8"/>
            <rFont val="Tahoma"/>
            <family val="0"/>
          </rPr>
          <t xml:space="preserve">
Note: </t>
        </r>
        <r>
          <rPr>
            <sz val="8"/>
            <rFont val="Tahoma"/>
            <family val="2"/>
          </rPr>
          <t xml:space="preserve">The VTA may only be used on small AFOs as defined by the EPA.  </t>
        </r>
        <r>
          <rPr>
            <b/>
            <sz val="8"/>
            <rFont val="Tahoma"/>
            <family val="2"/>
          </rPr>
          <t>300 NRCS 1000-lb animal units</t>
        </r>
        <r>
          <rPr>
            <sz val="8"/>
            <rFont val="Tahoma"/>
            <family val="2"/>
          </rPr>
          <t xml:space="preserve"> represents an </t>
        </r>
        <r>
          <rPr>
            <b/>
            <u val="single"/>
            <sz val="8"/>
            <rFont val="Tahoma"/>
            <family val="2"/>
          </rPr>
          <t>approximate</t>
        </r>
        <r>
          <rPr>
            <sz val="8"/>
            <rFont val="Tahoma"/>
            <family val="2"/>
          </rPr>
          <t xml:space="preserve"> measure of the size of the operation defined as "small", but the exact EPA regulatory definition should be consulted.</t>
        </r>
      </text>
    </comment>
    <comment ref="H17" authorId="2">
      <text>
        <r>
          <rPr>
            <b/>
            <sz val="8"/>
            <rFont val="Tahoma"/>
            <family val="0"/>
          </rPr>
          <t>Maximum flow depth allowed is 0.5 inches</t>
        </r>
      </text>
    </comment>
    <comment ref="C14" authorId="2">
      <text>
        <r>
          <rPr>
            <sz val="8"/>
            <rFont val="Tahoma"/>
            <family val="2"/>
          </rPr>
          <t>Determine the average infiltration rate of soils on site.  Soil Interpretation Records and the Table of Physical and Chemical Properties of the Soils in the County Soil Survey contains permeability ranges for soils.  If no other data is available (perc tests, etc) use an average of the values in the Soil Survey.  If the strip is to be excavated, use infiltration rates consistent with values shown for the horizon to be exposed.</t>
        </r>
        <r>
          <rPr>
            <b/>
            <sz val="8"/>
            <rFont val="Tahoma"/>
            <family val="0"/>
          </rPr>
          <t xml:space="preserve">
Allowable range: 1.0 to 6.0 inches/hour </t>
        </r>
      </text>
    </comment>
  </commentList>
</comments>
</file>

<file path=xl/comments2.xml><?xml version="1.0" encoding="utf-8"?>
<comments xmlns="http://schemas.openxmlformats.org/spreadsheetml/2006/main">
  <authors>
    <author>Valued Gateway Client</author>
  </authors>
  <commentList>
    <comment ref="E2" authorId="0">
      <text>
        <r>
          <rPr>
            <b/>
            <sz val="8"/>
            <rFont val="Tahoma"/>
            <family val="2"/>
          </rPr>
          <t>Page 635-4 WASTE WATER TREATMENT STRIP; NRCS, Illinois June 2003</t>
        </r>
        <r>
          <rPr>
            <sz val="8"/>
            <rFont val="Tahoma"/>
            <family val="0"/>
          </rPr>
          <t xml:space="preserve">
</t>
        </r>
      </text>
    </comment>
  </commentList>
</comments>
</file>

<file path=xl/sharedStrings.xml><?xml version="1.0" encoding="utf-8"?>
<sst xmlns="http://schemas.openxmlformats.org/spreadsheetml/2006/main" count="342" uniqueCount="312">
  <si>
    <t>OPERATION AND MAINTENANCE</t>
  </si>
  <si>
    <t>The Vegetated Treatment Area is a part of the manure and wastewater handling and storage system that has been developed for this confined livestock operation.  Proper Operation and Maintenance will keep this practice functioning as intended:</t>
  </si>
  <si>
    <r>
      <t>·</t>
    </r>
    <r>
      <rPr>
        <sz val="12"/>
        <rFont val="Times New Roman"/>
        <family val="1"/>
      </rPr>
      <t> </t>
    </r>
  </si>
  <si>
    <t>Inspect and repair treatment areas after storm events or equipment damage to fill in gullies, remove flow disrupting sediment accumulation, re-seed disturbed areas, and take other measures to prevent concentrated flow.</t>
  </si>
  <si>
    <t>Remove solids that accumulate in the settling facilities after each runoff event or when 2 to 4 inches accumulate.  Remove solids from the effluent transport system regularly.  Solids shall be stored in a separate stacking facility.</t>
  </si>
  <si>
    <t>Scrape feedlots regularly and store solid waste in a separate stacking facility to reduce the load of solids onto the VTA.</t>
  </si>
  <si>
    <t>Harvest vegetation when the forage is at the proper state of maturity for maximum quality.  Refer to Conservation Practice Standard 511, Forage Harvest Management.</t>
  </si>
  <si>
    <t>Protect the VTA from damage by farm equipment, traffic and livestock.  Livestock must be fenced out of the VTA.</t>
  </si>
  <si>
    <t>Apply supplemental nutrients and soil amendments as needed to maintain the desired species composition and stand density of herbaceous vegetation.</t>
  </si>
  <si>
    <t>Maintain or restore the treatment area as necessary by periodically grading when deposition jeopardizes its function, and then reestablishing to herbaceous vegetation.</t>
  </si>
  <si>
    <r>
      <t xml:space="preserve"> </t>
    </r>
    <r>
      <rPr>
        <sz val="12"/>
        <rFont val="Arial"/>
        <family val="2"/>
      </rPr>
      <t>Inspect the distribution manifold and effluent transport pipes regularly.  Relevel the distribution manifold each spring and restore transport pipes to design slope.</t>
    </r>
  </si>
  <si>
    <t>Routinely de-thatch and/or aerate treatment areas used for treating runoff from livestock holding areas in order to promote infiltration.</t>
  </si>
  <si>
    <t>Avoid damaging the VTA with herbicides.</t>
  </si>
  <si>
    <t>Control undesired weed species, especially state-listed noxious weeds, and other pests that could inhibit proper functioning of the VTA.</t>
  </si>
  <si>
    <t>Conduct maintenance activities only when the surface layer of the VTA is dry enough to prohibit compaction.</t>
  </si>
  <si>
    <t>ADDITIONAL DETAILS:</t>
  </si>
  <si>
    <t>Added O&amp;M page</t>
  </si>
  <si>
    <t>Updated Documentation and References to match new VTA standard</t>
  </si>
  <si>
    <t>Sizing based on infiltration area/total volume rather than peak flow</t>
  </si>
  <si>
    <t xml:space="preserve"> </t>
  </si>
  <si>
    <t>County</t>
  </si>
  <si>
    <t>Contact Time    = Length / Velocity</t>
  </si>
  <si>
    <t xml:space="preserve"> Segment</t>
  </si>
  <si>
    <t xml:space="preserve"> Contact</t>
  </si>
  <si>
    <t xml:space="preserve"> Filter</t>
  </si>
  <si>
    <t xml:space="preserve"> Length</t>
  </si>
  <si>
    <t>Slope</t>
  </si>
  <si>
    <t>Velocity</t>
  </si>
  <si>
    <t xml:space="preserve">  Time</t>
  </si>
  <si>
    <t xml:space="preserve"> Width</t>
  </si>
  <si>
    <t>Capacity</t>
  </si>
  <si>
    <t xml:space="preserve"> (feet)</t>
  </si>
  <si>
    <t xml:space="preserve"> (%)</t>
  </si>
  <si>
    <t xml:space="preserve"> (ft/s)</t>
  </si>
  <si>
    <t xml:space="preserve">  (cfs)</t>
  </si>
  <si>
    <t>Mercer</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</si>
  <si>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</si>
  <si>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</si>
  <si>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</si>
  <si>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</si>
  <si>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</si>
  <si>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</si>
  <si>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</si>
  <si>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</si>
  <si>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</si>
  <si>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</si>
  <si>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</si>
  <si>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</si>
  <si>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</si>
  <si>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</si>
  <si>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</si>
  <si>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</si>
  <si>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</si>
  <si>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</si>
  <si>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DeKalb</t>
  </si>
  <si>
    <t>DeWitt</t>
  </si>
  <si>
    <t>Douglas</t>
  </si>
  <si>
    <t>DuPage</t>
  </si>
  <si>
    <t>Edgar</t>
  </si>
  <si>
    <t>Edwards</t>
  </si>
  <si>
    <t>Effingham</t>
  </si>
  <si>
    <t>Fayette</t>
  </si>
  <si>
    <t>Ford</t>
  </si>
  <si>
    <t>Franklin</t>
  </si>
  <si>
    <t>Fulton</t>
  </si>
  <si>
    <t>Gallatin</t>
  </si>
  <si>
    <t>Greene</t>
  </si>
  <si>
    <t>Grundy</t>
  </si>
  <si>
    <t>Hamilton</t>
  </si>
  <si>
    <t>Hancock</t>
  </si>
  <si>
    <t>Hardin</t>
  </si>
  <si>
    <t>Henderson</t>
  </si>
  <si>
    <t>Henry</t>
  </si>
  <si>
    <t>Iroquois</t>
  </si>
  <si>
    <t>Jackson</t>
  </si>
  <si>
    <t>Jasper</t>
  </si>
  <si>
    <t>Jefferson</t>
  </si>
  <si>
    <t>Jersey</t>
  </si>
  <si>
    <t>JoDaviess</t>
  </si>
  <si>
    <t>Johnson</t>
  </si>
  <si>
    <t>Kane</t>
  </si>
  <si>
    <t>Kankakee</t>
  </si>
  <si>
    <t>Kendall</t>
  </si>
  <si>
    <t>Knox</t>
  </si>
  <si>
    <t>Lake</t>
  </si>
  <si>
    <t>LaSalle</t>
  </si>
  <si>
    <t>Lawrence</t>
  </si>
  <si>
    <t>Lee</t>
  </si>
  <si>
    <t>Livingston</t>
  </si>
  <si>
    <t>Logan</t>
  </si>
  <si>
    <t>Macon</t>
  </si>
  <si>
    <t>Macoupin</t>
  </si>
  <si>
    <t>Madison</t>
  </si>
  <si>
    <t>Marion</t>
  </si>
  <si>
    <t>Marshall</t>
  </si>
  <si>
    <t>Mason</t>
  </si>
  <si>
    <t>Massac</t>
  </si>
  <si>
    <t>McDonough</t>
  </si>
  <si>
    <t>McHenry</t>
  </si>
  <si>
    <t>McLean</t>
  </si>
  <si>
    <t>Menard</t>
  </si>
  <si>
    <t>Monroe</t>
  </si>
  <si>
    <t>Montgomery</t>
  </si>
  <si>
    <t>Morgan</t>
  </si>
  <si>
    <t>Moultrie</t>
  </si>
  <si>
    <t>Ogle</t>
  </si>
  <si>
    <t>Peoria</t>
  </si>
  <si>
    <t>Perry</t>
  </si>
  <si>
    <t>Piatt</t>
  </si>
  <si>
    <t>Pike</t>
  </si>
  <si>
    <t>Pope</t>
  </si>
  <si>
    <t>Pulaski</t>
  </si>
  <si>
    <t>Putnam</t>
  </si>
  <si>
    <t>Randolph</t>
  </si>
  <si>
    <t>Richland</t>
  </si>
  <si>
    <t>Rock Island</t>
  </si>
  <si>
    <t>St. Clair</t>
  </si>
  <si>
    <t>Saline</t>
  </si>
  <si>
    <t>Sangamon</t>
  </si>
  <si>
    <t>Schuyler</t>
  </si>
  <si>
    <t>Scott</t>
  </si>
  <si>
    <t>Shelby</t>
  </si>
  <si>
    <t>Stark</t>
  </si>
  <si>
    <t>Stephenson</t>
  </si>
  <si>
    <t>Tazewell</t>
  </si>
  <si>
    <t>Union</t>
  </si>
  <si>
    <t>Vermilion</t>
  </si>
  <si>
    <t>Wabash</t>
  </si>
  <si>
    <t>Warren</t>
  </si>
  <si>
    <t>Washington</t>
  </si>
  <si>
    <t>Wayne</t>
  </si>
  <si>
    <t>White</t>
  </si>
  <si>
    <t>Whiteside</t>
  </si>
  <si>
    <t>Will</t>
  </si>
  <si>
    <t>Williamson</t>
  </si>
  <si>
    <t>Winnebago</t>
  </si>
  <si>
    <t>Woodford</t>
  </si>
  <si>
    <t>Producer:</t>
  </si>
  <si>
    <t>Date:</t>
  </si>
  <si>
    <t>County:</t>
  </si>
  <si>
    <t>Tract:</t>
  </si>
  <si>
    <t>Field:</t>
  </si>
  <si>
    <t>Swine</t>
  </si>
  <si>
    <t>Cattle</t>
  </si>
  <si>
    <t>Cattle or Swine Cell Link</t>
  </si>
  <si>
    <t>Notes:</t>
  </si>
  <si>
    <t>(minutes)</t>
  </si>
  <si>
    <t>Segment</t>
  </si>
  <si>
    <t>Calculated filter strip</t>
  </si>
  <si>
    <t>area to satisfy infiltration</t>
  </si>
  <si>
    <t>Tall Fescue</t>
  </si>
  <si>
    <t>Smooth Bromegrass</t>
  </si>
  <si>
    <t>Table 2. Seed Mixtures</t>
  </si>
  <si>
    <t>Species</t>
  </si>
  <si>
    <t>Orchard Grass &amp; Tall Fescue</t>
  </si>
  <si>
    <t>Tall Fescue &amp; Smooth Bromegrass</t>
  </si>
  <si>
    <t>Choose Type of Grass Mixture for Filter Strip</t>
  </si>
  <si>
    <t>Seed Mixture Cell Link</t>
  </si>
  <si>
    <t>Grass Mixture Yield in Tons/Acre/Year ==&gt;&gt;</t>
  </si>
  <si>
    <t>Grass Yield Chart</t>
  </si>
  <si>
    <t>Date</t>
  </si>
  <si>
    <t>Version</t>
  </si>
  <si>
    <t>Programming Notes</t>
  </si>
  <si>
    <t>Updated program to computerize all items to the Jan 25, 1991 EFM notice</t>
  </si>
  <si>
    <t>Programmed Original Lotus 123 Spreadsheet.</t>
  </si>
  <si>
    <t>Updated further with 6 conditions needing to be true for design to be valid</t>
  </si>
  <si>
    <t>County Cell Link for 1Yr, 2hr Rainfall</t>
  </si>
  <si>
    <t>Grass Production Cell Link</t>
  </si>
  <si>
    <t>Cell Links are in columns M3 to T11  Columns L to U hidden</t>
  </si>
  <si>
    <t>Added Mouse comments, and documentation</t>
  </si>
  <si>
    <t>1.</t>
  </si>
  <si>
    <t>2.</t>
  </si>
  <si>
    <t>3.</t>
  </si>
  <si>
    <t>6.</t>
  </si>
  <si>
    <t>7.</t>
  </si>
  <si>
    <t>8.</t>
  </si>
  <si>
    <t>9.</t>
  </si>
  <si>
    <t>5.</t>
  </si>
  <si>
    <t>Minimum width 20 feet, maximum width 100 feet.</t>
  </si>
  <si>
    <t>11.</t>
  </si>
  <si>
    <r>
      <t>requirements in ft</t>
    </r>
    <r>
      <rPr>
        <b/>
        <vertAlign val="superscript"/>
        <sz val="10"/>
        <rFont val="Arial"/>
        <family val="2"/>
      </rPr>
      <t>2 ==&gt;</t>
    </r>
  </si>
  <si>
    <r>
      <t>Design Size (ft</t>
    </r>
    <r>
      <rPr>
        <vertAlign val="superscript"/>
        <sz val="10"/>
        <rFont val="Arial"/>
        <family val="2"/>
      </rPr>
      <t>2</t>
    </r>
    <r>
      <rPr>
        <sz val="10"/>
        <rFont val="Arial"/>
        <family val="2"/>
      </rPr>
      <t>) =</t>
    </r>
  </si>
  <si>
    <t>Equations Used:</t>
  </si>
  <si>
    <t>Criteria and Considerations:</t>
  </si>
  <si>
    <t>1 yr, 2 hr rainfall</t>
  </si>
  <si>
    <r>
      <t>Nitrogen production table:</t>
    </r>
    <r>
      <rPr>
        <sz val="10"/>
        <rFont val="Arial"/>
        <family val="2"/>
      </rPr>
      <t xml:space="preserve"> lb/yr/1000 sq.ft. lot area</t>
    </r>
  </si>
  <si>
    <t xml:space="preserve">Nitrogen Removed Per </t>
  </si>
  <si>
    <t>Grass mixture not specified</t>
  </si>
  <si>
    <t>--</t>
  </si>
  <si>
    <t>Seeding Rate, PLS/Acre</t>
  </si>
  <si>
    <t>Seed 1</t>
  </si>
  <si>
    <t>Seed 2</t>
  </si>
  <si>
    <t>Grass Mixture Seeding Rate                   Lbs PLS / acre ==&gt;&gt;</t>
  </si>
  <si>
    <t>Nitrogen Removed Per Ton Harvested               Lbs./Ton = =&gt;&gt;</t>
  </si>
  <si>
    <t>Reformatted to Arial font, revised comments and documentation</t>
  </si>
  <si>
    <t>flag</t>
  </si>
  <si>
    <t>"1 means a problem"</t>
  </si>
  <si>
    <t>Width</t>
  </si>
  <si>
    <t>Default qp</t>
  </si>
  <si>
    <t>(Manning's "n" assumed to be 0.3)</t>
  </si>
  <si>
    <t>Updated validity checking (6 conditions)</t>
  </si>
  <si>
    <t>Added "clear cells" button</t>
  </si>
  <si>
    <t>provided for manure and other solids settled within the basin.  When the basin will be cleaned</t>
  </si>
  <si>
    <t>after every significant runoff event, additonal storage equivalent to at least 0.5 in. from the</t>
  </si>
  <si>
    <t>concentrated waste area shall be provided.  If only annual cleaning of the basin is planned,</t>
  </si>
  <si>
    <t>provide additonal storage equivalent to at least 6 in. from the concentrated waste area.</t>
  </si>
  <si>
    <t>must be included in the plans and specs.</t>
  </si>
  <si>
    <t xml:space="preserve">The area to which wastes are to be applied shall have nitrogen (N) uptake capability equal to or </t>
  </si>
  <si>
    <t>Added job sheet with site preparation, seeding, and O&amp;M information.</t>
  </si>
  <si>
    <t>Added documentation on Hydraulic Radius, Area Perimeter (wetted) &amp; Units</t>
  </si>
  <si>
    <t>Added note: 300 AU limit, with user entry of number of animal units</t>
  </si>
  <si>
    <t>Ton Harvested (lb/ton)</t>
  </si>
  <si>
    <t>Changed column heading "lb/ac" to "lb/ton" on Nitrogen uptake, References sheet</t>
  </si>
  <si>
    <t>based on AWMFH Notice IL-8, May 2004</t>
  </si>
  <si>
    <t>Updated Nitrogen production to May 2004 values per AWMFH Notice IL-8</t>
  </si>
  <si>
    <t>3.0</t>
  </si>
  <si>
    <t>Revised to match new 635 standard, "Vegetated Treatment Area" - R.Book</t>
  </si>
  <si>
    <t>VEGETATED TREATMENT AREA DESIGN</t>
  </si>
  <si>
    <t>NRCS Conservation Practice Standard 635</t>
  </si>
  <si>
    <t>Steve Hobson</t>
  </si>
  <si>
    <t>(Cattle was 40 lbs/yr/1000 sq.ft., Swine was 80) S.Hobson / R.Book</t>
  </si>
  <si>
    <t>VEGETATED TREATMENT AREA SIZING:</t>
  </si>
  <si>
    <t>Cumulative</t>
  </si>
  <si>
    <t>Number of Animals</t>
  </si>
  <si>
    <t>Animal Units</t>
  </si>
  <si>
    <r>
      <t>Lot Size(Ft</t>
    </r>
    <r>
      <rPr>
        <vertAlign val="superscript"/>
        <sz val="10"/>
        <rFont val="Arial"/>
        <family val="2"/>
      </rPr>
      <t>2</t>
    </r>
    <r>
      <rPr>
        <sz val="10"/>
        <rFont val="Arial"/>
        <family val="2"/>
      </rPr>
      <t>)</t>
    </r>
  </si>
  <si>
    <t>Enter Feedlot Details:</t>
  </si>
  <si>
    <t>Totals</t>
  </si>
  <si>
    <t>Livestock Type</t>
  </si>
  <si>
    <t>Cattle or cow/calf pairs</t>
  </si>
  <si>
    <t>less than 300</t>
  </si>
  <si>
    <t>Mature dairy cattle</t>
  </si>
  <si>
    <t>less than 200</t>
  </si>
  <si>
    <t>Swine weighing over 55 lbs</t>
  </si>
  <si>
    <t>Swine weighing less than 55 lbs</t>
  </si>
  <si>
    <t>less than 750</t>
  </si>
  <si>
    <t>less than 3000</t>
  </si>
  <si>
    <t>Soil Infiltration Rate:</t>
  </si>
  <si>
    <t>Required VTA Area:</t>
  </si>
  <si>
    <t>Rainfall (1-year, 2 hour):</t>
  </si>
  <si>
    <t>Runoff (1-year, 2 hour):</t>
  </si>
  <si>
    <t>inches</t>
  </si>
  <si>
    <t>inches per hour</t>
  </si>
  <si>
    <t>cubic feet</t>
  </si>
  <si>
    <t>Design Flow Depth:</t>
  </si>
  <si>
    <t>cfs</t>
  </si>
  <si>
    <t>square feet minimum</t>
  </si>
  <si>
    <t>Minimum Design Flow:</t>
  </si>
  <si>
    <t>VTA Area</t>
  </si>
  <si>
    <t>(square feet)</t>
  </si>
  <si>
    <t>Contact</t>
  </si>
  <si>
    <t>Time</t>
  </si>
  <si>
    <t>N production lb/yr/</t>
  </si>
  <si>
    <t>lbs N produced per year</t>
  </si>
  <si>
    <t>lbs N uptake per year</t>
  </si>
  <si>
    <t>NITROGEN BALANCE:</t>
  </si>
  <si>
    <t>N uptake ratio</t>
  </si>
  <si>
    <t>Nitrogen produced from Lot:</t>
  </si>
  <si>
    <t>Nitrogen uptake of Filter Strip:</t>
  </si>
  <si>
    <t>Added dual livestock type functionality</t>
  </si>
  <si>
    <t>Updated specs</t>
  </si>
  <si>
    <r>
      <t>NOTE:</t>
    </r>
    <r>
      <rPr>
        <sz val="10"/>
        <rFont val="Arial"/>
        <family val="2"/>
      </rPr>
      <t xml:space="preserve">
</t>
    </r>
    <r>
      <rPr>
        <i/>
        <sz val="10"/>
        <rFont val="Arial"/>
        <family val="2"/>
      </rPr>
      <t>This design tool applies to VTA design for feedlot runoff only.  Systems that include other wastewater in the waste stream must be designed using other methods.</t>
    </r>
  </si>
  <si>
    <t>for feedlot runoff</t>
  </si>
  <si>
    <t>Total Length</t>
  </si>
  <si>
    <t>Reference:</t>
  </si>
  <si>
    <t>http://www.epa.gov/npdes/pubs/sector_table.pdf</t>
  </si>
  <si>
    <t>as part of the waste management system.</t>
  </si>
  <si>
    <t>The VTA area shall be large enough to infiltrate the entire volume of feedlot runoff during a</t>
  </si>
  <si>
    <t>Provide adequate VTA length for a minimum contact time of 2 hours.</t>
  </si>
  <si>
    <t>IL-635 VEGETATED TREATMENT AREA (VTA)</t>
  </si>
  <si>
    <t>10.</t>
  </si>
  <si>
    <t>design contact time.</t>
  </si>
  <si>
    <t xml:space="preserve">greater than 1/3 of the rate of (N) loading. </t>
  </si>
  <si>
    <t>VEGETATED TREATMENT AREA</t>
  </si>
  <si>
    <t>NATURAL RESOURCES CONSERVATION SERVICE</t>
  </si>
  <si>
    <t>CONSTRUCTION SPECIFICATION</t>
  </si>
  <si>
    <t>3.1</t>
  </si>
  <si>
    <t>Corrected N uptake calculation to use actual filter strip surface area</t>
  </si>
  <si>
    <t>Set default design flow depth to 0.5 inches</t>
  </si>
  <si>
    <t>Added provision for user override of design storm runoff volume</t>
  </si>
  <si>
    <t>Min. Design Runoff Volume:</t>
  </si>
  <si>
    <t>Design Runoff Volume to use:</t>
  </si>
  <si>
    <t>default volume</t>
  </si>
  <si>
    <t>Illinois NRCS - Version 3.3</t>
  </si>
  <si>
    <t>modified 11/6/08</t>
  </si>
  <si>
    <t>This standard applies only on small AFOs as defined by the U.S. EPA:</t>
  </si>
  <si>
    <t>Expanded comment note about animal units where the standard applies</t>
  </si>
  <si>
    <t xml:space="preserve">Added conditional formatting on animal units and design runoff volume </t>
  </si>
  <si>
    <t>Changed conditional formatting on slope to address the 0.3 - 6% slope range</t>
  </si>
  <si>
    <t xml:space="preserve">    VTA area and flow depth</t>
  </si>
  <si>
    <t>Corrected minimum design flow calculation to use design volume rather than</t>
  </si>
  <si>
    <t>Removed "Design Flow to Use" user entry</t>
  </si>
  <si>
    <t>Added conditional formatting on cumulative contact time and cumulative VTA area</t>
  </si>
  <si>
    <t>Applicable only on small AFOs as defined by the U.S. Environmental Protection Agency.</t>
  </si>
  <si>
    <t>EPA's small AFO is approximately equivalent to 300 animal units as defined by NRCS.</t>
  </si>
  <si>
    <t>Design flow rate is determined using the volume of runoff to be infiltrated and the</t>
  </si>
  <si>
    <t xml:space="preserve">4. </t>
  </si>
  <si>
    <t xml:space="preserve">12. </t>
  </si>
  <si>
    <t>13.</t>
  </si>
  <si>
    <t>Revised Documentation to match final VTA standard</t>
  </si>
  <si>
    <t>A settling basin shall be provided between the waste source and the VTA to store 1,100 cu.ft</t>
  </si>
  <si>
    <t xml:space="preserve"> per acre-inch of runoff from a 2-year, 24-hour rainfall.  Additional storage capacity shall be</t>
  </si>
  <si>
    <t xml:space="preserve">Provisions for excluding roof water and unpolluted surface runoff must be included </t>
  </si>
  <si>
    <t xml:space="preserve">Provisions for mowing and removing vegetation to maintain the effectiveness of the filter area </t>
  </si>
  <si>
    <t>The VTA design is to distribute flow uniformly across the top of the filter strip and</t>
  </si>
  <si>
    <t xml:space="preserve">maintain sheet flow through the strip.  </t>
  </si>
  <si>
    <t>Maximum design flow depth is 0.5 inches.</t>
  </si>
  <si>
    <t xml:space="preserve">1-year, 2-hour rainfall event.  </t>
  </si>
  <si>
    <r>
      <t>Velocity (ft/s) = 1.486/n *R</t>
    </r>
    <r>
      <rPr>
        <vertAlign val="superscript"/>
        <sz val="10"/>
        <rFont val="Arial"/>
        <family val="2"/>
      </rPr>
      <t>(2/3)</t>
    </r>
    <r>
      <rPr>
        <sz val="10"/>
        <rFont val="Arial"/>
        <family val="2"/>
      </rPr>
      <t>*S</t>
    </r>
    <r>
      <rPr>
        <vertAlign val="superscript"/>
        <sz val="10"/>
        <rFont val="Arial"/>
        <family val="2"/>
      </rPr>
      <t>(1/2)</t>
    </r>
  </si>
  <si>
    <t>A serpentine or switchback channel can be used to provide greater length of flow.</t>
  </si>
  <si>
    <t>Soil must have limiting infiltration rate in the range of 1.0 to 6.0 inches per hour.</t>
  </si>
  <si>
    <t>Capacity (cfs)  = VTA Width * Flow Depth * Velocity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</si>
</sst>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_(* #,##0.000_);_(* \(#,##0.000\);_(* &quot;-&quot;??_);_(@_)"/>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0.000_)"/>
    <numFmt numFmtId="177" formatCode="0.00&quot; cfs&quot;"/>
    <numFmt numFmtId="178" formatCode="0.00&quot; sq.ft.&quot;"/>
    <numFmt numFmtId="179" formatCode="0&quot; sq.ft.&quot;"/>
    <numFmt numFmtId="180" formatCode="#,#00&quot; sq.ft.&quot;"/>
    <numFmt numFmtId="181" formatCode="#,#00.0&quot; sq.ft.&quot;"/>
    <numFmt numFmtId="182" formatCode="#,#00.00&quot; sq.ft.&quot;"/>
    <numFmt numFmtId="183" formatCode="0.0&quot; AU&quot;"/>
    <numFmt numFmtId="184" formatCode="0,000&quot; sq.ft.&quot;"/>
    <numFmt numFmtId="185" formatCode="0&quot; ft.&quot;"/>
    <numFmt numFmtId="186" formatCode="&quot;Yes&quot;;&quot;Yes&quot;;&quot;No&quot;"/>
    <numFmt numFmtId="187" formatCode="&quot;True&quot;;&quot;True&quot;;&quot;False&quot;"/>
    <numFmt numFmtId="188" formatCode="&quot;On&quot;;&quot;On&quot;;&quot;Off&quot;"/>
    <numFmt numFmtId="189" formatCode="[$€-2]\ #,##0.00_);[Red]\([$€-2]\ #,##0.00\)"/>
  </numFmts>
  <fonts count="32">
    <font>
      <sz val="10"/>
      <name val="Courier"/>
      <family val="0"/>
    </font>
    <font>
      <sz val="10"/>
      <name val="Arial"/>
      <family val="0"/>
    </font>
    <font>
      <b/>
      <u val="single"/>
      <sz val="10"/>
      <name val="Arial"/>
      <family val="2"/>
    </font>
    <font>
      <sz val="8"/>
      <name val="Tahoma"/>
      <family val="2"/>
    </font>
    <font>
      <b/>
      <sz val="8"/>
      <name val="Tahoma"/>
      <family val="0"/>
    </font>
    <font>
      <b/>
      <sz val="12"/>
      <name val="Arial"/>
      <family val="2"/>
    </font>
    <font>
      <b/>
      <sz val="10"/>
      <name val="Arial"/>
      <family val="2"/>
    </font>
    <font>
      <b/>
      <sz val="7"/>
      <name val="Arial"/>
      <family val="2"/>
    </font>
    <font>
      <u val="single"/>
      <sz val="10"/>
      <name val="Arial"/>
      <family val="2"/>
    </font>
    <font>
      <sz val="10"/>
      <color indexed="12"/>
      <name val="Arial"/>
      <family val="2"/>
    </font>
    <font>
      <b/>
      <vertAlign val="superscript"/>
      <sz val="10"/>
      <name val="Arial"/>
      <family val="2"/>
    </font>
    <font>
      <vertAlign val="superscript"/>
      <sz val="10"/>
      <name val="Arial"/>
      <family val="2"/>
    </font>
    <font>
      <b/>
      <sz val="16"/>
      <name val="Arial"/>
      <family val="2"/>
    </font>
    <font>
      <i/>
      <sz val="10"/>
      <name val="Arial"/>
      <family val="2"/>
    </font>
    <font>
      <i/>
      <sz val="7"/>
      <name val="Arial"/>
      <family val="2"/>
    </font>
    <font>
      <i/>
      <sz val="8"/>
      <name val="Tahoma"/>
      <family val="2"/>
    </font>
    <font>
      <i/>
      <sz val="8"/>
      <name val="Arial"/>
      <family val="2"/>
    </font>
    <font>
      <i/>
      <u val="single"/>
      <sz val="8"/>
      <name val="Arial"/>
      <family val="2"/>
    </font>
    <font>
      <b/>
      <i/>
      <sz val="10"/>
      <name val="Arial"/>
      <family val="2"/>
    </font>
    <font>
      <b/>
      <sz val="14"/>
      <name val="Arial"/>
      <family val="2"/>
    </font>
    <font>
      <u val="single"/>
      <sz val="10"/>
      <color indexed="12"/>
      <name val="Courier"/>
      <family val="0"/>
    </font>
    <font>
      <b/>
      <sz val="11"/>
      <name val="Arial"/>
      <family val="2"/>
    </font>
    <font>
      <b/>
      <sz val="10"/>
      <color indexed="8"/>
      <name val="Arial"/>
      <family val="2"/>
    </font>
    <font>
      <sz val="12"/>
      <name val="Arial"/>
      <family val="2"/>
    </font>
    <font>
      <sz val="10"/>
      <color indexed="8"/>
      <name val="Arial"/>
      <family val="2"/>
    </font>
    <font>
      <sz val="10"/>
      <color indexed="8"/>
      <name val="Symbol"/>
      <family val="1"/>
    </font>
    <font>
      <sz val="12"/>
      <name val="Symbol"/>
      <family val="1"/>
    </font>
    <font>
      <sz val="12"/>
      <name val="Times New Roman"/>
      <family val="1"/>
    </font>
    <font>
      <b/>
      <u val="single"/>
      <sz val="8"/>
      <name val="Tahoma"/>
      <family val="2"/>
    </font>
    <font>
      <sz val="8"/>
      <name val="Courier"/>
      <family val="0"/>
    </font>
    <font>
      <i/>
      <u val="single"/>
      <sz val="10"/>
      <color indexed="12"/>
      <name val="Arial"/>
      <family val="2"/>
    </font>
    <font>
      <b/>
      <sz val="8"/>
      <name val="Courier"/>
      <family val="2"/>
    </font>
  </fonts>
  <fills count="9">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s>
  <borders count="48">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medium"/>
      <top style="medium"/>
      <bottom style="medium"/>
    </border>
    <border>
      <left style="thin"/>
      <right style="thin"/>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medium"/>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9" fontId="1" fillId="0" borderId="0" applyFont="0" applyFill="0" applyBorder="0" applyAlignment="0" applyProtection="0"/>
  </cellStyleXfs>
  <cellXfs count="218">
    <xf numFmtId="0" fontId="0" fillId="0" borderId="0" xfId="0" applyAlignment="1">
      <alignment/>
    </xf>
    <xf numFmtId="0" fontId="1" fillId="0" borderId="0" xfId="0" applyFont="1" applyAlignment="1">
      <alignment/>
    </xf>
    <xf numFmtId="0" fontId="6" fillId="0" borderId="0" xfId="0" applyFont="1" applyAlignment="1">
      <alignment/>
    </xf>
    <xf numFmtId="0" fontId="5"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0" xfId="0" applyFont="1" applyAlignment="1" applyProtection="1">
      <alignment horizontal="left"/>
      <protection/>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6" fillId="0" borderId="0"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0" xfId="0" applyFont="1" applyBorder="1" applyAlignment="1">
      <alignment horizontal="center"/>
    </xf>
    <xf numFmtId="0" fontId="1" fillId="2" borderId="4" xfId="0" applyFont="1" applyFill="1" applyBorder="1" applyAlignment="1">
      <alignment/>
    </xf>
    <xf numFmtId="0" fontId="1" fillId="2" borderId="0" xfId="0" applyFont="1" applyFill="1" applyBorder="1" applyAlignment="1">
      <alignment/>
    </xf>
    <xf numFmtId="0" fontId="1" fillId="0" borderId="0" xfId="0" applyFont="1" applyBorder="1" applyAlignment="1">
      <alignment horizontal="right"/>
    </xf>
    <xf numFmtId="0" fontId="1" fillId="0" borderId="4" xfId="0" applyFont="1" applyBorder="1" applyAlignment="1" applyProtection="1">
      <alignment horizontal="left"/>
      <protection/>
    </xf>
    <xf numFmtId="0" fontId="1" fillId="2" borderId="0" xfId="0" applyFont="1" applyFill="1" applyBorder="1" applyAlignment="1" applyProtection="1">
      <alignment horizontal="left"/>
      <protection/>
    </xf>
    <xf numFmtId="0" fontId="1" fillId="0" borderId="0" xfId="0" applyFont="1" applyBorder="1" applyAlignment="1" applyProtection="1">
      <alignment horizontal="left"/>
      <protection locked="0"/>
    </xf>
    <xf numFmtId="0" fontId="1" fillId="0" borderId="6" xfId="0" applyFont="1" applyBorder="1" applyAlignment="1">
      <alignment/>
    </xf>
    <xf numFmtId="0" fontId="1" fillId="0" borderId="7" xfId="0" applyFont="1" applyBorder="1" applyAlignment="1">
      <alignment/>
    </xf>
    <xf numFmtId="0" fontId="9" fillId="0" borderId="0" xfId="0" applyFont="1" applyAlignment="1" applyProtection="1">
      <alignment horizontal="left"/>
      <protection locked="0"/>
    </xf>
    <xf numFmtId="0" fontId="9" fillId="0" borderId="0" xfId="0" applyFont="1" applyAlignment="1" applyProtection="1">
      <alignment/>
      <protection locked="0"/>
    </xf>
    <xf numFmtId="0" fontId="1" fillId="0" borderId="0" xfId="0" applyFont="1" applyAlignment="1">
      <alignment wrapText="1"/>
    </xf>
    <xf numFmtId="0" fontId="6" fillId="0" borderId="0" xfId="0" applyFont="1" applyAlignment="1" applyProtection="1">
      <alignment horizontal="center"/>
      <protection locked="0"/>
    </xf>
    <xf numFmtId="0" fontId="1" fillId="0" borderId="0" xfId="0" applyFont="1" applyFill="1" applyBorder="1" applyAlignment="1">
      <alignment wrapText="1"/>
    </xf>
    <xf numFmtId="0" fontId="1" fillId="3" borderId="8" xfId="0" applyFont="1" applyFill="1" applyBorder="1" applyAlignment="1">
      <alignment wrapText="1"/>
    </xf>
    <xf numFmtId="0" fontId="1" fillId="3" borderId="9" xfId="0" applyFont="1" applyFill="1" applyBorder="1" applyAlignment="1">
      <alignment/>
    </xf>
    <xf numFmtId="0" fontId="1" fillId="3" borderId="10" xfId="0" applyFont="1" applyFill="1" applyBorder="1" applyAlignment="1">
      <alignment/>
    </xf>
    <xf numFmtId="0" fontId="1" fillId="0" borderId="0" xfId="0" applyFont="1" applyFill="1" applyBorder="1" applyAlignment="1" applyProtection="1">
      <alignment/>
      <protection locked="0"/>
    </xf>
    <xf numFmtId="0" fontId="1" fillId="3" borderId="6" xfId="0" applyFont="1" applyFill="1" applyBorder="1" applyAlignment="1">
      <alignment/>
    </xf>
    <xf numFmtId="0" fontId="1" fillId="3" borderId="7" xfId="0" applyFont="1" applyFill="1" applyBorder="1" applyAlignment="1">
      <alignment/>
    </xf>
    <xf numFmtId="0" fontId="6" fillId="3" borderId="11" xfId="0" applyFont="1" applyFill="1" applyBorder="1" applyAlignment="1" applyProtection="1">
      <alignment horizontal="center"/>
      <protection locked="0"/>
    </xf>
    <xf numFmtId="0" fontId="6" fillId="0" borderId="0" xfId="0" applyFont="1" applyAlignment="1" applyProtection="1">
      <alignment horizontal="left"/>
      <protection/>
    </xf>
    <xf numFmtId="168" fontId="1" fillId="0" borderId="1" xfId="15" applyNumberFormat="1" applyFont="1" applyFill="1" applyBorder="1" applyAlignment="1" applyProtection="1">
      <alignment/>
      <protection locked="0"/>
    </xf>
    <xf numFmtId="37" fontId="1" fillId="0" borderId="12" xfId="0" applyNumberFormat="1" applyFont="1" applyBorder="1" applyAlignment="1" applyProtection="1">
      <alignment horizontal="left"/>
      <protection locked="0"/>
    </xf>
    <xf numFmtId="0" fontId="1" fillId="2" borderId="8" xfId="0" applyFont="1" applyFill="1" applyBorder="1" applyAlignment="1">
      <alignment/>
    </xf>
    <xf numFmtId="0" fontId="1" fillId="2" borderId="9" xfId="0" applyFont="1" applyFill="1" applyBorder="1" applyAlignment="1">
      <alignment/>
    </xf>
    <xf numFmtId="0" fontId="1" fillId="2" borderId="10" xfId="0" applyFont="1" applyFill="1" applyBorder="1" applyAlignment="1">
      <alignment/>
    </xf>
    <xf numFmtId="0" fontId="1" fillId="2" borderId="5" xfId="0" applyFont="1" applyFill="1" applyBorder="1" applyAlignment="1">
      <alignment/>
    </xf>
    <xf numFmtId="0" fontId="1" fillId="2" borderId="6" xfId="0" applyFont="1" applyFill="1" applyBorder="1" applyAlignment="1">
      <alignment/>
    </xf>
    <xf numFmtId="0" fontId="1" fillId="2" borderId="7" xfId="0" applyFont="1" applyFill="1" applyBorder="1" applyAlignment="1">
      <alignment/>
    </xf>
    <xf numFmtId="0" fontId="1" fillId="2" borderId="11" xfId="0" applyFont="1" applyFill="1" applyBorder="1" applyAlignment="1">
      <alignment/>
    </xf>
    <xf numFmtId="0" fontId="1" fillId="4" borderId="8" xfId="0" applyFont="1" applyFill="1" applyBorder="1" applyAlignment="1">
      <alignment/>
    </xf>
    <xf numFmtId="0" fontId="1" fillId="4" borderId="9" xfId="0" applyFont="1" applyFill="1" applyBorder="1" applyAlignment="1">
      <alignment/>
    </xf>
    <xf numFmtId="0" fontId="1" fillId="4" borderId="4" xfId="0" applyFont="1" applyFill="1" applyBorder="1" applyAlignment="1">
      <alignment/>
    </xf>
    <xf numFmtId="0" fontId="1" fillId="4" borderId="13" xfId="0" applyFont="1" applyFill="1" applyBorder="1" applyAlignment="1" applyProtection="1">
      <alignment/>
      <protection locked="0"/>
    </xf>
    <xf numFmtId="0" fontId="1" fillId="3" borderId="8" xfId="0" applyFont="1" applyFill="1" applyBorder="1" applyAlignment="1">
      <alignment/>
    </xf>
    <xf numFmtId="0" fontId="1" fillId="3" borderId="10" xfId="0" applyFont="1" applyFill="1" applyBorder="1" applyAlignment="1" applyProtection="1">
      <alignment/>
      <protection locked="0"/>
    </xf>
    <xf numFmtId="0" fontId="1" fillId="3" borderId="4" xfId="0" applyFont="1" applyFill="1" applyBorder="1" applyAlignment="1">
      <alignment/>
    </xf>
    <xf numFmtId="175" fontId="6" fillId="3" borderId="0" xfId="0" applyNumberFormat="1" applyFont="1" applyFill="1" applyBorder="1" applyAlignment="1" applyProtection="1">
      <alignment horizontal="center"/>
      <protection locked="0"/>
    </xf>
    <xf numFmtId="0" fontId="1" fillId="3" borderId="5" xfId="0" applyFont="1" applyFill="1" applyBorder="1" applyAlignment="1" applyProtection="1">
      <alignment/>
      <protection locked="0"/>
    </xf>
    <xf numFmtId="0" fontId="8" fillId="0" borderId="0" xfId="0" applyFont="1" applyAlignment="1">
      <alignment/>
    </xf>
    <xf numFmtId="0" fontId="1" fillId="0" borderId="0" xfId="0" applyFont="1" applyAlignment="1">
      <alignment horizontal="center"/>
    </xf>
    <xf numFmtId="16" fontId="1" fillId="0" borderId="0" xfId="0" applyNumberFormat="1" applyFont="1" applyAlignment="1">
      <alignment/>
    </xf>
    <xf numFmtId="0" fontId="6" fillId="2" borderId="13" xfId="0" applyFont="1" applyFill="1" applyBorder="1" applyAlignment="1">
      <alignment vertical="center"/>
    </xf>
    <xf numFmtId="0" fontId="6" fillId="0" borderId="13" xfId="0" applyFont="1" applyFill="1" applyBorder="1" applyAlignment="1">
      <alignment horizontal="center"/>
    </xf>
    <xf numFmtId="0" fontId="6" fillId="0" borderId="13" xfId="0" applyFont="1" applyBorder="1" applyAlignment="1">
      <alignment horizontal="left"/>
    </xf>
    <xf numFmtId="0" fontId="2" fillId="5" borderId="13" xfId="0" applyFont="1" applyFill="1" applyBorder="1" applyAlignment="1">
      <alignment/>
    </xf>
    <xf numFmtId="0" fontId="1" fillId="6" borderId="13" xfId="0" applyFont="1" applyFill="1" applyBorder="1" applyAlignment="1">
      <alignment horizontal="center"/>
    </xf>
    <xf numFmtId="2" fontId="1" fillId="6" borderId="13" xfId="0" applyNumberFormat="1" applyFont="1" applyFill="1" applyBorder="1" applyAlignment="1">
      <alignment horizontal="center"/>
    </xf>
    <xf numFmtId="0" fontId="1" fillId="0" borderId="9" xfId="0" applyFont="1" applyBorder="1" applyAlignment="1" applyProtection="1">
      <alignment horizontal="left"/>
      <protection/>
    </xf>
    <xf numFmtId="0" fontId="1" fillId="0" borderId="14" xfId="0" applyFont="1" applyBorder="1" applyAlignment="1" applyProtection="1">
      <alignment horizontal="center"/>
      <protection/>
    </xf>
    <xf numFmtId="0" fontId="1" fillId="0" borderId="15" xfId="0" applyFont="1" applyBorder="1" applyAlignment="1">
      <alignment horizontal="center"/>
    </xf>
    <xf numFmtId="0" fontId="1" fillId="0" borderId="15" xfId="0" applyFont="1" applyBorder="1" applyAlignment="1" applyProtection="1">
      <alignment horizontal="center"/>
      <protection/>
    </xf>
    <xf numFmtId="0" fontId="1" fillId="0" borderId="16" xfId="0" applyFont="1" applyBorder="1" applyAlignment="1" applyProtection="1">
      <alignment horizontal="center"/>
      <protection/>
    </xf>
    <xf numFmtId="0" fontId="9" fillId="2" borderId="14" xfId="0" applyFont="1" applyFill="1" applyBorder="1" applyAlignment="1" applyProtection="1">
      <alignment horizontal="center"/>
      <protection locked="0"/>
    </xf>
    <xf numFmtId="0" fontId="9" fillId="2" borderId="15" xfId="0" applyFont="1" applyFill="1" applyBorder="1" applyAlignment="1" applyProtection="1">
      <alignment horizontal="center"/>
      <protection locked="0"/>
    </xf>
    <xf numFmtId="165" fontId="1" fillId="0" borderId="15" xfId="0" applyNumberFormat="1" applyFont="1" applyBorder="1" applyAlignment="1" applyProtection="1">
      <alignment horizontal="center"/>
      <protection/>
    </xf>
    <xf numFmtId="176" fontId="1" fillId="0" borderId="15" xfId="0" applyNumberFormat="1" applyFont="1" applyBorder="1" applyAlignment="1" applyProtection="1">
      <alignment horizontal="center"/>
      <protection/>
    </xf>
    <xf numFmtId="165" fontId="1" fillId="0" borderId="16" xfId="0" applyNumberFormat="1" applyFont="1" applyBorder="1" applyAlignment="1" applyProtection="1">
      <alignment horizontal="center"/>
      <protection/>
    </xf>
    <xf numFmtId="0" fontId="9" fillId="2" borderId="17" xfId="0" applyFont="1" applyFill="1" applyBorder="1" applyAlignment="1" applyProtection="1">
      <alignment horizontal="center"/>
      <protection locked="0"/>
    </xf>
    <xf numFmtId="165" fontId="1" fillId="0" borderId="18" xfId="0" applyNumberFormat="1" applyFont="1" applyBorder="1" applyAlignment="1" applyProtection="1">
      <alignment horizontal="center"/>
      <protection/>
    </xf>
    <xf numFmtId="165" fontId="1" fillId="0" borderId="19" xfId="0" applyNumberFormat="1" applyFont="1" applyBorder="1" applyAlignment="1" applyProtection="1">
      <alignment horizontal="center"/>
      <protection/>
    </xf>
    <xf numFmtId="0" fontId="1" fillId="0" borderId="20" xfId="0" applyFont="1" applyBorder="1" applyAlignment="1">
      <alignment/>
    </xf>
    <xf numFmtId="0" fontId="1" fillId="0" borderId="20" xfId="0" applyFont="1" applyBorder="1" applyAlignment="1">
      <alignment horizontal="center"/>
    </xf>
    <xf numFmtId="0" fontId="13" fillId="0" borderId="17" xfId="0" applyFont="1" applyBorder="1" applyAlignment="1" applyProtection="1">
      <alignment horizontal="center"/>
      <protection/>
    </xf>
    <xf numFmtId="0" fontId="13" fillId="0" borderId="18" xfId="0" applyFont="1" applyBorder="1" applyAlignment="1" applyProtection="1">
      <alignment horizontal="center"/>
      <protection/>
    </xf>
    <xf numFmtId="0" fontId="13" fillId="0" borderId="19" xfId="0" applyFont="1" applyBorder="1" applyAlignment="1" applyProtection="1">
      <alignment horizontal="center"/>
      <protection/>
    </xf>
    <xf numFmtId="0" fontId="13" fillId="0" borderId="0" xfId="0" applyFont="1" applyBorder="1" applyAlignment="1">
      <alignment/>
    </xf>
    <xf numFmtId="0" fontId="1" fillId="4" borderId="21"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13" xfId="0" applyFont="1" applyFill="1" applyBorder="1" applyAlignment="1">
      <alignment horizontal="center" wrapText="1"/>
    </xf>
    <xf numFmtId="0" fontId="1" fillId="4" borderId="13" xfId="0" applyFont="1" applyFill="1" applyBorder="1" applyAlignment="1" quotePrefix="1">
      <alignment horizontal="center" wrapText="1"/>
    </xf>
    <xf numFmtId="0" fontId="1" fillId="4" borderId="23" xfId="0" applyFont="1" applyFill="1" applyBorder="1" applyAlignment="1" quotePrefix="1">
      <alignment horizontal="center" wrapText="1"/>
    </xf>
    <xf numFmtId="0" fontId="1" fillId="4" borderId="24" xfId="0" applyFont="1" applyFill="1" applyBorder="1" applyAlignment="1">
      <alignment/>
    </xf>
    <xf numFmtId="0" fontId="1" fillId="4" borderId="25" xfId="0" applyFont="1" applyFill="1" applyBorder="1" applyAlignment="1">
      <alignment wrapText="1"/>
    </xf>
    <xf numFmtId="0" fontId="6" fillId="4" borderId="13" xfId="0" applyFont="1" applyFill="1" applyBorder="1" applyAlignment="1">
      <alignment/>
    </xf>
    <xf numFmtId="0" fontId="1" fillId="4" borderId="13" xfId="0" applyFont="1" applyFill="1" applyBorder="1" applyAlignment="1">
      <alignment horizontal="center"/>
    </xf>
    <xf numFmtId="0" fontId="1" fillId="4" borderId="13" xfId="0" applyFont="1" applyFill="1" applyBorder="1" applyAlignment="1" quotePrefix="1">
      <alignment horizontal="center"/>
    </xf>
    <xf numFmtId="0" fontId="6" fillId="0" borderId="4" xfId="0" applyFont="1" applyBorder="1" applyAlignment="1" applyProtection="1">
      <alignment horizontal="left"/>
      <protection/>
    </xf>
    <xf numFmtId="0" fontId="1" fillId="3" borderId="9" xfId="0" applyFont="1" applyFill="1" applyBorder="1" applyAlignment="1" applyProtection="1" quotePrefix="1">
      <alignment horizontal="center"/>
      <protection locked="0"/>
    </xf>
    <xf numFmtId="0" fontId="7" fillId="0" borderId="0" xfId="0" applyFont="1" applyFill="1" applyBorder="1" applyAlignment="1">
      <alignment horizontal="center"/>
    </xf>
    <xf numFmtId="15" fontId="14" fillId="0" borderId="0" xfId="0" applyNumberFormat="1" applyFont="1" applyFill="1" applyBorder="1" applyAlignment="1">
      <alignment horizontal="center"/>
    </xf>
    <xf numFmtId="0" fontId="16" fillId="0" borderId="0" xfId="0" applyFont="1" applyBorder="1" applyAlignment="1">
      <alignment horizontal="right"/>
    </xf>
    <xf numFmtId="0" fontId="1" fillId="0" borderId="0" xfId="0" applyFont="1" applyFill="1" applyBorder="1" applyAlignment="1">
      <alignment/>
    </xf>
    <xf numFmtId="0" fontId="1" fillId="0" borderId="26" xfId="0" applyFont="1" applyBorder="1" applyAlignment="1">
      <alignment horizontal="center"/>
    </xf>
    <xf numFmtId="2" fontId="1" fillId="0" borderId="27" xfId="0" applyNumberFormat="1" applyFont="1" applyBorder="1" applyAlignment="1">
      <alignment horizontal="center"/>
    </xf>
    <xf numFmtId="0" fontId="13" fillId="0" borderId="0" xfId="0" applyFont="1" applyAlignment="1">
      <alignment/>
    </xf>
    <xf numFmtId="14" fontId="1" fillId="0" borderId="26" xfId="0" applyNumberFormat="1" applyFont="1" applyBorder="1" applyAlignment="1">
      <alignment/>
    </xf>
    <xf numFmtId="0" fontId="1" fillId="0" borderId="26" xfId="0" applyFont="1" applyBorder="1" applyAlignment="1">
      <alignment/>
    </xf>
    <xf numFmtId="0" fontId="1" fillId="0" borderId="15" xfId="0" applyFont="1" applyBorder="1" applyAlignment="1">
      <alignment/>
    </xf>
    <xf numFmtId="0" fontId="1" fillId="0" borderId="27" xfId="0" applyFont="1" applyBorder="1" applyAlignment="1">
      <alignment/>
    </xf>
    <xf numFmtId="14" fontId="1" fillId="0" borderId="13" xfId="0" applyNumberFormat="1" applyFont="1" applyBorder="1" applyAlignment="1">
      <alignment/>
    </xf>
    <xf numFmtId="0" fontId="1" fillId="0" borderId="13" xfId="0" applyFont="1" applyBorder="1" applyAlignment="1">
      <alignment/>
    </xf>
    <xf numFmtId="0" fontId="16" fillId="0" borderId="0" xfId="0" applyFont="1" applyAlignment="1">
      <alignment/>
    </xf>
    <xf numFmtId="2" fontId="1" fillId="0" borderId="13" xfId="0" applyNumberFormat="1" applyFont="1" applyBorder="1" applyAlignment="1">
      <alignment horizontal="center"/>
    </xf>
    <xf numFmtId="0" fontId="1" fillId="0" borderId="13"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xf>
    <xf numFmtId="0" fontId="1" fillId="0" borderId="24" xfId="0" applyFont="1" applyBorder="1" applyAlignment="1" applyProtection="1">
      <alignment horizontal="center"/>
      <protection/>
    </xf>
    <xf numFmtId="0" fontId="1" fillId="0" borderId="13" xfId="0" applyFont="1" applyBorder="1" applyAlignment="1">
      <alignment horizontal="right"/>
    </xf>
    <xf numFmtId="0" fontId="1" fillId="2" borderId="13" xfId="0" applyFont="1" applyFill="1" applyBorder="1" applyAlignment="1" applyProtection="1">
      <alignment horizontal="center"/>
      <protection locked="0"/>
    </xf>
    <xf numFmtId="175" fontId="1" fillId="2" borderId="13" xfId="0" applyNumberFormat="1" applyFont="1" applyFill="1" applyBorder="1" applyAlignment="1" applyProtection="1">
      <alignment horizontal="center"/>
      <protection locked="0"/>
    </xf>
    <xf numFmtId="183" fontId="1" fillId="0" borderId="13" xfId="0" applyNumberFormat="1" applyFont="1" applyBorder="1" applyAlignment="1">
      <alignment horizontal="center"/>
    </xf>
    <xf numFmtId="0" fontId="1" fillId="4" borderId="13" xfId="0" applyFont="1" applyFill="1" applyBorder="1" applyAlignment="1" applyProtection="1">
      <alignment horizontal="left"/>
      <protection locked="0"/>
    </xf>
    <xf numFmtId="0" fontId="1" fillId="4" borderId="23" xfId="0" applyFont="1" applyFill="1" applyBorder="1" applyAlignment="1">
      <alignment horizontal="center"/>
    </xf>
    <xf numFmtId="0" fontId="1" fillId="4" borderId="13" xfId="0" applyFont="1" applyFill="1" applyBorder="1" applyAlignment="1" applyProtection="1">
      <alignment horizontal="left" wrapText="1"/>
      <protection locked="0"/>
    </xf>
    <xf numFmtId="0" fontId="1" fillId="4" borderId="29" xfId="0" applyFont="1" applyFill="1" applyBorder="1" applyAlignment="1" applyProtection="1">
      <alignment horizontal="left" wrapText="1"/>
      <protection locked="0"/>
    </xf>
    <xf numFmtId="0" fontId="1" fillId="4" borderId="29" xfId="0" applyFont="1" applyFill="1" applyBorder="1" applyAlignment="1">
      <alignment horizontal="center" wrapText="1"/>
    </xf>
    <xf numFmtId="0" fontId="1" fillId="4" borderId="29" xfId="0" applyFont="1" applyFill="1" applyBorder="1" applyAlignment="1">
      <alignment horizontal="center"/>
    </xf>
    <xf numFmtId="0" fontId="1" fillId="4" borderId="30" xfId="0" applyFont="1" applyFill="1" applyBorder="1" applyAlignment="1">
      <alignment horizontal="center"/>
    </xf>
    <xf numFmtId="14" fontId="1" fillId="2" borderId="13" xfId="0" applyNumberFormat="1" applyFont="1" applyFill="1" applyBorder="1" applyAlignment="1" applyProtection="1">
      <alignment horizontal="center"/>
      <protection locked="0"/>
    </xf>
    <xf numFmtId="0" fontId="16" fillId="0" borderId="0" xfId="0" applyFont="1" applyBorder="1" applyAlignment="1" applyProtection="1">
      <alignment horizontal="left"/>
      <protection/>
    </xf>
    <xf numFmtId="0" fontId="1" fillId="0" borderId="4"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1" fillId="2" borderId="26" xfId="0" applyFont="1" applyFill="1" applyBorder="1" applyAlignment="1" applyProtection="1">
      <alignment horizontal="center"/>
      <protection locked="0"/>
    </xf>
    <xf numFmtId="2" fontId="1" fillId="7" borderId="13" xfId="0" applyNumberFormat="1" applyFont="1" applyFill="1" applyBorder="1" applyAlignment="1">
      <alignment horizontal="center"/>
    </xf>
    <xf numFmtId="3" fontId="1" fillId="0" borderId="13" xfId="0" applyNumberFormat="1" applyFont="1" applyFill="1" applyBorder="1" applyAlignment="1" applyProtection="1">
      <alignment horizontal="center"/>
      <protection/>
    </xf>
    <xf numFmtId="2" fontId="1" fillId="2" borderId="13" xfId="0" applyNumberFormat="1" applyFont="1" applyFill="1" applyBorder="1" applyAlignment="1" applyProtection="1">
      <alignment horizontal="center"/>
      <protection locked="0"/>
    </xf>
    <xf numFmtId="0" fontId="16" fillId="0" borderId="16" xfId="0" applyFont="1" applyBorder="1" applyAlignment="1">
      <alignment/>
    </xf>
    <xf numFmtId="0" fontId="1" fillId="0" borderId="0" xfId="0" applyFont="1" applyAlignment="1">
      <alignment horizontal="right"/>
    </xf>
    <xf numFmtId="0" fontId="16" fillId="0" borderId="5" xfId="0" applyFont="1" applyBorder="1" applyAlignment="1">
      <alignment/>
    </xf>
    <xf numFmtId="184" fontId="1" fillId="0" borderId="13" xfId="0" applyNumberFormat="1" applyFont="1" applyBorder="1" applyAlignment="1">
      <alignment horizontal="center"/>
    </xf>
    <xf numFmtId="0" fontId="13" fillId="0" borderId="18" xfId="0" applyFont="1" applyBorder="1" applyAlignment="1">
      <alignment horizontal="center"/>
    </xf>
    <xf numFmtId="174" fontId="1" fillId="0" borderId="13" xfId="0" applyNumberFormat="1" applyFont="1" applyBorder="1" applyAlignment="1">
      <alignment horizontal="center"/>
    </xf>
    <xf numFmtId="3" fontId="1" fillId="0" borderId="0" xfId="0" applyNumberFormat="1" applyFont="1" applyAlignment="1">
      <alignment horizontal="center"/>
    </xf>
    <xf numFmtId="0" fontId="18" fillId="0" borderId="9" xfId="0" applyFont="1" applyBorder="1" applyAlignment="1" applyProtection="1">
      <alignment horizontal="center"/>
      <protection/>
    </xf>
    <xf numFmtId="0" fontId="6" fillId="0" borderId="13" xfId="0" applyFont="1" applyBorder="1" applyAlignment="1">
      <alignment horizontal="center"/>
    </xf>
    <xf numFmtId="175" fontId="6" fillId="0" borderId="13" xfId="0" applyNumberFormat="1" applyFont="1" applyBorder="1" applyAlignment="1" applyProtection="1">
      <alignment horizontal="center"/>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right"/>
      <protection/>
    </xf>
    <xf numFmtId="175" fontId="6" fillId="0" borderId="0" xfId="0" applyNumberFormat="1" applyFont="1" applyBorder="1" applyAlignment="1" applyProtection="1">
      <alignment horizontal="center"/>
      <protection/>
    </xf>
    <xf numFmtId="0" fontId="18" fillId="0" borderId="0" xfId="0" applyFont="1" applyBorder="1" applyAlignment="1">
      <alignment horizontal="center"/>
    </xf>
    <xf numFmtId="0" fontId="1" fillId="2" borderId="4" xfId="0" applyFont="1" applyFill="1" applyBorder="1" applyAlignment="1" applyProtection="1">
      <alignment horizontal="left"/>
      <protection/>
    </xf>
    <xf numFmtId="0" fontId="1" fillId="0" borderId="31" xfId="0" applyFont="1" applyFill="1" applyBorder="1" applyAlignment="1">
      <alignment/>
    </xf>
    <xf numFmtId="0" fontId="1" fillId="0" borderId="26" xfId="0" applyFont="1" applyBorder="1" applyAlignment="1" quotePrefix="1">
      <alignment horizontal="center"/>
    </xf>
    <xf numFmtId="0" fontId="1" fillId="0" borderId="0" xfId="0" applyFont="1" applyFill="1" applyBorder="1" applyAlignment="1" applyProtection="1">
      <alignment horizontal="center"/>
      <protection/>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5" fillId="0" borderId="0" xfId="0" applyFont="1" applyBorder="1" applyAlignment="1">
      <alignment horizontal="center"/>
    </xf>
    <xf numFmtId="185" fontId="1" fillId="0" borderId="32" xfId="0" applyNumberFormat="1" applyFont="1" applyBorder="1" applyAlignment="1" applyProtection="1">
      <alignment horizontal="center"/>
      <protection/>
    </xf>
    <xf numFmtId="0" fontId="1" fillId="0" borderId="33" xfId="0" applyFont="1" applyBorder="1" applyAlignment="1" applyProtection="1">
      <alignment horizontal="left"/>
      <protection/>
    </xf>
    <xf numFmtId="0" fontId="6" fillId="0" borderId="0" xfId="0" applyFont="1" applyFill="1" applyBorder="1" applyAlignment="1">
      <alignment/>
    </xf>
    <xf numFmtId="0" fontId="9" fillId="0" borderId="0" xfId="0" applyFont="1" applyFill="1" applyBorder="1" applyAlignment="1" applyProtection="1">
      <alignment horizontal="center"/>
      <protection locked="0"/>
    </xf>
    <xf numFmtId="37" fontId="1" fillId="0" borderId="0" xfId="0" applyNumberFormat="1" applyFont="1" applyFill="1" applyBorder="1" applyAlignment="1" applyProtection="1">
      <alignment horizontal="center"/>
      <protection/>
    </xf>
    <xf numFmtId="0" fontId="22" fillId="0" borderId="0" xfId="0" applyFont="1" applyAlignment="1">
      <alignment/>
    </xf>
    <xf numFmtId="0" fontId="24" fillId="0" borderId="0" xfId="0" applyFont="1" applyAlignment="1">
      <alignment/>
    </xf>
    <xf numFmtId="0" fontId="25" fillId="0" borderId="0" xfId="0" applyFont="1" applyAlignment="1">
      <alignment/>
    </xf>
    <xf numFmtId="0" fontId="24" fillId="0" borderId="0" xfId="0" applyFont="1" applyAlignment="1">
      <alignment wrapText="1"/>
    </xf>
    <xf numFmtId="0" fontId="6" fillId="0" borderId="0" xfId="0" applyFont="1" applyAlignment="1">
      <alignment wrapText="1"/>
    </xf>
    <xf numFmtId="0" fontId="22" fillId="0" borderId="0" xfId="0" applyFont="1" applyAlignment="1">
      <alignment wrapText="1"/>
    </xf>
    <xf numFmtId="0" fontId="6" fillId="0" borderId="0" xfId="0" applyFont="1" applyAlignment="1">
      <alignment horizontal="left" vertical="center" wrapText="1"/>
    </xf>
    <xf numFmtId="0" fontId="23" fillId="0" borderId="0" xfId="0" applyFont="1" applyAlignment="1">
      <alignment/>
    </xf>
    <xf numFmtId="0" fontId="23" fillId="0" borderId="0" xfId="0" applyFont="1" applyAlignment="1">
      <alignment wrapText="1"/>
    </xf>
    <xf numFmtId="0" fontId="26" fillId="0" borderId="0" xfId="0" applyFont="1" applyAlignment="1">
      <alignment vertical="top" wrapText="1"/>
    </xf>
    <xf numFmtId="14" fontId="1" fillId="0" borderId="15" xfId="0" applyNumberFormat="1" applyFont="1" applyBorder="1" applyAlignment="1">
      <alignment/>
    </xf>
    <xf numFmtId="0" fontId="1" fillId="0" borderId="15" xfId="0" applyFont="1" applyBorder="1" applyAlignment="1" quotePrefix="1">
      <alignment horizontal="center"/>
    </xf>
    <xf numFmtId="0" fontId="17" fillId="0" borderId="0" xfId="0" applyFont="1" applyBorder="1" applyAlignment="1" applyProtection="1">
      <alignment/>
      <protection/>
    </xf>
    <xf numFmtId="0" fontId="1" fillId="0" borderId="0" xfId="0" applyFont="1" applyBorder="1" applyAlignment="1" applyProtection="1">
      <alignment/>
      <protection/>
    </xf>
    <xf numFmtId="0" fontId="1" fillId="0" borderId="5" xfId="0" applyFont="1" applyBorder="1" applyAlignment="1" applyProtection="1">
      <alignment/>
      <protection/>
    </xf>
    <xf numFmtId="0" fontId="16" fillId="0" borderId="0" xfId="0" applyFont="1" applyBorder="1" applyAlignment="1" applyProtection="1">
      <alignment/>
      <protection/>
    </xf>
    <xf numFmtId="0" fontId="16" fillId="0" borderId="34" xfId="0" applyFont="1" applyBorder="1" applyAlignment="1" applyProtection="1">
      <alignment/>
      <protection/>
    </xf>
    <xf numFmtId="0" fontId="16" fillId="0" borderId="35" xfId="0" applyFont="1" applyBorder="1" applyAlignment="1" applyProtection="1">
      <alignment/>
      <protection/>
    </xf>
    <xf numFmtId="0" fontId="16" fillId="0" borderId="36" xfId="0" applyFont="1" applyBorder="1" applyAlignment="1" applyProtection="1">
      <alignment horizontal="right"/>
      <protection/>
    </xf>
    <xf numFmtId="0" fontId="16" fillId="0" borderId="37" xfId="0" applyFont="1" applyBorder="1" applyAlignment="1" applyProtection="1">
      <alignment/>
      <protection/>
    </xf>
    <xf numFmtId="0" fontId="1" fillId="0" borderId="0" xfId="0" applyFont="1" applyFill="1" applyBorder="1" applyAlignment="1" applyProtection="1">
      <alignment/>
      <protection/>
    </xf>
    <xf numFmtId="0" fontId="16" fillId="0" borderId="36" xfId="0" applyFont="1" applyFill="1" applyBorder="1" applyAlignment="1" applyProtection="1">
      <alignment horizontal="right"/>
      <protection/>
    </xf>
    <xf numFmtId="168" fontId="16" fillId="0" borderId="37" xfId="15" applyNumberFormat="1" applyFont="1" applyFill="1" applyBorder="1" applyAlignment="1" applyProtection="1">
      <alignment horizontal="center"/>
      <protection/>
    </xf>
    <xf numFmtId="0" fontId="1" fillId="0" borderId="5" xfId="0" applyFont="1" applyFill="1" applyBorder="1" applyAlignment="1" applyProtection="1">
      <alignment/>
      <protection/>
    </xf>
    <xf numFmtId="0" fontId="6" fillId="0" borderId="5" xfId="0" applyFont="1" applyBorder="1" applyAlignment="1" applyProtection="1">
      <alignment/>
      <protection/>
    </xf>
    <xf numFmtId="0" fontId="1" fillId="0" borderId="0" xfId="0" applyFont="1" applyAlignment="1" applyProtection="1">
      <alignment/>
      <protection/>
    </xf>
    <xf numFmtId="0" fontId="8" fillId="0" borderId="0" xfId="0" applyFont="1" applyAlignment="1">
      <alignment horizontal="center"/>
    </xf>
    <xf numFmtId="0" fontId="6" fillId="0" borderId="38" xfId="0" applyFont="1" applyBorder="1" applyAlignment="1" applyProtection="1">
      <alignment horizontal="left" wrapText="1"/>
      <protection/>
    </xf>
    <xf numFmtId="0" fontId="0" fillId="0" borderId="39" xfId="0" applyBorder="1" applyAlignment="1" applyProtection="1">
      <alignment horizontal="left" wrapText="1"/>
      <protection/>
    </xf>
    <xf numFmtId="0" fontId="0" fillId="0" borderId="40" xfId="0" applyBorder="1" applyAlignment="1" applyProtection="1">
      <alignment horizontal="left" wrapText="1"/>
      <protection/>
    </xf>
    <xf numFmtId="0" fontId="0" fillId="0" borderId="37" xfId="0" applyBorder="1" applyAlignment="1" applyProtection="1">
      <alignment horizontal="left" wrapText="1"/>
      <protection/>
    </xf>
    <xf numFmtId="0" fontId="0" fillId="0" borderId="0" xfId="0" applyBorder="1" applyAlignment="1" applyProtection="1">
      <alignment horizontal="left" wrapText="1"/>
      <protection/>
    </xf>
    <xf numFmtId="0" fontId="0" fillId="0" borderId="5" xfId="0" applyBorder="1" applyAlignment="1" applyProtection="1">
      <alignment horizontal="left" wrapText="1"/>
      <protection/>
    </xf>
    <xf numFmtId="0" fontId="0" fillId="0" borderId="41" xfId="0" applyBorder="1" applyAlignment="1" applyProtection="1">
      <alignment horizontal="left" wrapText="1"/>
      <protection/>
    </xf>
    <xf numFmtId="0" fontId="0" fillId="0" borderId="7" xfId="0" applyBorder="1" applyAlignment="1" applyProtection="1">
      <alignment horizontal="left" wrapText="1"/>
      <protection/>
    </xf>
    <xf numFmtId="0" fontId="0" fillId="0" borderId="11" xfId="0" applyBorder="1" applyAlignment="1" applyProtection="1">
      <alignment horizontal="left" wrapText="1"/>
      <protection/>
    </xf>
    <xf numFmtId="0" fontId="1" fillId="0" borderId="4" xfId="0" applyFont="1" applyBorder="1" applyAlignment="1">
      <alignment horizontal="center"/>
    </xf>
    <xf numFmtId="0" fontId="1" fillId="0" borderId="36" xfId="0" applyFont="1" applyBorder="1" applyAlignment="1">
      <alignment horizontal="center"/>
    </xf>
    <xf numFmtId="0" fontId="12" fillId="0" borderId="8"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 fillId="2" borderId="38" xfId="0" applyFont="1" applyFill="1" applyBorder="1" applyAlignment="1" applyProtection="1">
      <alignment horizontal="center"/>
      <protection locked="0"/>
    </xf>
    <xf numFmtId="0" fontId="1" fillId="2" borderId="42" xfId="0" applyFont="1" applyFill="1" applyBorder="1" applyAlignment="1" applyProtection="1">
      <alignment horizontal="center"/>
      <protection locked="0"/>
    </xf>
    <xf numFmtId="0" fontId="1" fillId="8" borderId="43" xfId="0" applyFont="1" applyFill="1" applyBorder="1" applyAlignment="1" applyProtection="1">
      <alignment horizontal="left"/>
      <protection locked="0"/>
    </xf>
    <xf numFmtId="0" fontId="1" fillId="8" borderId="44" xfId="0" applyFont="1" applyFill="1" applyBorder="1" applyAlignment="1" applyProtection="1">
      <alignment horizontal="left"/>
      <protection locked="0"/>
    </xf>
    <xf numFmtId="0" fontId="1" fillId="8" borderId="45" xfId="0" applyFont="1" applyFill="1" applyBorder="1" applyAlignment="1" applyProtection="1">
      <alignment horizontal="left"/>
      <protection locked="0"/>
    </xf>
    <xf numFmtId="0" fontId="1" fillId="4" borderId="46" xfId="0" applyFont="1" applyFill="1" applyBorder="1" applyAlignment="1">
      <alignment horizontal="center"/>
    </xf>
    <xf numFmtId="0" fontId="1" fillId="4" borderId="28" xfId="0" applyFont="1" applyFill="1" applyBorder="1" applyAlignment="1">
      <alignment horizontal="center"/>
    </xf>
    <xf numFmtId="0" fontId="21" fillId="0" borderId="0" xfId="0" applyFont="1" applyAlignment="1">
      <alignment horizontal="center"/>
    </xf>
    <xf numFmtId="0" fontId="19" fillId="0" borderId="0" xfId="0" applyFont="1" applyAlignment="1">
      <alignment horizontal="center"/>
    </xf>
    <xf numFmtId="0" fontId="23" fillId="0" borderId="44" xfId="0" applyFont="1" applyBorder="1" applyAlignment="1" applyProtection="1">
      <alignment horizontal="left"/>
      <protection locked="0"/>
    </xf>
    <xf numFmtId="0" fontId="23" fillId="0" borderId="0" xfId="0" applyFont="1" applyAlignment="1">
      <alignment horizontal="left"/>
    </xf>
    <xf numFmtId="0" fontId="23" fillId="0" borderId="47" xfId="0" applyFont="1" applyBorder="1" applyAlignment="1" applyProtection="1">
      <alignment horizontal="left"/>
      <protection locked="0"/>
    </xf>
    <xf numFmtId="0" fontId="27" fillId="0" borderId="0" xfId="0" applyFont="1" applyAlignment="1">
      <alignment horizontal="left" vertical="top" wrapText="1"/>
    </xf>
    <xf numFmtId="0" fontId="26"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horizontal="left" wrapText="1"/>
    </xf>
    <xf numFmtId="174" fontId="1" fillId="0" borderId="39" xfId="0" applyNumberFormat="1" applyFont="1" applyFill="1" applyBorder="1" applyAlignment="1" applyProtection="1">
      <alignment horizontal="center"/>
      <protection/>
    </xf>
    <xf numFmtId="0" fontId="5" fillId="0" borderId="0" xfId="0" applyFont="1" applyAlignment="1">
      <alignment/>
    </xf>
    <xf numFmtId="0" fontId="30"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dxfs count="4">
    <dxf>
      <font>
        <color rgb="FFFF0000"/>
      </font>
      <border/>
    </dxf>
    <dxf>
      <font>
        <strike/>
        <color rgb="FFFF0000"/>
      </font>
      <border/>
    </dxf>
    <dxf>
      <font>
        <b/>
        <i/>
        <color rgb="FFFF0000"/>
      </font>
      <border/>
    </dxf>
    <dxf>
      <font>
        <strike/>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5</xdr:row>
      <xdr:rowOff>152400</xdr:rowOff>
    </xdr:from>
    <xdr:to>
      <xdr:col>8</xdr:col>
      <xdr:colOff>428625</xdr:colOff>
      <xdr:row>7</xdr:row>
      <xdr:rowOff>200025</xdr:rowOff>
    </xdr:to>
    <xdr:pic>
      <xdr:nvPicPr>
        <xdr:cNvPr id="1" name="CommandButton1"/>
        <xdr:cNvPicPr preferRelativeResize="1">
          <a:picLocks noChangeAspect="1"/>
        </xdr:cNvPicPr>
      </xdr:nvPicPr>
      <xdr:blipFill>
        <a:blip r:embed="rId1"/>
        <a:stretch>
          <a:fillRect/>
        </a:stretch>
      </xdr:blipFill>
      <xdr:spPr>
        <a:xfrm>
          <a:off x="6334125" y="1104900"/>
          <a:ext cx="9048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1</xdr:col>
      <xdr:colOff>19050</xdr:colOff>
      <xdr:row>9</xdr:row>
      <xdr:rowOff>66675</xdr:rowOff>
    </xdr:to>
    <xdr:sp>
      <xdr:nvSpPr>
        <xdr:cNvPr id="1" name="TextBox 1"/>
        <xdr:cNvSpPr txBox="1">
          <a:spLocks noChangeArrowheads="1"/>
        </xdr:cNvSpPr>
      </xdr:nvSpPr>
      <xdr:spPr>
        <a:xfrm>
          <a:off x="0" y="1133475"/>
          <a:ext cx="3724275" cy="91440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Scope</a:t>
          </a:r>
          <a:r>
            <a:rPr lang="en-US" cap="none" sz="1000" b="0" i="0" u="none" baseline="0">
              <a:latin typeface="Arial"/>
              <a:ea typeface="Arial"/>
              <a:cs typeface="Arial"/>
            </a:rPr>
            <a:t>
The work shall consist of constructing the vegetated treatment area (VTA), associated effluent transport and distribution system, and diversions as required by the construction plans.</a:t>
          </a:r>
        </a:p>
      </xdr:txBody>
    </xdr:sp>
    <xdr:clientData/>
  </xdr:twoCellAnchor>
  <xdr:twoCellAnchor>
    <xdr:from>
      <xdr:col>0</xdr:col>
      <xdr:colOff>9525</xdr:colOff>
      <xdr:row>8</xdr:row>
      <xdr:rowOff>152400</xdr:rowOff>
    </xdr:from>
    <xdr:to>
      <xdr:col>0</xdr:col>
      <xdr:colOff>3695700</xdr:colOff>
      <xdr:row>12</xdr:row>
      <xdr:rowOff>142875</xdr:rowOff>
    </xdr:to>
    <xdr:sp>
      <xdr:nvSpPr>
        <xdr:cNvPr id="2" name="TextBox 4"/>
        <xdr:cNvSpPr txBox="1">
          <a:spLocks noChangeArrowheads="1"/>
        </xdr:cNvSpPr>
      </xdr:nvSpPr>
      <xdr:spPr>
        <a:xfrm>
          <a:off x="9525" y="1971675"/>
          <a:ext cx="3686175" cy="6667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Location
</a:t>
          </a:r>
          <a:r>
            <a:rPr lang="en-US" cap="none" sz="1000" b="0" i="0" u="none" baseline="0">
              <a:latin typeface="Arial"/>
              <a:ea typeface="Arial"/>
              <a:cs typeface="Arial"/>
            </a:rPr>
            <a:t>The location of the VTA shall be as shown on the construction plans or as staked in the field.</a:t>
          </a:r>
        </a:p>
      </xdr:txBody>
    </xdr:sp>
    <xdr:clientData/>
  </xdr:twoCellAnchor>
  <xdr:twoCellAnchor>
    <xdr:from>
      <xdr:col>0</xdr:col>
      <xdr:colOff>0</xdr:colOff>
      <xdr:row>12</xdr:row>
      <xdr:rowOff>76200</xdr:rowOff>
    </xdr:from>
    <xdr:to>
      <xdr:col>0</xdr:col>
      <xdr:colOff>3676650</xdr:colOff>
      <xdr:row>23</xdr:row>
      <xdr:rowOff>152400</xdr:rowOff>
    </xdr:to>
    <xdr:sp>
      <xdr:nvSpPr>
        <xdr:cNvPr id="3" name="TextBox 6"/>
        <xdr:cNvSpPr txBox="1">
          <a:spLocks noChangeArrowheads="1"/>
        </xdr:cNvSpPr>
      </xdr:nvSpPr>
      <xdr:spPr>
        <a:xfrm>
          <a:off x="0" y="2571750"/>
          <a:ext cx="3676650" cy="19240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Site Preparation
</a:t>
          </a:r>
          <a:r>
            <a:rPr lang="en-US" cap="none" sz="1000" b="0" i="0" u="none" baseline="0">
              <a:latin typeface="Arial"/>
              <a:ea typeface="Arial"/>
              <a:cs typeface="Arial"/>
            </a:rPr>
            <a:t>All trees, stumps, brush and debris shall be removed from the site and disposed of so that they will not interfere with construction or proper functioning of the VTA. They shall not be deposited or buried in a draw. 
To aid in the establishment of vegetation, feedlot runoff shall be prevented from entering the VTA through the use of temporary diversions until vegetation is established to a minimum height of 4 inches and 90 percent ground cover. The VTA shall be vegetated as soon as possible after construction.</a:t>
          </a:r>
        </a:p>
      </xdr:txBody>
    </xdr:sp>
    <xdr:clientData/>
  </xdr:twoCellAnchor>
  <xdr:twoCellAnchor>
    <xdr:from>
      <xdr:col>0</xdr:col>
      <xdr:colOff>0</xdr:colOff>
      <xdr:row>23</xdr:row>
      <xdr:rowOff>104775</xdr:rowOff>
    </xdr:from>
    <xdr:to>
      <xdr:col>0</xdr:col>
      <xdr:colOff>3619500</xdr:colOff>
      <xdr:row>33</xdr:row>
      <xdr:rowOff>19050</xdr:rowOff>
    </xdr:to>
    <xdr:sp>
      <xdr:nvSpPr>
        <xdr:cNvPr id="4" name="TextBox 7"/>
        <xdr:cNvSpPr txBox="1">
          <a:spLocks noChangeArrowheads="1"/>
        </xdr:cNvSpPr>
      </xdr:nvSpPr>
      <xdr:spPr>
        <a:xfrm>
          <a:off x="0" y="4448175"/>
          <a:ext cx="3619500" cy="1533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Salvaging Topsoil
</a:t>
          </a:r>
          <a:r>
            <a:rPr lang="en-US" cap="none" sz="1000" b="0" i="0" u="none" baseline="0">
              <a:latin typeface="Arial"/>
              <a:ea typeface="Arial"/>
              <a:cs typeface="Arial"/>
            </a:rPr>
            <a:t>Where establishment of vegetation is determined to be a serious problem on subsoil, the best available soil will be stockpiled for spreading uniformly over the VTA after grading. When topsoil salvaging is specified, areas to receive topsoil shall be brought to within 4 inches of final grade, or as specified on the construction plans.  Topsoil shall be evenly placed and spread over specified area to bring it to final grade.</a:t>
          </a:r>
        </a:p>
      </xdr:txBody>
    </xdr:sp>
    <xdr:clientData/>
  </xdr:twoCellAnchor>
  <xdr:twoCellAnchor>
    <xdr:from>
      <xdr:col>2</xdr:col>
      <xdr:colOff>9525</xdr:colOff>
      <xdr:row>4</xdr:row>
      <xdr:rowOff>66675</xdr:rowOff>
    </xdr:from>
    <xdr:to>
      <xdr:col>3</xdr:col>
      <xdr:colOff>28575</xdr:colOff>
      <xdr:row>14</xdr:row>
      <xdr:rowOff>66675</xdr:rowOff>
    </xdr:to>
    <xdr:sp>
      <xdr:nvSpPr>
        <xdr:cNvPr id="5" name="TextBox 8"/>
        <xdr:cNvSpPr txBox="1">
          <a:spLocks noChangeArrowheads="1"/>
        </xdr:cNvSpPr>
      </xdr:nvSpPr>
      <xdr:spPr>
        <a:xfrm>
          <a:off x="3981450" y="1171575"/>
          <a:ext cx="3724275" cy="1733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Construction
</a:t>
          </a:r>
          <a:r>
            <a:rPr lang="en-US" cap="none" sz="1000" b="0" i="0" u="none" baseline="0">
              <a:latin typeface="Arial"/>
              <a:ea typeface="Arial"/>
              <a:cs typeface="Arial"/>
            </a:rPr>
            <a:t>The VTA shall be shaped to the grade and dimensions shown in the plan or as staked in the field.  Excess spoil shall be disposed of in areas where it does not interfere with the required flow characteristics of the VTA.  Fills shall be compacted as needed to prevent unequal settlement that would cause damage in the completed VTA.
The effluent transport and distribution system and diversions, if applicable, shall be constructed as indicated on the design plans.</a:t>
          </a:r>
        </a:p>
      </xdr:txBody>
    </xdr:sp>
    <xdr:clientData/>
  </xdr:twoCellAnchor>
  <xdr:twoCellAnchor>
    <xdr:from>
      <xdr:col>2</xdr:col>
      <xdr:colOff>28575</xdr:colOff>
      <xdr:row>14</xdr:row>
      <xdr:rowOff>28575</xdr:rowOff>
    </xdr:from>
    <xdr:to>
      <xdr:col>3</xdr:col>
      <xdr:colOff>47625</xdr:colOff>
      <xdr:row>23</xdr:row>
      <xdr:rowOff>76200</xdr:rowOff>
    </xdr:to>
    <xdr:sp>
      <xdr:nvSpPr>
        <xdr:cNvPr id="6" name="TextBox 9"/>
        <xdr:cNvSpPr txBox="1">
          <a:spLocks noChangeArrowheads="1"/>
        </xdr:cNvSpPr>
      </xdr:nvSpPr>
      <xdr:spPr>
        <a:xfrm>
          <a:off x="4000500" y="2867025"/>
          <a:ext cx="3724275" cy="15525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Seedbed Preparation
</a:t>
          </a:r>
          <a:r>
            <a:rPr lang="en-US" cap="none" sz="1000" b="0" i="0" u="none" baseline="0">
              <a:latin typeface="Arial"/>
              <a:ea typeface="Arial"/>
              <a:cs typeface="Arial"/>
            </a:rPr>
            <a:t>On sites where excavation and shaping removes topsoil and/or exposes subsoil material, apply 120 lb/acre each of actual N, P2O5, and K2O and limestone, if necessary, for the species to be grown.  Where construction activities leave topsoil relatively undisturbed, apply 120 lb/acre each of actual N, P2O5, and K2O only where soil tests are below 15 lbs. P per acre and or 150 lbs. K per acre. Fertilizer and lime shall be applied immediately prior to seedbed preparation.</a:t>
          </a:r>
        </a:p>
      </xdr:txBody>
    </xdr:sp>
    <xdr:clientData/>
  </xdr:twoCellAnchor>
  <xdr:twoCellAnchor>
    <xdr:from>
      <xdr:col>2</xdr:col>
      <xdr:colOff>38100</xdr:colOff>
      <xdr:row>23</xdr:row>
      <xdr:rowOff>66675</xdr:rowOff>
    </xdr:from>
    <xdr:to>
      <xdr:col>3</xdr:col>
      <xdr:colOff>57150</xdr:colOff>
      <xdr:row>37</xdr:row>
      <xdr:rowOff>66675</xdr:rowOff>
    </xdr:to>
    <xdr:sp>
      <xdr:nvSpPr>
        <xdr:cNvPr id="7" name="TextBox 10"/>
        <xdr:cNvSpPr txBox="1">
          <a:spLocks noChangeArrowheads="1"/>
        </xdr:cNvSpPr>
      </xdr:nvSpPr>
      <xdr:spPr>
        <a:xfrm>
          <a:off x="4010025" y="4410075"/>
          <a:ext cx="3724275" cy="22669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Vegetative Establishment
</a:t>
          </a:r>
          <a:r>
            <a:rPr lang="en-US" cap="none" sz="1000" b="0" i="0" u="none" baseline="0">
              <a:latin typeface="Arial"/>
              <a:ea typeface="Arial"/>
              <a:cs typeface="Arial"/>
            </a:rPr>
            <a:t>All areas disturbed during construction shall be vegetated.  Seeding dates shall be either:
·         Early spring to May 15
·         May 15 to August 1, provided sufficient water is 
          provided for germination and vigorous growth
·         August 1 to September 10.
Apply seed uniformly at a depth of ¼ to ½ inch with a drill or cultipacker type seeder, or broadcast seed uniformly and cover to a depth of ¼ to ½ inch with a cultipacker or harrow.  If a drill or cultipacker seeder is used, seed perpendicular to (across) the direction of flow in the VTA.</a:t>
          </a:r>
        </a:p>
      </xdr:txBody>
    </xdr:sp>
    <xdr:clientData/>
  </xdr:twoCellAnchor>
  <xdr:twoCellAnchor>
    <xdr:from>
      <xdr:col>0</xdr:col>
      <xdr:colOff>0</xdr:colOff>
      <xdr:row>32</xdr:row>
      <xdr:rowOff>104775</xdr:rowOff>
    </xdr:from>
    <xdr:to>
      <xdr:col>0</xdr:col>
      <xdr:colOff>3619500</xdr:colOff>
      <xdr:row>45</xdr:row>
      <xdr:rowOff>152400</xdr:rowOff>
    </xdr:to>
    <xdr:sp>
      <xdr:nvSpPr>
        <xdr:cNvPr id="8" name="TextBox 11"/>
        <xdr:cNvSpPr txBox="1">
          <a:spLocks noChangeArrowheads="1"/>
        </xdr:cNvSpPr>
      </xdr:nvSpPr>
      <xdr:spPr>
        <a:xfrm>
          <a:off x="0" y="5905500"/>
          <a:ext cx="3619500" cy="21526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Material
</a:t>
          </a:r>
          <a:r>
            <a:rPr lang="en-US" cap="none" sz="1000" b="0" i="0" u="none" baseline="0">
              <a:latin typeface="Arial"/>
              <a:ea typeface="Arial"/>
              <a:cs typeface="Arial"/>
            </a:rPr>
            <a:t>Earth fill material shall be free from frozen particles, roots, sod, brush, and other objectionable materials that might endanger the performance of the VTA or associated diversion ridges.  The fill material shall have no rock particles larger than 3 inches in diameter.   
The moisture content of the earth fill material shall be sufficient to permit satisfactory compaction.  The moisture content can generally be considered as satisfactory if the fill material can be molded into a round ball between the hands without readily separating or squeezing out free water.</a:t>
          </a:r>
        </a:p>
      </xdr:txBody>
    </xdr:sp>
    <xdr:clientData/>
  </xdr:twoCellAnchor>
  <xdr:twoCellAnchor>
    <xdr:from>
      <xdr:col>2</xdr:col>
      <xdr:colOff>28575</xdr:colOff>
      <xdr:row>35</xdr:row>
      <xdr:rowOff>85725</xdr:rowOff>
    </xdr:from>
    <xdr:to>
      <xdr:col>2</xdr:col>
      <xdr:colOff>3648075</xdr:colOff>
      <xdr:row>42</xdr:row>
      <xdr:rowOff>123825</xdr:rowOff>
    </xdr:to>
    <xdr:sp>
      <xdr:nvSpPr>
        <xdr:cNvPr id="9" name="TextBox 12"/>
        <xdr:cNvSpPr txBox="1">
          <a:spLocks noChangeArrowheads="1"/>
        </xdr:cNvSpPr>
      </xdr:nvSpPr>
      <xdr:spPr>
        <a:xfrm>
          <a:off x="4000500" y="6372225"/>
          <a:ext cx="3619500" cy="11715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Mulch and Anchoring</a:t>
          </a:r>
          <a:r>
            <a:rPr lang="en-US" cap="none" sz="1000" b="0" i="0" u="none" baseline="0">
              <a:latin typeface="Arial"/>
              <a:ea typeface="Arial"/>
              <a:cs typeface="Arial"/>
            </a:rPr>
            <a:t>
Mulch shall be applied uniformly and shall be anchored.  Hay or straw may be anchored by a straight disk (operated across the direction of flow in the VTA), or a 1”x2” mesh hold-down netting.  Commercial mulch products such as erosion net, excelsior blankets, or jute will be anchored as specified by the manufacturer.</a:t>
          </a:r>
        </a:p>
      </xdr:txBody>
    </xdr:sp>
    <xdr:clientData/>
  </xdr:twoCellAnchor>
  <xdr:twoCellAnchor>
    <xdr:from>
      <xdr:col>2</xdr:col>
      <xdr:colOff>9525</xdr:colOff>
      <xdr:row>42</xdr:row>
      <xdr:rowOff>85725</xdr:rowOff>
    </xdr:from>
    <xdr:to>
      <xdr:col>2</xdr:col>
      <xdr:colOff>3629025</xdr:colOff>
      <xdr:row>47</xdr:row>
      <xdr:rowOff>9525</xdr:rowOff>
    </xdr:to>
    <xdr:sp>
      <xdr:nvSpPr>
        <xdr:cNvPr id="10" name="TextBox 13"/>
        <xdr:cNvSpPr txBox="1">
          <a:spLocks noChangeArrowheads="1"/>
        </xdr:cNvSpPr>
      </xdr:nvSpPr>
      <xdr:spPr>
        <a:xfrm>
          <a:off x="3981450" y="7505700"/>
          <a:ext cx="3619500" cy="7334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Utilities
</a:t>
          </a:r>
          <a:r>
            <a:rPr lang="en-US" cap="none" sz="1000" b="0" i="0" u="none" baseline="0">
              <a:latin typeface="Arial"/>
              <a:ea typeface="Arial"/>
              <a:cs typeface="Arial"/>
            </a:rPr>
            <a:t>The landowner shall be responsible for locating all buried utilities in the project area, including drainage tile and other structural measures.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2</xdr:col>
      <xdr:colOff>19050</xdr:colOff>
      <xdr:row>4</xdr:row>
      <xdr:rowOff>0</xdr:rowOff>
    </xdr:to>
    <xdr:sp>
      <xdr:nvSpPr>
        <xdr:cNvPr id="1" name="TextBox 1"/>
        <xdr:cNvSpPr txBox="1">
          <a:spLocks noChangeArrowheads="1"/>
        </xdr:cNvSpPr>
      </xdr:nvSpPr>
      <xdr:spPr>
        <a:xfrm>
          <a:off x="266700" y="962025"/>
          <a:ext cx="37242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Scope</a:t>
          </a:r>
          <a:r>
            <a:rPr lang="en-US" cap="none" sz="1000" b="0" i="0" u="none" baseline="0">
              <a:latin typeface="Arial"/>
              <a:ea typeface="Arial"/>
              <a:cs typeface="Arial"/>
            </a:rPr>
            <a:t>
The work shall consist of constructing the vegetated treatment area (VTA), associated effluent transport and distribution system, and diversions as required by the construction plans.</a:t>
          </a:r>
        </a:p>
      </xdr:txBody>
    </xdr:sp>
    <xdr:clientData/>
  </xdr:twoCellAnchor>
  <xdr:twoCellAnchor>
    <xdr:from>
      <xdr:col>1</xdr:col>
      <xdr:colOff>9525</xdr:colOff>
      <xdr:row>4</xdr:row>
      <xdr:rowOff>0</xdr:rowOff>
    </xdr:from>
    <xdr:to>
      <xdr:col>1</xdr:col>
      <xdr:colOff>3695700</xdr:colOff>
      <xdr:row>4</xdr:row>
      <xdr:rowOff>0</xdr:rowOff>
    </xdr:to>
    <xdr:sp>
      <xdr:nvSpPr>
        <xdr:cNvPr id="2" name="TextBox 2"/>
        <xdr:cNvSpPr txBox="1">
          <a:spLocks noChangeArrowheads="1"/>
        </xdr:cNvSpPr>
      </xdr:nvSpPr>
      <xdr:spPr>
        <a:xfrm>
          <a:off x="276225" y="962025"/>
          <a:ext cx="36861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Location
</a:t>
          </a:r>
          <a:r>
            <a:rPr lang="en-US" cap="none" sz="1000" b="0" i="0" u="none" baseline="0">
              <a:latin typeface="Arial"/>
              <a:ea typeface="Arial"/>
              <a:cs typeface="Arial"/>
            </a:rPr>
            <a:t>The location of the VTA shall be as shown on the construction plans or as staked in the field.</a:t>
          </a:r>
        </a:p>
      </xdr:txBody>
    </xdr:sp>
    <xdr:clientData/>
  </xdr:twoCellAnchor>
  <xdr:twoCellAnchor>
    <xdr:from>
      <xdr:col>1</xdr:col>
      <xdr:colOff>0</xdr:colOff>
      <xdr:row>4</xdr:row>
      <xdr:rowOff>0</xdr:rowOff>
    </xdr:from>
    <xdr:to>
      <xdr:col>1</xdr:col>
      <xdr:colOff>3676650</xdr:colOff>
      <xdr:row>4</xdr:row>
      <xdr:rowOff>0</xdr:rowOff>
    </xdr:to>
    <xdr:sp>
      <xdr:nvSpPr>
        <xdr:cNvPr id="3" name="TextBox 3"/>
        <xdr:cNvSpPr txBox="1">
          <a:spLocks noChangeArrowheads="1"/>
        </xdr:cNvSpPr>
      </xdr:nvSpPr>
      <xdr:spPr>
        <a:xfrm>
          <a:off x="266700" y="962025"/>
          <a:ext cx="367665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Site Preparation
</a:t>
          </a:r>
          <a:r>
            <a:rPr lang="en-US" cap="none" sz="1000" b="0" i="0" u="none" baseline="0">
              <a:latin typeface="Arial"/>
              <a:ea typeface="Arial"/>
              <a:cs typeface="Arial"/>
            </a:rPr>
            <a:t>All trees, stumps, brush and debris shall be removed from the site and disposed of so that they will not interfere with construction or proper functioning of the VTA. They shall not be deposited or buried in a draw. 
To aid in the establishment of vegetation, feedlot runoff shall be prevented from entering the VTA through the use of temporary diversions until vegetation is established to a minimum height of 4 inches and 90 percent ground cover. The VTA shall be vegetated as soon as possible after construction.</a:t>
          </a:r>
        </a:p>
      </xdr:txBody>
    </xdr:sp>
    <xdr:clientData/>
  </xdr:twoCellAnchor>
  <xdr:twoCellAnchor>
    <xdr:from>
      <xdr:col>1</xdr:col>
      <xdr:colOff>0</xdr:colOff>
      <xdr:row>4</xdr:row>
      <xdr:rowOff>0</xdr:rowOff>
    </xdr:from>
    <xdr:to>
      <xdr:col>1</xdr:col>
      <xdr:colOff>3619500</xdr:colOff>
      <xdr:row>4</xdr:row>
      <xdr:rowOff>0</xdr:rowOff>
    </xdr:to>
    <xdr:sp>
      <xdr:nvSpPr>
        <xdr:cNvPr id="4" name="TextBox 4"/>
        <xdr:cNvSpPr txBox="1">
          <a:spLocks noChangeArrowheads="1"/>
        </xdr:cNvSpPr>
      </xdr:nvSpPr>
      <xdr:spPr>
        <a:xfrm>
          <a:off x="266700" y="962025"/>
          <a:ext cx="36195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Salvaging Topsoil
</a:t>
          </a:r>
          <a:r>
            <a:rPr lang="en-US" cap="none" sz="1000" b="0" i="0" u="none" baseline="0">
              <a:latin typeface="Arial"/>
              <a:ea typeface="Arial"/>
              <a:cs typeface="Arial"/>
            </a:rPr>
            <a:t>Where establishment of vegetation is determined to be a serious problem on subsoil, the best available soil will be stockpiled for spreading uniformly over the VTA after grading. When topsoil salvaging is specified, areas to receive topsoil shall be brought to within 4 inches of final grade, or as specified on the construction plans.  Topsoil shall be evenly placed and spread over specified area to bring it to final grade.</a:t>
          </a:r>
        </a:p>
      </xdr:txBody>
    </xdr:sp>
    <xdr:clientData/>
  </xdr:twoCellAnchor>
  <xdr:twoCellAnchor>
    <xdr:from>
      <xdr:col>3</xdr:col>
      <xdr:colOff>9525</xdr:colOff>
      <xdr:row>4</xdr:row>
      <xdr:rowOff>0</xdr:rowOff>
    </xdr:from>
    <xdr:to>
      <xdr:col>4</xdr:col>
      <xdr:colOff>28575</xdr:colOff>
      <xdr:row>4</xdr:row>
      <xdr:rowOff>0</xdr:rowOff>
    </xdr:to>
    <xdr:sp>
      <xdr:nvSpPr>
        <xdr:cNvPr id="5" name="TextBox 5"/>
        <xdr:cNvSpPr txBox="1">
          <a:spLocks noChangeArrowheads="1"/>
        </xdr:cNvSpPr>
      </xdr:nvSpPr>
      <xdr:spPr>
        <a:xfrm>
          <a:off x="4248150" y="962025"/>
          <a:ext cx="37242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Construction
</a:t>
          </a:r>
          <a:r>
            <a:rPr lang="en-US" cap="none" sz="1000" b="0" i="0" u="none" baseline="0">
              <a:latin typeface="Arial"/>
              <a:ea typeface="Arial"/>
              <a:cs typeface="Arial"/>
            </a:rPr>
            <a:t>The VTA shall be shaped to the grade and dimensions shown in the plan or as staked in the field.  Excess spoil shall be disposed of in areas where it does not interfere with the required flow characteristics of the VTA.  Fills shall be compacted as needed to prevent unequal settlement that would cause damage in the completed VTA.
The effluent transport and distribution system and diversions, if applicable, shall be constructed as indicated on the design plans.</a:t>
          </a:r>
        </a:p>
      </xdr:txBody>
    </xdr:sp>
    <xdr:clientData/>
  </xdr:twoCellAnchor>
  <xdr:twoCellAnchor>
    <xdr:from>
      <xdr:col>3</xdr:col>
      <xdr:colOff>28575</xdr:colOff>
      <xdr:row>4</xdr:row>
      <xdr:rowOff>0</xdr:rowOff>
    </xdr:from>
    <xdr:to>
      <xdr:col>4</xdr:col>
      <xdr:colOff>47625</xdr:colOff>
      <xdr:row>4</xdr:row>
      <xdr:rowOff>0</xdr:rowOff>
    </xdr:to>
    <xdr:sp>
      <xdr:nvSpPr>
        <xdr:cNvPr id="6" name="TextBox 6"/>
        <xdr:cNvSpPr txBox="1">
          <a:spLocks noChangeArrowheads="1"/>
        </xdr:cNvSpPr>
      </xdr:nvSpPr>
      <xdr:spPr>
        <a:xfrm>
          <a:off x="4267200" y="962025"/>
          <a:ext cx="37242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Seedbed Preparation
</a:t>
          </a:r>
          <a:r>
            <a:rPr lang="en-US" cap="none" sz="1000" b="0" i="0" u="none" baseline="0">
              <a:latin typeface="Arial"/>
              <a:ea typeface="Arial"/>
              <a:cs typeface="Arial"/>
            </a:rPr>
            <a:t>On sites where excavation and shaping removes topsoil and/or exposes subsoil material, apply 120 lb/acre each of actual N, P2O5, and K2O and limestone, if necessary, for the species to be grown.  Where construction activities leave topsoil relatively undisturbed, apply 120 lb/acre each of actual N, P2O5, and K2O only where soil tests are below 15 lbs. P per acre and or 150 lbs. K per acre. Fertilizer and lime shall be applied immediately prior to seedbed preparation.</a:t>
          </a:r>
        </a:p>
      </xdr:txBody>
    </xdr:sp>
    <xdr:clientData/>
  </xdr:twoCellAnchor>
  <xdr:twoCellAnchor>
    <xdr:from>
      <xdr:col>3</xdr:col>
      <xdr:colOff>38100</xdr:colOff>
      <xdr:row>4</xdr:row>
      <xdr:rowOff>0</xdr:rowOff>
    </xdr:from>
    <xdr:to>
      <xdr:col>4</xdr:col>
      <xdr:colOff>57150</xdr:colOff>
      <xdr:row>4</xdr:row>
      <xdr:rowOff>0</xdr:rowOff>
    </xdr:to>
    <xdr:sp>
      <xdr:nvSpPr>
        <xdr:cNvPr id="7" name="TextBox 7"/>
        <xdr:cNvSpPr txBox="1">
          <a:spLocks noChangeArrowheads="1"/>
        </xdr:cNvSpPr>
      </xdr:nvSpPr>
      <xdr:spPr>
        <a:xfrm>
          <a:off x="4276725" y="962025"/>
          <a:ext cx="3724275"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Vegetative Establishment
</a:t>
          </a:r>
          <a:r>
            <a:rPr lang="en-US" cap="none" sz="1000" b="0" i="0" u="none" baseline="0">
              <a:latin typeface="Arial"/>
              <a:ea typeface="Arial"/>
              <a:cs typeface="Arial"/>
            </a:rPr>
            <a:t>All areas disturbed during construction shall be vegetated.  Seeding dates shall be either:
·         Early spring to May 15
·         May 15 to August 1, provided sufficient water is 
          provided for germination and vigorous growth
·         August 1 to September 10.
Apply seed uniformly at a depth of ¼ to ½ inch with a drill or cultipacker type seeder, or broadcast seed uniformly and cover to a depth of ¼ to ½ inch with a cultipacker or harrow.  If a drill or cultipacker seeder is used, seed perpendicular to (across) the direction of flow in the VTA.</a:t>
          </a:r>
        </a:p>
      </xdr:txBody>
    </xdr:sp>
    <xdr:clientData/>
  </xdr:twoCellAnchor>
  <xdr:twoCellAnchor>
    <xdr:from>
      <xdr:col>1</xdr:col>
      <xdr:colOff>0</xdr:colOff>
      <xdr:row>4</xdr:row>
      <xdr:rowOff>0</xdr:rowOff>
    </xdr:from>
    <xdr:to>
      <xdr:col>1</xdr:col>
      <xdr:colOff>3619500</xdr:colOff>
      <xdr:row>4</xdr:row>
      <xdr:rowOff>0</xdr:rowOff>
    </xdr:to>
    <xdr:sp>
      <xdr:nvSpPr>
        <xdr:cNvPr id="8" name="TextBox 8"/>
        <xdr:cNvSpPr txBox="1">
          <a:spLocks noChangeArrowheads="1"/>
        </xdr:cNvSpPr>
      </xdr:nvSpPr>
      <xdr:spPr>
        <a:xfrm>
          <a:off x="266700" y="962025"/>
          <a:ext cx="36195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Material
</a:t>
          </a:r>
          <a:r>
            <a:rPr lang="en-US" cap="none" sz="1000" b="0" i="0" u="none" baseline="0">
              <a:latin typeface="Arial"/>
              <a:ea typeface="Arial"/>
              <a:cs typeface="Arial"/>
            </a:rPr>
            <a:t>Earth fill material shall be free from frozen particles, roots, sod, brush, and other objectionable materials that might endanger the performance of the VTA or associated diversion ridges.  The fill material shall have no rock particles larger than 3 inches in diameter.   
The moisture content of the earth fill material shall be sufficient to permit satisfactory compaction.  The moisture content can generally be considered as satisfactory if the fill material can be molded into a round ball between the hands without readily separating or squeezing out free water.</a:t>
          </a:r>
        </a:p>
      </xdr:txBody>
    </xdr:sp>
    <xdr:clientData/>
  </xdr:twoCellAnchor>
  <xdr:twoCellAnchor>
    <xdr:from>
      <xdr:col>3</xdr:col>
      <xdr:colOff>28575</xdr:colOff>
      <xdr:row>4</xdr:row>
      <xdr:rowOff>0</xdr:rowOff>
    </xdr:from>
    <xdr:to>
      <xdr:col>3</xdr:col>
      <xdr:colOff>3648075</xdr:colOff>
      <xdr:row>4</xdr:row>
      <xdr:rowOff>0</xdr:rowOff>
    </xdr:to>
    <xdr:sp>
      <xdr:nvSpPr>
        <xdr:cNvPr id="9" name="TextBox 9"/>
        <xdr:cNvSpPr txBox="1">
          <a:spLocks noChangeArrowheads="1"/>
        </xdr:cNvSpPr>
      </xdr:nvSpPr>
      <xdr:spPr>
        <a:xfrm>
          <a:off x="4267200" y="962025"/>
          <a:ext cx="36195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Mulch and Anchoring</a:t>
          </a:r>
          <a:r>
            <a:rPr lang="en-US" cap="none" sz="1000" b="0" i="0" u="none" baseline="0">
              <a:latin typeface="Arial"/>
              <a:ea typeface="Arial"/>
              <a:cs typeface="Arial"/>
            </a:rPr>
            <a:t>
Mulch shall be applied uniformly and shall be anchored.  Hay or straw may be anchored by a straight disk (operated across the direction of flow in the VTA), or a 1”x2” mesh hold-down netting.  Commercial mulch products such as erosion net, excelsior blankets, or jute will be anchored as specified by the manufacturer.</a:t>
          </a:r>
        </a:p>
      </xdr:txBody>
    </xdr:sp>
    <xdr:clientData/>
  </xdr:twoCellAnchor>
  <xdr:twoCellAnchor>
    <xdr:from>
      <xdr:col>3</xdr:col>
      <xdr:colOff>9525</xdr:colOff>
      <xdr:row>4</xdr:row>
      <xdr:rowOff>0</xdr:rowOff>
    </xdr:from>
    <xdr:to>
      <xdr:col>3</xdr:col>
      <xdr:colOff>3629025</xdr:colOff>
      <xdr:row>4</xdr:row>
      <xdr:rowOff>0</xdr:rowOff>
    </xdr:to>
    <xdr:sp>
      <xdr:nvSpPr>
        <xdr:cNvPr id="10" name="TextBox 10"/>
        <xdr:cNvSpPr txBox="1">
          <a:spLocks noChangeArrowheads="1"/>
        </xdr:cNvSpPr>
      </xdr:nvSpPr>
      <xdr:spPr>
        <a:xfrm>
          <a:off x="4248150" y="962025"/>
          <a:ext cx="3619500" cy="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Utilities
</a:t>
          </a:r>
          <a:r>
            <a:rPr lang="en-US" cap="none" sz="1000" b="0" i="0" u="none" baseline="0">
              <a:latin typeface="Arial"/>
              <a:ea typeface="Arial"/>
              <a:cs typeface="Arial"/>
            </a:rPr>
            <a:t>The landowner shall be responsible for locating all buried utilities in the project area, including drainage tile and other structural measures.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npdes/pubs/sector_table.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ransitionEvaluation="1" transitionEntry="1">
    <pageSetUpPr fitToPage="1"/>
  </sheetPr>
  <dimension ref="A1:N47"/>
  <sheetViews>
    <sheetView showGridLines="0" tabSelected="1" workbookViewId="0" topLeftCell="A1">
      <selection activeCell="B6" sqref="B6:C6"/>
    </sheetView>
  </sheetViews>
  <sheetFormatPr defaultColWidth="9.625" defaultRowHeight="12.75"/>
  <cols>
    <col min="1" max="1" width="10.75390625" style="1" customWidth="1"/>
    <col min="2" max="2" width="11.625" style="1" customWidth="1"/>
    <col min="3" max="3" width="9.625" style="1" customWidth="1"/>
    <col min="4" max="4" width="11.25390625" style="1" customWidth="1"/>
    <col min="5" max="5" width="12.00390625" style="1" customWidth="1"/>
    <col min="6" max="6" width="12.625" style="1" customWidth="1"/>
    <col min="7" max="7" width="11.25390625" style="1" customWidth="1"/>
    <col min="8" max="8" width="10.25390625" style="1" customWidth="1"/>
    <col min="9" max="9" width="11.25390625" style="1" customWidth="1"/>
    <col min="10" max="11" width="9.625" style="1" customWidth="1"/>
    <col min="12" max="12" width="9.625" style="1" hidden="1" customWidth="1"/>
    <col min="13" max="13" width="9.625" style="53" hidden="1" customWidth="1"/>
    <col min="14" max="14" width="9.625" style="1" hidden="1" customWidth="1"/>
    <col min="15" max="15" width="0" style="1" hidden="1" customWidth="1"/>
    <col min="16" max="16384" width="9.625" style="1" customWidth="1"/>
  </cols>
  <sheetData>
    <row r="1" spans="1:9" ht="20.25">
      <c r="A1" s="196" t="s">
        <v>217</v>
      </c>
      <c r="B1" s="197"/>
      <c r="C1" s="197"/>
      <c r="D1" s="197"/>
      <c r="E1" s="197"/>
      <c r="F1" s="197"/>
      <c r="G1" s="197"/>
      <c r="H1" s="197"/>
      <c r="I1" s="198"/>
    </row>
    <row r="2" spans="1:9" ht="16.5" customHeight="1">
      <c r="A2" s="149"/>
      <c r="B2" s="150"/>
      <c r="C2" s="150"/>
      <c r="D2" s="150"/>
      <c r="E2" s="152" t="s">
        <v>262</v>
      </c>
      <c r="F2" s="150"/>
      <c r="G2" s="150"/>
      <c r="H2" s="150"/>
      <c r="I2" s="151"/>
    </row>
    <row r="3" spans="1:9" ht="12.75">
      <c r="A3" s="7"/>
      <c r="D3" s="79" t="s">
        <v>218</v>
      </c>
      <c r="E3" s="8"/>
      <c r="F3" s="8"/>
      <c r="G3" s="8"/>
      <c r="H3" s="92"/>
      <c r="I3" s="9"/>
    </row>
    <row r="4" spans="1:9" ht="12.75">
      <c r="A4" s="7"/>
      <c r="B4" s="10"/>
      <c r="C4" s="8"/>
      <c r="D4" s="8"/>
      <c r="E4" s="8"/>
      <c r="H4" s="94" t="s">
        <v>283</v>
      </c>
      <c r="I4" s="9"/>
    </row>
    <row r="5" spans="1:9" ht="12.75">
      <c r="A5" s="7"/>
      <c r="B5" s="11"/>
      <c r="C5" s="8"/>
      <c r="D5" s="8"/>
      <c r="E5" s="8"/>
      <c r="G5" s="105"/>
      <c r="H5" s="94" t="s">
        <v>284</v>
      </c>
      <c r="I5" s="9"/>
    </row>
    <row r="6" spans="1:9" ht="12.75">
      <c r="A6" s="7" t="s">
        <v>137</v>
      </c>
      <c r="B6" s="199"/>
      <c r="C6" s="200"/>
      <c r="D6" s="12" t="s">
        <v>138</v>
      </c>
      <c r="E6" s="122"/>
      <c r="F6" s="8"/>
      <c r="G6" s="8"/>
      <c r="H6" s="93"/>
      <c r="I6" s="9"/>
    </row>
    <row r="7" spans="1:9" ht="12.75">
      <c r="A7" s="7" t="s">
        <v>145</v>
      </c>
      <c r="B7" s="201"/>
      <c r="C7" s="202"/>
      <c r="D7" s="202"/>
      <c r="E7" s="202"/>
      <c r="F7" s="202"/>
      <c r="G7" s="203"/>
      <c r="H7" s="8"/>
      <c r="I7" s="9"/>
    </row>
    <row r="8" spans="1:9" ht="16.5" customHeight="1">
      <c r="A8" s="13" t="s">
        <v>139</v>
      </c>
      <c r="B8" s="8"/>
      <c r="C8" s="8"/>
      <c r="D8" s="12" t="s">
        <v>140</v>
      </c>
      <c r="E8" s="112"/>
      <c r="F8" s="12" t="s">
        <v>141</v>
      </c>
      <c r="G8" s="112"/>
      <c r="H8" s="8"/>
      <c r="I8" s="9"/>
    </row>
    <row r="9" spans="1:9" ht="12.75">
      <c r="A9" s="7"/>
      <c r="B9" s="8"/>
      <c r="C9" s="8"/>
      <c r="D9" s="8"/>
      <c r="E9" s="8"/>
      <c r="F9" s="8"/>
      <c r="G9" s="8"/>
      <c r="H9" s="8"/>
      <c r="I9" s="9"/>
    </row>
    <row r="10" spans="1:9" ht="13.5" customHeight="1">
      <c r="A10" s="194" t="s">
        <v>226</v>
      </c>
      <c r="B10" s="195"/>
      <c r="C10" s="107" t="s">
        <v>143</v>
      </c>
      <c r="D10" s="107" t="s">
        <v>142</v>
      </c>
      <c r="E10" s="107" t="s">
        <v>227</v>
      </c>
      <c r="F10" s="170" t="s">
        <v>285</v>
      </c>
      <c r="G10" s="171"/>
      <c r="H10" s="171"/>
      <c r="I10" s="172"/>
    </row>
    <row r="11" spans="1:9" ht="13.5" customHeight="1">
      <c r="A11" s="7"/>
      <c r="B11" s="111" t="s">
        <v>224</v>
      </c>
      <c r="C11" s="113"/>
      <c r="D11" s="113"/>
      <c r="E11" s="114">
        <f>SUM(C11:D11)</f>
        <v>0</v>
      </c>
      <c r="F11" s="173"/>
      <c r="G11" s="174" t="s">
        <v>228</v>
      </c>
      <c r="H11" s="175" t="s">
        <v>223</v>
      </c>
      <c r="I11" s="172"/>
    </row>
    <row r="12" spans="1:9" ht="13.5" customHeight="1">
      <c r="A12" s="7"/>
      <c r="B12" s="111" t="s">
        <v>225</v>
      </c>
      <c r="C12" s="113"/>
      <c r="D12" s="113"/>
      <c r="E12" s="134">
        <f>SUM(C12:D12)</f>
        <v>0</v>
      </c>
      <c r="F12" s="171"/>
      <c r="G12" s="176" t="s">
        <v>229</v>
      </c>
      <c r="H12" s="177" t="s">
        <v>230</v>
      </c>
      <c r="I12" s="172"/>
    </row>
    <row r="13" spans="1:9" ht="12.75">
      <c r="A13" s="7"/>
      <c r="B13" s="8"/>
      <c r="C13" s="8"/>
      <c r="D13" s="8"/>
      <c r="E13" s="8"/>
      <c r="F13" s="171"/>
      <c r="G13" s="176" t="s">
        <v>231</v>
      </c>
      <c r="H13" s="177" t="s">
        <v>232</v>
      </c>
      <c r="I13" s="172"/>
    </row>
    <row r="14" spans="1:9" ht="12.75">
      <c r="A14" s="16" t="s">
        <v>237</v>
      </c>
      <c r="B14" s="11"/>
      <c r="C14" s="127"/>
      <c r="D14" s="123" t="s">
        <v>242</v>
      </c>
      <c r="E14" s="8"/>
      <c r="F14" s="171"/>
      <c r="G14" s="176" t="s">
        <v>233</v>
      </c>
      <c r="H14" s="177" t="s">
        <v>235</v>
      </c>
      <c r="I14" s="172"/>
    </row>
    <row r="15" spans="1:9" ht="12.75">
      <c r="A15" s="16" t="s">
        <v>239</v>
      </c>
      <c r="B15" s="11"/>
      <c r="C15" s="128">
        <f>VLOOKUP(References!O3,References!A2:C104,3)</f>
        <v>1.65</v>
      </c>
      <c r="D15" s="123" t="s">
        <v>241</v>
      </c>
      <c r="E15" s="8"/>
      <c r="F15" s="178"/>
      <c r="G15" s="179" t="s">
        <v>234</v>
      </c>
      <c r="H15" s="180" t="s">
        <v>236</v>
      </c>
      <c r="I15" s="181"/>
    </row>
    <row r="16" spans="1:14" ht="12.75">
      <c r="A16" s="16" t="s">
        <v>240</v>
      </c>
      <c r="B16" s="11"/>
      <c r="C16" s="106">
        <f>+C15*0.9</f>
        <v>1.4849999999999999</v>
      </c>
      <c r="D16" s="123" t="s">
        <v>241</v>
      </c>
      <c r="I16" s="9"/>
      <c r="M16" s="96" t="s">
        <v>198</v>
      </c>
      <c r="N16" s="1" t="s">
        <v>282</v>
      </c>
    </row>
    <row r="17" spans="1:14" ht="12.75">
      <c r="A17" s="16" t="s">
        <v>280</v>
      </c>
      <c r="B17" s="11"/>
      <c r="C17" s="129">
        <f>C16/12*E12</f>
        <v>0</v>
      </c>
      <c r="D17" s="123" t="s">
        <v>243</v>
      </c>
      <c r="G17" s="15" t="s">
        <v>244</v>
      </c>
      <c r="H17" s="130">
        <v>0.5</v>
      </c>
      <c r="I17" s="131" t="s">
        <v>241</v>
      </c>
      <c r="M17" s="63">
        <f>IF(ISNUMBER(H19),H19,H18)</f>
        <v>0</v>
      </c>
      <c r="N17" s="1">
        <f>IF(ISNUMBER(C18),C18,C17)</f>
        <v>0</v>
      </c>
    </row>
    <row r="18" spans="1:13" ht="12.75">
      <c r="A18" s="16" t="s">
        <v>281</v>
      </c>
      <c r="B18" s="11"/>
      <c r="C18" s="127"/>
      <c r="D18" s="123" t="s">
        <v>243</v>
      </c>
      <c r="G18" s="132" t="s">
        <v>247</v>
      </c>
      <c r="H18" s="136">
        <f>N17/(2*60*60)</f>
        <v>0</v>
      </c>
      <c r="I18" s="133" t="s">
        <v>245</v>
      </c>
      <c r="M18" s="63"/>
    </row>
    <row r="19" spans="1:13" ht="12.75">
      <c r="A19" s="16" t="s">
        <v>238</v>
      </c>
      <c r="B19" s="11"/>
      <c r="C19" s="129">
        <f>IF(AND(C14&gt;=1,C14&lt;=6),N17*12/(2*C14-C15),"")</f>
      </c>
      <c r="D19" s="123" t="s">
        <v>246</v>
      </c>
      <c r="G19" s="132"/>
      <c r="H19" s="215"/>
      <c r="I19" s="133"/>
      <c r="M19" s="63"/>
    </row>
    <row r="20" spans="1:13" ht="13.5" thickBot="1">
      <c r="A20" s="7"/>
      <c r="B20" s="8"/>
      <c r="C20" s="8"/>
      <c r="E20" s="8"/>
      <c r="F20" s="8"/>
      <c r="G20" s="15"/>
      <c r="H20" s="8"/>
      <c r="I20" s="9"/>
      <c r="M20" s="97"/>
    </row>
    <row r="21" spans="1:9" ht="16.5" thickBot="1">
      <c r="A21" s="3" t="s">
        <v>221</v>
      </c>
      <c r="B21" s="4"/>
      <c r="C21" s="4"/>
      <c r="D21" s="5"/>
      <c r="E21" s="109"/>
      <c r="F21" s="75" t="s">
        <v>147</v>
      </c>
      <c r="G21" s="74"/>
      <c r="H21" s="110" t="s">
        <v>222</v>
      </c>
      <c r="I21" s="9"/>
    </row>
    <row r="22" spans="1:13" ht="12.75">
      <c r="A22" s="62" t="s">
        <v>22</v>
      </c>
      <c r="B22" s="63"/>
      <c r="C22" s="64" t="s">
        <v>24</v>
      </c>
      <c r="D22" s="53" t="s">
        <v>222</v>
      </c>
      <c r="E22" s="63"/>
      <c r="F22" s="64" t="s">
        <v>23</v>
      </c>
      <c r="G22" s="63"/>
      <c r="H22" s="65" t="s">
        <v>250</v>
      </c>
      <c r="I22" s="9"/>
      <c r="M22" s="53" t="s">
        <v>196</v>
      </c>
    </row>
    <row r="23" spans="1:14" ht="12.75">
      <c r="A23" s="62" t="s">
        <v>25</v>
      </c>
      <c r="B23" s="64" t="s">
        <v>26</v>
      </c>
      <c r="C23" s="64" t="s">
        <v>29</v>
      </c>
      <c r="D23" s="53" t="s">
        <v>248</v>
      </c>
      <c r="E23" s="64" t="s">
        <v>27</v>
      </c>
      <c r="F23" s="64" t="s">
        <v>28</v>
      </c>
      <c r="G23" s="64" t="s">
        <v>30</v>
      </c>
      <c r="H23" s="65" t="s">
        <v>251</v>
      </c>
      <c r="I23" s="9"/>
      <c r="M23" s="53" t="s">
        <v>30</v>
      </c>
      <c r="N23" s="1" t="s">
        <v>197</v>
      </c>
    </row>
    <row r="24" spans="1:14" ht="13.5" thickBot="1">
      <c r="A24" s="76" t="s">
        <v>31</v>
      </c>
      <c r="B24" s="77" t="s">
        <v>32</v>
      </c>
      <c r="C24" s="77" t="s">
        <v>31</v>
      </c>
      <c r="D24" s="135" t="s">
        <v>249</v>
      </c>
      <c r="E24" s="77" t="s">
        <v>33</v>
      </c>
      <c r="F24" s="77" t="s">
        <v>146</v>
      </c>
      <c r="G24" s="77" t="s">
        <v>34</v>
      </c>
      <c r="H24" s="78" t="s">
        <v>146</v>
      </c>
      <c r="I24" s="9"/>
      <c r="M24" s="53" t="s">
        <v>195</v>
      </c>
      <c r="N24" s="1" t="s">
        <v>195</v>
      </c>
    </row>
    <row r="25" spans="1:14" ht="12.75">
      <c r="A25" s="66"/>
      <c r="B25" s="67"/>
      <c r="C25" s="67"/>
      <c r="D25" s="137">
        <f>IF(AND(A25&gt;0,C25&gt;0),A25*C25,"")</f>
      </c>
      <c r="E25" s="69" t="str">
        <f aca="true" t="shared" si="0" ref="E25:E34">IF(B25=0," ",IF($H$17=0," ",IF(C25=0," ",(1.486/0.3)*(($H$17/12)*C25/(2*($H$17/12)+C25))^(2/3)*(B25/100)^(1/2))))</f>
        <v> </v>
      </c>
      <c r="F25" s="68" t="str">
        <f>IF(A25=0," ",IF(E25=0," ",A25/E25/60))</f>
        <v> </v>
      </c>
      <c r="G25" s="69">
        <f aca="true" t="shared" si="1" ref="G25:G34">IF(ISNUMBER(E25),C25*($H$17/12)*E25,"")</f>
      </c>
      <c r="H25" s="70" t="str">
        <f>IF(F25&gt;0,F25," ")</f>
        <v> </v>
      </c>
      <c r="I25" s="9"/>
      <c r="M25" s="53">
        <f>IF(AND(ISNUMBER(G25),G25&lt;$M$17),1,0)</f>
        <v>0</v>
      </c>
      <c r="N25" s="53">
        <f aca="true" t="shared" si="2" ref="N25:N34">IF(AND(ISNUMBER(C25),OR(C25&lt;20,C25&gt;100)),1,0)</f>
        <v>0</v>
      </c>
    </row>
    <row r="26" spans="1:14" ht="12.75">
      <c r="A26" s="66"/>
      <c r="B26" s="67"/>
      <c r="C26" s="67"/>
      <c r="D26" s="137">
        <f>IF(AND(A26&gt;0,C26&gt;0),A26*C26+D25,"")</f>
      </c>
      <c r="E26" s="69" t="str">
        <f t="shared" si="0"/>
        <v> </v>
      </c>
      <c r="F26" s="68" t="str">
        <f aca="true" t="shared" si="3" ref="F26:F34">IF(A26=0," ",IF(E26=0," ",A26/E26/60))</f>
        <v> </v>
      </c>
      <c r="G26" s="69">
        <f t="shared" si="1"/>
      </c>
      <c r="H26" s="70">
        <f>IF(ISNUMBER(F26),SUM(F25:F26),"")</f>
      </c>
      <c r="I26" s="9"/>
      <c r="M26" s="53">
        <f aca="true" t="shared" si="4" ref="M26:M34">IF(AND(ISNUMBER(G26),G26&lt;$M$17),1,0)</f>
        <v>0</v>
      </c>
      <c r="N26" s="53">
        <f t="shared" si="2"/>
        <v>0</v>
      </c>
    </row>
    <row r="27" spans="1:14" ht="12.75">
      <c r="A27" s="66"/>
      <c r="B27" s="67"/>
      <c r="C27" s="67"/>
      <c r="D27" s="137"/>
      <c r="E27" s="69" t="str">
        <f t="shared" si="0"/>
        <v> </v>
      </c>
      <c r="F27" s="68" t="str">
        <f t="shared" si="3"/>
        <v> </v>
      </c>
      <c r="G27" s="69">
        <f t="shared" si="1"/>
      </c>
      <c r="H27" s="70">
        <f>IF(ISNUMBER(F27),SUM(F25:F27),"")</f>
      </c>
      <c r="I27" s="9"/>
      <c r="M27" s="53">
        <f t="shared" si="4"/>
        <v>0</v>
      </c>
      <c r="N27" s="53">
        <f t="shared" si="2"/>
        <v>0</v>
      </c>
    </row>
    <row r="28" spans="1:14" ht="12.75">
      <c r="A28" s="66"/>
      <c r="B28" s="67"/>
      <c r="C28" s="67"/>
      <c r="D28" s="137"/>
      <c r="E28" s="69" t="str">
        <f t="shared" si="0"/>
        <v> </v>
      </c>
      <c r="F28" s="68" t="str">
        <f t="shared" si="3"/>
        <v> </v>
      </c>
      <c r="G28" s="69">
        <f t="shared" si="1"/>
      </c>
      <c r="H28" s="70">
        <f>IF(ISNUMBER(F28),SUM(F25:F28),"")</f>
      </c>
      <c r="I28" s="9"/>
      <c r="M28" s="53">
        <f t="shared" si="4"/>
        <v>0</v>
      </c>
      <c r="N28" s="53">
        <f t="shared" si="2"/>
        <v>0</v>
      </c>
    </row>
    <row r="29" spans="1:14" ht="12.75">
      <c r="A29" s="66"/>
      <c r="B29" s="67"/>
      <c r="C29" s="67"/>
      <c r="D29" s="137"/>
      <c r="E29" s="69" t="str">
        <f t="shared" si="0"/>
        <v> </v>
      </c>
      <c r="F29" s="68" t="str">
        <f t="shared" si="3"/>
        <v> </v>
      </c>
      <c r="G29" s="69">
        <f t="shared" si="1"/>
      </c>
      <c r="H29" s="70">
        <f>IF(ISNUMBER(F29),SUM(F25:F29),"")</f>
      </c>
      <c r="I29" s="9"/>
      <c r="M29" s="53">
        <f t="shared" si="4"/>
        <v>0</v>
      </c>
      <c r="N29" s="53">
        <f t="shared" si="2"/>
        <v>0</v>
      </c>
    </row>
    <row r="30" spans="1:14" ht="12.75">
      <c r="A30" s="66"/>
      <c r="B30" s="67"/>
      <c r="C30" s="67"/>
      <c r="D30" s="137"/>
      <c r="E30" s="69" t="str">
        <f t="shared" si="0"/>
        <v> </v>
      </c>
      <c r="F30" s="68" t="str">
        <f t="shared" si="3"/>
        <v> </v>
      </c>
      <c r="G30" s="69">
        <f t="shared" si="1"/>
      </c>
      <c r="H30" s="70">
        <f>IF(ISNUMBER(F30),SUM(F25:F30),"")</f>
      </c>
      <c r="I30" s="9"/>
      <c r="M30" s="53">
        <f t="shared" si="4"/>
        <v>0</v>
      </c>
      <c r="N30" s="53">
        <f t="shared" si="2"/>
        <v>0</v>
      </c>
    </row>
    <row r="31" spans="1:14" ht="12.75">
      <c r="A31" s="66"/>
      <c r="B31" s="67"/>
      <c r="C31" s="67"/>
      <c r="D31" s="137"/>
      <c r="E31" s="69" t="str">
        <f t="shared" si="0"/>
        <v> </v>
      </c>
      <c r="F31" s="68" t="str">
        <f t="shared" si="3"/>
        <v> </v>
      </c>
      <c r="G31" s="69">
        <f t="shared" si="1"/>
      </c>
      <c r="H31" s="70">
        <f>IF(ISNUMBER(F31),SUM(F25:F31),"")</f>
      </c>
      <c r="I31" s="9"/>
      <c r="M31" s="53">
        <f t="shared" si="4"/>
        <v>0</v>
      </c>
      <c r="N31" s="53">
        <f t="shared" si="2"/>
        <v>0</v>
      </c>
    </row>
    <row r="32" spans="1:14" ht="12.75">
      <c r="A32" s="66"/>
      <c r="B32" s="67"/>
      <c r="C32" s="67"/>
      <c r="D32" s="137"/>
      <c r="E32" s="69" t="str">
        <f t="shared" si="0"/>
        <v> </v>
      </c>
      <c r="F32" s="68" t="str">
        <f t="shared" si="3"/>
        <v> </v>
      </c>
      <c r="G32" s="69">
        <f t="shared" si="1"/>
      </c>
      <c r="H32" s="70">
        <f>IF(ISNUMBER(F32),SUM(F25:F32),"")</f>
      </c>
      <c r="I32" s="9"/>
      <c r="M32" s="53">
        <f t="shared" si="4"/>
        <v>0</v>
      </c>
      <c r="N32" s="53">
        <f t="shared" si="2"/>
        <v>0</v>
      </c>
    </row>
    <row r="33" spans="1:14" ht="12.75">
      <c r="A33" s="66"/>
      <c r="B33" s="67"/>
      <c r="C33" s="67"/>
      <c r="D33" s="137"/>
      <c r="E33" s="69" t="str">
        <f t="shared" si="0"/>
        <v> </v>
      </c>
      <c r="F33" s="68" t="str">
        <f t="shared" si="3"/>
        <v> </v>
      </c>
      <c r="G33" s="69">
        <f t="shared" si="1"/>
      </c>
      <c r="H33" s="70">
        <f>IF(ISNUMBER(F33),SUM(F25:F33),"")</f>
      </c>
      <c r="I33" s="9"/>
      <c r="M33" s="53">
        <f t="shared" si="4"/>
        <v>0</v>
      </c>
      <c r="N33" s="53">
        <f t="shared" si="2"/>
        <v>0</v>
      </c>
    </row>
    <row r="34" spans="1:14" ht="13.5" thickBot="1">
      <c r="A34" s="71"/>
      <c r="B34" s="67"/>
      <c r="C34" s="67"/>
      <c r="D34" s="137"/>
      <c r="E34" s="69" t="str">
        <f t="shared" si="0"/>
        <v> </v>
      </c>
      <c r="F34" s="72" t="str">
        <f t="shared" si="3"/>
        <v> </v>
      </c>
      <c r="G34" s="69">
        <f t="shared" si="1"/>
      </c>
      <c r="H34" s="73">
        <f>IF(ISNUMBER(F34),SUM(F25:F34),"")</f>
      </c>
      <c r="I34" s="9"/>
      <c r="M34" s="53">
        <f t="shared" si="4"/>
        <v>0</v>
      </c>
      <c r="N34" s="53">
        <f t="shared" si="2"/>
        <v>0</v>
      </c>
    </row>
    <row r="35" spans="1:9" ht="12.75">
      <c r="A35" s="153">
        <f>SUM(A25:A34)</f>
        <v>0</v>
      </c>
      <c r="B35" s="154" t="s">
        <v>263</v>
      </c>
      <c r="C35" s="61"/>
      <c r="D35" s="138" t="str">
        <f>IF(AND(MAX(D25:D34)&gt;=C19,C19&gt;0),"**Area Requirement Met**","Inadequate Area")</f>
        <v>Inadequate Area</v>
      </c>
      <c r="E35" s="61"/>
      <c r="F35" s="61"/>
      <c r="G35" s="61"/>
      <c r="H35" s="138" t="str">
        <f>IF(MAX(H25:H34)&gt;=120,"**Contact Requirement Met**","Inadequate Contact Time")</f>
        <v>Inadequate Contact Time</v>
      </c>
      <c r="I35" s="9"/>
    </row>
    <row r="36" spans="1:9" ht="12.75">
      <c r="A36" s="124"/>
      <c r="B36" s="125"/>
      <c r="C36" s="126"/>
      <c r="D36" s="126"/>
      <c r="E36" s="8"/>
      <c r="F36" s="8"/>
      <c r="G36" s="8"/>
      <c r="H36" s="8"/>
      <c r="I36" s="9"/>
    </row>
    <row r="37" spans="1:14" ht="12.75">
      <c r="A37" s="90" t="s">
        <v>255</v>
      </c>
      <c r="B37" s="8"/>
      <c r="C37" s="11"/>
      <c r="D37" s="11"/>
      <c r="E37" s="11"/>
      <c r="F37" s="11"/>
      <c r="G37" s="11"/>
      <c r="H37" s="11"/>
      <c r="I37" s="9"/>
      <c r="N37" s="1" t="s">
        <v>252</v>
      </c>
    </row>
    <row r="38" spans="1:14" ht="16.5" customHeight="1">
      <c r="A38" s="145" t="s">
        <v>156</v>
      </c>
      <c r="B38" s="17"/>
      <c r="C38" s="17"/>
      <c r="D38" s="17"/>
      <c r="E38" s="17"/>
      <c r="F38" s="18"/>
      <c r="G38" s="11"/>
      <c r="H38" s="10"/>
      <c r="I38" s="182"/>
      <c r="M38" s="53" t="s">
        <v>143</v>
      </c>
      <c r="N38" s="1">
        <f>C12*References!G12/1000</f>
        <v>0</v>
      </c>
    </row>
    <row r="39" spans="1:14" ht="12.75">
      <c r="A39" s="16" t="s">
        <v>192</v>
      </c>
      <c r="B39" s="11"/>
      <c r="C39" s="11"/>
      <c r="D39" s="11"/>
      <c r="E39" s="11"/>
      <c r="F39" s="141">
        <f>VLOOKUP(References!T3,References!E4:I8,3)</f>
        <v>12</v>
      </c>
      <c r="G39" s="141">
        <f>VLOOKUP(References!T3,References!E4:I8,4)</f>
        <v>12</v>
      </c>
      <c r="H39" s="10"/>
      <c r="I39" s="172"/>
      <c r="M39" s="53" t="s">
        <v>142</v>
      </c>
      <c r="N39" s="1">
        <f>D12*References!G13/1000</f>
        <v>0</v>
      </c>
    </row>
    <row r="40" spans="1:9" ht="12.75">
      <c r="A40" s="146" t="s">
        <v>193</v>
      </c>
      <c r="B40" s="11"/>
      <c r="C40" s="11"/>
      <c r="D40" s="11"/>
      <c r="E40" s="11"/>
      <c r="F40" s="141">
        <f>VLOOKUP(References!T3,References!E3:I8,5)</f>
        <v>25</v>
      </c>
      <c r="G40" s="11"/>
      <c r="H40" s="171"/>
      <c r="I40" s="172"/>
    </row>
    <row r="41" spans="1:9" ht="15" customHeight="1">
      <c r="A41" s="145" t="s">
        <v>158</v>
      </c>
      <c r="B41" s="17"/>
      <c r="C41" s="17"/>
      <c r="D41" s="17"/>
      <c r="E41" s="17"/>
      <c r="F41" s="18"/>
      <c r="G41" s="11"/>
      <c r="H41" s="183"/>
      <c r="I41" s="172"/>
    </row>
    <row r="42" spans="1:9" ht="12.75" customHeight="1">
      <c r="A42" s="16"/>
      <c r="G42" s="183"/>
      <c r="H42" s="183"/>
      <c r="I42" s="172"/>
    </row>
    <row r="43" spans="1:14" ht="12.75">
      <c r="A43" s="16"/>
      <c r="B43" s="11"/>
      <c r="C43" s="142" t="s">
        <v>257</v>
      </c>
      <c r="D43" s="139">
        <f>SUM(N38:N39)</f>
        <v>0</v>
      </c>
      <c r="E43" s="98" t="s">
        <v>253</v>
      </c>
      <c r="G43" s="185" t="s">
        <v>261</v>
      </c>
      <c r="H43" s="186"/>
      <c r="I43" s="187"/>
      <c r="M43" s="53" t="s">
        <v>256</v>
      </c>
      <c r="N43" s="1">
        <f>IF(D44&gt;0,ROUND(D43/D44,0),10)</f>
        <v>10</v>
      </c>
    </row>
    <row r="44" spans="1:9" ht="14.25" customHeight="1">
      <c r="A44" s="16"/>
      <c r="B44" s="11"/>
      <c r="C44" s="142" t="s">
        <v>258</v>
      </c>
      <c r="D44" s="140">
        <f>((VLOOKUP(References!T6,References!O17:P36,2))*F40)*(MAX(D25:D34)/43560)</f>
        <v>0</v>
      </c>
      <c r="E44" s="98" t="s">
        <v>254</v>
      </c>
      <c r="G44" s="188"/>
      <c r="H44" s="189"/>
      <c r="I44" s="190"/>
    </row>
    <row r="45" spans="1:9" ht="14.25" customHeight="1">
      <c r="A45" s="16"/>
      <c r="B45" s="11"/>
      <c r="C45" s="142"/>
      <c r="D45" s="143"/>
      <c r="E45" s="98"/>
      <c r="G45" s="188"/>
      <c r="H45" s="189"/>
      <c r="I45" s="190"/>
    </row>
    <row r="46" spans="1:9" ht="12.75">
      <c r="A46" s="7"/>
      <c r="B46" s="8"/>
      <c r="C46" s="8"/>
      <c r="D46" s="144" t="str">
        <f>IF(N43&gt;3,"INADEQUATE N UPTAKE","**N Uptake Requirement Met**")</f>
        <v>INADEQUATE N UPTAKE</v>
      </c>
      <c r="E46" s="8"/>
      <c r="F46" s="171"/>
      <c r="G46" s="188"/>
      <c r="H46" s="189"/>
      <c r="I46" s="190"/>
    </row>
    <row r="47" spans="1:9" ht="13.5" thickBot="1">
      <c r="A47" s="19"/>
      <c r="B47" s="20"/>
      <c r="C47" s="20"/>
      <c r="D47" s="20"/>
      <c r="E47" s="20"/>
      <c r="F47" s="20"/>
      <c r="G47" s="191"/>
      <c r="H47" s="192"/>
      <c r="I47" s="193"/>
    </row>
    <row r="48" ht="12.75"/>
  </sheetData>
  <sheetProtection password="80A9" sheet="1" objects="1" scenarios="1" selectLockedCells="1"/>
  <mergeCells count="5">
    <mergeCell ref="G43:I47"/>
    <mergeCell ref="A10:B10"/>
    <mergeCell ref="A1:I1"/>
    <mergeCell ref="B6:C6"/>
    <mergeCell ref="B7:G7"/>
  </mergeCells>
  <conditionalFormatting sqref="C36">
    <cfRule type="cellIs" priority="1" dxfId="0" operator="lessThan" stopIfTrue="1">
      <formula>1</formula>
    </cfRule>
    <cfRule type="cellIs" priority="2" dxfId="0" operator="greaterThan" stopIfTrue="1">
      <formula>6</formula>
    </cfRule>
  </conditionalFormatting>
  <conditionalFormatting sqref="E25:E34">
    <cfRule type="cellIs" priority="3" dxfId="0" operator="greaterThan" stopIfTrue="1">
      <formula>4</formula>
    </cfRule>
  </conditionalFormatting>
  <conditionalFormatting sqref="G25:G34">
    <cfRule type="cellIs" priority="4" dxfId="1" operator="lessThan" stopIfTrue="1">
      <formula>$M$17</formula>
    </cfRule>
  </conditionalFormatting>
  <conditionalFormatting sqref="C25:C34">
    <cfRule type="cellIs" priority="5" dxfId="1" operator="greaterThan" stopIfTrue="1">
      <formula>100</formula>
    </cfRule>
    <cfRule type="cellIs" priority="6" dxfId="1" operator="lessThan" stopIfTrue="1">
      <formula>20</formula>
    </cfRule>
  </conditionalFormatting>
  <conditionalFormatting sqref="H35">
    <cfRule type="cellIs" priority="7" dxfId="2" operator="equal" stopIfTrue="1">
      <formula>"Inadequate Contact Time"</formula>
    </cfRule>
  </conditionalFormatting>
  <conditionalFormatting sqref="D35">
    <cfRule type="cellIs" priority="8" dxfId="2" operator="equal" stopIfTrue="1">
      <formula>"Inadequate Area"</formula>
    </cfRule>
  </conditionalFormatting>
  <conditionalFormatting sqref="D46">
    <cfRule type="expression" priority="9" dxfId="2" stopIfTrue="1">
      <formula>$N$43&gt;3</formula>
    </cfRule>
  </conditionalFormatting>
  <conditionalFormatting sqref="H17">
    <cfRule type="cellIs" priority="10" dxfId="1" operator="greaterThan" stopIfTrue="1">
      <formula>0.5</formula>
    </cfRule>
  </conditionalFormatting>
  <conditionalFormatting sqref="H15">
    <cfRule type="cellIs" priority="11" dxfId="3" operator="greaterThanOrEqual" stopIfTrue="1">
      <formula>300</formula>
    </cfRule>
  </conditionalFormatting>
  <conditionalFormatting sqref="C14">
    <cfRule type="cellIs" priority="12" dxfId="1" operator="lessThan" stopIfTrue="1">
      <formula>1</formula>
    </cfRule>
    <cfRule type="cellIs" priority="13" dxfId="1" operator="greaterThan" stopIfTrue="1">
      <formula>6</formula>
    </cfRule>
  </conditionalFormatting>
  <conditionalFormatting sqref="C18">
    <cfRule type="cellIs" priority="14" dxfId="0" operator="lessThan" stopIfTrue="1">
      <formula>$C$17</formula>
    </cfRule>
  </conditionalFormatting>
  <conditionalFormatting sqref="B25:B34">
    <cfRule type="cellIs" priority="15" dxfId="1" operator="greaterThan" stopIfTrue="1">
      <formula>6</formula>
    </cfRule>
    <cfRule type="cellIs" priority="16" dxfId="1" operator="lessThan" stopIfTrue="1">
      <formula>0.3</formula>
    </cfRule>
  </conditionalFormatting>
  <conditionalFormatting sqref="H25:H34">
    <cfRule type="expression" priority="17" dxfId="0" stopIfTrue="1">
      <formula>$H$35="Inadequate Contact Time"</formula>
    </cfRule>
  </conditionalFormatting>
  <conditionalFormatting sqref="D25:D34">
    <cfRule type="expression" priority="18" dxfId="0" stopIfTrue="1">
      <formula>$D$35="Inadequate Area"</formula>
    </cfRule>
  </conditionalFormatting>
  <conditionalFormatting sqref="C11:D11">
    <cfRule type="cellIs" priority="19" dxfId="0" operator="greaterThanOrEqual" stopIfTrue="1">
      <formula>300</formula>
    </cfRule>
  </conditionalFormatting>
  <printOptions/>
  <pageMargins left="0.75" right="0.75" top="1" bottom="1" header="0.5" footer="0.5"/>
  <pageSetup fitToHeight="1" fitToWidth="1" horizontalDpi="300" verticalDpi="300" orientation="portrait" scale="83"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T104"/>
  <sheetViews>
    <sheetView showGridLines="0" workbookViewId="0" topLeftCell="B1">
      <selection activeCell="B2" sqref="B2"/>
    </sheetView>
  </sheetViews>
  <sheetFormatPr defaultColWidth="9.00390625" defaultRowHeight="12.75" customHeight="1"/>
  <cols>
    <col min="1" max="1" width="5.25390625" style="1" hidden="1" customWidth="1"/>
    <col min="2" max="2" width="14.00390625" style="1" customWidth="1"/>
    <col min="3" max="3" width="13.75390625" style="1" customWidth="1"/>
    <col min="4" max="4" width="9.00390625" style="1" customWidth="1"/>
    <col min="5" max="5" width="8.875" style="1" customWidth="1"/>
    <col min="6" max="6" width="29.25390625" style="1" customWidth="1"/>
    <col min="7" max="7" width="10.875" style="1" customWidth="1"/>
    <col min="8" max="8" width="8.375" style="1" customWidth="1"/>
    <col min="9" max="9" width="19.00390625" style="1" customWidth="1"/>
    <col min="10" max="11" width="9.00390625" style="1" customWidth="1"/>
    <col min="12" max="12" width="0" style="1" hidden="1" customWidth="1"/>
    <col min="13" max="13" width="34.875" style="1" hidden="1" customWidth="1"/>
    <col min="14" max="20" width="9.00390625" style="1" hidden="1" customWidth="1"/>
    <col min="21" max="21" width="0" style="1" hidden="1" customWidth="1"/>
    <col min="22" max="16384" width="9.00390625" style="1" customWidth="1"/>
  </cols>
  <sheetData>
    <row r="1" spans="2:13" ht="12.75" customHeight="1" thickBot="1">
      <c r="B1" s="56" t="s">
        <v>20</v>
      </c>
      <c r="C1" s="57" t="s">
        <v>184</v>
      </c>
      <c r="F1" s="6"/>
      <c r="M1" s="55" t="s">
        <v>168</v>
      </c>
    </row>
    <row r="2" spans="1:11" ht="12.75" customHeight="1">
      <c r="A2" s="53">
        <v>1</v>
      </c>
      <c r="B2" s="58"/>
      <c r="C2" s="58"/>
      <c r="E2" s="43" t="s">
        <v>152</v>
      </c>
      <c r="F2" s="44"/>
      <c r="G2" s="204" t="s">
        <v>189</v>
      </c>
      <c r="H2" s="205"/>
      <c r="I2" s="85" t="s">
        <v>186</v>
      </c>
      <c r="J2" s="21" t="s">
        <v>19</v>
      </c>
      <c r="K2" s="22"/>
    </row>
    <row r="3" spans="1:20" ht="12.75" customHeight="1">
      <c r="A3" s="53">
        <v>2</v>
      </c>
      <c r="B3" s="59" t="s">
        <v>36</v>
      </c>
      <c r="C3" s="60">
        <v>1.65</v>
      </c>
      <c r="E3" s="45"/>
      <c r="F3" s="87" t="s">
        <v>153</v>
      </c>
      <c r="G3" s="82" t="s">
        <v>190</v>
      </c>
      <c r="H3" s="88" t="s">
        <v>191</v>
      </c>
      <c r="I3" s="86" t="s">
        <v>211</v>
      </c>
      <c r="J3" s="6"/>
      <c r="K3" s="22"/>
      <c r="M3" s="23" t="s">
        <v>166</v>
      </c>
      <c r="O3" s="24">
        <v>2</v>
      </c>
      <c r="R3" s="23" t="s">
        <v>157</v>
      </c>
      <c r="T3" s="24">
        <v>5</v>
      </c>
    </row>
    <row r="4" spans="1:9" ht="12.75" customHeight="1" thickBot="1">
      <c r="A4" s="53">
        <v>3</v>
      </c>
      <c r="B4" s="59" t="s">
        <v>37</v>
      </c>
      <c r="C4" s="60">
        <v>1.76</v>
      </c>
      <c r="E4" s="80">
        <v>1</v>
      </c>
      <c r="F4" s="46" t="s">
        <v>187</v>
      </c>
      <c r="G4" s="83" t="s">
        <v>188</v>
      </c>
      <c r="H4" s="89" t="s">
        <v>188</v>
      </c>
      <c r="I4" s="84" t="s">
        <v>188</v>
      </c>
    </row>
    <row r="5" spans="1:20" ht="12.75" customHeight="1">
      <c r="A5" s="53">
        <v>4</v>
      </c>
      <c r="B5" s="59" t="s">
        <v>38</v>
      </c>
      <c r="C5" s="60">
        <v>1.6</v>
      </c>
      <c r="E5" s="80">
        <v>2</v>
      </c>
      <c r="F5" s="115" t="s">
        <v>150</v>
      </c>
      <c r="G5" s="88">
        <v>24</v>
      </c>
      <c r="H5" s="89" t="s">
        <v>188</v>
      </c>
      <c r="I5" s="116">
        <v>30</v>
      </c>
      <c r="M5" s="25" t="s">
        <v>144</v>
      </c>
      <c r="O5" s="24">
        <v>1</v>
      </c>
      <c r="R5" s="26" t="s">
        <v>167</v>
      </c>
      <c r="S5" s="27"/>
      <c r="T5" s="28"/>
    </row>
    <row r="6" spans="1:20" ht="12.75" customHeight="1" thickBot="1">
      <c r="A6" s="53">
        <v>5</v>
      </c>
      <c r="B6" s="59" t="s">
        <v>39</v>
      </c>
      <c r="C6" s="60">
        <v>1.52</v>
      </c>
      <c r="E6" s="80">
        <v>3</v>
      </c>
      <c r="F6" s="115" t="s">
        <v>151</v>
      </c>
      <c r="G6" s="88">
        <v>24</v>
      </c>
      <c r="H6" s="89" t="s">
        <v>188</v>
      </c>
      <c r="I6" s="116">
        <v>22.4</v>
      </c>
      <c r="M6" s="29">
        <f>VLOOKUP(O5,F11:G13,2)</f>
        <v>0</v>
      </c>
      <c r="R6" s="30"/>
      <c r="S6" s="31"/>
      <c r="T6" s="32">
        <v>8</v>
      </c>
    </row>
    <row r="7" spans="1:9" ht="12.75" customHeight="1">
      <c r="A7" s="53">
        <v>6</v>
      </c>
      <c r="B7" s="59" t="s">
        <v>40</v>
      </c>
      <c r="C7" s="60">
        <v>1.48</v>
      </c>
      <c r="E7" s="80">
        <v>4</v>
      </c>
      <c r="F7" s="117" t="s">
        <v>154</v>
      </c>
      <c r="G7" s="82">
        <v>6</v>
      </c>
      <c r="H7" s="88">
        <v>20</v>
      </c>
      <c r="I7" s="116">
        <v>25</v>
      </c>
    </row>
    <row r="8" spans="1:16" ht="12.75" customHeight="1" thickBot="1">
      <c r="A8" s="53">
        <v>7</v>
      </c>
      <c r="B8" s="59" t="s">
        <v>41</v>
      </c>
      <c r="C8" s="60">
        <v>1.52</v>
      </c>
      <c r="E8" s="81">
        <v>5</v>
      </c>
      <c r="F8" s="118" t="s">
        <v>155</v>
      </c>
      <c r="G8" s="119">
        <v>12</v>
      </c>
      <c r="H8" s="120">
        <v>12</v>
      </c>
      <c r="I8" s="121">
        <v>25</v>
      </c>
      <c r="M8" s="33" t="s">
        <v>148</v>
      </c>
      <c r="N8" s="33"/>
      <c r="O8" s="33"/>
      <c r="P8" s="6"/>
    </row>
    <row r="9" spans="1:16" ht="12.75" customHeight="1" thickBot="1">
      <c r="A9" s="53">
        <v>8</v>
      </c>
      <c r="B9" s="59" t="s">
        <v>42</v>
      </c>
      <c r="C9" s="60">
        <v>1.53</v>
      </c>
      <c r="M9" s="33" t="s">
        <v>149</v>
      </c>
      <c r="N9" s="33"/>
      <c r="O9" s="33"/>
      <c r="P9" s="6"/>
    </row>
    <row r="10" spans="1:17" ht="12.75" customHeight="1" thickBot="1">
      <c r="A10" s="53">
        <v>9</v>
      </c>
      <c r="B10" s="59" t="s">
        <v>43</v>
      </c>
      <c r="C10" s="60">
        <v>1.52</v>
      </c>
      <c r="E10" s="2" t="s">
        <v>185</v>
      </c>
      <c r="M10" s="33" t="s">
        <v>180</v>
      </c>
      <c r="N10" s="33"/>
      <c r="O10" s="33"/>
      <c r="P10" s="34" t="str">
        <f>IF(+(((2*'VTA Design'!C36)-('VTA Design'!C15)))&gt;0,('VTA Design'!C16*'VTA Design'!#REF!)/((2*'VTA Design'!C36)-('VTA Design'!C15))," ")</f>
        <v> </v>
      </c>
      <c r="Q10" s="5"/>
    </row>
    <row r="11" spans="1:16" ht="12.75" customHeight="1" thickBot="1">
      <c r="A11" s="53">
        <v>10</v>
      </c>
      <c r="B11" s="59" t="s">
        <v>44</v>
      </c>
      <c r="C11" s="60">
        <v>1.53</v>
      </c>
      <c r="E11" s="36"/>
      <c r="F11" s="37">
        <v>1</v>
      </c>
      <c r="G11" s="38"/>
      <c r="M11" s="6"/>
      <c r="N11" s="6" t="s">
        <v>181</v>
      </c>
      <c r="P11" s="35">
        <f>+References!H34</f>
        <v>0</v>
      </c>
    </row>
    <row r="12" spans="1:7" ht="12.75" customHeight="1">
      <c r="A12" s="53">
        <v>11</v>
      </c>
      <c r="B12" s="59" t="s">
        <v>45</v>
      </c>
      <c r="C12" s="60">
        <v>1.46</v>
      </c>
      <c r="E12" s="13" t="s">
        <v>143</v>
      </c>
      <c r="F12" s="14">
        <v>2</v>
      </c>
      <c r="G12" s="39">
        <v>10</v>
      </c>
    </row>
    <row r="13" spans="1:7" ht="12.75" customHeight="1" thickBot="1">
      <c r="A13" s="53">
        <v>12</v>
      </c>
      <c r="B13" s="59" t="s">
        <v>46</v>
      </c>
      <c r="C13" s="60">
        <v>1.53</v>
      </c>
      <c r="E13" s="40" t="s">
        <v>142</v>
      </c>
      <c r="F13" s="41">
        <v>3</v>
      </c>
      <c r="G13" s="42">
        <v>25</v>
      </c>
    </row>
    <row r="14" spans="1:5" ht="12.75" customHeight="1">
      <c r="A14" s="53">
        <v>13</v>
      </c>
      <c r="B14" s="59" t="s">
        <v>47</v>
      </c>
      <c r="C14" s="60">
        <v>1.5</v>
      </c>
      <c r="E14" s="1" t="s">
        <v>213</v>
      </c>
    </row>
    <row r="15" spans="1:3" ht="12.75" customHeight="1">
      <c r="A15" s="53">
        <v>14</v>
      </c>
      <c r="B15" s="59" t="s">
        <v>48</v>
      </c>
      <c r="C15" s="60">
        <v>1.55</v>
      </c>
    </row>
    <row r="16" spans="1:15" ht="12.75" customHeight="1" thickBot="1">
      <c r="A16" s="53">
        <v>15</v>
      </c>
      <c r="B16" s="59" t="s">
        <v>49</v>
      </c>
      <c r="C16" s="60">
        <v>1.6</v>
      </c>
      <c r="O16" s="1" t="s">
        <v>159</v>
      </c>
    </row>
    <row r="17" spans="1:17" ht="12.75" customHeight="1">
      <c r="A17" s="53">
        <v>16</v>
      </c>
      <c r="B17" s="59" t="s">
        <v>50</v>
      </c>
      <c r="C17" s="60">
        <v>1.5</v>
      </c>
      <c r="O17" s="47">
        <v>1</v>
      </c>
      <c r="P17" s="91" t="s">
        <v>188</v>
      </c>
      <c r="Q17" s="48"/>
    </row>
    <row r="18" spans="1:17" ht="12.75" customHeight="1">
      <c r="A18" s="53">
        <v>17</v>
      </c>
      <c r="B18" s="59" t="s">
        <v>51</v>
      </c>
      <c r="C18" s="60">
        <v>1.48</v>
      </c>
      <c r="E18" s="155"/>
      <c r="F18" s="95"/>
      <c r="G18" s="95"/>
      <c r="H18" s="95"/>
      <c r="O18" s="49">
        <v>2</v>
      </c>
      <c r="P18" s="50">
        <v>1</v>
      </c>
      <c r="Q18" s="51"/>
    </row>
    <row r="19" spans="1:17" ht="12.75" customHeight="1">
      <c r="A19" s="53">
        <v>18</v>
      </c>
      <c r="B19" s="59" t="s">
        <v>52</v>
      </c>
      <c r="C19" s="60">
        <v>1.5</v>
      </c>
      <c r="E19" s="148"/>
      <c r="F19" s="148"/>
      <c r="G19" s="148"/>
      <c r="H19" s="148"/>
      <c r="O19" s="49">
        <v>3</v>
      </c>
      <c r="P19" s="50">
        <v>1.5</v>
      </c>
      <c r="Q19" s="51"/>
    </row>
    <row r="20" spans="1:17" ht="12.75" customHeight="1">
      <c r="A20" s="53">
        <v>19</v>
      </c>
      <c r="B20" s="59" t="s">
        <v>53</v>
      </c>
      <c r="C20" s="60">
        <v>1.5</v>
      </c>
      <c r="E20" s="148"/>
      <c r="F20" s="148"/>
      <c r="G20" s="148"/>
      <c r="H20" s="148"/>
      <c r="O20" s="49">
        <v>4</v>
      </c>
      <c r="P20" s="50">
        <v>2</v>
      </c>
      <c r="Q20" s="51"/>
    </row>
    <row r="21" spans="1:17" ht="12.75" customHeight="1">
      <c r="A21" s="53">
        <v>20</v>
      </c>
      <c r="B21" s="59" t="s">
        <v>54</v>
      </c>
      <c r="C21" s="60">
        <v>1.48</v>
      </c>
      <c r="E21" s="148"/>
      <c r="F21" s="148"/>
      <c r="G21" s="148"/>
      <c r="H21" s="148"/>
      <c r="O21" s="49">
        <v>5</v>
      </c>
      <c r="P21" s="50">
        <v>2.5</v>
      </c>
      <c r="Q21" s="51"/>
    </row>
    <row r="22" spans="1:17" ht="12.75" customHeight="1">
      <c r="A22" s="53">
        <v>21</v>
      </c>
      <c r="B22" s="59" t="s">
        <v>55</v>
      </c>
      <c r="C22" s="60">
        <v>1.48</v>
      </c>
      <c r="E22" s="148"/>
      <c r="F22" s="148"/>
      <c r="G22" s="148"/>
      <c r="H22" s="148"/>
      <c r="O22" s="49">
        <v>6</v>
      </c>
      <c r="P22" s="50">
        <v>3</v>
      </c>
      <c r="Q22" s="51"/>
    </row>
    <row r="23" spans="1:17" ht="12.75" customHeight="1">
      <c r="A23" s="53">
        <v>22</v>
      </c>
      <c r="B23" s="59" t="s">
        <v>56</v>
      </c>
      <c r="C23" s="60">
        <v>1.5</v>
      </c>
      <c r="E23" s="156"/>
      <c r="F23" s="156"/>
      <c r="G23" s="157"/>
      <c r="H23" s="157"/>
      <c r="O23" s="49">
        <v>7</v>
      </c>
      <c r="P23" s="50">
        <v>3.5</v>
      </c>
      <c r="Q23" s="51"/>
    </row>
    <row r="24" spans="1:17" ht="12.75" customHeight="1">
      <c r="A24" s="53">
        <v>23</v>
      </c>
      <c r="B24" s="59" t="s">
        <v>57</v>
      </c>
      <c r="C24" s="60">
        <v>1.48</v>
      </c>
      <c r="E24" s="156"/>
      <c r="F24" s="156"/>
      <c r="G24" s="157"/>
      <c r="H24" s="157"/>
      <c r="O24" s="49">
        <v>8</v>
      </c>
      <c r="P24" s="50">
        <v>4</v>
      </c>
      <c r="Q24" s="51"/>
    </row>
    <row r="25" spans="1:17" ht="12.75" customHeight="1">
      <c r="A25" s="53">
        <v>24</v>
      </c>
      <c r="B25" s="59" t="s">
        <v>58</v>
      </c>
      <c r="C25" s="60">
        <v>1.5</v>
      </c>
      <c r="E25" s="156"/>
      <c r="F25" s="156"/>
      <c r="G25" s="157"/>
      <c r="H25" s="157"/>
      <c r="O25" s="49">
        <v>9</v>
      </c>
      <c r="P25" s="50">
        <v>4.5</v>
      </c>
      <c r="Q25" s="51"/>
    </row>
    <row r="26" spans="1:17" ht="12.75" customHeight="1">
      <c r="A26" s="53">
        <v>25</v>
      </c>
      <c r="B26" s="59" t="s">
        <v>59</v>
      </c>
      <c r="C26" s="60">
        <v>1.55</v>
      </c>
      <c r="E26" s="156"/>
      <c r="F26" s="156"/>
      <c r="G26" s="157"/>
      <c r="H26" s="157"/>
      <c r="O26" s="49">
        <v>10</v>
      </c>
      <c r="P26" s="50">
        <v>5</v>
      </c>
      <c r="Q26" s="51"/>
    </row>
    <row r="27" spans="1:17" ht="12.75" customHeight="1">
      <c r="A27" s="53">
        <v>26</v>
      </c>
      <c r="B27" s="59" t="s">
        <v>60</v>
      </c>
      <c r="C27" s="60">
        <v>1.5</v>
      </c>
      <c r="E27" s="156"/>
      <c r="F27" s="156"/>
      <c r="G27" s="157"/>
      <c r="H27" s="157"/>
      <c r="O27" s="49">
        <v>11</v>
      </c>
      <c r="P27" s="50">
        <v>5.5</v>
      </c>
      <c r="Q27" s="51"/>
    </row>
    <row r="28" spans="1:17" ht="12.75" customHeight="1">
      <c r="A28" s="53">
        <v>27</v>
      </c>
      <c r="B28" s="59" t="s">
        <v>61</v>
      </c>
      <c r="C28" s="60">
        <v>1.5</v>
      </c>
      <c r="E28" s="156"/>
      <c r="F28" s="156"/>
      <c r="G28" s="157"/>
      <c r="H28" s="157"/>
      <c r="O28" s="49">
        <v>12</v>
      </c>
      <c r="P28" s="50">
        <v>6</v>
      </c>
      <c r="Q28" s="51"/>
    </row>
    <row r="29" spans="1:17" ht="12.75" customHeight="1">
      <c r="A29" s="53">
        <v>28</v>
      </c>
      <c r="B29" s="59" t="s">
        <v>62</v>
      </c>
      <c r="C29" s="60">
        <v>1.46</v>
      </c>
      <c r="E29" s="156"/>
      <c r="F29" s="156"/>
      <c r="G29" s="157"/>
      <c r="H29" s="157"/>
      <c r="O29" s="49">
        <v>13</v>
      </c>
      <c r="P29" s="50">
        <v>6.5</v>
      </c>
      <c r="Q29" s="51"/>
    </row>
    <row r="30" spans="1:17" ht="12.75" customHeight="1">
      <c r="A30" s="53">
        <v>29</v>
      </c>
      <c r="B30" s="59" t="s">
        <v>63</v>
      </c>
      <c r="C30" s="60">
        <v>1.55</v>
      </c>
      <c r="E30" s="156"/>
      <c r="F30" s="156"/>
      <c r="G30" s="157"/>
      <c r="H30" s="157"/>
      <c r="O30" s="49">
        <v>14</v>
      </c>
      <c r="P30" s="50">
        <v>7</v>
      </c>
      <c r="Q30" s="51"/>
    </row>
    <row r="31" spans="1:17" ht="12.75" customHeight="1">
      <c r="A31" s="53">
        <v>30</v>
      </c>
      <c r="B31" s="59" t="s">
        <v>64</v>
      </c>
      <c r="C31" s="60">
        <v>1.48</v>
      </c>
      <c r="E31" s="156"/>
      <c r="F31" s="156"/>
      <c r="G31" s="157"/>
      <c r="H31" s="157"/>
      <c r="O31" s="49">
        <v>15</v>
      </c>
      <c r="P31" s="50">
        <v>7.5</v>
      </c>
      <c r="Q31" s="51"/>
    </row>
    <row r="32" spans="1:17" ht="12.75" customHeight="1">
      <c r="A32" s="53">
        <v>31</v>
      </c>
      <c r="B32" s="59" t="s">
        <v>65</v>
      </c>
      <c r="C32" s="60">
        <v>1.76</v>
      </c>
      <c r="E32" s="95"/>
      <c r="F32" s="95"/>
      <c r="G32" s="95"/>
      <c r="H32" s="95"/>
      <c r="O32" s="49">
        <v>16</v>
      </c>
      <c r="P32" s="50">
        <v>8</v>
      </c>
      <c r="Q32" s="51"/>
    </row>
    <row r="33" spans="1:17" ht="12.75" customHeight="1">
      <c r="A33" s="53">
        <v>32</v>
      </c>
      <c r="B33" s="59" t="s">
        <v>66</v>
      </c>
      <c r="C33" s="60">
        <v>1.53</v>
      </c>
      <c r="E33" s="125"/>
      <c r="F33" s="95"/>
      <c r="G33" s="95"/>
      <c r="H33" s="157"/>
      <c r="O33" s="49">
        <v>17</v>
      </c>
      <c r="P33" s="50">
        <v>8.5</v>
      </c>
      <c r="Q33" s="51"/>
    </row>
    <row r="34" spans="1:17" ht="12.75" customHeight="1">
      <c r="A34" s="53">
        <v>33</v>
      </c>
      <c r="B34" s="59" t="s">
        <v>67</v>
      </c>
      <c r="C34" s="60">
        <v>1.48</v>
      </c>
      <c r="E34" s="125"/>
      <c r="F34" s="95"/>
      <c r="G34" s="95"/>
      <c r="H34" s="157"/>
      <c r="O34" s="49">
        <v>18</v>
      </c>
      <c r="P34" s="50">
        <v>9</v>
      </c>
      <c r="Q34" s="51"/>
    </row>
    <row r="35" spans="1:17" ht="12.75" customHeight="1">
      <c r="A35" s="53">
        <v>34</v>
      </c>
      <c r="B35" s="59" t="s">
        <v>68</v>
      </c>
      <c r="C35" s="60">
        <v>1.55</v>
      </c>
      <c r="O35" s="49">
        <v>19</v>
      </c>
      <c r="P35" s="50">
        <v>9.5</v>
      </c>
      <c r="Q35" s="51"/>
    </row>
    <row r="36" spans="1:17" ht="12.75" customHeight="1">
      <c r="A36" s="53">
        <v>35</v>
      </c>
      <c r="B36" s="59" t="s">
        <v>69</v>
      </c>
      <c r="C36" s="60">
        <v>1.65</v>
      </c>
      <c r="O36" s="49">
        <v>20</v>
      </c>
      <c r="P36" s="50">
        <v>10</v>
      </c>
      <c r="Q36" s="51"/>
    </row>
    <row r="37" spans="1:3" ht="12.75" customHeight="1">
      <c r="A37" s="53">
        <v>36</v>
      </c>
      <c r="B37" s="59" t="s">
        <v>70</v>
      </c>
      <c r="C37" s="60">
        <v>1.76</v>
      </c>
    </row>
    <row r="38" spans="1:3" ht="12.75" customHeight="1">
      <c r="A38" s="53">
        <v>37</v>
      </c>
      <c r="B38" s="59" t="s">
        <v>71</v>
      </c>
      <c r="C38" s="60">
        <v>1.65</v>
      </c>
    </row>
    <row r="39" spans="1:3" ht="12.75" customHeight="1">
      <c r="A39" s="53">
        <v>38</v>
      </c>
      <c r="B39" s="59" t="s">
        <v>72</v>
      </c>
      <c r="C39" s="60">
        <v>1.52</v>
      </c>
    </row>
    <row r="40" spans="1:3" ht="12.75" customHeight="1">
      <c r="A40" s="53">
        <v>39</v>
      </c>
      <c r="B40" s="59" t="s">
        <v>73</v>
      </c>
      <c r="C40" s="60">
        <v>1.46</v>
      </c>
    </row>
    <row r="41" spans="1:3" ht="12.75" customHeight="1">
      <c r="A41" s="53">
        <v>40</v>
      </c>
      <c r="B41" s="59" t="s">
        <v>74</v>
      </c>
      <c r="C41" s="60">
        <v>1.76</v>
      </c>
    </row>
    <row r="42" spans="1:3" ht="12.75" customHeight="1">
      <c r="A42" s="53">
        <v>41</v>
      </c>
      <c r="B42" s="59" t="s">
        <v>75</v>
      </c>
      <c r="C42" s="60">
        <v>1.5</v>
      </c>
    </row>
    <row r="43" spans="1:3" ht="12.75" customHeight="1">
      <c r="A43" s="53">
        <v>42</v>
      </c>
      <c r="B43" s="59" t="s">
        <v>76</v>
      </c>
      <c r="C43" s="60">
        <v>1.55</v>
      </c>
    </row>
    <row r="44" spans="1:3" ht="12.75" customHeight="1">
      <c r="A44" s="53">
        <v>43</v>
      </c>
      <c r="B44" s="59" t="s">
        <v>77</v>
      </c>
      <c r="C44" s="60">
        <v>1.53</v>
      </c>
    </row>
    <row r="45" spans="1:3" ht="12.75" customHeight="1">
      <c r="A45" s="53">
        <v>44</v>
      </c>
      <c r="B45" s="59" t="s">
        <v>78</v>
      </c>
      <c r="C45" s="60">
        <v>1.52</v>
      </c>
    </row>
    <row r="46" spans="1:3" ht="12.75" customHeight="1">
      <c r="A46" s="53">
        <v>45</v>
      </c>
      <c r="B46" s="59" t="s">
        <v>79</v>
      </c>
      <c r="C46" s="60">
        <v>1.76</v>
      </c>
    </row>
    <row r="47" spans="1:3" ht="12.75" customHeight="1">
      <c r="A47" s="53">
        <v>46</v>
      </c>
      <c r="B47" s="59" t="s">
        <v>80</v>
      </c>
      <c r="C47" s="60">
        <v>1.48</v>
      </c>
    </row>
    <row r="48" spans="1:3" ht="12.75" customHeight="1">
      <c r="A48" s="53">
        <v>47</v>
      </c>
      <c r="B48" s="59" t="s">
        <v>81</v>
      </c>
      <c r="C48" s="60">
        <v>1.48</v>
      </c>
    </row>
    <row r="49" spans="1:3" ht="12.75" customHeight="1">
      <c r="A49" s="53">
        <v>48</v>
      </c>
      <c r="B49" s="59" t="s">
        <v>82</v>
      </c>
      <c r="C49" s="60">
        <v>1.48</v>
      </c>
    </row>
    <row r="50" spans="1:3" ht="12.75" customHeight="1">
      <c r="A50" s="53">
        <v>49</v>
      </c>
      <c r="B50" s="59" t="s">
        <v>83</v>
      </c>
      <c r="C50" s="60">
        <v>1.65</v>
      </c>
    </row>
    <row r="51" spans="1:3" ht="12.75" customHeight="1">
      <c r="A51" s="53">
        <v>50</v>
      </c>
      <c r="B51" s="59" t="s">
        <v>84</v>
      </c>
      <c r="C51" s="60">
        <v>1.48</v>
      </c>
    </row>
    <row r="52" spans="1:3" ht="12.75" customHeight="1">
      <c r="A52" s="53">
        <v>51</v>
      </c>
      <c r="B52" s="59" t="s">
        <v>85</v>
      </c>
      <c r="C52" s="60">
        <v>1.48</v>
      </c>
    </row>
    <row r="53" spans="1:3" ht="12.75" customHeight="1">
      <c r="A53" s="53">
        <v>52</v>
      </c>
      <c r="B53" s="59" t="s">
        <v>86</v>
      </c>
      <c r="C53" s="60">
        <v>1.55</v>
      </c>
    </row>
    <row r="54" spans="1:3" ht="12.75" customHeight="1">
      <c r="A54" s="53">
        <v>53</v>
      </c>
      <c r="B54" s="59" t="s">
        <v>87</v>
      </c>
      <c r="C54" s="60">
        <v>1.52</v>
      </c>
    </row>
    <row r="55" spans="1:3" ht="12.75" customHeight="1">
      <c r="A55" s="53">
        <v>54</v>
      </c>
      <c r="B55" s="59" t="s">
        <v>88</v>
      </c>
      <c r="C55" s="60">
        <v>1.46</v>
      </c>
    </row>
    <row r="56" spans="1:3" ht="12.75" customHeight="1">
      <c r="A56" s="53">
        <v>55</v>
      </c>
      <c r="B56" s="59" t="s">
        <v>89</v>
      </c>
      <c r="C56" s="60">
        <v>1.48</v>
      </c>
    </row>
    <row r="57" spans="1:3" ht="12.75" customHeight="1">
      <c r="A57" s="53">
        <v>56</v>
      </c>
      <c r="B57" s="59" t="s">
        <v>90</v>
      </c>
      <c r="C57" s="60">
        <v>1.48</v>
      </c>
    </row>
    <row r="58" spans="1:3" ht="12.75" customHeight="1">
      <c r="A58" s="53">
        <v>57</v>
      </c>
      <c r="B58" s="59" t="s">
        <v>91</v>
      </c>
      <c r="C58" s="60">
        <v>1.53</v>
      </c>
    </row>
    <row r="59" spans="1:3" ht="12.75" customHeight="1">
      <c r="A59" s="53">
        <v>58</v>
      </c>
      <c r="B59" s="59" t="s">
        <v>92</v>
      </c>
      <c r="C59" s="60">
        <v>1.6</v>
      </c>
    </row>
    <row r="60" spans="1:3" ht="12.75" customHeight="1">
      <c r="A60" s="53">
        <v>59</v>
      </c>
      <c r="B60" s="59" t="s">
        <v>93</v>
      </c>
      <c r="C60" s="60">
        <v>1.55</v>
      </c>
    </row>
    <row r="61" spans="1:3" ht="12.75" customHeight="1">
      <c r="A61" s="53">
        <v>60</v>
      </c>
      <c r="B61" s="59" t="s">
        <v>94</v>
      </c>
      <c r="C61" s="60">
        <v>1.48</v>
      </c>
    </row>
    <row r="62" spans="1:3" ht="12.75" customHeight="1">
      <c r="A62" s="53">
        <v>61</v>
      </c>
      <c r="B62" s="59" t="s">
        <v>95</v>
      </c>
      <c r="C62" s="60">
        <v>1.48</v>
      </c>
    </row>
    <row r="63" spans="1:3" ht="12.75" customHeight="1">
      <c r="A63" s="53">
        <v>62</v>
      </c>
      <c r="B63" s="59" t="s">
        <v>96</v>
      </c>
      <c r="C63" s="60">
        <v>1.76</v>
      </c>
    </row>
    <row r="64" spans="1:3" ht="12.75" customHeight="1">
      <c r="A64" s="53">
        <v>63</v>
      </c>
      <c r="B64" s="59" t="s">
        <v>97</v>
      </c>
      <c r="C64" s="60">
        <v>1.65</v>
      </c>
    </row>
    <row r="65" spans="1:3" ht="12.75" customHeight="1">
      <c r="A65" s="53">
        <v>64</v>
      </c>
      <c r="B65" s="59" t="s">
        <v>98</v>
      </c>
      <c r="C65" s="60">
        <v>1.48</v>
      </c>
    </row>
    <row r="66" spans="1:3" ht="12.75" customHeight="1">
      <c r="A66" s="53">
        <v>65</v>
      </c>
      <c r="B66" s="59" t="s">
        <v>99</v>
      </c>
      <c r="C66" s="60">
        <v>1.48</v>
      </c>
    </row>
    <row r="67" spans="1:3" ht="12.75" customHeight="1">
      <c r="A67" s="53">
        <v>66</v>
      </c>
      <c r="B67" s="59" t="s">
        <v>100</v>
      </c>
      <c r="C67" s="60">
        <v>1.53</v>
      </c>
    </row>
    <row r="68" spans="1:3" ht="12.75" customHeight="1">
      <c r="A68" s="53">
        <v>67</v>
      </c>
      <c r="B68" s="59" t="s">
        <v>35</v>
      </c>
      <c r="C68" s="60">
        <v>1.52</v>
      </c>
    </row>
    <row r="69" spans="1:3" ht="12.75" customHeight="1">
      <c r="A69" s="53">
        <v>68</v>
      </c>
      <c r="B69" s="59" t="s">
        <v>101</v>
      </c>
      <c r="C69" s="60">
        <v>1.6</v>
      </c>
    </row>
    <row r="70" spans="1:3" ht="12.75" customHeight="1">
      <c r="A70" s="53">
        <v>69</v>
      </c>
      <c r="B70" s="59" t="s">
        <v>102</v>
      </c>
      <c r="C70" s="60">
        <v>1.53</v>
      </c>
    </row>
    <row r="71" spans="1:3" ht="12.75" customHeight="1">
      <c r="A71" s="53">
        <v>70</v>
      </c>
      <c r="B71" s="59" t="s">
        <v>103</v>
      </c>
      <c r="C71" s="60">
        <v>1.53</v>
      </c>
    </row>
    <row r="72" spans="1:3" ht="12.75" customHeight="1">
      <c r="A72" s="53">
        <v>71</v>
      </c>
      <c r="B72" s="59" t="s">
        <v>104</v>
      </c>
      <c r="C72" s="60">
        <v>1.5</v>
      </c>
    </row>
    <row r="73" spans="1:3" ht="12.75" customHeight="1">
      <c r="A73" s="53">
        <v>72</v>
      </c>
      <c r="B73" s="59" t="s">
        <v>105</v>
      </c>
      <c r="C73" s="60">
        <v>1.52</v>
      </c>
    </row>
    <row r="74" spans="1:3" ht="12.75" customHeight="1">
      <c r="A74" s="53">
        <v>73</v>
      </c>
      <c r="B74" s="59" t="s">
        <v>106</v>
      </c>
      <c r="C74" s="60">
        <v>1.48</v>
      </c>
    </row>
    <row r="75" spans="1:3" ht="12.75" customHeight="1">
      <c r="A75" s="53">
        <v>74</v>
      </c>
      <c r="B75" s="59" t="s">
        <v>107</v>
      </c>
      <c r="C75" s="60">
        <v>1.6</v>
      </c>
    </row>
    <row r="76" spans="1:3" ht="12.75" customHeight="1">
      <c r="A76" s="53">
        <v>75</v>
      </c>
      <c r="B76" s="59" t="s">
        <v>108</v>
      </c>
      <c r="C76" s="60">
        <v>1.48</v>
      </c>
    </row>
    <row r="77" spans="1:3" ht="12.75" customHeight="1">
      <c r="A77" s="53">
        <v>76</v>
      </c>
      <c r="B77" s="59" t="s">
        <v>109</v>
      </c>
      <c r="C77" s="60">
        <v>1.53</v>
      </c>
    </row>
    <row r="78" spans="1:3" ht="12.75" customHeight="1">
      <c r="A78" s="53">
        <v>77</v>
      </c>
      <c r="B78" s="59" t="s">
        <v>110</v>
      </c>
      <c r="C78" s="60">
        <v>1.76</v>
      </c>
    </row>
    <row r="79" spans="1:3" ht="12.75" customHeight="1">
      <c r="A79" s="53">
        <v>78</v>
      </c>
      <c r="B79" s="59" t="s">
        <v>111</v>
      </c>
      <c r="C79" s="60">
        <v>1.76</v>
      </c>
    </row>
    <row r="80" spans="1:3" ht="12.75" customHeight="1">
      <c r="A80" s="53">
        <v>79</v>
      </c>
      <c r="B80" s="59" t="s">
        <v>112</v>
      </c>
      <c r="C80" s="60">
        <v>1.52</v>
      </c>
    </row>
    <row r="81" spans="1:3" ht="12.75" customHeight="1">
      <c r="A81" s="53">
        <v>80</v>
      </c>
      <c r="B81" s="59" t="s">
        <v>113</v>
      </c>
      <c r="C81" s="60">
        <v>1.6</v>
      </c>
    </row>
    <row r="82" spans="1:3" ht="12.75" customHeight="1">
      <c r="A82" s="53">
        <v>81</v>
      </c>
      <c r="B82" s="59" t="s">
        <v>114</v>
      </c>
      <c r="C82" s="60">
        <v>1.55</v>
      </c>
    </row>
    <row r="83" spans="1:3" ht="12.75" customHeight="1">
      <c r="A83" s="53">
        <v>82</v>
      </c>
      <c r="B83" s="59" t="s">
        <v>115</v>
      </c>
      <c r="C83" s="60">
        <v>1.52</v>
      </c>
    </row>
    <row r="84" spans="1:3" ht="12.75" customHeight="1">
      <c r="A84" s="53">
        <v>83</v>
      </c>
      <c r="B84" s="59" t="s">
        <v>117</v>
      </c>
      <c r="C84" s="60">
        <v>1.76</v>
      </c>
    </row>
    <row r="85" spans="1:3" ht="12.75" customHeight="1">
      <c r="A85" s="53">
        <v>84</v>
      </c>
      <c r="B85" s="59" t="s">
        <v>118</v>
      </c>
      <c r="C85" s="60">
        <v>1.53</v>
      </c>
    </row>
    <row r="86" spans="1:3" ht="12.75" customHeight="1">
      <c r="A86" s="53">
        <v>85</v>
      </c>
      <c r="B86" s="59" t="s">
        <v>119</v>
      </c>
      <c r="C86" s="60">
        <v>1.48</v>
      </c>
    </row>
    <row r="87" spans="1:3" ht="12.75" customHeight="1">
      <c r="A87" s="53">
        <v>86</v>
      </c>
      <c r="B87" s="59" t="s">
        <v>120</v>
      </c>
      <c r="C87" s="60">
        <v>1.53</v>
      </c>
    </row>
    <row r="88" spans="1:3" ht="12.75" customHeight="1">
      <c r="A88" s="53">
        <v>87</v>
      </c>
      <c r="B88" s="59" t="s">
        <v>121</v>
      </c>
      <c r="C88" s="60">
        <v>1.5</v>
      </c>
    </row>
    <row r="89" spans="1:3" ht="12.75" customHeight="1">
      <c r="A89" s="53">
        <v>88</v>
      </c>
      <c r="B89" s="59" t="s">
        <v>116</v>
      </c>
      <c r="C89" s="60">
        <v>1.6</v>
      </c>
    </row>
    <row r="90" spans="1:3" ht="12.75" customHeight="1">
      <c r="A90" s="53">
        <v>89</v>
      </c>
      <c r="B90" s="59" t="s">
        <v>122</v>
      </c>
      <c r="C90" s="60">
        <v>1.48</v>
      </c>
    </row>
    <row r="91" spans="1:3" ht="12.75" customHeight="1">
      <c r="A91" s="53">
        <v>90</v>
      </c>
      <c r="B91" s="59" t="s">
        <v>123</v>
      </c>
      <c r="C91" s="60">
        <v>1.52</v>
      </c>
    </row>
    <row r="92" spans="1:3" ht="12.75" customHeight="1">
      <c r="A92" s="53">
        <v>91</v>
      </c>
      <c r="B92" s="59" t="s">
        <v>124</v>
      </c>
      <c r="C92" s="60">
        <v>1.48</v>
      </c>
    </row>
    <row r="93" spans="1:3" ht="12.75" customHeight="1">
      <c r="A93" s="53">
        <v>92</v>
      </c>
      <c r="B93" s="59" t="s">
        <v>125</v>
      </c>
      <c r="C93" s="60">
        <v>1.76</v>
      </c>
    </row>
    <row r="94" spans="1:3" ht="12.75" customHeight="1">
      <c r="A94" s="53">
        <v>93</v>
      </c>
      <c r="B94" s="59" t="s">
        <v>126</v>
      </c>
      <c r="C94" s="60">
        <v>1.46</v>
      </c>
    </row>
    <row r="95" spans="1:3" ht="12.75" customHeight="1">
      <c r="A95" s="53">
        <v>94</v>
      </c>
      <c r="B95" s="59" t="s">
        <v>127</v>
      </c>
      <c r="C95" s="60">
        <v>1.55</v>
      </c>
    </row>
    <row r="96" spans="1:3" ht="12.75" customHeight="1">
      <c r="A96" s="53">
        <v>95</v>
      </c>
      <c r="B96" s="59" t="s">
        <v>128</v>
      </c>
      <c r="C96" s="60">
        <v>1.65</v>
      </c>
    </row>
    <row r="97" spans="1:3" ht="12.75" customHeight="1">
      <c r="A97" s="53">
        <v>96</v>
      </c>
      <c r="B97" s="59" t="s">
        <v>129</v>
      </c>
      <c r="C97" s="60">
        <v>1.6</v>
      </c>
    </row>
    <row r="98" spans="1:3" ht="12.75" customHeight="1">
      <c r="A98" s="53">
        <v>97</v>
      </c>
      <c r="B98" s="59" t="s">
        <v>130</v>
      </c>
      <c r="C98" s="60">
        <v>1.55</v>
      </c>
    </row>
    <row r="99" spans="1:3" ht="12.75" customHeight="1">
      <c r="A99" s="53">
        <v>98</v>
      </c>
      <c r="B99" s="59" t="s">
        <v>131</v>
      </c>
      <c r="C99" s="60">
        <v>1.55</v>
      </c>
    </row>
    <row r="100" spans="1:3" ht="12.75" customHeight="1">
      <c r="A100" s="53">
        <v>99</v>
      </c>
      <c r="B100" s="59" t="s">
        <v>132</v>
      </c>
      <c r="C100" s="60">
        <v>1.52</v>
      </c>
    </row>
    <row r="101" spans="1:3" ht="12.75" customHeight="1">
      <c r="A101" s="53">
        <v>100</v>
      </c>
      <c r="B101" s="59" t="s">
        <v>133</v>
      </c>
      <c r="C101" s="60">
        <v>1.48</v>
      </c>
    </row>
    <row r="102" spans="1:3" ht="12.75" customHeight="1">
      <c r="A102" s="53">
        <v>101</v>
      </c>
      <c r="B102" s="59" t="s">
        <v>134</v>
      </c>
      <c r="C102" s="60">
        <v>1.76</v>
      </c>
    </row>
    <row r="103" spans="1:3" ht="12.75" customHeight="1">
      <c r="A103" s="53">
        <v>102</v>
      </c>
      <c r="B103" s="59" t="s">
        <v>135</v>
      </c>
      <c r="C103" s="60">
        <v>1.52</v>
      </c>
    </row>
    <row r="104" spans="1:3" ht="12.75" customHeight="1">
      <c r="A104" s="53">
        <v>103</v>
      </c>
      <c r="B104" s="59" t="s">
        <v>136</v>
      </c>
      <c r="C104" s="60">
        <v>1.48</v>
      </c>
    </row>
  </sheetData>
  <sheetProtection password="80A9" sheet="1" objects="1" scenarios="1"/>
  <mergeCells count="1">
    <mergeCell ref="G2:H2"/>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39"/>
  <sheetViews>
    <sheetView showGridLines="0" workbookViewId="0" topLeftCell="A1">
      <selection activeCell="A3" sqref="A3"/>
    </sheetView>
  </sheetViews>
  <sheetFormatPr defaultColWidth="9.00390625" defaultRowHeight="12.75"/>
  <cols>
    <col min="2" max="2" width="9.375" style="0" customWidth="1"/>
    <col min="3" max="3" width="22.625" style="0" customWidth="1"/>
    <col min="4" max="4" width="40.125" style="0" customWidth="1"/>
  </cols>
  <sheetData>
    <row r="1" spans="1:8" ht="15.75">
      <c r="A1" s="216" t="s">
        <v>269</v>
      </c>
      <c r="B1" s="1"/>
      <c r="C1" s="1"/>
      <c r="D1" s="1"/>
      <c r="E1" s="1"/>
      <c r="F1" s="1"/>
      <c r="G1" s="1"/>
      <c r="H1" s="1"/>
    </row>
    <row r="2" spans="1:8" ht="15.75">
      <c r="A2" s="216"/>
      <c r="B2" s="1"/>
      <c r="C2" s="1"/>
      <c r="D2" s="1"/>
      <c r="E2" s="1"/>
      <c r="F2" s="1"/>
      <c r="G2" s="1"/>
      <c r="H2" s="1"/>
    </row>
    <row r="3" spans="1:8" ht="15.75">
      <c r="A3" s="216" t="s">
        <v>183</v>
      </c>
      <c r="B3" s="1"/>
      <c r="C3" s="1"/>
      <c r="D3" s="1"/>
      <c r="E3" s="1"/>
      <c r="F3" s="1"/>
      <c r="G3" s="1"/>
      <c r="H3" s="1"/>
    </row>
    <row r="4" spans="1:8" ht="12.75">
      <c r="A4" s="1"/>
      <c r="B4" s="1"/>
      <c r="C4" s="1"/>
      <c r="D4" s="1"/>
      <c r="E4" s="1"/>
      <c r="F4" s="1"/>
      <c r="G4" s="1"/>
      <c r="H4" s="1"/>
    </row>
    <row r="5" spans="1:8" ht="15.75" customHeight="1">
      <c r="A5" s="1" t="s">
        <v>170</v>
      </c>
      <c r="B5" s="1" t="s">
        <v>293</v>
      </c>
      <c r="C5" s="1"/>
      <c r="D5" s="1"/>
      <c r="E5" s="1"/>
      <c r="F5" s="1"/>
      <c r="G5" s="1"/>
      <c r="H5" s="1"/>
    </row>
    <row r="6" spans="1:8" ht="13.5" customHeight="1">
      <c r="A6" s="1"/>
      <c r="B6" s="1" t="s">
        <v>294</v>
      </c>
      <c r="C6" s="1"/>
      <c r="D6" s="1"/>
      <c r="E6" s="1"/>
      <c r="F6" s="1"/>
      <c r="G6" s="1"/>
      <c r="H6" s="1"/>
    </row>
    <row r="7" spans="1:8" ht="13.5" customHeight="1">
      <c r="A7" s="1"/>
      <c r="B7" s="1" t="s">
        <v>264</v>
      </c>
      <c r="C7" s="217" t="s">
        <v>265</v>
      </c>
      <c r="D7" s="1"/>
      <c r="E7" s="1"/>
      <c r="F7" s="1"/>
      <c r="G7" s="1"/>
      <c r="H7" s="1"/>
    </row>
    <row r="8" spans="1:8" ht="18" customHeight="1">
      <c r="A8" s="1" t="s">
        <v>171</v>
      </c>
      <c r="B8" s="1" t="s">
        <v>310</v>
      </c>
      <c r="C8" s="1"/>
      <c r="D8" s="1"/>
      <c r="E8" s="1"/>
      <c r="F8" s="1"/>
      <c r="G8" s="1"/>
      <c r="H8" s="1"/>
    </row>
    <row r="9" spans="1:8" ht="18.75" customHeight="1">
      <c r="A9" s="1" t="s">
        <v>172</v>
      </c>
      <c r="B9" s="1" t="s">
        <v>300</v>
      </c>
      <c r="C9" s="1"/>
      <c r="D9" s="1"/>
      <c r="E9" s="1"/>
      <c r="F9" s="1"/>
      <c r="G9" s="1"/>
      <c r="H9" s="1"/>
    </row>
    <row r="10" spans="1:8" ht="13.5" customHeight="1">
      <c r="A10" s="1"/>
      <c r="B10" s="1" t="s">
        <v>301</v>
      </c>
      <c r="C10" s="1"/>
      <c r="D10" s="1"/>
      <c r="E10" s="1"/>
      <c r="F10" s="1"/>
      <c r="G10" s="1"/>
      <c r="H10" s="1"/>
    </row>
    <row r="11" spans="1:8" ht="13.5" customHeight="1">
      <c r="A11" s="1"/>
      <c r="B11" s="1" t="s">
        <v>202</v>
      </c>
      <c r="C11" s="1"/>
      <c r="D11" s="1"/>
      <c r="E11" s="1"/>
      <c r="F11" s="1"/>
      <c r="G11" s="1"/>
      <c r="H11" s="1"/>
    </row>
    <row r="12" spans="1:8" ht="13.5" customHeight="1">
      <c r="A12" s="1"/>
      <c r="B12" s="1" t="s">
        <v>203</v>
      </c>
      <c r="C12" s="1"/>
      <c r="D12" s="1"/>
      <c r="E12" s="1"/>
      <c r="F12" s="1"/>
      <c r="G12" s="1"/>
      <c r="H12" s="1"/>
    </row>
    <row r="13" spans="1:8" ht="13.5" customHeight="1">
      <c r="A13" s="1"/>
      <c r="B13" s="1" t="s">
        <v>204</v>
      </c>
      <c r="C13" s="1"/>
      <c r="D13" s="1"/>
      <c r="E13" s="1"/>
      <c r="F13" s="1"/>
      <c r="G13" s="1"/>
      <c r="H13" s="1"/>
    </row>
    <row r="14" spans="1:8" ht="13.5" customHeight="1">
      <c r="A14" s="1"/>
      <c r="B14" s="1" t="s">
        <v>205</v>
      </c>
      <c r="C14" s="1"/>
      <c r="D14" s="1"/>
      <c r="E14" s="1"/>
      <c r="F14" s="1"/>
      <c r="G14" s="1"/>
      <c r="H14" s="1"/>
    </row>
    <row r="15" spans="1:8" ht="20.25" customHeight="1">
      <c r="A15" s="1" t="s">
        <v>296</v>
      </c>
      <c r="B15" s="1" t="s">
        <v>309</v>
      </c>
      <c r="C15" s="1"/>
      <c r="D15" s="1"/>
      <c r="E15" s="1"/>
      <c r="F15" s="1"/>
      <c r="G15" s="1"/>
      <c r="H15" s="1"/>
    </row>
    <row r="16" spans="1:8" ht="19.5" customHeight="1">
      <c r="A16" s="1" t="s">
        <v>177</v>
      </c>
      <c r="B16" s="1" t="s">
        <v>302</v>
      </c>
      <c r="C16" s="1"/>
      <c r="D16" s="1"/>
      <c r="E16" s="1"/>
      <c r="F16" s="1"/>
      <c r="G16" s="1"/>
      <c r="H16" s="1"/>
    </row>
    <row r="17" spans="1:8" ht="13.5" customHeight="1">
      <c r="A17" s="1"/>
      <c r="B17" s="1" t="s">
        <v>266</v>
      </c>
      <c r="C17" s="1"/>
      <c r="D17" s="1"/>
      <c r="E17" s="1"/>
      <c r="F17" s="1"/>
      <c r="G17" s="1"/>
      <c r="H17" s="1"/>
    </row>
    <row r="18" spans="1:8" ht="21.75" customHeight="1">
      <c r="A18" s="1" t="s">
        <v>173</v>
      </c>
      <c r="B18" s="1" t="s">
        <v>303</v>
      </c>
      <c r="C18" s="1"/>
      <c r="D18" s="1"/>
      <c r="E18" s="1"/>
      <c r="F18" s="1"/>
      <c r="G18" s="1"/>
      <c r="H18" s="1"/>
    </row>
    <row r="19" spans="1:8" ht="13.5" customHeight="1">
      <c r="A19" s="1"/>
      <c r="B19" s="1" t="s">
        <v>206</v>
      </c>
      <c r="C19" s="1"/>
      <c r="D19" s="1"/>
      <c r="E19" s="1"/>
      <c r="F19" s="1"/>
      <c r="G19" s="1"/>
      <c r="H19" s="1"/>
    </row>
    <row r="20" spans="1:8" ht="18.75" customHeight="1">
      <c r="A20" s="1" t="s">
        <v>174</v>
      </c>
      <c r="B20" s="1" t="s">
        <v>304</v>
      </c>
      <c r="C20" s="1"/>
      <c r="D20" s="1"/>
      <c r="E20" s="1"/>
      <c r="F20" s="1"/>
      <c r="G20" s="1"/>
      <c r="H20" s="1"/>
    </row>
    <row r="21" spans="1:8" ht="13.5" customHeight="1">
      <c r="A21" s="1"/>
      <c r="B21" s="1" t="s">
        <v>305</v>
      </c>
      <c r="C21" s="1"/>
      <c r="D21" s="1"/>
      <c r="E21" s="1"/>
      <c r="F21" s="1"/>
      <c r="G21" s="1"/>
      <c r="H21" s="1"/>
    </row>
    <row r="22" spans="1:8" ht="18.75" customHeight="1">
      <c r="A22" s="1" t="s">
        <v>175</v>
      </c>
      <c r="B22" s="1" t="s">
        <v>306</v>
      </c>
      <c r="C22" s="1"/>
      <c r="D22" s="1"/>
      <c r="E22" s="1"/>
      <c r="F22" s="1"/>
      <c r="G22" s="1"/>
      <c r="H22" s="1"/>
    </row>
    <row r="23" spans="1:8" ht="18" customHeight="1">
      <c r="A23" s="1" t="s">
        <v>176</v>
      </c>
      <c r="B23" s="1" t="s">
        <v>268</v>
      </c>
      <c r="C23" s="1"/>
      <c r="D23" s="1"/>
      <c r="E23" s="1"/>
      <c r="F23" s="1"/>
      <c r="G23" s="1"/>
      <c r="H23" s="1"/>
    </row>
    <row r="24" spans="1:8" ht="18.75" customHeight="1">
      <c r="A24" s="1" t="s">
        <v>270</v>
      </c>
      <c r="B24" s="1" t="s">
        <v>178</v>
      </c>
      <c r="C24" s="1"/>
      <c r="D24" s="1"/>
      <c r="E24" s="1"/>
      <c r="F24" s="1"/>
      <c r="G24" s="1"/>
      <c r="H24" s="1"/>
    </row>
    <row r="25" spans="1:8" ht="18" customHeight="1">
      <c r="A25" s="1" t="s">
        <v>179</v>
      </c>
      <c r="B25" s="1" t="s">
        <v>267</v>
      </c>
      <c r="C25" s="1"/>
      <c r="D25" s="1"/>
      <c r="E25" s="1"/>
      <c r="F25" s="1"/>
      <c r="G25" s="1"/>
      <c r="H25" s="1"/>
    </row>
    <row r="26" spans="1:8" ht="13.5" customHeight="1">
      <c r="A26" s="1"/>
      <c r="B26" s="1" t="s">
        <v>307</v>
      </c>
      <c r="C26" s="1"/>
      <c r="D26" s="1"/>
      <c r="E26" s="1"/>
      <c r="F26" s="1"/>
      <c r="G26" s="1"/>
      <c r="H26" s="1"/>
    </row>
    <row r="27" spans="1:8" ht="18.75" customHeight="1">
      <c r="A27" s="1" t="s">
        <v>297</v>
      </c>
      <c r="B27" s="1" t="s">
        <v>295</v>
      </c>
      <c r="C27" s="1"/>
      <c r="D27" s="1"/>
      <c r="E27" s="1"/>
      <c r="F27" s="1"/>
      <c r="G27" s="1"/>
      <c r="H27" s="1"/>
    </row>
    <row r="28" spans="1:8" ht="13.5" customHeight="1">
      <c r="A28" s="1"/>
      <c r="B28" s="1" t="s">
        <v>271</v>
      </c>
      <c r="C28" s="1"/>
      <c r="D28" s="1"/>
      <c r="E28" s="1"/>
      <c r="F28" s="1"/>
      <c r="G28" s="1"/>
      <c r="H28" s="1"/>
    </row>
    <row r="29" spans="1:8" ht="18.75" customHeight="1">
      <c r="A29" s="1" t="s">
        <v>298</v>
      </c>
      <c r="B29" s="1" t="s">
        <v>207</v>
      </c>
      <c r="C29" s="1"/>
      <c r="D29" s="1"/>
      <c r="E29" s="1"/>
      <c r="F29" s="1"/>
      <c r="G29" s="1"/>
      <c r="H29" s="1"/>
    </row>
    <row r="30" spans="1:8" ht="13.5" customHeight="1">
      <c r="A30" s="1"/>
      <c r="B30" s="1" t="s">
        <v>272</v>
      </c>
      <c r="C30" s="1"/>
      <c r="D30" s="1"/>
      <c r="E30" s="1"/>
      <c r="F30" s="1"/>
      <c r="G30" s="1"/>
      <c r="H30" s="1"/>
    </row>
    <row r="31" spans="1:8" ht="12.75">
      <c r="A31" s="1"/>
      <c r="B31" s="1"/>
      <c r="C31" s="1"/>
      <c r="D31" s="1"/>
      <c r="E31" s="1"/>
      <c r="F31" s="1"/>
      <c r="G31" s="1"/>
      <c r="H31" s="1"/>
    </row>
    <row r="32" spans="1:8" ht="12.75">
      <c r="A32" s="1" t="s">
        <v>182</v>
      </c>
      <c r="B32" s="1"/>
      <c r="C32" s="1"/>
      <c r="D32" s="1"/>
      <c r="E32" s="1"/>
      <c r="F32" s="1"/>
      <c r="G32" s="1"/>
      <c r="H32" s="1"/>
    </row>
    <row r="33" spans="1:8" ht="22.5" customHeight="1">
      <c r="A33" s="1"/>
      <c r="B33" s="1" t="s">
        <v>308</v>
      </c>
      <c r="C33" s="1"/>
      <c r="D33" s="1" t="s">
        <v>199</v>
      </c>
      <c r="E33" s="1"/>
      <c r="G33" s="1"/>
      <c r="H33" s="1"/>
    </row>
    <row r="34" spans="1:8" ht="12.75">
      <c r="A34" s="1"/>
      <c r="B34" s="1" t="s">
        <v>21</v>
      </c>
      <c r="C34" s="1"/>
      <c r="D34" s="1"/>
      <c r="E34" s="1"/>
      <c r="F34" s="1"/>
      <c r="G34" s="1"/>
      <c r="H34" s="1"/>
    </row>
    <row r="35" spans="1:8" ht="12.75">
      <c r="A35" s="1"/>
      <c r="B35" s="1" t="s">
        <v>311</v>
      </c>
      <c r="C35" s="1"/>
      <c r="D35" s="1"/>
      <c r="E35" s="1"/>
      <c r="F35" s="1"/>
      <c r="G35" s="1"/>
      <c r="H35" s="1"/>
    </row>
    <row r="36" spans="1:8" ht="12.75">
      <c r="A36" s="1"/>
      <c r="B36" s="1"/>
      <c r="C36" s="1"/>
      <c r="D36" s="1"/>
      <c r="E36" s="1"/>
      <c r="F36" s="1"/>
      <c r="G36" s="1"/>
      <c r="H36" s="1"/>
    </row>
    <row r="37" spans="1:8" ht="12.75">
      <c r="A37" s="1"/>
      <c r="B37" s="1"/>
      <c r="C37" s="1"/>
      <c r="D37" s="1"/>
      <c r="E37" s="1"/>
      <c r="F37" s="1"/>
      <c r="G37" s="1"/>
      <c r="H37" s="1"/>
    </row>
    <row r="38" spans="1:8" ht="12.75">
      <c r="A38" s="1"/>
      <c r="B38" s="1"/>
      <c r="C38" s="1"/>
      <c r="D38" s="1"/>
      <c r="E38" s="1"/>
      <c r="F38" s="1"/>
      <c r="G38" s="1"/>
      <c r="H38" s="1"/>
    </row>
    <row r="39" spans="1:8" ht="12.75">
      <c r="A39" s="1"/>
      <c r="B39" s="1"/>
      <c r="C39" s="1"/>
      <c r="D39" s="1"/>
      <c r="E39" s="1"/>
      <c r="F39" s="1"/>
      <c r="G39" s="1"/>
      <c r="H39" s="1"/>
    </row>
  </sheetData>
  <sheetProtection password="80A9" sheet="1" objects="1" scenarios="1"/>
  <hyperlinks>
    <hyperlink ref="C7" r:id="rId1" display="http://www.epa.gov/npdes/pubs/sector_table.pdf"/>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codeName="Sheet5">
    <pageSetUpPr fitToPage="1"/>
  </sheetPr>
  <dimension ref="A1:C18"/>
  <sheetViews>
    <sheetView showGridLines="0" zoomScale="75" zoomScaleNormal="75" workbookViewId="0" topLeftCell="A1">
      <selection activeCell="A3" sqref="A3:C3"/>
    </sheetView>
  </sheetViews>
  <sheetFormatPr defaultColWidth="9.00390625" defaultRowHeight="12.75"/>
  <cols>
    <col min="1" max="1" width="48.625" style="1" customWidth="1"/>
    <col min="2" max="2" width="3.50390625" style="1" customWidth="1"/>
    <col min="3" max="3" width="48.625" style="1" customWidth="1"/>
    <col min="4" max="10" width="9.00390625" style="1" customWidth="1"/>
    <col min="11" max="11" width="11.00390625" style="1" customWidth="1"/>
    <col min="12" max="16384" width="9.00390625" style="1" customWidth="1"/>
  </cols>
  <sheetData>
    <row r="1" spans="1:3" ht="15">
      <c r="A1" s="206" t="s">
        <v>274</v>
      </c>
      <c r="B1" s="206"/>
      <c r="C1" s="206"/>
    </row>
    <row r="2" spans="1:3" ht="15">
      <c r="A2" s="206" t="s">
        <v>275</v>
      </c>
      <c r="B2" s="206"/>
      <c r="C2" s="206"/>
    </row>
    <row r="3" spans="1:3" ht="26.25" customHeight="1">
      <c r="A3" s="207" t="s">
        <v>273</v>
      </c>
      <c r="B3" s="207"/>
      <c r="C3" s="207"/>
    </row>
    <row r="4" ht="30.75" customHeight="1">
      <c r="A4"/>
    </row>
    <row r="5" spans="1:3" ht="12.75" customHeight="1">
      <c r="A5" s="164"/>
      <c r="C5" s="163"/>
    </row>
    <row r="6" spans="1:3" ht="12.75" customHeight="1">
      <c r="A6" s="162"/>
      <c r="C6" s="162"/>
    </row>
    <row r="7" spans="1:3" ht="12.75">
      <c r="A7" s="23"/>
      <c r="C7" s="158"/>
    </row>
    <row r="8" spans="1:3" ht="18" customHeight="1">
      <c r="A8" s="158"/>
      <c r="C8" s="159"/>
    </row>
    <row r="9" spans="1:3" ht="12.75">
      <c r="A9" s="23"/>
      <c r="C9" s="159"/>
    </row>
    <row r="10" spans="1:3" ht="13.5" customHeight="1">
      <c r="A10" s="161"/>
      <c r="C10" s="158"/>
    </row>
    <row r="11" spans="1:3" ht="13.5" customHeight="1">
      <c r="A11" s="158"/>
      <c r="C11" s="159"/>
    </row>
    <row r="12" spans="1:3" ht="13.5" customHeight="1">
      <c r="A12" s="23"/>
      <c r="C12" s="160"/>
    </row>
    <row r="13" spans="1:3" ht="13.5" customHeight="1">
      <c r="A13" s="2"/>
      <c r="C13" s="160"/>
    </row>
    <row r="14" spans="1:3" ht="13.5" customHeight="1">
      <c r="A14" s="23"/>
      <c r="C14" s="160"/>
    </row>
    <row r="15" spans="1:3" ht="13.5" customHeight="1">
      <c r="A15" s="23"/>
      <c r="C15" s="159"/>
    </row>
    <row r="16" ht="13.5" customHeight="1">
      <c r="C16" s="158"/>
    </row>
    <row r="17" ht="13.5" customHeight="1">
      <c r="C17" s="159"/>
    </row>
    <row r="18" ht="13.5" customHeight="1">
      <c r="C18" s="2"/>
    </row>
    <row r="19" ht="13.5" customHeight="1"/>
  </sheetData>
  <sheetProtection password="80A9" sheet="1" objects="1" scenarios="1"/>
  <mergeCells count="3">
    <mergeCell ref="A1:C1"/>
    <mergeCell ref="A2:C2"/>
    <mergeCell ref="A3:C3"/>
  </mergeCells>
  <printOptions horizontalCentered="1" verticalCentered="1"/>
  <pageMargins left="0.75" right="0.75" top="1" bottom="1" header="0.5" footer="0.5"/>
  <pageSetup fitToHeight="1" fitToWidth="1"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E26"/>
  <sheetViews>
    <sheetView showGridLines="0" zoomScale="75" zoomScaleNormal="75" workbookViewId="0" topLeftCell="A1">
      <selection activeCell="B3" sqref="B3:D3"/>
    </sheetView>
  </sheetViews>
  <sheetFormatPr defaultColWidth="9.00390625" defaultRowHeight="12.75"/>
  <cols>
    <col min="1" max="1" width="3.50390625" style="1" customWidth="1"/>
    <col min="2" max="2" width="48.625" style="1" customWidth="1"/>
    <col min="3" max="3" width="3.50390625" style="1" customWidth="1"/>
    <col min="4" max="4" width="48.625" style="1" customWidth="1"/>
    <col min="5" max="11" width="9.00390625" style="1" customWidth="1"/>
    <col min="12" max="12" width="11.00390625" style="1" customWidth="1"/>
    <col min="13" max="16384" width="9.00390625" style="1" customWidth="1"/>
  </cols>
  <sheetData>
    <row r="1" spans="2:4" ht="15">
      <c r="B1" s="206" t="s">
        <v>274</v>
      </c>
      <c r="C1" s="206"/>
      <c r="D1" s="206"/>
    </row>
    <row r="2" spans="2:4" ht="15">
      <c r="B2" s="206" t="s">
        <v>0</v>
      </c>
      <c r="C2" s="206"/>
      <c r="D2" s="206"/>
    </row>
    <row r="3" spans="2:4" ht="26.25" customHeight="1">
      <c r="B3" s="207" t="s">
        <v>273</v>
      </c>
      <c r="C3" s="207"/>
      <c r="D3" s="207"/>
    </row>
    <row r="4" ht="19.5" customHeight="1">
      <c r="B4"/>
    </row>
    <row r="5" spans="1:5" s="165" customFormat="1" ht="48.75" customHeight="1">
      <c r="A5" s="214" t="s">
        <v>1</v>
      </c>
      <c r="B5" s="214"/>
      <c r="C5" s="214"/>
      <c r="D5" s="214"/>
      <c r="E5" s="166"/>
    </row>
    <row r="6" s="165" customFormat="1" ht="15"/>
    <row r="7" spans="1:4" s="165" customFormat="1" ht="37.5" customHeight="1">
      <c r="A7" s="167" t="s">
        <v>2</v>
      </c>
      <c r="B7" s="213" t="s">
        <v>13</v>
      </c>
      <c r="C7" s="212"/>
      <c r="D7" s="212"/>
    </row>
    <row r="8" spans="1:4" s="165" customFormat="1" ht="25.5" customHeight="1">
      <c r="A8" s="167" t="s">
        <v>2</v>
      </c>
      <c r="B8" s="213" t="s">
        <v>12</v>
      </c>
      <c r="C8" s="212"/>
      <c r="D8" s="212"/>
    </row>
    <row r="9" spans="1:4" s="165" customFormat="1" ht="51.75" customHeight="1">
      <c r="A9" s="167" t="s">
        <v>2</v>
      </c>
      <c r="B9" s="213" t="s">
        <v>3</v>
      </c>
      <c r="C9" s="212"/>
      <c r="D9" s="212"/>
    </row>
    <row r="10" spans="1:4" s="165" customFormat="1" ht="48.75" customHeight="1">
      <c r="A10" s="167" t="s">
        <v>2</v>
      </c>
      <c r="B10" s="213" t="s">
        <v>4</v>
      </c>
      <c r="C10" s="212"/>
      <c r="D10" s="212"/>
    </row>
    <row r="11" spans="1:4" s="165" customFormat="1" ht="32.25" customHeight="1">
      <c r="A11" s="167" t="s">
        <v>2</v>
      </c>
      <c r="B11" s="213" t="s">
        <v>5</v>
      </c>
      <c r="C11" s="212"/>
      <c r="D11" s="212"/>
    </row>
    <row r="12" spans="1:4" s="165" customFormat="1" ht="33.75" customHeight="1">
      <c r="A12" s="167" t="s">
        <v>2</v>
      </c>
      <c r="B12" s="213" t="s">
        <v>6</v>
      </c>
      <c r="C12" s="212"/>
      <c r="D12" s="212"/>
    </row>
    <row r="13" spans="1:4" s="165" customFormat="1" ht="36" customHeight="1">
      <c r="A13" s="167" t="s">
        <v>2</v>
      </c>
      <c r="B13" s="213" t="s">
        <v>7</v>
      </c>
      <c r="C13" s="212"/>
      <c r="D13" s="212"/>
    </row>
    <row r="14" spans="1:4" s="165" customFormat="1" ht="33.75" customHeight="1">
      <c r="A14" s="167" t="s">
        <v>2</v>
      </c>
      <c r="B14" s="213" t="s">
        <v>8</v>
      </c>
      <c r="C14" s="212"/>
      <c r="D14" s="212"/>
    </row>
    <row r="15" spans="1:4" s="165" customFormat="1" ht="36.75" customHeight="1">
      <c r="A15" s="167" t="s">
        <v>2</v>
      </c>
      <c r="B15" s="213" t="s">
        <v>9</v>
      </c>
      <c r="C15" s="212"/>
      <c r="D15" s="212"/>
    </row>
    <row r="16" spans="1:4" s="165" customFormat="1" ht="38.25" customHeight="1">
      <c r="A16" s="167" t="s">
        <v>2</v>
      </c>
      <c r="B16" s="211" t="s">
        <v>10</v>
      </c>
      <c r="C16" s="212"/>
      <c r="D16" s="212"/>
    </row>
    <row r="17" spans="1:4" s="165" customFormat="1" ht="33.75" customHeight="1">
      <c r="A17" s="167" t="s">
        <v>2</v>
      </c>
      <c r="B17" s="213" t="s">
        <v>11</v>
      </c>
      <c r="C17" s="212"/>
      <c r="D17" s="212"/>
    </row>
    <row r="18" spans="1:4" s="165" customFormat="1" ht="26.25" customHeight="1">
      <c r="A18" s="167" t="s">
        <v>2</v>
      </c>
      <c r="B18" s="213" t="s">
        <v>14</v>
      </c>
      <c r="C18" s="212"/>
      <c r="D18" s="212"/>
    </row>
    <row r="19" spans="1:4" s="165" customFormat="1" ht="23.25" customHeight="1">
      <c r="A19" s="209" t="s">
        <v>15</v>
      </c>
      <c r="B19" s="209"/>
      <c r="C19" s="209"/>
      <c r="D19" s="209"/>
    </row>
    <row r="20" spans="1:4" s="165" customFormat="1" ht="24" customHeight="1">
      <c r="A20" s="210"/>
      <c r="B20" s="210"/>
      <c r="C20" s="210"/>
      <c r="D20" s="210"/>
    </row>
    <row r="21" spans="1:4" ht="24" customHeight="1">
      <c r="A21" s="208"/>
      <c r="B21" s="208"/>
      <c r="C21" s="208"/>
      <c r="D21" s="208"/>
    </row>
    <row r="22" spans="1:4" ht="24" customHeight="1">
      <c r="A22" s="208"/>
      <c r="B22" s="208"/>
      <c r="C22" s="208"/>
      <c r="D22" s="208"/>
    </row>
    <row r="23" spans="1:4" ht="24" customHeight="1">
      <c r="A23" s="208"/>
      <c r="B23" s="208"/>
      <c r="C23" s="208"/>
      <c r="D23" s="208"/>
    </row>
    <row r="24" spans="1:4" ht="24" customHeight="1">
      <c r="A24" s="208"/>
      <c r="B24" s="208"/>
      <c r="C24" s="208"/>
      <c r="D24" s="208"/>
    </row>
    <row r="25" spans="1:4" ht="24" customHeight="1">
      <c r="A25" s="208"/>
      <c r="B25" s="208"/>
      <c r="C25" s="208"/>
      <c r="D25" s="208"/>
    </row>
    <row r="26" spans="1:4" ht="24" customHeight="1">
      <c r="A26" s="208"/>
      <c r="B26" s="208"/>
      <c r="C26" s="208"/>
      <c r="D26" s="208"/>
    </row>
  </sheetData>
  <sheetProtection password="80A9" sheet="1" objects="1" scenarios="1"/>
  <mergeCells count="24">
    <mergeCell ref="B9:D9"/>
    <mergeCell ref="B10:D10"/>
    <mergeCell ref="B11:D11"/>
    <mergeCell ref="B1:D1"/>
    <mergeCell ref="B2:D2"/>
    <mergeCell ref="B3:D3"/>
    <mergeCell ref="B16:D16"/>
    <mergeCell ref="B17:D17"/>
    <mergeCell ref="B18:D18"/>
    <mergeCell ref="A5:D5"/>
    <mergeCell ref="B8:D8"/>
    <mergeCell ref="B12:D12"/>
    <mergeCell ref="B13:D13"/>
    <mergeCell ref="B14:D14"/>
    <mergeCell ref="B15:D15"/>
    <mergeCell ref="B7:D7"/>
    <mergeCell ref="A19:D19"/>
    <mergeCell ref="A20:D20"/>
    <mergeCell ref="A21:D21"/>
    <mergeCell ref="A22:D22"/>
    <mergeCell ref="A23:D23"/>
    <mergeCell ref="A24:D24"/>
    <mergeCell ref="A25:D25"/>
    <mergeCell ref="A26:D26"/>
  </mergeCells>
  <printOptions horizontalCentered="1" verticalCentered="1"/>
  <pageMargins left="0.75" right="0.75" top="1" bottom="1" header="0.5" footer="0.5"/>
  <pageSetup fitToHeight="1" fitToWidth="1" horizontalDpi="600" verticalDpi="600" orientation="portrait" scale="82" r:id="rId2"/>
  <drawing r:id="rId1"/>
</worksheet>
</file>

<file path=xl/worksheets/sheet6.xml><?xml version="1.0" encoding="utf-8"?>
<worksheet xmlns="http://schemas.openxmlformats.org/spreadsheetml/2006/main" xmlns:r="http://schemas.openxmlformats.org/officeDocument/2006/relationships">
  <sheetPr codeName="Sheet4"/>
  <dimension ref="A1:D35"/>
  <sheetViews>
    <sheetView showGridLines="0" workbookViewId="0" topLeftCell="A10">
      <selection activeCell="A28" sqref="A28"/>
    </sheetView>
  </sheetViews>
  <sheetFormatPr defaultColWidth="9.00390625" defaultRowHeight="12.75"/>
  <cols>
    <col min="1" max="1" width="9.875" style="1" bestFit="1" customWidth="1"/>
    <col min="2" max="2" width="9.00390625" style="53" customWidth="1"/>
    <col min="3" max="3" width="59.25390625" style="1" customWidth="1"/>
    <col min="4" max="16384" width="9.00390625" style="1" customWidth="1"/>
  </cols>
  <sheetData>
    <row r="1" spans="1:4" ht="12.75">
      <c r="A1" s="52" t="s">
        <v>160</v>
      </c>
      <c r="B1" s="184" t="s">
        <v>161</v>
      </c>
      <c r="C1" s="52" t="s">
        <v>162</v>
      </c>
      <c r="D1" s="52"/>
    </row>
    <row r="2" spans="1:3" ht="12.75">
      <c r="A2" s="53">
        <v>1992</v>
      </c>
      <c r="C2" s="1" t="s">
        <v>164</v>
      </c>
    </row>
    <row r="3" spans="1:3" ht="12.75">
      <c r="A3" s="54"/>
      <c r="C3" s="1" t="s">
        <v>219</v>
      </c>
    </row>
    <row r="6" spans="1:3" ht="12.75">
      <c r="A6" s="103"/>
      <c r="B6" s="106">
        <v>2</v>
      </c>
      <c r="C6" s="104" t="s">
        <v>163</v>
      </c>
    </row>
    <row r="7" spans="1:3" ht="12.75">
      <c r="A7" s="103"/>
      <c r="B7" s="107">
        <v>2.01</v>
      </c>
      <c r="C7" s="104" t="s">
        <v>165</v>
      </c>
    </row>
    <row r="8" spans="1:3" ht="12.75">
      <c r="A8" s="103">
        <v>38011</v>
      </c>
      <c r="B8" s="107">
        <v>2.02</v>
      </c>
      <c r="C8" s="104"/>
    </row>
    <row r="9" spans="1:3" ht="12.75">
      <c r="A9" s="103">
        <v>38023</v>
      </c>
      <c r="B9" s="107">
        <v>2.03</v>
      </c>
      <c r="C9" s="104" t="s">
        <v>169</v>
      </c>
    </row>
    <row r="10" spans="1:3" ht="12.75">
      <c r="A10" s="99">
        <v>38062</v>
      </c>
      <c r="B10" s="96">
        <v>2.04</v>
      </c>
      <c r="C10" s="100" t="s">
        <v>194</v>
      </c>
    </row>
    <row r="11" spans="1:3" ht="12.75">
      <c r="A11" s="101"/>
      <c r="B11" s="63"/>
      <c r="C11" s="101" t="s">
        <v>200</v>
      </c>
    </row>
    <row r="12" spans="1:3" ht="12.75">
      <c r="A12" s="101"/>
      <c r="B12" s="63"/>
      <c r="C12" s="101" t="s">
        <v>201</v>
      </c>
    </row>
    <row r="13" spans="1:3" ht="12.75">
      <c r="A13" s="102"/>
      <c r="B13" s="108"/>
      <c r="C13" s="102" t="s">
        <v>208</v>
      </c>
    </row>
    <row r="14" spans="1:3" ht="12.75">
      <c r="A14" s="103">
        <v>38067</v>
      </c>
      <c r="B14" s="107">
        <v>2.05</v>
      </c>
      <c r="C14" s="104" t="s">
        <v>209</v>
      </c>
    </row>
    <row r="15" spans="1:3" ht="12.75">
      <c r="A15" s="103">
        <v>38082</v>
      </c>
      <c r="B15" s="107">
        <v>2.06</v>
      </c>
      <c r="C15" s="104" t="s">
        <v>210</v>
      </c>
    </row>
    <row r="16" spans="1:3" ht="12.75">
      <c r="A16" s="103">
        <v>38103</v>
      </c>
      <c r="B16" s="107">
        <v>2.07</v>
      </c>
      <c r="C16" s="104" t="s">
        <v>212</v>
      </c>
    </row>
    <row r="17" spans="1:3" ht="12.75">
      <c r="A17" s="99">
        <v>38180</v>
      </c>
      <c r="B17" s="96">
        <v>2.08</v>
      </c>
      <c r="C17" s="100" t="s">
        <v>214</v>
      </c>
    </row>
    <row r="18" spans="1:3" ht="12.75">
      <c r="A18" s="102"/>
      <c r="B18" s="108"/>
      <c r="C18" s="102" t="s">
        <v>220</v>
      </c>
    </row>
    <row r="19" spans="1:3" ht="12.75">
      <c r="A19" s="99">
        <v>39682</v>
      </c>
      <c r="B19" s="147" t="s">
        <v>215</v>
      </c>
      <c r="C19" s="100" t="s">
        <v>216</v>
      </c>
    </row>
    <row r="20" spans="1:3" ht="12.75">
      <c r="A20" s="168"/>
      <c r="B20" s="169"/>
      <c r="C20" s="101" t="s">
        <v>18</v>
      </c>
    </row>
    <row r="21" spans="1:3" ht="12.75">
      <c r="A21" s="101"/>
      <c r="B21" s="63"/>
      <c r="C21" s="101" t="s">
        <v>259</v>
      </c>
    </row>
    <row r="22" spans="1:3" ht="12.75">
      <c r="A22" s="101"/>
      <c r="B22" s="63"/>
      <c r="C22" s="101" t="s">
        <v>260</v>
      </c>
    </row>
    <row r="23" spans="1:3" ht="12.75">
      <c r="A23" s="101"/>
      <c r="B23" s="63"/>
      <c r="C23" s="101" t="s">
        <v>16</v>
      </c>
    </row>
    <row r="24" spans="1:3" ht="12.75">
      <c r="A24" s="102"/>
      <c r="B24" s="108"/>
      <c r="C24" s="102" t="s">
        <v>17</v>
      </c>
    </row>
    <row r="25" spans="1:3" ht="12.75">
      <c r="A25" s="99">
        <v>39706</v>
      </c>
      <c r="B25" s="147" t="s">
        <v>276</v>
      </c>
      <c r="C25" s="100" t="s">
        <v>277</v>
      </c>
    </row>
    <row r="26" spans="1:3" ht="12.75">
      <c r="A26" s="102"/>
      <c r="B26" s="108"/>
      <c r="C26" s="102" t="s">
        <v>278</v>
      </c>
    </row>
    <row r="27" spans="1:3" ht="12.75">
      <c r="A27" s="103">
        <v>39722</v>
      </c>
      <c r="B27" s="107">
        <v>3.2</v>
      </c>
      <c r="C27" s="104" t="s">
        <v>279</v>
      </c>
    </row>
    <row r="28" spans="1:3" ht="12.75">
      <c r="A28" s="99">
        <v>39758</v>
      </c>
      <c r="B28" s="96">
        <v>3.3</v>
      </c>
      <c r="C28" s="100" t="s">
        <v>287</v>
      </c>
    </row>
    <row r="29" spans="1:3" ht="12.75">
      <c r="A29" s="101"/>
      <c r="B29" s="63"/>
      <c r="C29" s="101" t="s">
        <v>286</v>
      </c>
    </row>
    <row r="30" spans="1:3" ht="12.75">
      <c r="A30" s="101"/>
      <c r="B30" s="63"/>
      <c r="C30" s="101" t="s">
        <v>288</v>
      </c>
    </row>
    <row r="31" spans="1:3" ht="12.75">
      <c r="A31" s="101"/>
      <c r="B31" s="63"/>
      <c r="C31" s="101" t="s">
        <v>290</v>
      </c>
    </row>
    <row r="32" spans="1:3" ht="12.75">
      <c r="A32" s="101"/>
      <c r="B32" s="63"/>
      <c r="C32" s="101" t="s">
        <v>289</v>
      </c>
    </row>
    <row r="33" spans="1:3" ht="12.75">
      <c r="A33" s="101"/>
      <c r="B33" s="63"/>
      <c r="C33" s="101" t="s">
        <v>291</v>
      </c>
    </row>
    <row r="34" spans="1:3" ht="12.75">
      <c r="A34" s="101"/>
      <c r="B34" s="63"/>
      <c r="C34" s="101" t="s">
        <v>292</v>
      </c>
    </row>
    <row r="35" spans="1:3" ht="12.75">
      <c r="A35" s="102"/>
      <c r="B35" s="108"/>
      <c r="C35" s="102" t="s">
        <v>299</v>
      </c>
    </row>
  </sheetData>
  <sheetProtection password="80A9"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Higgins</dc:creator>
  <cp:keywords/>
  <dc:description/>
  <cp:lastModifiedBy>ruth.book</cp:lastModifiedBy>
  <cp:lastPrinted>2008-11-06T16:35:36Z</cp:lastPrinted>
  <dcterms:created xsi:type="dcterms:W3CDTF">2001-12-11T18:53:59Z</dcterms:created>
  <dcterms:modified xsi:type="dcterms:W3CDTF">2008-11-06T21:20:16Z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