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95" activeTab="0"/>
  </bookViews>
  <sheets>
    <sheet name="TABLE G - ALL FY'S" sheetId="1" r:id="rId1"/>
    <sheet name="FY 1997" sheetId="2" r:id="rId2"/>
    <sheet name="FY 1998" sheetId="3" r:id="rId3"/>
    <sheet name="FY 1999" sheetId="4" r:id="rId4"/>
  </sheets>
  <definedNames>
    <definedName name="_xlnm.Print_Area" localSheetId="1">'FY 1997'!$A$2:$Q$65</definedName>
    <definedName name="_xlnm.Print_Area" localSheetId="2">'FY 1998'!$A$2:$Q$65</definedName>
    <definedName name="_xlnm.Print_Area" localSheetId="3">'FY 1999'!$A$2:$Q$65</definedName>
    <definedName name="_xlnm.Print_Area" localSheetId="0">'TABLE G - ALL FY''S'!$A$1:$Q$65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<sst xmlns="http://schemas.openxmlformats.org/spreadsheetml/2006/main" count="345" uniqueCount="93">
  <si>
    <t>Temporary Assistance to Needy Families (TANF) Program</t>
  </si>
  <si>
    <t>Data reported by States</t>
  </si>
  <si>
    <t>in Column A on Form</t>
  </si>
  <si>
    <t>8(a)</t>
  </si>
  <si>
    <t>ACF-196 Line Items:</t>
  </si>
  <si>
    <t xml:space="preserve">TRANSFERRED </t>
  </si>
  <si>
    <t xml:space="preserve">TOTAL </t>
  </si>
  <si>
    <t>AVAILABLE FOR</t>
  </si>
  <si>
    <t>CASH AND WORK</t>
  </si>
  <si>
    <t>WORK</t>
  </si>
  <si>
    <t>CHILD</t>
  </si>
  <si>
    <t>ADMINISTRATION</t>
  </si>
  <si>
    <t>SYSTEMS</t>
  </si>
  <si>
    <t>TRANSITIONAL</t>
  </si>
  <si>
    <t>OTHER</t>
  </si>
  <si>
    <t>TOTAL</t>
  </si>
  <si>
    <t>UNLIQUIDATED</t>
  </si>
  <si>
    <t>UNOBLIGATED</t>
  </si>
  <si>
    <t xml:space="preserve">TO CCDF </t>
  </si>
  <si>
    <t>TO SSBG</t>
  </si>
  <si>
    <t>TANF</t>
  </si>
  <si>
    <t>BASED ASSISTANCE</t>
  </si>
  <si>
    <t>ACTIVITIES</t>
  </si>
  <si>
    <t>CARE</t>
  </si>
  <si>
    <t>SERVICES</t>
  </si>
  <si>
    <t>EXPENDITURES</t>
  </si>
  <si>
    <t>OBLIGATIONS</t>
  </si>
  <si>
    <t>BALANCE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</si>
  <si>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</si>
  <si>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</si>
  <si>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</si>
  <si>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</si>
  <si>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</si>
  <si>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</si>
  <si>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</si>
  <si>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</si>
  <si>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</si>
  <si>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</si>
  <si>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</si>
  <si>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</si>
  <si>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</si>
  <si>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</si>
  <si>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</si>
  <si>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</si>
  <si>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</si>
  <si>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</si>
  <si>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</si>
  <si>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</si>
  <si>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</si>
  <si>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</si>
  <si>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</si>
  <si>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</si>
  <si>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</si>
  <si>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</si>
  <si>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</si>
  <si>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</si>
  <si>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</si>
  <si>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</si>
  <si>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</si>
  <si>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</si>
  <si>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</si>
  <si>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</si>
  <si>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</si>
  <si>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</si>
  <si>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</si>
  <si>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</si>
  <si>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</si>
  <si>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</si>
  <si>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</si>
  <si>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</si>
  <si>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</si>
  <si>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</si>
  <si>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</si>
  <si>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</si>
  <si>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</si>
  <si>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</si>
  <si>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</si>
  <si>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</si>
  <si>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</si>
  <si>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</si>
  <si>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AWARDED</t>
  </si>
  <si>
    <t>TOTAL FEDERAL AWARDS, TRANSFERS AND EXPENDITURES ALL FY'S (97-99)</t>
  </si>
  <si>
    <t>ADMIN</t>
  </si>
  <si>
    <r>
      <t xml:space="preserve">TOTAL FEDERAL AWARDS, TRANSFERS AND EXPENDITURES FY-1997 FUNDS </t>
    </r>
    <r>
      <rPr>
        <b/>
        <sz val="9"/>
        <rFont val="Arial"/>
        <family val="2"/>
      </rPr>
      <t>1/</t>
    </r>
  </si>
  <si>
    <t>FOOTNOTE</t>
  </si>
  <si>
    <t>TOTAL FEDERAL AWARDS, TRANSFERS AND EXPENDITURES FY-1998 FUNDS  /1</t>
  </si>
  <si>
    <r>
      <t xml:space="preserve">TOTAL FEDERAL AWARDS, TRANSFERS AND EXPENDITURES FY-1999 FUNDS  </t>
    </r>
    <r>
      <rPr>
        <b/>
        <sz val="9"/>
        <rFont val="Arial"/>
        <family val="2"/>
      </rPr>
      <t>/1</t>
    </r>
  </si>
  <si>
    <t xml:space="preserve">1/  This table includes all reported transfers and expenditures of FY 97 TANF federal grant funds that occurred in FY 97, FY 98 or FY 99. </t>
  </si>
  <si>
    <t xml:space="preserve">1/  This table includes all reported transfers and expenditures of FY 98 TANF federal grant funds that occurred in FY 98 or FY 99. </t>
  </si>
  <si>
    <t xml:space="preserve">1/  This table includes all reported transfers and expenditures of FY 99 TANF federal grant funds that occurred in FY 99. </t>
  </si>
  <si>
    <t>TABLE G</t>
  </si>
  <si>
    <t>% of Column 11 Total</t>
  </si>
  <si>
    <t>% of Column 1 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</si>
</sst>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General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-dd\-yy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0.0%"/>
    <numFmt numFmtId="175" formatCode="_(* #,##0.000000_);_(* \(#,##0.000000\);_(* &quot;-&quot;??_);_(@_)"/>
    <numFmt numFmtId="176" formatCode="0.0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_);_(* \(#,##0.00000000\);_(* &quot;-&quot;????????_);_(@_)"/>
    <numFmt numFmtId="180" formatCode="_(* #,##0.0000000_);_(* \(#,##0.0000000\);_(* &quot;-&quot;???????_);_(@_)"/>
    <numFmt numFmtId="181" formatCode="&quot;$&quot;#,##0"/>
    <numFmt numFmtId="182" formatCode="0.000000"/>
    <numFmt numFmtId="183" formatCode="mmmm\ d\,\ yyyy"/>
    <numFmt numFmtId="184" formatCode="0.000%"/>
    <numFmt numFmtId="185" formatCode="_(* #,##0.000000000_);_(* \(#,##0.00000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5" fillId="0" borderId="0" xfId="19" applyFont="1">
      <alignment/>
      <protection/>
    </xf>
    <xf numFmtId="0" fontId="4" fillId="0" borderId="0" xfId="19">
      <alignment/>
      <protection/>
    </xf>
    <xf numFmtId="0" fontId="5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/>
      <protection/>
    </xf>
    <xf numFmtId="15" fontId="1" fillId="0" borderId="0" xfId="20" applyNumberFormat="1" applyFont="1" applyAlignment="1">
      <alignment horizontal="centerContinuous"/>
      <protection/>
    </xf>
    <xf numFmtId="0" fontId="0" fillId="0" borderId="0" xfId="20" applyFont="1" applyAlignment="1">
      <alignment/>
      <protection/>
    </xf>
    <xf numFmtId="0" fontId="5" fillId="0" borderId="0" xfId="20" applyFont="1" applyFill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1" fillId="0" borderId="0" xfId="20" applyFont="1" applyFill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165" fontId="1" fillId="0" borderId="0" xfId="15" applyNumberFormat="1" applyFont="1" applyBorder="1" applyAlignment="1">
      <alignment horizontal="center"/>
    </xf>
    <xf numFmtId="0" fontId="1" fillId="0" borderId="0" xfId="20" applyFont="1">
      <alignment/>
      <protection/>
    </xf>
    <xf numFmtId="0" fontId="0" fillId="0" borderId="0" xfId="20" applyFont="1">
      <alignment/>
      <protection/>
    </xf>
    <xf numFmtId="165" fontId="1" fillId="0" borderId="1" xfId="15" applyNumberFormat="1" applyFont="1" applyBorder="1" applyAlignment="1">
      <alignment horizontal="center"/>
    </xf>
    <xf numFmtId="0" fontId="1" fillId="0" borderId="1" xfId="20" applyFont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165" fontId="0" fillId="0" borderId="0" xfId="15" applyNumberFormat="1" applyFont="1" applyAlignment="1">
      <alignment/>
    </xf>
    <xf numFmtId="10" fontId="0" fillId="0" borderId="0" xfId="20" applyNumberFormat="1">
      <alignment/>
      <protection/>
    </xf>
    <xf numFmtId="165" fontId="0" fillId="0" borderId="0" xfId="20" applyNumberFormat="1">
      <alignment/>
      <protection/>
    </xf>
    <xf numFmtId="0" fontId="1" fillId="0" borderId="0" xfId="20" applyFont="1" applyFill="1">
      <alignment/>
      <protection/>
    </xf>
    <xf numFmtId="165" fontId="0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0" fontId="1" fillId="0" borderId="0" xfId="20" applyFont="1" applyFill="1">
      <alignment/>
      <protection/>
    </xf>
    <xf numFmtId="165" fontId="0" fillId="0" borderId="0" xfId="0" applyNumberFormat="1" applyAlignment="1">
      <alignment/>
    </xf>
    <xf numFmtId="165" fontId="0" fillId="0" borderId="0" xfId="20" applyNumberFormat="1" applyFont="1">
      <alignment/>
      <protection/>
    </xf>
    <xf numFmtId="0" fontId="1" fillId="0" borderId="0" xfId="20" applyFont="1" applyFill="1" applyBorder="1">
      <alignment/>
      <protection/>
    </xf>
    <xf numFmtId="165" fontId="0" fillId="0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1" fillId="0" borderId="2" xfId="20" applyFont="1" applyFill="1" applyBorder="1">
      <alignment/>
      <protection/>
    </xf>
    <xf numFmtId="5" fontId="1" fillId="0" borderId="0" xfId="20" applyNumberFormat="1" applyFont="1" applyFill="1" applyBorder="1">
      <alignment/>
      <protection/>
    </xf>
    <xf numFmtId="0" fontId="1" fillId="0" borderId="0" xfId="19" applyFont="1">
      <alignment/>
      <protection/>
    </xf>
    <xf numFmtId="0" fontId="6" fillId="0" borderId="0" xfId="19" applyFont="1">
      <alignment/>
      <protection/>
    </xf>
    <xf numFmtId="9" fontId="7" fillId="0" borderId="0" xfId="21" applyFont="1" applyAlignment="1">
      <alignment/>
    </xf>
    <xf numFmtId="9" fontId="7" fillId="0" borderId="0" xfId="21" applyNumberFormat="1" applyFont="1" applyAlignment="1">
      <alignment/>
    </xf>
    <xf numFmtId="165" fontId="7" fillId="0" borderId="0" xfId="15" applyNumberFormat="1" applyFont="1" applyAlignment="1">
      <alignment/>
    </xf>
    <xf numFmtId="9" fontId="7" fillId="0" borderId="0" xfId="15" applyNumberFormat="1" applyFont="1" applyAlignment="1">
      <alignment/>
    </xf>
    <xf numFmtId="165" fontId="0" fillId="0" borderId="0" xfId="15" applyNumberFormat="1" applyAlignment="1">
      <alignment/>
    </xf>
    <xf numFmtId="14" fontId="0" fillId="0" borderId="0" xfId="15" applyNumberFormat="1" applyAlignment="1">
      <alignment/>
    </xf>
    <xf numFmtId="0" fontId="6" fillId="0" borderId="0" xfId="20" applyFont="1">
      <alignment/>
      <protection/>
    </xf>
    <xf numFmtId="0" fontId="1" fillId="0" borderId="0" xfId="20" applyFont="1" applyAlignment="1">
      <alignment/>
      <protection/>
    </xf>
    <xf numFmtId="0" fontId="7" fillId="0" borderId="0" xfId="20" applyFont="1">
      <alignment/>
      <protection/>
    </xf>
    <xf numFmtId="5" fontId="0" fillId="0" borderId="0" xfId="20" applyNumberFormat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ont="1" applyAlignment="1">
      <alignment horizontal="right"/>
      <protection/>
    </xf>
    <xf numFmtId="174" fontId="1" fillId="0" borderId="0" xfId="20" applyNumberFormat="1" applyFont="1" applyFill="1" applyBorder="1">
      <alignment/>
      <protection/>
    </xf>
    <xf numFmtId="174" fontId="0" fillId="0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qt99fed" xfId="19"/>
    <cellStyle name="Normal_97IN4Q9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10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0.57421875" style="2" customWidth="1"/>
    <col min="2" max="4" width="18.00390625" style="2" bestFit="1" customWidth="1"/>
    <col min="5" max="5" width="18.28125" style="2" bestFit="1" customWidth="1"/>
    <col min="6" max="6" width="0.85546875" style="2" customWidth="1"/>
    <col min="7" max="7" width="22.8515625" style="2" bestFit="1" customWidth="1"/>
    <col min="8" max="8" width="16.8515625" style="2" bestFit="1" customWidth="1"/>
    <col min="9" max="9" width="15.140625" style="2" bestFit="1" customWidth="1"/>
    <col min="10" max="10" width="16.8515625" style="2" bestFit="1" customWidth="1"/>
    <col min="11" max="11" width="15.140625" style="2" bestFit="1" customWidth="1"/>
    <col min="12" max="12" width="15.421875" style="2" customWidth="1"/>
    <col min="13" max="13" width="17.7109375" style="2" bestFit="1" customWidth="1"/>
    <col min="14" max="14" width="18.00390625" style="2" bestFit="1" customWidth="1"/>
    <col min="15" max="15" width="0.71875" style="2" customWidth="1"/>
    <col min="16" max="17" width="16.8515625" style="2" customWidth="1"/>
    <col min="18" max="18" width="14.8515625" style="2" customWidth="1"/>
    <col min="19" max="19" width="17.140625" style="2" customWidth="1"/>
    <col min="20" max="20" width="17.8515625" style="2" customWidth="1"/>
    <col min="21" max="21" width="12.28125" style="2" bestFit="1" customWidth="1"/>
    <col min="22" max="23" width="9.140625" style="2" customWidth="1"/>
    <col min="24" max="24" width="20.421875" style="2" customWidth="1"/>
    <col min="25" max="25" width="16.28125" style="2" customWidth="1"/>
    <col min="26" max="26" width="15.00390625" style="2" customWidth="1"/>
    <col min="27" max="27" width="14.28125" style="2" customWidth="1"/>
    <col min="28" max="28" width="15.421875" style="2" customWidth="1"/>
    <col min="29" max="29" width="2.140625" style="2" customWidth="1"/>
    <col min="30" max="30" width="20.28125" style="2" customWidth="1"/>
    <col min="31" max="31" width="12.7109375" style="2" customWidth="1"/>
    <col min="32" max="32" width="11.7109375" style="2" customWidth="1"/>
    <col min="33" max="33" width="13.28125" style="2" customWidth="1"/>
    <col min="34" max="34" width="12.421875" style="2" customWidth="1"/>
    <col min="35" max="35" width="17.140625" style="2" customWidth="1"/>
    <col min="36" max="36" width="16.00390625" style="2" customWidth="1"/>
    <col min="37" max="37" width="15.140625" style="2" bestFit="1" customWidth="1"/>
    <col min="38" max="38" width="1.421875" style="2" customWidth="1"/>
    <col min="39" max="39" width="15.57421875" style="2" customWidth="1"/>
    <col min="40" max="40" width="14.7109375" style="2" customWidth="1"/>
    <col min="41" max="41" width="13.8515625" style="2" bestFit="1" customWidth="1"/>
    <col min="42" max="42" width="9.140625" style="2" customWidth="1"/>
    <col min="43" max="43" width="23.00390625" style="2" customWidth="1"/>
    <col min="44" max="44" width="26.421875" style="2" bestFit="1" customWidth="1"/>
    <col min="45" max="46" width="18.00390625" style="2" bestFit="1" customWidth="1"/>
    <col min="47" max="47" width="19.00390625" style="2" bestFit="1" customWidth="1"/>
    <col min="48" max="48" width="1.28515625" style="2" customWidth="1"/>
    <col min="49" max="49" width="16.421875" style="2" customWidth="1"/>
    <col min="50" max="50" width="14.7109375" style="2" customWidth="1"/>
    <col min="51" max="51" width="11.8515625" style="2" bestFit="1" customWidth="1"/>
    <col min="52" max="52" width="14.00390625" style="2" bestFit="1" customWidth="1"/>
    <col min="53" max="53" width="17.421875" style="2" customWidth="1"/>
    <col min="54" max="54" width="15.8515625" style="2" customWidth="1"/>
    <col min="55" max="56" width="17.7109375" style="2" bestFit="1" customWidth="1"/>
    <col min="57" max="57" width="2.00390625" style="2" customWidth="1"/>
    <col min="58" max="58" width="15.7109375" style="2" customWidth="1"/>
    <col min="59" max="59" width="16.00390625" style="2" customWidth="1"/>
    <col min="60" max="60" width="9.140625" style="2" customWidth="1"/>
    <col min="61" max="61" width="11.28125" style="2" bestFit="1" customWidth="1"/>
    <col min="62" max="16384" width="9.140625" style="2" customWidth="1"/>
  </cols>
  <sheetData>
    <row r="1" spans="1:52" ht="15.75">
      <c r="A1" s="1"/>
      <c r="B1" s="1"/>
      <c r="C1" s="1"/>
      <c r="D1" s="1"/>
      <c r="E1" s="1"/>
      <c r="F1" s="1"/>
      <c r="H1" s="52" t="s">
        <v>90</v>
      </c>
      <c r="AW1" s="3"/>
      <c r="AX1" s="4"/>
      <c r="AY1" s="4"/>
      <c r="AZ1" s="4"/>
    </row>
    <row r="2" spans="1:59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7"/>
    </row>
    <row r="3" spans="1:59" ht="12.75">
      <c r="A3" s="6" t="s">
        <v>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2.75">
      <c r="A4" s="8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Q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5.75">
      <c r="A5" s="2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Y5" s="6"/>
      <c r="Z5" s="6"/>
      <c r="AA5" s="6"/>
      <c r="AB5" s="6"/>
      <c r="AC5" s="6"/>
      <c r="AD5" s="9"/>
      <c r="AE5" s="6"/>
      <c r="AF5" s="6"/>
      <c r="AG5" s="6"/>
      <c r="AH5" s="6"/>
      <c r="AI5" s="6"/>
      <c r="AJ5" s="6"/>
      <c r="AK5" s="6"/>
      <c r="AL5" s="6"/>
      <c r="AM5" s="6"/>
      <c r="AN5" s="6"/>
      <c r="AR5" s="10"/>
      <c r="AS5" s="11"/>
      <c r="AT5" s="11"/>
      <c r="AU5" s="11"/>
      <c r="AV5" s="6"/>
      <c r="AW5" s="9"/>
      <c r="AX5" s="9"/>
      <c r="AY5" s="9"/>
      <c r="AZ5" s="9"/>
      <c r="BA5" s="9"/>
      <c r="BB5" s="9"/>
      <c r="BC5" s="9"/>
      <c r="BD5" s="9"/>
      <c r="BE5" s="11"/>
      <c r="BF5" s="11"/>
      <c r="BG5" s="11"/>
    </row>
    <row r="6" spans="1:49" ht="15.75">
      <c r="A6" s="12" t="s">
        <v>4</v>
      </c>
      <c r="B6" s="11">
        <v>1</v>
      </c>
      <c r="C6" s="11">
        <v>2</v>
      </c>
      <c r="D6" s="11">
        <v>3</v>
      </c>
      <c r="E6" s="11">
        <v>4</v>
      </c>
      <c r="F6" s="12"/>
      <c r="G6" s="11">
        <v>5</v>
      </c>
      <c r="H6" s="11">
        <v>6</v>
      </c>
      <c r="I6" s="11">
        <v>7</v>
      </c>
      <c r="J6" s="11">
        <v>8</v>
      </c>
      <c r="K6" s="11" t="s">
        <v>3</v>
      </c>
      <c r="L6" s="11">
        <v>9</v>
      </c>
      <c r="M6" s="11">
        <v>10</v>
      </c>
      <c r="N6" s="11">
        <v>11</v>
      </c>
      <c r="O6" s="11"/>
      <c r="P6" s="11">
        <v>12</v>
      </c>
      <c r="Q6" s="11">
        <v>13</v>
      </c>
      <c r="X6" s="12"/>
      <c r="Y6" s="11"/>
      <c r="Z6" s="11"/>
      <c r="AA6" s="11"/>
      <c r="AB6" s="11"/>
      <c r="AC6" s="12"/>
      <c r="AD6" s="13"/>
      <c r="AE6" s="9"/>
      <c r="AF6" s="9"/>
      <c r="AG6" s="9"/>
      <c r="AH6" s="9"/>
      <c r="AI6" s="9"/>
      <c r="AJ6" s="9"/>
      <c r="AK6" s="9"/>
      <c r="AL6" s="11"/>
      <c r="AM6" s="11"/>
      <c r="AN6" s="11"/>
      <c r="AQ6" s="12"/>
      <c r="AR6" s="14"/>
      <c r="AS6" s="15"/>
      <c r="AT6" s="15"/>
      <c r="AU6" s="15"/>
      <c r="AV6" s="12"/>
      <c r="AW6" s="13"/>
    </row>
    <row r="7" spans="1:61" ht="12.75">
      <c r="A7" s="12"/>
      <c r="B7" s="15" t="s">
        <v>6</v>
      </c>
      <c r="C7" s="15" t="s">
        <v>5</v>
      </c>
      <c r="D7" s="15" t="s">
        <v>5</v>
      </c>
      <c r="E7" s="15" t="s">
        <v>7</v>
      </c>
      <c r="F7" s="15"/>
      <c r="G7" s="15" t="s">
        <v>8</v>
      </c>
      <c r="H7" s="15" t="s">
        <v>9</v>
      </c>
      <c r="I7" s="15" t="s">
        <v>10</v>
      </c>
      <c r="J7" s="15" t="s">
        <v>82</v>
      </c>
      <c r="K7" s="15" t="s">
        <v>12</v>
      </c>
      <c r="L7" s="15" t="s">
        <v>13</v>
      </c>
      <c r="M7" s="15" t="s">
        <v>14</v>
      </c>
      <c r="N7" s="15" t="s">
        <v>15</v>
      </c>
      <c r="O7" s="15"/>
      <c r="P7" s="15" t="s">
        <v>16</v>
      </c>
      <c r="Q7" s="15" t="s">
        <v>17</v>
      </c>
      <c r="X7" s="12"/>
      <c r="Y7" s="15"/>
      <c r="Z7" s="15"/>
      <c r="AA7" s="15"/>
      <c r="AB7" s="15"/>
      <c r="AC7" s="15"/>
      <c r="AD7" s="13"/>
      <c r="AE7" s="13"/>
      <c r="AF7" s="13"/>
      <c r="AG7" s="13"/>
      <c r="AH7" s="13"/>
      <c r="AI7" s="13"/>
      <c r="AJ7" s="13"/>
      <c r="AK7" s="13"/>
      <c r="AL7" s="15"/>
      <c r="AM7" s="15"/>
      <c r="AN7" s="15"/>
      <c r="AQ7" s="12"/>
      <c r="AR7" s="16"/>
      <c r="AS7" s="15"/>
      <c r="AT7" s="15"/>
      <c r="AU7" s="15"/>
      <c r="AV7" s="15"/>
      <c r="AW7" s="13"/>
      <c r="AX7" s="13"/>
      <c r="AY7" s="13"/>
      <c r="AZ7" s="13"/>
      <c r="BA7" s="13"/>
      <c r="BB7" s="13"/>
      <c r="BC7" s="13"/>
      <c r="BD7" s="13"/>
      <c r="BE7" s="15"/>
      <c r="BF7" s="15"/>
      <c r="BG7" s="15"/>
      <c r="BH7" s="17"/>
      <c r="BI7" s="18"/>
    </row>
    <row r="8" spans="1:61" ht="12.75">
      <c r="A8" s="12"/>
      <c r="B8" s="19" t="s">
        <v>80</v>
      </c>
      <c r="C8" s="20" t="s">
        <v>18</v>
      </c>
      <c r="D8" s="20" t="s">
        <v>19</v>
      </c>
      <c r="E8" s="20" t="s">
        <v>20</v>
      </c>
      <c r="F8" s="20"/>
      <c r="G8" s="20" t="s">
        <v>21</v>
      </c>
      <c r="H8" s="20" t="s">
        <v>22</v>
      </c>
      <c r="I8" s="20" t="s">
        <v>23</v>
      </c>
      <c r="J8" s="20"/>
      <c r="K8" s="20"/>
      <c r="L8" s="20" t="s">
        <v>24</v>
      </c>
      <c r="M8" s="20" t="s">
        <v>25</v>
      </c>
      <c r="N8" s="20" t="s">
        <v>25</v>
      </c>
      <c r="O8" s="20"/>
      <c r="P8" s="20" t="s">
        <v>26</v>
      </c>
      <c r="Q8" s="20" t="s">
        <v>27</v>
      </c>
      <c r="X8" s="12"/>
      <c r="Y8" s="19"/>
      <c r="Z8" s="20"/>
      <c r="AA8" s="20"/>
      <c r="AB8" s="20"/>
      <c r="AC8" s="20"/>
      <c r="AD8" s="21"/>
      <c r="AE8" s="21"/>
      <c r="AF8" s="21"/>
      <c r="AG8" s="21"/>
      <c r="AH8" s="21"/>
      <c r="AI8" s="21"/>
      <c r="AJ8" s="21"/>
      <c r="AK8" s="21"/>
      <c r="AL8" s="20"/>
      <c r="AM8" s="20"/>
      <c r="AN8" s="20"/>
      <c r="AQ8" s="12"/>
      <c r="AR8" s="22"/>
      <c r="AS8" s="20"/>
      <c r="AT8" s="20"/>
      <c r="AU8" s="20"/>
      <c r="AV8" s="20"/>
      <c r="AW8" s="21"/>
      <c r="AX8" s="21"/>
      <c r="AY8" s="21"/>
      <c r="AZ8" s="21"/>
      <c r="BA8" s="21"/>
      <c r="BB8" s="21"/>
      <c r="BC8" s="21"/>
      <c r="BD8" s="21"/>
      <c r="BE8" s="20"/>
      <c r="BF8" s="20"/>
      <c r="BG8" s="20"/>
      <c r="BI8" s="18"/>
    </row>
    <row r="9" spans="1:60" ht="12.75">
      <c r="A9" s="12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X9" s="12"/>
      <c r="Y9" s="2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Q9" s="12"/>
      <c r="AR9" s="23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H9" s="17"/>
    </row>
    <row r="10" spans="1:61" ht="12.75">
      <c r="A10" s="17" t="s">
        <v>28</v>
      </c>
      <c r="B10" s="23">
        <f>'FY 1997'!B10+'FY 1998'!B10+'FY 1999'!B10</f>
        <v>297221557</v>
      </c>
      <c r="C10" s="23">
        <f>'FY 1997'!C10+'FY 1998'!C10+'FY 1999'!C10</f>
        <v>52942313</v>
      </c>
      <c r="D10" s="23">
        <f>'FY 1997'!D10+'FY 1998'!D10+'FY 1999'!D10</f>
        <v>29602456</v>
      </c>
      <c r="E10" s="23">
        <f aca="true" t="shared" si="0" ref="E10:E41">+B10-(C10+D10)</f>
        <v>214676788</v>
      </c>
      <c r="F10" s="23"/>
      <c r="G10" s="23">
        <f>'FY 1997'!G10+'FY 1998'!G10+'FY 1999'!G10</f>
        <v>88558461</v>
      </c>
      <c r="H10" s="23">
        <f>'FY 1997'!H10+'FY 1998'!H10+'FY 1999'!H10</f>
        <v>19981610</v>
      </c>
      <c r="I10" s="23">
        <f>'FY 1997'!I10+'FY 1998'!I10+'FY 1999'!I10</f>
        <v>14746332</v>
      </c>
      <c r="J10" s="23">
        <f>'FY 1997'!J10+'FY 1998'!J10+'FY 1999'!J10</f>
        <v>20332578</v>
      </c>
      <c r="K10" s="23">
        <f>'FY 1997'!K10+'FY 1998'!K10+'FY 1999'!K10</f>
        <v>3574500</v>
      </c>
      <c r="L10" s="23">
        <f>'FY 1997'!L10+'FY 1998'!L10+'FY 1999'!L10</f>
        <v>0</v>
      </c>
      <c r="M10" s="23">
        <f>'FY 1997'!M10+'FY 1998'!M10+'FY 1999'!M10</f>
        <v>31396291</v>
      </c>
      <c r="N10" s="23">
        <f aca="true" t="shared" si="1" ref="N10:N41">SUM(G10:M10)</f>
        <v>178589772</v>
      </c>
      <c r="O10" s="23"/>
      <c r="P10" s="23">
        <f>'FY 1997'!P10+'FY 1998'!P10+'FY 1999'!P10</f>
        <v>4835000</v>
      </c>
      <c r="Q10" s="23">
        <f>'FY 1997'!Q10+'FY 1998'!Q10+'FY 1999'!Q10</f>
        <v>31252016</v>
      </c>
      <c r="S10" s="25">
        <f aca="true" t="shared" si="2" ref="S10:S41">+E10</f>
        <v>214676788</v>
      </c>
      <c r="T10" s="25">
        <f aca="true" t="shared" si="3" ref="T10:T41">+Q10+P10+N10</f>
        <v>214676788</v>
      </c>
      <c r="U10" s="25">
        <f aca="true" t="shared" si="4" ref="U10:U41">+S10-T10</f>
        <v>0</v>
      </c>
      <c r="X10" s="17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/>
      <c r="AQ10" s="1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17"/>
      <c r="BI10" s="25"/>
    </row>
    <row r="11" spans="1:61" ht="12.75">
      <c r="A11" s="26" t="s">
        <v>29</v>
      </c>
      <c r="B11" s="23">
        <f>'FY 1997'!B11+'FY 1998'!B11+'FY 1999'!B11</f>
        <v>148830430</v>
      </c>
      <c r="C11" s="23">
        <f>'FY 1997'!C11+'FY 1998'!C11+'FY 1999'!C11</f>
        <v>32060875</v>
      </c>
      <c r="D11" s="23">
        <f>'FY 1997'!D11+'FY 1998'!D11+'FY 1999'!D11</f>
        <v>8767500</v>
      </c>
      <c r="E11" s="23">
        <f t="shared" si="0"/>
        <v>108002055</v>
      </c>
      <c r="F11" s="27"/>
      <c r="G11" s="23">
        <f>'FY 1997'!G11+'FY 1998'!G11+'FY 1999'!G11</f>
        <v>73946891</v>
      </c>
      <c r="H11" s="23">
        <f>'FY 1997'!H11+'FY 1998'!H11+'FY 1999'!H11</f>
        <v>13232347</v>
      </c>
      <c r="I11" s="23">
        <f>'FY 1997'!I11+'FY 1998'!I11+'FY 1999'!I11</f>
        <v>2124534</v>
      </c>
      <c r="J11" s="23">
        <f>'FY 1997'!J11+'FY 1998'!J11+'FY 1999'!J11</f>
        <v>7335372</v>
      </c>
      <c r="K11" s="23">
        <f>'FY 1997'!K11+'FY 1998'!K11+'FY 1999'!K11</f>
        <v>2513539</v>
      </c>
      <c r="L11" s="23">
        <f>'FY 1997'!L11+'FY 1998'!L11+'FY 1999'!L11</f>
        <v>0</v>
      </c>
      <c r="M11" s="23">
        <f>'FY 1997'!M11+'FY 1998'!M11+'FY 1999'!M11</f>
        <v>1845550</v>
      </c>
      <c r="N11" s="23">
        <f t="shared" si="1"/>
        <v>100998233</v>
      </c>
      <c r="O11" s="27"/>
      <c r="P11" s="23">
        <f>'FY 1997'!P11+'FY 1998'!P11+'FY 1999'!P11</f>
        <v>0</v>
      </c>
      <c r="Q11" s="23">
        <f>'FY 1997'!Q11+'FY 1998'!Q11+'FY 1999'!Q11</f>
        <v>7003822</v>
      </c>
      <c r="S11" s="25">
        <f t="shared" si="2"/>
        <v>108002055</v>
      </c>
      <c r="T11" s="25">
        <f t="shared" si="3"/>
        <v>108002055</v>
      </c>
      <c r="U11" s="25">
        <f t="shared" si="4"/>
        <v>0</v>
      </c>
      <c r="X11" s="26"/>
      <c r="Y11" s="27"/>
      <c r="Z11" s="28"/>
      <c r="AA11" s="28"/>
      <c r="AB11" s="27"/>
      <c r="AC11" s="27"/>
      <c r="AD11" s="27"/>
      <c r="AE11" s="27"/>
      <c r="AF11" s="27"/>
      <c r="AG11" s="27"/>
      <c r="AH11" s="27"/>
      <c r="AI11" s="27"/>
      <c r="AJ11" s="27"/>
      <c r="AK11" s="23"/>
      <c r="AL11" s="27"/>
      <c r="AM11" s="27"/>
      <c r="AN11" s="27"/>
      <c r="AO11"/>
      <c r="AQ11" s="26"/>
      <c r="AR11" s="23"/>
      <c r="AS11" s="29"/>
      <c r="AT11" s="28"/>
      <c r="AU11" s="27"/>
      <c r="AV11" s="27"/>
      <c r="AW11" s="23"/>
      <c r="AX11" s="23"/>
      <c r="AY11" s="27"/>
      <c r="AZ11" s="23"/>
      <c r="BA11" s="23"/>
      <c r="BB11" s="27"/>
      <c r="BC11" s="23"/>
      <c r="BD11" s="23"/>
      <c r="BE11" s="27"/>
      <c r="BF11" s="27"/>
      <c r="BG11" s="27"/>
      <c r="BH11" s="17"/>
      <c r="BI11" s="25"/>
    </row>
    <row r="12" spans="1:61" ht="12.75">
      <c r="A12" s="17" t="s">
        <v>30</v>
      </c>
      <c r="B12" s="23">
        <f>'FY 1997'!B12+'FY 1998'!B12+'FY 1999'!B12</f>
        <v>679438516</v>
      </c>
      <c r="C12" s="23">
        <f>'FY 1997'!C12+'FY 1998'!C12+'FY 1999'!C12</f>
        <v>50480532</v>
      </c>
      <c r="D12" s="23">
        <f>'FY 1997'!D12+'FY 1998'!D12+'FY 1999'!D12</f>
        <v>57045337</v>
      </c>
      <c r="E12" s="23">
        <f t="shared" si="0"/>
        <v>571912647</v>
      </c>
      <c r="F12" s="23"/>
      <c r="G12" s="23">
        <f>'FY 1997'!G12+'FY 1998'!G12+'FY 1999'!G12</f>
        <v>321332148</v>
      </c>
      <c r="H12" s="23">
        <f>'FY 1997'!H12+'FY 1998'!H12+'FY 1999'!H12</f>
        <v>17697737</v>
      </c>
      <c r="I12" s="23">
        <f>'FY 1997'!I12+'FY 1998'!I12+'FY 1999'!I12</f>
        <v>2295410</v>
      </c>
      <c r="J12" s="23">
        <f>'FY 1997'!J12+'FY 1998'!J12+'FY 1999'!J12</f>
        <v>49203114</v>
      </c>
      <c r="K12" s="23">
        <f>'FY 1997'!K12+'FY 1998'!K12+'FY 1999'!K12</f>
        <v>2006538</v>
      </c>
      <c r="L12" s="23">
        <f>'FY 1997'!L12+'FY 1998'!L12+'FY 1999'!L12</f>
        <v>0</v>
      </c>
      <c r="M12" s="23">
        <f>'FY 1997'!M12+'FY 1998'!M12+'FY 1999'!M12</f>
        <v>88065130</v>
      </c>
      <c r="N12" s="23">
        <f t="shared" si="1"/>
        <v>480600077</v>
      </c>
      <c r="O12" s="23"/>
      <c r="P12" s="23">
        <f>'FY 1997'!P12+'FY 1998'!P12+'FY 1999'!P12</f>
        <v>91312570</v>
      </c>
      <c r="Q12" s="23">
        <f>'FY 1997'!Q12+'FY 1998'!Q12+'FY 1999'!Q12</f>
        <v>0</v>
      </c>
      <c r="S12" s="25">
        <f t="shared" si="2"/>
        <v>571912647</v>
      </c>
      <c r="T12" s="25">
        <f t="shared" si="3"/>
        <v>571912647</v>
      </c>
      <c r="U12" s="25">
        <f t="shared" si="4"/>
        <v>0</v>
      </c>
      <c r="X12" s="17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/>
      <c r="AQ12" s="1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18"/>
      <c r="BI12" s="25"/>
    </row>
    <row r="13" spans="1:61" ht="12.75">
      <c r="A13" s="17" t="s">
        <v>31</v>
      </c>
      <c r="B13" s="23">
        <f>'FY 1997'!B13+'FY 1998'!B13+'FY 1999'!B13</f>
        <v>137932102</v>
      </c>
      <c r="C13" s="23">
        <f>'FY 1997'!C13+'FY 1998'!C13+'FY 1999'!C13</f>
        <v>0</v>
      </c>
      <c r="D13" s="23">
        <f>'FY 1997'!D13+'FY 1998'!D13+'FY 1999'!D13</f>
        <v>4120000</v>
      </c>
      <c r="E13" s="23">
        <f t="shared" si="0"/>
        <v>133812102</v>
      </c>
      <c r="F13" s="23"/>
      <c r="G13" s="23">
        <f>'FY 1997'!G13+'FY 1998'!G13+'FY 1999'!G13</f>
        <v>44964165</v>
      </c>
      <c r="H13" s="23">
        <f>'FY 1997'!H13+'FY 1998'!H13+'FY 1999'!H13</f>
        <v>20578043</v>
      </c>
      <c r="I13" s="23">
        <f>'FY 1997'!I13+'FY 1998'!I13+'FY 1999'!I13</f>
        <v>0</v>
      </c>
      <c r="J13" s="23">
        <f>'FY 1997'!J13+'FY 1998'!J13+'FY 1999'!J13</f>
        <v>6113782</v>
      </c>
      <c r="K13" s="23">
        <f>'FY 1997'!K13+'FY 1998'!K13+'FY 1999'!K13</f>
        <v>2466618</v>
      </c>
      <c r="L13" s="23">
        <f>'FY 1997'!L13+'FY 1998'!L13+'FY 1999'!L13</f>
        <v>833854</v>
      </c>
      <c r="M13" s="23">
        <f>'FY 1997'!M13+'FY 1998'!M13+'FY 1999'!M13</f>
        <v>11770079</v>
      </c>
      <c r="N13" s="23">
        <f t="shared" si="1"/>
        <v>86726541</v>
      </c>
      <c r="O13" s="23"/>
      <c r="P13" s="23">
        <f>'FY 1997'!P13+'FY 1998'!P13+'FY 1999'!P13</f>
        <v>47085561</v>
      </c>
      <c r="Q13" s="23">
        <f>'FY 1997'!Q13+'FY 1998'!Q13+'FY 1999'!Q13</f>
        <v>0</v>
      </c>
      <c r="S13" s="25">
        <f t="shared" si="2"/>
        <v>133812102</v>
      </c>
      <c r="T13" s="25">
        <f t="shared" si="3"/>
        <v>133812102</v>
      </c>
      <c r="U13" s="25">
        <f t="shared" si="4"/>
        <v>0</v>
      </c>
      <c r="X13" s="17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/>
      <c r="AQ13" s="1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17"/>
      <c r="BI13" s="25"/>
    </row>
    <row r="14" spans="1:61" ht="12.75">
      <c r="A14" s="17" t="s">
        <v>32</v>
      </c>
      <c r="B14" s="23">
        <f>'FY 1997'!B14+'FY 1998'!B14+'FY 1999'!B14</f>
        <v>10683339969</v>
      </c>
      <c r="C14" s="23">
        <f>'FY 1997'!C14+'FY 1998'!C14+'FY 1999'!C14</f>
        <v>407300000</v>
      </c>
      <c r="D14" s="23">
        <f>'FY 1997'!D14+'FY 1998'!D14+'FY 1999'!D14</f>
        <v>183000000</v>
      </c>
      <c r="E14" s="23">
        <f t="shared" si="0"/>
        <v>10093039969</v>
      </c>
      <c r="F14" s="23"/>
      <c r="G14" s="23">
        <f>'FY 1997'!G14+'FY 1998'!G14+'FY 1999'!G14</f>
        <v>6327517227</v>
      </c>
      <c r="H14" s="23">
        <f>'FY 1997'!H14+'FY 1998'!H14+'FY 1999'!H14</f>
        <v>414743704</v>
      </c>
      <c r="I14" s="23">
        <f>'FY 1997'!I14+'FY 1998'!I14+'FY 1999'!I14</f>
        <v>185600685</v>
      </c>
      <c r="J14" s="23">
        <f>'FY 1997'!J14+'FY 1998'!J14+'FY 1999'!J14</f>
        <v>419018247</v>
      </c>
      <c r="K14" s="23">
        <f>'FY 1997'!K14+'FY 1998'!K14+'FY 1999'!K14</f>
        <v>164350454</v>
      </c>
      <c r="L14" s="23">
        <f>'FY 1997'!L14+'FY 1998'!L14+'FY 1999'!L14</f>
        <v>2312253</v>
      </c>
      <c r="M14" s="23">
        <f>'FY 1997'!M14+'FY 1998'!M14+'FY 1999'!M14</f>
        <v>958880709</v>
      </c>
      <c r="N14" s="23">
        <f t="shared" si="1"/>
        <v>8472423279</v>
      </c>
      <c r="O14" s="23"/>
      <c r="P14" s="23">
        <f>'FY 1997'!P14+'FY 1998'!P14+'FY 1999'!P14</f>
        <v>1620616690</v>
      </c>
      <c r="Q14" s="23">
        <f>'FY 1997'!Q14+'FY 1998'!Q14+'FY 1999'!Q14</f>
        <v>0</v>
      </c>
      <c r="S14" s="25">
        <f t="shared" si="2"/>
        <v>10093039969</v>
      </c>
      <c r="T14" s="25">
        <f t="shared" si="3"/>
        <v>10093039969</v>
      </c>
      <c r="U14" s="25">
        <f t="shared" si="4"/>
        <v>0</v>
      </c>
      <c r="X14" s="17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/>
      <c r="AQ14" s="1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/>
      <c r="BI14" s="25"/>
    </row>
    <row r="15" spans="1:61" ht="12.75">
      <c r="A15" s="17" t="s">
        <v>33</v>
      </c>
      <c r="B15" s="23">
        <f>'FY 1997'!B15+'FY 1998'!B15+'FY 1999'!B15</f>
        <v>323330926</v>
      </c>
      <c r="C15" s="23">
        <f>'FY 1997'!C15+'FY 1998'!C15+'FY 1999'!C15</f>
        <v>29938535</v>
      </c>
      <c r="D15" s="23">
        <f>'FY 1997'!D15+'FY 1998'!D15+'FY 1999'!D15</f>
        <v>29846017</v>
      </c>
      <c r="E15" s="23">
        <f t="shared" si="0"/>
        <v>263546374</v>
      </c>
      <c r="F15" s="23"/>
      <c r="G15" s="23">
        <f>'FY 1997'!G15+'FY 1998'!G15+'FY 1999'!G15</f>
        <v>97296704</v>
      </c>
      <c r="H15" s="23">
        <f>'FY 1997'!H15+'FY 1998'!H15+'FY 1999'!H15</f>
        <v>11161420</v>
      </c>
      <c r="I15" s="23">
        <f>'FY 1997'!I15+'FY 1998'!I15+'FY 1999'!I15</f>
        <v>0</v>
      </c>
      <c r="J15" s="23">
        <f>'FY 1997'!J15+'FY 1998'!J15+'FY 1999'!J15</f>
        <v>12882679</v>
      </c>
      <c r="K15" s="23">
        <f>'FY 1997'!K15+'FY 1998'!K15+'FY 1999'!K15</f>
        <v>9771841</v>
      </c>
      <c r="L15" s="23">
        <f>'FY 1997'!L15+'FY 1998'!L15+'FY 1999'!L15</f>
        <v>0</v>
      </c>
      <c r="M15" s="23">
        <f>'FY 1997'!M15+'FY 1998'!M15+'FY 1999'!M15</f>
        <v>55324727</v>
      </c>
      <c r="N15" s="23">
        <f t="shared" si="1"/>
        <v>186437371</v>
      </c>
      <c r="O15" s="23"/>
      <c r="P15" s="23">
        <f>'FY 1997'!P15+'FY 1998'!P15+'FY 1999'!P15</f>
        <v>77109002</v>
      </c>
      <c r="Q15" s="23">
        <f>'FY 1997'!Q15+'FY 1998'!Q15+'FY 1999'!Q15</f>
        <v>0</v>
      </c>
      <c r="S15" s="25">
        <f t="shared" si="2"/>
        <v>263546374</v>
      </c>
      <c r="T15" s="25">
        <f t="shared" si="3"/>
        <v>263546373</v>
      </c>
      <c r="U15" s="25">
        <f t="shared" si="4"/>
        <v>1</v>
      </c>
      <c r="X15" s="17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/>
      <c r="AQ15" s="1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/>
      <c r="BI15" s="25"/>
    </row>
    <row r="16" spans="1:61" ht="12.75">
      <c r="A16" s="17" t="s">
        <v>34</v>
      </c>
      <c r="B16" s="23">
        <f>'FY 1997'!B16+'FY 1998'!B16+'FY 1999'!B16</f>
        <v>800364321</v>
      </c>
      <c r="C16" s="23">
        <f>'FY 1997'!C16+'FY 1998'!C16+'FY 1999'!C16</f>
        <v>0</v>
      </c>
      <c r="D16" s="23">
        <f>'FY 1997'!D16+'FY 1998'!D16+'FY 1999'!D16</f>
        <v>53913775</v>
      </c>
      <c r="E16" s="23">
        <f t="shared" si="0"/>
        <v>746450546</v>
      </c>
      <c r="F16" s="23"/>
      <c r="G16" s="23">
        <f>'FY 1997'!G16+'FY 1998'!G16+'FY 1999'!G16</f>
        <v>624104754</v>
      </c>
      <c r="H16" s="23">
        <f>'FY 1997'!H16+'FY 1998'!H16+'FY 1999'!H16</f>
        <v>0</v>
      </c>
      <c r="I16" s="23">
        <f>'FY 1997'!I16+'FY 1998'!I16+'FY 1999'!I16</f>
        <v>35764049</v>
      </c>
      <c r="J16" s="23">
        <f>'FY 1997'!J16+'FY 1998'!J16+'FY 1999'!J16</f>
        <v>44300413</v>
      </c>
      <c r="K16" s="23">
        <f>'FY 1997'!K16+'FY 1998'!K16+'FY 1999'!K16</f>
        <v>0</v>
      </c>
      <c r="L16" s="23">
        <f>'FY 1997'!L16+'FY 1998'!L16+'FY 1999'!L16</f>
        <v>0</v>
      </c>
      <c r="M16" s="23">
        <f>'FY 1997'!M16+'FY 1998'!M16+'FY 1999'!M16</f>
        <v>1550828</v>
      </c>
      <c r="N16" s="23">
        <f t="shared" si="1"/>
        <v>705720044</v>
      </c>
      <c r="O16" s="23"/>
      <c r="P16" s="23">
        <f>'FY 1997'!P16+'FY 1998'!P16+'FY 1999'!P16</f>
        <v>0</v>
      </c>
      <c r="Q16" s="23">
        <f>'FY 1997'!Q16+'FY 1998'!Q16+'FY 1999'!Q16</f>
        <v>40730502</v>
      </c>
      <c r="S16" s="25">
        <f t="shared" si="2"/>
        <v>746450546</v>
      </c>
      <c r="T16" s="25">
        <f t="shared" si="3"/>
        <v>746450546</v>
      </c>
      <c r="U16" s="25">
        <f t="shared" si="4"/>
        <v>0</v>
      </c>
      <c r="X16" s="17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/>
      <c r="AQ16" s="1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/>
      <c r="BI16" s="25"/>
    </row>
    <row r="17" spans="1:61" ht="12.75">
      <c r="A17" s="17" t="s">
        <v>35</v>
      </c>
      <c r="B17" s="23">
        <f>'FY 1997'!B17+'FY 1998'!B17+'FY 1999'!B17</f>
        <v>84518908</v>
      </c>
      <c r="C17" s="23">
        <f>'FY 1997'!C17+'FY 1998'!C17+'FY 1999'!C17</f>
        <v>1000000</v>
      </c>
      <c r="D17" s="23">
        <f>'FY 1997'!D17+'FY 1998'!D17+'FY 1999'!D17</f>
        <v>3229098</v>
      </c>
      <c r="E17" s="23">
        <f t="shared" si="0"/>
        <v>80289810</v>
      </c>
      <c r="F17" s="23"/>
      <c r="G17" s="23">
        <f>'FY 1997'!G17+'FY 1998'!G17+'FY 1999'!G17</f>
        <v>40964811</v>
      </c>
      <c r="H17" s="23">
        <f>'FY 1997'!H17+'FY 1998'!H17+'FY 1999'!H17</f>
        <v>18124391</v>
      </c>
      <c r="I17" s="23">
        <f>'FY 1997'!I17+'FY 1998'!I17+'FY 1999'!I17</f>
        <v>0</v>
      </c>
      <c r="J17" s="23">
        <f>'FY 1997'!J17+'FY 1998'!J17+'FY 1999'!J17</f>
        <v>5783800</v>
      </c>
      <c r="K17" s="23">
        <f>'FY 1997'!K17+'FY 1998'!K17+'FY 1999'!K17</f>
        <v>12469641</v>
      </c>
      <c r="L17" s="23">
        <f>'FY 1997'!L17+'FY 1998'!L17+'FY 1999'!L17</f>
        <v>0</v>
      </c>
      <c r="M17" s="23">
        <f>'FY 1997'!M17+'FY 1998'!M17+'FY 1999'!M17</f>
        <v>0</v>
      </c>
      <c r="N17" s="23">
        <f t="shared" si="1"/>
        <v>77342643</v>
      </c>
      <c r="O17" s="23"/>
      <c r="P17" s="23">
        <f>'FY 1997'!P17+'FY 1998'!P17+'FY 1999'!P17</f>
        <v>2947167</v>
      </c>
      <c r="Q17" s="23">
        <f>'FY 1997'!Q17+'FY 1998'!Q17+'FY 1999'!Q17</f>
        <v>0</v>
      </c>
      <c r="S17" s="25">
        <f t="shared" si="2"/>
        <v>80289810</v>
      </c>
      <c r="T17" s="25">
        <f t="shared" si="3"/>
        <v>80289810</v>
      </c>
      <c r="U17" s="25">
        <f t="shared" si="4"/>
        <v>0</v>
      </c>
      <c r="X17" s="17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/>
      <c r="AQ17" s="1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/>
      <c r="BI17" s="25"/>
    </row>
    <row r="18" spans="1:61" ht="12.75">
      <c r="A18" s="17" t="s">
        <v>36</v>
      </c>
      <c r="B18" s="23">
        <f>'FY 1997'!B18+'FY 1998'!B18+'FY 1999'!B18</f>
        <v>250180673</v>
      </c>
      <c r="C18" s="23">
        <f>'FY 1997'!C18+'FY 1998'!C18+'FY 1999'!C18</f>
        <v>29521963</v>
      </c>
      <c r="D18" s="23">
        <f>'FY 1997'!D18+'FY 1998'!D18+'FY 1999'!D18</f>
        <v>9260981</v>
      </c>
      <c r="E18" s="23">
        <f t="shared" si="0"/>
        <v>211397729</v>
      </c>
      <c r="F18" s="23"/>
      <c r="G18" s="23">
        <f>'FY 1997'!G18+'FY 1998'!G18+'FY 1999'!G18</f>
        <v>104540918</v>
      </c>
      <c r="H18" s="23">
        <f>'FY 1997'!H18+'FY 1998'!H18+'FY 1999'!H18</f>
        <v>25844378</v>
      </c>
      <c r="I18" s="23">
        <f>'FY 1997'!I18+'FY 1998'!I18+'FY 1999'!I18</f>
        <v>5000000</v>
      </c>
      <c r="J18" s="23">
        <f>'FY 1997'!J18+'FY 1998'!J18+'FY 1999'!J18</f>
        <v>16302010</v>
      </c>
      <c r="K18" s="23">
        <f>'FY 1997'!K18+'FY 1998'!K18+'FY 1999'!K18</f>
        <v>2126309</v>
      </c>
      <c r="L18" s="23">
        <f>'FY 1997'!L18+'FY 1998'!L18+'FY 1999'!L18</f>
        <v>0</v>
      </c>
      <c r="M18" s="23">
        <f>'FY 1997'!M18+'FY 1998'!M18+'FY 1999'!M18</f>
        <v>7478021</v>
      </c>
      <c r="N18" s="23">
        <f t="shared" si="1"/>
        <v>161291636</v>
      </c>
      <c r="O18" s="23"/>
      <c r="P18" s="23">
        <f>'FY 1997'!P18+'FY 1998'!P18+'FY 1999'!P18</f>
        <v>32830971</v>
      </c>
      <c r="Q18" s="23">
        <f>'FY 1997'!Q18+'FY 1998'!Q18+'FY 1999'!Q18</f>
        <v>17275122</v>
      </c>
      <c r="S18" s="25">
        <f t="shared" si="2"/>
        <v>211397729</v>
      </c>
      <c r="T18" s="25">
        <f t="shared" si="3"/>
        <v>211397729</v>
      </c>
      <c r="U18" s="25">
        <f t="shared" si="4"/>
        <v>0</v>
      </c>
      <c r="X18" s="17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/>
      <c r="AQ18" s="1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/>
      <c r="BI18" s="25"/>
    </row>
    <row r="19" spans="1:61" ht="12.75">
      <c r="A19" s="17" t="s">
        <v>37</v>
      </c>
      <c r="B19" s="23">
        <f>'FY 1997'!B19+'FY 1998'!B19+'FY 1999'!B19</f>
        <v>1731024323</v>
      </c>
      <c r="C19" s="23">
        <f>'FY 1997'!C19+'FY 1998'!C19+'FY 1999'!C19</f>
        <v>147017429</v>
      </c>
      <c r="D19" s="23">
        <f>'FY 1997'!D19+'FY 1998'!D19+'FY 1999'!D19</f>
        <v>173102432</v>
      </c>
      <c r="E19" s="23">
        <f t="shared" si="0"/>
        <v>1410904462</v>
      </c>
      <c r="F19" s="23"/>
      <c r="G19" s="23">
        <f>'FY 1997'!G19+'FY 1998'!G19+'FY 1999'!G19</f>
        <v>365377839</v>
      </c>
      <c r="H19" s="23">
        <f>'FY 1997'!H19+'FY 1998'!H19+'FY 1999'!H19</f>
        <v>274641825</v>
      </c>
      <c r="I19" s="23">
        <f>'FY 1997'!I19+'FY 1998'!I19+'FY 1999'!I19</f>
        <v>162410845</v>
      </c>
      <c r="J19" s="23">
        <f>'FY 1997'!J19+'FY 1998'!J19+'FY 1999'!J19</f>
        <v>83670254</v>
      </c>
      <c r="K19" s="23">
        <f>'FY 1997'!K19+'FY 1998'!K19+'FY 1999'!K19</f>
        <v>24406417</v>
      </c>
      <c r="L19" s="23">
        <f>'FY 1997'!L19+'FY 1998'!L19+'FY 1999'!L19</f>
        <v>9710472</v>
      </c>
      <c r="M19" s="23">
        <f>'FY 1997'!M19+'FY 1998'!M19+'FY 1999'!M19</f>
        <v>98130811</v>
      </c>
      <c r="N19" s="23">
        <f t="shared" si="1"/>
        <v>1018348463</v>
      </c>
      <c r="O19" s="23"/>
      <c r="P19" s="23">
        <f>'FY 1997'!P19+'FY 1998'!P19+'FY 1999'!P19</f>
        <v>392555999</v>
      </c>
      <c r="Q19" s="23">
        <f>'FY 1997'!Q19+'FY 1998'!Q19+'FY 1999'!Q19</f>
        <v>0</v>
      </c>
      <c r="S19" s="25">
        <f t="shared" si="2"/>
        <v>1410904462</v>
      </c>
      <c r="T19" s="25">
        <f t="shared" si="3"/>
        <v>1410904462</v>
      </c>
      <c r="U19" s="25">
        <f t="shared" si="4"/>
        <v>0</v>
      </c>
      <c r="X19" s="17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/>
      <c r="AQ19" s="1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/>
      <c r="BI19" s="25"/>
    </row>
    <row r="20" spans="1:61" ht="12.75">
      <c r="A20" s="17" t="s">
        <v>38</v>
      </c>
      <c r="B20" s="23">
        <f>'FY 1997'!B20+'FY 1998'!B20+'FY 1999'!B20</f>
        <v>949521258</v>
      </c>
      <c r="C20" s="23">
        <f>'FY 1997'!C20+'FY 1998'!C20+'FY 1999'!C20</f>
        <v>44050125</v>
      </c>
      <c r="D20" s="23">
        <f>'FY 1997'!D20+'FY 1998'!D20+'FY 1999'!D20</f>
        <v>75154826</v>
      </c>
      <c r="E20" s="23">
        <f t="shared" si="0"/>
        <v>830316307</v>
      </c>
      <c r="F20" s="23"/>
      <c r="G20" s="23">
        <f>'FY 1997'!G20+'FY 1998'!G20+'FY 1999'!G20</f>
        <v>479761080</v>
      </c>
      <c r="H20" s="23">
        <f>'FY 1997'!H20+'FY 1998'!H20+'FY 1999'!H20</f>
        <v>109550258</v>
      </c>
      <c r="I20" s="23">
        <f>'FY 1997'!I20+'FY 1998'!I20+'FY 1999'!I20</f>
        <v>7000000</v>
      </c>
      <c r="J20" s="23">
        <f>'FY 1997'!J20+'FY 1998'!J20+'FY 1999'!J20</f>
        <v>39403128</v>
      </c>
      <c r="K20" s="23">
        <f>'FY 1997'!K20+'FY 1998'!K20+'FY 1999'!K20</f>
        <v>19116673</v>
      </c>
      <c r="L20" s="23">
        <f>'FY 1997'!L20+'FY 1998'!L20+'FY 1999'!L20</f>
        <v>0</v>
      </c>
      <c r="M20" s="23">
        <f>'FY 1997'!M20+'FY 1998'!M20+'FY 1999'!M20</f>
        <v>39528213</v>
      </c>
      <c r="N20" s="23">
        <f t="shared" si="1"/>
        <v>694359352</v>
      </c>
      <c r="O20" s="23"/>
      <c r="P20" s="23">
        <f>'FY 1997'!P20+'FY 1998'!P20+'FY 1999'!P20</f>
        <v>15344483</v>
      </c>
      <c r="Q20" s="23">
        <f>'FY 1997'!Q20+'FY 1998'!Q20+'FY 1999'!Q20</f>
        <v>120612472</v>
      </c>
      <c r="S20" s="25">
        <f t="shared" si="2"/>
        <v>830316307</v>
      </c>
      <c r="T20" s="25">
        <f t="shared" si="3"/>
        <v>830316307</v>
      </c>
      <c r="U20" s="25">
        <f t="shared" si="4"/>
        <v>0</v>
      </c>
      <c r="X20" s="17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/>
      <c r="AQ20" s="17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/>
      <c r="BI20" s="25"/>
    </row>
    <row r="21" spans="1:61" ht="12.75">
      <c r="A21" s="17" t="s">
        <v>39</v>
      </c>
      <c r="B21" s="23">
        <f>'FY 1997'!B21+'FY 1998'!B21+'FY 1999'!B21</f>
        <v>225738892</v>
      </c>
      <c r="C21" s="23">
        <f>'FY 1997'!C21+'FY 1998'!C21+'FY 1999'!C21</f>
        <v>19298506</v>
      </c>
      <c r="D21" s="23">
        <f>'FY 1997'!D21+'FY 1998'!D21+'FY 1999'!D21</f>
        <v>3000000</v>
      </c>
      <c r="E21" s="23">
        <f t="shared" si="0"/>
        <v>203440386</v>
      </c>
      <c r="F21" s="23"/>
      <c r="G21" s="23">
        <f>'FY 1997'!G21+'FY 1998'!G21+'FY 1999'!G21</f>
        <v>173332610</v>
      </c>
      <c r="H21" s="23">
        <f>'FY 1997'!H21+'FY 1998'!H21+'FY 1999'!H21</f>
        <v>8535097</v>
      </c>
      <c r="I21" s="23">
        <f>'FY 1997'!I21+'FY 1998'!I21+'FY 1999'!I21</f>
        <v>0</v>
      </c>
      <c r="J21" s="23">
        <f>'FY 1997'!J21+'FY 1998'!J21+'FY 1999'!J21</f>
        <v>12864810</v>
      </c>
      <c r="K21" s="23">
        <f>'FY 1997'!K21+'FY 1998'!K21+'FY 1999'!K21</f>
        <v>3284303</v>
      </c>
      <c r="L21" s="23">
        <f>'FY 1997'!L21+'FY 1998'!L21+'FY 1999'!L21</f>
        <v>0</v>
      </c>
      <c r="M21" s="23">
        <f>'FY 1997'!M21+'FY 1998'!M21+'FY 1999'!M21</f>
        <v>0</v>
      </c>
      <c r="N21" s="23">
        <f t="shared" si="1"/>
        <v>198016820</v>
      </c>
      <c r="O21" s="23"/>
      <c r="P21" s="23">
        <f>'FY 1997'!P21+'FY 1998'!P21+'FY 1999'!P21</f>
        <v>1431910</v>
      </c>
      <c r="Q21" s="23">
        <f>'FY 1997'!Q21+'FY 1998'!Q21+'FY 1999'!Q21</f>
        <v>3991656</v>
      </c>
      <c r="S21" s="25">
        <f t="shared" si="2"/>
        <v>203440386</v>
      </c>
      <c r="T21" s="25">
        <f t="shared" si="3"/>
        <v>203440386</v>
      </c>
      <c r="U21" s="25">
        <f t="shared" si="4"/>
        <v>0</v>
      </c>
      <c r="X21" s="17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/>
      <c r="AQ21" s="1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/>
      <c r="BI21" s="25"/>
    </row>
    <row r="22" spans="1:61" ht="12.75">
      <c r="A22" s="17" t="s">
        <v>40</v>
      </c>
      <c r="B22" s="23">
        <f>'FY 1997'!B22+'FY 1998'!B22+'FY 1999'!B22</f>
        <v>77993612</v>
      </c>
      <c r="C22" s="23">
        <f>'FY 1997'!C22+'FY 1998'!C22+'FY 1999'!C22</f>
        <v>6610092</v>
      </c>
      <c r="D22" s="23">
        <f>'FY 1997'!D22+'FY 1998'!D22+'FY 1999'!D22</f>
        <v>6583046</v>
      </c>
      <c r="E22" s="23">
        <f t="shared" si="0"/>
        <v>64800474</v>
      </c>
      <c r="F22" s="23"/>
      <c r="G22" s="23">
        <f>'FY 1997'!G22+'FY 1998'!G22+'FY 1999'!G22</f>
        <v>3384761</v>
      </c>
      <c r="H22" s="23">
        <f>'FY 1997'!H22+'FY 1998'!H22+'FY 1999'!H22</f>
        <v>53856</v>
      </c>
      <c r="I22" s="23">
        <f>'FY 1997'!I22+'FY 1998'!I22+'FY 1999'!I22</f>
        <v>0</v>
      </c>
      <c r="J22" s="23">
        <f>'FY 1997'!J22+'FY 1998'!J22+'FY 1999'!J22</f>
        <v>3005003</v>
      </c>
      <c r="K22" s="23">
        <f>'FY 1997'!K22+'FY 1998'!K22+'FY 1999'!K22</f>
        <v>682245</v>
      </c>
      <c r="L22" s="23">
        <f>'FY 1997'!L22+'FY 1998'!L22+'FY 1999'!L22</f>
        <v>0</v>
      </c>
      <c r="M22" s="23">
        <f>'FY 1997'!M22+'FY 1998'!M22+'FY 1999'!M22</f>
        <v>24599633</v>
      </c>
      <c r="N22" s="23">
        <f t="shared" si="1"/>
        <v>31725498</v>
      </c>
      <c r="O22" s="23"/>
      <c r="P22" s="23">
        <f>'FY 1997'!P22+'FY 1998'!P22+'FY 1999'!P22</f>
        <v>16889706</v>
      </c>
      <c r="Q22" s="23">
        <f>'FY 1997'!Q22+'FY 1998'!Q22+'FY 1999'!Q22</f>
        <v>16185270</v>
      </c>
      <c r="S22" s="25">
        <f t="shared" si="2"/>
        <v>64800474</v>
      </c>
      <c r="T22" s="25">
        <f t="shared" si="3"/>
        <v>64800474</v>
      </c>
      <c r="U22" s="25">
        <f t="shared" si="4"/>
        <v>0</v>
      </c>
      <c r="X22" s="17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/>
      <c r="AQ22" s="17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/>
      <c r="BI22" s="25"/>
    </row>
    <row r="23" spans="1:61" ht="12.75">
      <c r="A23" s="30" t="s">
        <v>41</v>
      </c>
      <c r="B23" s="23">
        <f>'FY 1997'!B23+'FY 1998'!B23+'FY 1999'!B23</f>
        <v>1358946819</v>
      </c>
      <c r="C23" s="23">
        <f>'FY 1997'!C23+'FY 1998'!C23+'FY 1999'!C23</f>
        <v>117011392</v>
      </c>
      <c r="D23" s="23">
        <f>'FY 1997'!D23+'FY 1998'!D23+'FY 1999'!D23</f>
        <v>117005696</v>
      </c>
      <c r="E23" s="23">
        <f t="shared" si="0"/>
        <v>1124929731</v>
      </c>
      <c r="F23" s="29"/>
      <c r="G23" s="23">
        <f>'FY 1997'!G23+'FY 1998'!G23+'FY 1999'!G23</f>
        <v>946408337</v>
      </c>
      <c r="H23" s="23">
        <f>'FY 1997'!H23+'FY 1998'!H23+'FY 1999'!H23</f>
        <v>21780650</v>
      </c>
      <c r="I23" s="23">
        <f>'FY 1997'!I23+'FY 1998'!I23+'FY 1999'!I23</f>
        <v>35208023</v>
      </c>
      <c r="J23" s="23">
        <f>'FY 1997'!J23+'FY 1998'!J23+'FY 1999'!J23</f>
        <v>132692477</v>
      </c>
      <c r="K23" s="23">
        <f>'FY 1997'!K23+'FY 1998'!K23+'FY 1999'!K23</f>
        <v>7875520</v>
      </c>
      <c r="L23" s="23">
        <f>'FY 1997'!L23+'FY 1998'!L23+'FY 1999'!L23</f>
        <v>0</v>
      </c>
      <c r="M23" s="23">
        <f>'FY 1997'!M23+'FY 1998'!M23+'FY 1999'!M23</f>
        <v>0</v>
      </c>
      <c r="N23" s="23">
        <f t="shared" si="1"/>
        <v>1143965007</v>
      </c>
      <c r="O23" s="29"/>
      <c r="P23" s="23">
        <f>'FY 1997'!P23+'FY 1998'!P23+'FY 1999'!P23</f>
        <v>0</v>
      </c>
      <c r="Q23" s="23">
        <f>'FY 1997'!Q23+'FY 1998'!Q23+'FY 1999'!Q23</f>
        <v>0</v>
      </c>
      <c r="S23" s="25">
        <f t="shared" si="2"/>
        <v>1124929731</v>
      </c>
      <c r="T23" s="25">
        <f t="shared" si="3"/>
        <v>1143965007</v>
      </c>
      <c r="U23" s="25">
        <f t="shared" si="4"/>
        <v>-19035276</v>
      </c>
      <c r="X23" s="30"/>
      <c r="Y23" s="27"/>
      <c r="Z23" s="28"/>
      <c r="AA23" s="28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/>
      <c r="AQ23" s="30"/>
      <c r="AR23" s="23"/>
      <c r="AS23" s="29"/>
      <c r="AT23" s="28"/>
      <c r="AU23" s="27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/>
      <c r="BI23" s="25"/>
    </row>
    <row r="24" spans="1:61" ht="12.75">
      <c r="A24" s="30" t="s">
        <v>42</v>
      </c>
      <c r="B24" s="23">
        <f>'FY 1997'!B24+'FY 1998'!B24+'FY 1999'!B24</f>
        <v>620397327</v>
      </c>
      <c r="C24" s="23">
        <f>'FY 1997'!C24+'FY 1998'!C24+'FY 1999'!C24</f>
        <v>154117000</v>
      </c>
      <c r="D24" s="23">
        <f>'FY 1997'!D24+'FY 1998'!D24+'FY 1999'!D24</f>
        <v>32000000</v>
      </c>
      <c r="E24" s="23">
        <f t="shared" si="0"/>
        <v>434280327</v>
      </c>
      <c r="F24" s="29"/>
      <c r="G24" s="23">
        <f>'FY 1997'!G24+'FY 1998'!G24+'FY 1999'!G24</f>
        <v>166154580</v>
      </c>
      <c r="H24" s="23">
        <f>'FY 1997'!H24+'FY 1998'!H24+'FY 1999'!H24</f>
        <v>3925831</v>
      </c>
      <c r="I24" s="23">
        <f>'FY 1997'!I24+'FY 1998'!I24+'FY 1999'!I24</f>
        <v>14873544</v>
      </c>
      <c r="J24" s="23">
        <f>'FY 1997'!J24+'FY 1998'!J24+'FY 1999'!J24</f>
        <v>49779706</v>
      </c>
      <c r="K24" s="23">
        <f>'FY 1997'!K24+'FY 1998'!K24+'FY 1999'!K24</f>
        <v>19919997</v>
      </c>
      <c r="L24" s="23">
        <f>'FY 1997'!L24+'FY 1998'!L24+'FY 1999'!L24</f>
        <v>0</v>
      </c>
      <c r="M24" s="23">
        <f>'FY 1997'!M24+'FY 1998'!M24+'FY 1999'!M24</f>
        <v>5126889</v>
      </c>
      <c r="N24" s="23">
        <f t="shared" si="1"/>
        <v>259780547</v>
      </c>
      <c r="O24" s="29"/>
      <c r="P24" s="23">
        <f>'FY 1997'!P24+'FY 1998'!P24+'FY 1999'!P24</f>
        <v>174499780</v>
      </c>
      <c r="Q24" s="23">
        <f>'FY 1997'!Q24+'FY 1998'!Q24+'FY 1999'!Q24</f>
        <v>0</v>
      </c>
      <c r="S24" s="25">
        <f t="shared" si="2"/>
        <v>434280327</v>
      </c>
      <c r="T24" s="25">
        <f t="shared" si="3"/>
        <v>434280327</v>
      </c>
      <c r="U24" s="25">
        <f t="shared" si="4"/>
        <v>0</v>
      </c>
      <c r="X24" s="30"/>
      <c r="Y24" s="27"/>
      <c r="Z24" s="27"/>
      <c r="AA24" s="29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/>
      <c r="AQ24" s="30"/>
      <c r="AR24" s="23"/>
      <c r="AS24" s="27"/>
      <c r="AT24" s="29"/>
      <c r="AU24" s="27"/>
      <c r="AV24" s="29"/>
      <c r="AW24" s="23"/>
      <c r="AX24" s="23"/>
      <c r="AY24" s="29"/>
      <c r="AZ24" s="23"/>
      <c r="BA24" s="23"/>
      <c r="BB24" s="23"/>
      <c r="BC24" s="23"/>
      <c r="BD24" s="29"/>
      <c r="BE24" s="29"/>
      <c r="BF24" s="29"/>
      <c r="BG24" s="29"/>
      <c r="BH24"/>
      <c r="BI24" s="25"/>
    </row>
    <row r="25" spans="1:61" ht="12.75">
      <c r="A25" s="30" t="s">
        <v>43</v>
      </c>
      <c r="B25" s="23">
        <f>'FY 1997'!B25+'FY 1998'!B25+'FY 1999'!B25</f>
        <v>364966415</v>
      </c>
      <c r="C25" s="23">
        <f>'FY 1997'!C25+'FY 1998'!C25+'FY 1999'!C25</f>
        <v>15950367</v>
      </c>
      <c r="D25" s="23">
        <f>'FY 1997'!D25+'FY 1998'!D25+'FY 1999'!D25</f>
        <v>24015064</v>
      </c>
      <c r="E25" s="23">
        <f t="shared" si="0"/>
        <v>325000984</v>
      </c>
      <c r="F25" s="23"/>
      <c r="G25" s="23">
        <f>'FY 1997'!G25+'FY 1998'!G25+'FY 1999'!G25</f>
        <v>189684141</v>
      </c>
      <c r="H25" s="23">
        <f>'FY 1997'!H25+'FY 1998'!H25+'FY 1999'!H25</f>
        <v>28397448</v>
      </c>
      <c r="I25" s="23">
        <f>'FY 1997'!I25+'FY 1998'!I25+'FY 1999'!I25</f>
        <v>0</v>
      </c>
      <c r="J25" s="23">
        <f>'FY 1997'!J25+'FY 1998'!J25+'FY 1999'!J25</f>
        <v>30683462</v>
      </c>
      <c r="K25" s="23">
        <f>'FY 1997'!K25+'FY 1998'!K25+'FY 1999'!K25</f>
        <v>1735913</v>
      </c>
      <c r="L25" s="23">
        <f>'FY 1997'!L25+'FY 1998'!L25+'FY 1999'!L25</f>
        <v>0</v>
      </c>
      <c r="M25" s="23">
        <f>'FY 1997'!M25+'FY 1998'!M25+'FY 1999'!M25</f>
        <v>47770257</v>
      </c>
      <c r="N25" s="23">
        <f t="shared" si="1"/>
        <v>298271221</v>
      </c>
      <c r="O25" s="23"/>
      <c r="P25" s="23">
        <f>'FY 1997'!P25+'FY 1998'!P25+'FY 1999'!P25</f>
        <v>5722726</v>
      </c>
      <c r="Q25" s="23">
        <f>'FY 1997'!Q25+'FY 1998'!Q25+'FY 1999'!Q25</f>
        <v>21007037</v>
      </c>
      <c r="S25" s="25">
        <f t="shared" si="2"/>
        <v>325000984</v>
      </c>
      <c r="T25" s="25">
        <f t="shared" si="3"/>
        <v>325000984</v>
      </c>
      <c r="U25" s="25">
        <f t="shared" si="4"/>
        <v>0</v>
      </c>
      <c r="X25" s="30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/>
      <c r="AQ25" s="3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/>
      <c r="BI25" s="25"/>
    </row>
    <row r="26" spans="1:61" ht="12.75">
      <c r="A26" s="30" t="s">
        <v>44</v>
      </c>
      <c r="B26" s="23">
        <f>'FY 1997'!B26+'FY 1998'!B26+'FY 1999'!B26</f>
        <v>305793183</v>
      </c>
      <c r="C26" s="23">
        <f>'FY 1997'!C26+'FY 1998'!C26+'FY 1999'!C26</f>
        <v>13228131</v>
      </c>
      <c r="D26" s="23">
        <f>'FY 1997'!D26+'FY 1998'!D26+'FY 1999'!D26</f>
        <v>30386212</v>
      </c>
      <c r="E26" s="23">
        <f t="shared" si="0"/>
        <v>262178840</v>
      </c>
      <c r="F26" s="29"/>
      <c r="G26" s="23">
        <f>'FY 1997'!G26+'FY 1998'!G26+'FY 1999'!G26</f>
        <v>76226805</v>
      </c>
      <c r="H26" s="23">
        <f>'FY 1997'!H26+'FY 1998'!H26+'FY 1999'!H26</f>
        <v>12300308</v>
      </c>
      <c r="I26" s="23">
        <f>'FY 1997'!I26+'FY 1998'!I26+'FY 1999'!I26</f>
        <v>0</v>
      </c>
      <c r="J26" s="23">
        <f>'FY 1997'!J26+'FY 1998'!J26+'FY 1999'!J26</f>
        <v>12812485</v>
      </c>
      <c r="K26" s="23">
        <f>'FY 1997'!K26+'FY 1998'!K26+'FY 1999'!K26</f>
        <v>1738208</v>
      </c>
      <c r="L26" s="23">
        <f>'FY 1997'!L26+'FY 1998'!L26+'FY 1999'!L26</f>
        <v>0</v>
      </c>
      <c r="M26" s="23">
        <f>'FY 1997'!M26+'FY 1998'!M26+'FY 1999'!M26</f>
        <v>159101034</v>
      </c>
      <c r="N26" s="23">
        <f t="shared" si="1"/>
        <v>262178840</v>
      </c>
      <c r="O26" s="29"/>
      <c r="P26" s="23">
        <f>'FY 1997'!P26+'FY 1998'!P26+'FY 1999'!P26</f>
        <v>0</v>
      </c>
      <c r="Q26" s="23">
        <f>'FY 1997'!Q26+'FY 1998'!Q26+'FY 1999'!Q26</f>
        <v>0</v>
      </c>
      <c r="S26" s="25">
        <f t="shared" si="2"/>
        <v>262178840</v>
      </c>
      <c r="T26" s="25">
        <f t="shared" si="3"/>
        <v>262178840</v>
      </c>
      <c r="U26" s="25">
        <f t="shared" si="4"/>
        <v>0</v>
      </c>
      <c r="X26" s="30"/>
      <c r="Y26" s="27"/>
      <c r="Z26" s="28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/>
      <c r="AQ26" s="30"/>
      <c r="AR26" s="23"/>
      <c r="AS26" s="29"/>
      <c r="AT26" s="27"/>
      <c r="AU26" s="27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/>
      <c r="BI26" s="25"/>
    </row>
    <row r="27" spans="1:61" ht="12.75">
      <c r="A27" s="30" t="s">
        <v>45</v>
      </c>
      <c r="B27" s="23">
        <f>'FY 1997'!B27+'FY 1998'!B27+'FY 1999'!B27</f>
        <v>531793750</v>
      </c>
      <c r="C27" s="23">
        <f>'FY 1997'!C27+'FY 1998'!C27+'FY 1999'!C27</f>
        <v>79520032</v>
      </c>
      <c r="D27" s="23">
        <f>'FY 1997'!D27+'FY 1998'!D27+'FY 1999'!D27</f>
        <v>39915544</v>
      </c>
      <c r="E27" s="23">
        <f t="shared" si="0"/>
        <v>412358174</v>
      </c>
      <c r="F27" s="23"/>
      <c r="G27" s="23">
        <f>'FY 1997'!G27+'FY 1998'!G27+'FY 1999'!G27</f>
        <v>284890670</v>
      </c>
      <c r="H27" s="23">
        <f>'FY 1997'!H27+'FY 1998'!H27+'FY 1999'!H27</f>
        <v>23570349</v>
      </c>
      <c r="I27" s="23">
        <f>'FY 1997'!I27+'FY 1998'!I27+'FY 1999'!I27</f>
        <v>10362551</v>
      </c>
      <c r="J27" s="23">
        <f>'FY 1997'!J27+'FY 1998'!J27+'FY 1999'!J27</f>
        <v>45481294</v>
      </c>
      <c r="K27" s="23">
        <f>'FY 1997'!K27+'FY 1998'!K27+'FY 1999'!K27</f>
        <v>2140216</v>
      </c>
      <c r="L27" s="23">
        <f>'FY 1997'!L27+'FY 1998'!L27+'FY 1999'!L27</f>
        <v>10120617</v>
      </c>
      <c r="M27" s="23">
        <f>'FY 1997'!M27+'FY 1998'!M27+'FY 1999'!M27</f>
        <v>35792477</v>
      </c>
      <c r="N27" s="23">
        <f t="shared" si="1"/>
        <v>412358174</v>
      </c>
      <c r="O27" s="23"/>
      <c r="P27" s="23">
        <f>'FY 1997'!P27+'FY 1998'!P27+'FY 1999'!P27</f>
        <v>0</v>
      </c>
      <c r="Q27" s="23">
        <f>'FY 1997'!Q27+'FY 1998'!Q27+'FY 1999'!Q27</f>
        <v>0</v>
      </c>
      <c r="S27" s="25">
        <f t="shared" si="2"/>
        <v>412358174</v>
      </c>
      <c r="T27" s="25">
        <f t="shared" si="3"/>
        <v>412358174</v>
      </c>
      <c r="U27" s="25">
        <f t="shared" si="4"/>
        <v>0</v>
      </c>
      <c r="X27" s="30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  <c r="AL27" s="23"/>
      <c r="AM27" s="23"/>
      <c r="AN27" s="23"/>
      <c r="AO27"/>
      <c r="AQ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9"/>
      <c r="BE27" s="23"/>
      <c r="BF27" s="23"/>
      <c r="BG27" s="23"/>
      <c r="BH27"/>
      <c r="BI27" s="25"/>
    </row>
    <row r="28" spans="1:61" ht="12.75">
      <c r="A28" s="30" t="s">
        <v>46</v>
      </c>
      <c r="B28" s="23">
        <f>'FY 1997'!B28+'FY 1998'!B28+'FY 1999'!B28</f>
        <v>473354352</v>
      </c>
      <c r="C28" s="23">
        <f>'FY 1997'!C28+'FY 1998'!C28+'FY 1999'!C28</f>
        <v>102104311</v>
      </c>
      <c r="D28" s="23">
        <f>'FY 1997'!D28+'FY 1998'!D28+'FY 1999'!D28</f>
        <v>0</v>
      </c>
      <c r="E28" s="23">
        <f t="shared" si="0"/>
        <v>371250041</v>
      </c>
      <c r="F28" s="23"/>
      <c r="G28" s="23">
        <f>'FY 1997'!G28+'FY 1998'!G28+'FY 1999'!G28</f>
        <v>102859436</v>
      </c>
      <c r="H28" s="23">
        <f>'FY 1997'!H28+'FY 1998'!H28+'FY 1999'!H28</f>
        <v>50042727</v>
      </c>
      <c r="I28" s="23">
        <f>'FY 1997'!I28+'FY 1998'!I28+'FY 1999'!I28</f>
        <v>0</v>
      </c>
      <c r="J28" s="23">
        <f>'FY 1997'!J28+'FY 1998'!J28+'FY 1999'!J28</f>
        <v>54336738</v>
      </c>
      <c r="K28" s="23">
        <f>'FY 1997'!K28+'FY 1998'!K28+'FY 1999'!K28</f>
        <v>6205330</v>
      </c>
      <c r="L28" s="23">
        <f>'FY 1997'!L28+'FY 1998'!L28+'FY 1999'!L28</f>
        <v>0</v>
      </c>
      <c r="M28" s="23">
        <f>'FY 1997'!M28+'FY 1998'!M28+'FY 1999'!M28</f>
        <v>45590199</v>
      </c>
      <c r="N28" s="23">
        <f t="shared" si="1"/>
        <v>259034430</v>
      </c>
      <c r="O28" s="23"/>
      <c r="P28" s="23">
        <f>'FY 1997'!P28+'FY 1998'!P28+'FY 1999'!P28</f>
        <v>0</v>
      </c>
      <c r="Q28" s="23">
        <f>'FY 1997'!Q28+'FY 1998'!Q28+'FY 1999'!Q28</f>
        <v>112215611</v>
      </c>
      <c r="S28" s="25">
        <f t="shared" si="2"/>
        <v>371250041</v>
      </c>
      <c r="T28" s="25">
        <f t="shared" si="3"/>
        <v>371250041</v>
      </c>
      <c r="U28" s="25">
        <f t="shared" si="4"/>
        <v>0</v>
      </c>
      <c r="X28" s="30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9"/>
      <c r="AL28" s="23"/>
      <c r="AM28" s="23"/>
      <c r="AN28" s="23"/>
      <c r="AO28"/>
      <c r="AQ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9"/>
      <c r="BE28" s="23"/>
      <c r="BF28" s="23"/>
      <c r="BG28" s="23"/>
      <c r="BH28"/>
      <c r="BI28" s="25"/>
    </row>
    <row r="29" spans="1:61" ht="12.75">
      <c r="A29" s="30" t="s">
        <v>47</v>
      </c>
      <c r="B29" s="23">
        <f>'FY 1997'!B29+'FY 1998'!B29+'FY 1999'!B29</f>
        <v>228718652</v>
      </c>
      <c r="C29" s="23">
        <f>'FY 1997'!C29+'FY 1998'!C29+'FY 1999'!C29</f>
        <v>15854834</v>
      </c>
      <c r="D29" s="23">
        <f>'FY 1997'!D29+'FY 1998'!D29+'FY 1999'!D29</f>
        <v>7212878</v>
      </c>
      <c r="E29" s="23">
        <f t="shared" si="0"/>
        <v>205650940</v>
      </c>
      <c r="F29" s="23"/>
      <c r="G29" s="23">
        <f>'FY 1997'!G29+'FY 1998'!G29+'FY 1999'!G29</f>
        <v>151030995</v>
      </c>
      <c r="H29" s="23">
        <f>'FY 1997'!H29+'FY 1998'!H29+'FY 1999'!H29</f>
        <v>22254547</v>
      </c>
      <c r="I29" s="23">
        <f>'FY 1997'!I29+'FY 1998'!I29+'FY 1999'!I29</f>
        <v>0</v>
      </c>
      <c r="J29" s="23">
        <f>'FY 1997'!J29+'FY 1998'!J29+'FY 1999'!J29</f>
        <v>26443733</v>
      </c>
      <c r="K29" s="23">
        <f>'FY 1997'!K29+'FY 1998'!K29+'FY 1999'!K29</f>
        <v>2595998</v>
      </c>
      <c r="L29" s="23">
        <f>'FY 1997'!L29+'FY 1998'!L29+'FY 1999'!L29</f>
        <v>0</v>
      </c>
      <c r="M29" s="23">
        <f>'FY 1997'!M29+'FY 1998'!M29+'FY 1999'!M29</f>
        <v>3325667</v>
      </c>
      <c r="N29" s="23">
        <f t="shared" si="1"/>
        <v>205650940</v>
      </c>
      <c r="O29" s="23"/>
      <c r="P29" s="23">
        <f>'FY 1997'!P29+'FY 1998'!P29+'FY 1999'!P29</f>
        <v>0</v>
      </c>
      <c r="Q29" s="23">
        <f>'FY 1997'!Q29+'FY 1998'!Q29+'FY 1999'!Q29</f>
        <v>0</v>
      </c>
      <c r="S29" s="25">
        <f t="shared" si="2"/>
        <v>205650940</v>
      </c>
      <c r="T29" s="25">
        <f t="shared" si="3"/>
        <v>205650940</v>
      </c>
      <c r="U29" s="25">
        <f t="shared" si="4"/>
        <v>0</v>
      </c>
      <c r="X29" s="30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/>
      <c r="AQ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/>
      <c r="BI29" s="25"/>
    </row>
    <row r="30" spans="1:61" ht="12.75">
      <c r="A30" s="30" t="s">
        <v>48</v>
      </c>
      <c r="B30" s="23">
        <f>'FY 1997'!B30+'FY 1998'!B30+'FY 1999'!B30</f>
        <v>648587828</v>
      </c>
      <c r="C30" s="23">
        <f>'FY 1997'!C30+'FY 1998'!C30+'FY 1999'!C30</f>
        <v>91639212</v>
      </c>
      <c r="D30" s="23">
        <f>'FY 1997'!D30+'FY 1998'!D30+'FY 1999'!D30</f>
        <v>45819606</v>
      </c>
      <c r="E30" s="23">
        <f t="shared" si="0"/>
        <v>511129010</v>
      </c>
      <c r="F30" s="23"/>
      <c r="G30" s="23">
        <f>'FY 1997'!G30+'FY 1998'!G30+'FY 1999'!G30</f>
        <v>281257119</v>
      </c>
      <c r="H30" s="23">
        <f>'FY 1997'!H30+'FY 1998'!H30+'FY 1999'!H30</f>
        <v>62666218</v>
      </c>
      <c r="I30" s="23">
        <f>'FY 1997'!I30+'FY 1998'!I30+'FY 1999'!I30</f>
        <v>2527416</v>
      </c>
      <c r="J30" s="23">
        <f>'FY 1997'!J30+'FY 1998'!J30+'FY 1999'!J30</f>
        <v>52146095</v>
      </c>
      <c r="K30" s="23">
        <f>'FY 1997'!K30+'FY 1998'!K30+'FY 1999'!K30</f>
        <v>22930368</v>
      </c>
      <c r="L30" s="23">
        <f>'FY 1997'!L30+'FY 1998'!L30+'FY 1999'!L30</f>
        <v>1516276</v>
      </c>
      <c r="M30" s="23">
        <f>'FY 1997'!M30+'FY 1998'!M30+'FY 1999'!M30</f>
        <v>2927465</v>
      </c>
      <c r="N30" s="23">
        <f t="shared" si="1"/>
        <v>425970957</v>
      </c>
      <c r="O30" s="23"/>
      <c r="P30" s="23">
        <f>'FY 1997'!P30+'FY 1998'!P30+'FY 1999'!P30</f>
        <v>50935233</v>
      </c>
      <c r="Q30" s="23">
        <f>'FY 1997'!Q30+'FY 1998'!Q30+'FY 1999'!Q30</f>
        <v>34222820</v>
      </c>
      <c r="S30" s="25">
        <f t="shared" si="2"/>
        <v>511129010</v>
      </c>
      <c r="T30" s="25">
        <f t="shared" si="3"/>
        <v>511129010</v>
      </c>
      <c r="U30" s="25">
        <f t="shared" si="4"/>
        <v>0</v>
      </c>
      <c r="X30" s="30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/>
      <c r="AQ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/>
      <c r="BI30" s="25"/>
    </row>
    <row r="31" spans="1:61" ht="12.75">
      <c r="A31" s="30" t="s">
        <v>49</v>
      </c>
      <c r="B31" s="23">
        <f>'FY 1997'!B31+'FY 1998'!B31+'FY 1999'!B31</f>
        <v>1398113348</v>
      </c>
      <c r="C31" s="23">
        <f>'FY 1997'!C31+'FY 1998'!C31+'FY 1999'!C31</f>
        <v>291912853</v>
      </c>
      <c r="D31" s="23">
        <f>'FY 1997'!D31+'FY 1998'!D31+'FY 1999'!D31</f>
        <v>123521148</v>
      </c>
      <c r="E31" s="23">
        <f t="shared" si="0"/>
        <v>982679347</v>
      </c>
      <c r="F31" s="29"/>
      <c r="G31" s="23">
        <f>'FY 1997'!G31+'FY 1998'!G31+'FY 1999'!G31</f>
        <v>576524817</v>
      </c>
      <c r="H31" s="23">
        <f>'FY 1997'!H31+'FY 1998'!H31+'FY 1999'!H31</f>
        <v>37607893</v>
      </c>
      <c r="I31" s="23">
        <f>'FY 1997'!I31+'FY 1998'!I31+'FY 1999'!I31</f>
        <v>44617156</v>
      </c>
      <c r="J31" s="23">
        <f>'FY 1997'!J31+'FY 1998'!J31+'FY 1999'!J31</f>
        <v>114836572</v>
      </c>
      <c r="K31" s="23">
        <f>'FY 1997'!K31+'FY 1998'!K31+'FY 1999'!K31</f>
        <v>33275576</v>
      </c>
      <c r="L31" s="23">
        <f>'FY 1997'!L31+'FY 1998'!L31+'FY 1999'!L31</f>
        <v>0</v>
      </c>
      <c r="M31" s="23">
        <f>'FY 1997'!M31+'FY 1998'!M31+'FY 1999'!M31</f>
        <v>106731026</v>
      </c>
      <c r="N31" s="23">
        <f t="shared" si="1"/>
        <v>913593040</v>
      </c>
      <c r="O31" s="29"/>
      <c r="P31" s="23">
        <f>'FY 1997'!P31+'FY 1998'!P31+'FY 1999'!P31</f>
        <v>0</v>
      </c>
      <c r="Q31" s="23">
        <f>'FY 1997'!Q31+'FY 1998'!Q31+'FY 1999'!Q31</f>
        <v>69086307</v>
      </c>
      <c r="S31" s="25">
        <f t="shared" si="2"/>
        <v>982679347</v>
      </c>
      <c r="T31" s="25">
        <f t="shared" si="3"/>
        <v>982679347</v>
      </c>
      <c r="U31" s="25">
        <f t="shared" si="4"/>
        <v>0</v>
      </c>
      <c r="X31" s="30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/>
      <c r="AQ31" s="30"/>
      <c r="AR31" s="23"/>
      <c r="AS31" s="23"/>
      <c r="AT31" s="23"/>
      <c r="AU31" s="27"/>
      <c r="AV31" s="29"/>
      <c r="AW31" s="23"/>
      <c r="AX31" s="23"/>
      <c r="AY31" s="23"/>
      <c r="AZ31" s="23"/>
      <c r="BA31" s="23"/>
      <c r="BB31" s="23"/>
      <c r="BC31" s="23"/>
      <c r="BD31" s="29"/>
      <c r="BE31" s="29"/>
      <c r="BF31" s="29"/>
      <c r="BG31" s="29"/>
      <c r="BH31"/>
      <c r="BI31" s="25"/>
    </row>
    <row r="32" spans="1:61" ht="12.75">
      <c r="A32" s="30" t="s">
        <v>50</v>
      </c>
      <c r="B32" s="23">
        <f>'FY 1997'!B32+'FY 1998'!B32+'FY 1999'!B32</f>
        <v>2346058858</v>
      </c>
      <c r="C32" s="23">
        <f>'FY 1997'!C32+'FY 1998'!C32+'FY 1999'!C32</f>
        <v>272206122</v>
      </c>
      <c r="D32" s="23">
        <f>'FY 1997'!D32+'FY 1998'!D32+'FY 1999'!D32</f>
        <v>229127932</v>
      </c>
      <c r="E32" s="23">
        <f t="shared" si="0"/>
        <v>1844724804</v>
      </c>
      <c r="F32" s="29"/>
      <c r="G32" s="23">
        <f>'FY 1997'!G32+'FY 1998'!G32+'FY 1999'!G32</f>
        <v>863438486</v>
      </c>
      <c r="H32" s="23">
        <f>'FY 1997'!H32+'FY 1998'!H32+'FY 1999'!H32</f>
        <v>257190569</v>
      </c>
      <c r="I32" s="23">
        <f>'FY 1997'!I32+'FY 1998'!I32+'FY 1999'!I32</f>
        <v>304466456</v>
      </c>
      <c r="J32" s="23">
        <f>'FY 1997'!J32+'FY 1998'!J32+'FY 1999'!J32</f>
        <v>86778501</v>
      </c>
      <c r="K32" s="23">
        <f>'FY 1997'!K32+'FY 1998'!K32+'FY 1999'!K32</f>
        <v>46334681</v>
      </c>
      <c r="L32" s="23">
        <f>'FY 1997'!L32+'FY 1998'!L32+'FY 1999'!L32</f>
        <v>0</v>
      </c>
      <c r="M32" s="23">
        <f>'FY 1997'!M32+'FY 1998'!M32+'FY 1999'!M32</f>
        <v>140396097</v>
      </c>
      <c r="N32" s="23">
        <f t="shared" si="1"/>
        <v>1698604790</v>
      </c>
      <c r="O32" s="29"/>
      <c r="P32" s="23">
        <f>'FY 1997'!P32+'FY 1998'!P32+'FY 1999'!P32</f>
        <v>0</v>
      </c>
      <c r="Q32" s="23">
        <f>'FY 1997'!Q32+'FY 1998'!Q32+'FY 1999'!Q32</f>
        <v>146120014</v>
      </c>
      <c r="S32" s="25">
        <f t="shared" si="2"/>
        <v>1844724804</v>
      </c>
      <c r="T32" s="25">
        <f t="shared" si="3"/>
        <v>1844724804</v>
      </c>
      <c r="U32" s="25">
        <f t="shared" si="4"/>
        <v>0</v>
      </c>
      <c r="X32" s="30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/>
      <c r="AQ32" s="30"/>
      <c r="AR32" s="23"/>
      <c r="AS32" s="27"/>
      <c r="AT32" s="27"/>
      <c r="AU32" s="27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/>
      <c r="BI32" s="25"/>
    </row>
    <row r="33" spans="1:61" ht="12.75">
      <c r="A33" s="30" t="s">
        <v>51</v>
      </c>
      <c r="B33" s="23">
        <f>'FY 1997'!B33+'FY 1998'!B33+'FY 1999'!B33</f>
        <v>638894326</v>
      </c>
      <c r="C33" s="23">
        <f>'FY 1997'!C33+'FY 1998'!C33+'FY 1999'!C33</f>
        <v>57491000</v>
      </c>
      <c r="D33" s="23">
        <f>'FY 1997'!D33+'FY 1998'!D33+'FY 1999'!D33</f>
        <v>53535211</v>
      </c>
      <c r="E33" s="23">
        <f t="shared" si="0"/>
        <v>527868115</v>
      </c>
      <c r="F33" s="23"/>
      <c r="G33" s="23">
        <f>'FY 1997'!G33+'FY 1998'!G33+'FY 1999'!G33</f>
        <v>292050851</v>
      </c>
      <c r="H33" s="23">
        <f>'FY 1997'!H33+'FY 1998'!H33+'FY 1999'!H33</f>
        <v>50081684</v>
      </c>
      <c r="I33" s="23">
        <f>'FY 1997'!I33+'FY 1998'!I33+'FY 1999'!I33</f>
        <v>0</v>
      </c>
      <c r="J33" s="23">
        <f>'FY 1997'!J33+'FY 1998'!J33+'FY 1999'!J33</f>
        <v>51525466</v>
      </c>
      <c r="K33" s="23">
        <f>'FY 1997'!K33+'FY 1998'!K33+'FY 1999'!K33</f>
        <v>7653540</v>
      </c>
      <c r="L33" s="23">
        <f>'FY 1997'!L33+'FY 1998'!L33+'FY 1999'!L33</f>
        <v>0</v>
      </c>
      <c r="M33" s="23">
        <f>'FY 1997'!M33+'FY 1998'!M33+'FY 1999'!M33</f>
        <v>0</v>
      </c>
      <c r="N33" s="23">
        <f t="shared" si="1"/>
        <v>401311541</v>
      </c>
      <c r="O33" s="23"/>
      <c r="P33" s="23">
        <f>'FY 1997'!P33+'FY 1998'!P33+'FY 1999'!P33</f>
        <v>67298501</v>
      </c>
      <c r="Q33" s="23">
        <f>'FY 1997'!Q33+'FY 1998'!Q33+'FY 1999'!Q33</f>
        <v>59258073</v>
      </c>
      <c r="S33" s="25">
        <f t="shared" si="2"/>
        <v>527868115</v>
      </c>
      <c r="T33" s="25">
        <f t="shared" si="3"/>
        <v>527868115</v>
      </c>
      <c r="U33" s="25">
        <f t="shared" si="4"/>
        <v>0</v>
      </c>
      <c r="X33" s="30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/>
      <c r="AQ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/>
      <c r="BI33" s="25"/>
    </row>
    <row r="34" spans="1:61" ht="12.75">
      <c r="A34" s="30" t="s">
        <v>52</v>
      </c>
      <c r="B34" s="23">
        <f>'FY 1997'!B34+'FY 1998'!B34+'FY 1999'!B34</f>
        <v>266884990</v>
      </c>
      <c r="C34" s="23">
        <f>'FY 1997'!C34+'FY 1998'!C34+'FY 1999'!C34</f>
        <v>23953516</v>
      </c>
      <c r="D34" s="23">
        <f>'FY 1997'!D34+'FY 1998'!D34+'FY 1999'!D34</f>
        <v>26030274</v>
      </c>
      <c r="E34" s="23">
        <f t="shared" si="0"/>
        <v>216901200</v>
      </c>
      <c r="F34" s="23"/>
      <c r="G34" s="23">
        <f>'FY 1997'!G34+'FY 1998'!G34+'FY 1999'!G34</f>
        <v>80980778</v>
      </c>
      <c r="H34" s="23">
        <f>'FY 1997'!H34+'FY 1998'!H34+'FY 1999'!H34</f>
        <v>21624445</v>
      </c>
      <c r="I34" s="23">
        <f>'FY 1997'!I34+'FY 1998'!I34+'FY 1999'!I34</f>
        <v>-27508</v>
      </c>
      <c r="J34" s="23">
        <f>'FY 1997'!J34+'FY 1998'!J34+'FY 1999'!J34</f>
        <v>16494136</v>
      </c>
      <c r="K34" s="23">
        <f>'FY 1997'!K34+'FY 1998'!K34+'FY 1999'!K34</f>
        <v>2386440</v>
      </c>
      <c r="L34" s="23">
        <f>'FY 1997'!L34+'FY 1998'!L34+'FY 1999'!L34</f>
        <v>924261</v>
      </c>
      <c r="M34" s="23">
        <f>'FY 1997'!M34+'FY 1998'!M34+'FY 1999'!M34</f>
        <v>790686</v>
      </c>
      <c r="N34" s="23">
        <f t="shared" si="1"/>
        <v>123173238</v>
      </c>
      <c r="O34" s="23"/>
      <c r="P34" s="23">
        <f>'FY 1997'!P34+'FY 1998'!P34+'FY 1999'!P34</f>
        <v>20511067</v>
      </c>
      <c r="Q34" s="23">
        <f>'FY 1997'!Q34+'FY 1998'!Q34+'FY 1999'!Q34</f>
        <v>73216895</v>
      </c>
      <c r="S34" s="25">
        <f t="shared" si="2"/>
        <v>216901200</v>
      </c>
      <c r="T34" s="25">
        <f t="shared" si="3"/>
        <v>216901200</v>
      </c>
      <c r="U34" s="25">
        <f t="shared" si="4"/>
        <v>0</v>
      </c>
      <c r="X34" s="30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/>
      <c r="AQ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/>
      <c r="BI34" s="25"/>
    </row>
    <row r="35" spans="1:61" ht="12.75">
      <c r="A35" s="30" t="s">
        <v>53</v>
      </c>
      <c r="B35" s="23">
        <f>'FY 1997'!B35+'FY 1998'!B35+'FY 1999'!B35</f>
        <v>621942004</v>
      </c>
      <c r="C35" s="23">
        <f>'FY 1997'!C35+'FY 1998'!C35+'FY 1999'!C35</f>
        <v>43410348</v>
      </c>
      <c r="D35" s="23">
        <f>'FY 1997'!D35+'FY 1998'!D35+'FY 1999'!D35</f>
        <v>43410348</v>
      </c>
      <c r="E35" s="23">
        <f t="shared" si="0"/>
        <v>535121308</v>
      </c>
      <c r="F35" s="23"/>
      <c r="G35" s="23">
        <f>'FY 1997'!G35+'FY 1998'!G35+'FY 1999'!G35</f>
        <v>267361406</v>
      </c>
      <c r="H35" s="23">
        <f>'FY 1997'!H35+'FY 1998'!H35+'FY 1999'!H35</f>
        <v>78199426</v>
      </c>
      <c r="I35" s="23">
        <f>'FY 1997'!I35+'FY 1998'!I35+'FY 1999'!I35</f>
        <v>0</v>
      </c>
      <c r="J35" s="23">
        <f>'FY 1997'!J35+'FY 1998'!J35+'FY 1999'!J35</f>
        <v>54248524</v>
      </c>
      <c r="K35" s="23">
        <f>'FY 1997'!K35+'FY 1998'!K35+'FY 1999'!K35</f>
        <v>25504680</v>
      </c>
      <c r="L35" s="23">
        <f>'FY 1997'!L35+'FY 1998'!L35+'FY 1999'!L35</f>
        <v>0</v>
      </c>
      <c r="M35" s="23">
        <f>'FY 1997'!M35+'FY 1998'!M35+'FY 1999'!M35</f>
        <v>83027662</v>
      </c>
      <c r="N35" s="23">
        <f t="shared" si="1"/>
        <v>508341698</v>
      </c>
      <c r="O35" s="23"/>
      <c r="P35" s="23">
        <f>'FY 1997'!P35+'FY 1998'!P35+'FY 1999'!P35</f>
        <v>15331272</v>
      </c>
      <c r="Q35" s="23">
        <f>'FY 1997'!Q35+'FY 1998'!Q35+'FY 1999'!Q35</f>
        <v>11448338</v>
      </c>
      <c r="S35" s="25">
        <f t="shared" si="2"/>
        <v>535121308</v>
      </c>
      <c r="T35" s="25">
        <f t="shared" si="3"/>
        <v>535121308</v>
      </c>
      <c r="U35" s="25">
        <f t="shared" si="4"/>
        <v>0</v>
      </c>
      <c r="X35" s="30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/>
      <c r="AQ35" s="3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/>
      <c r="BI35" s="25"/>
    </row>
    <row r="36" spans="1:61" ht="12.75">
      <c r="A36" s="30" t="s">
        <v>54</v>
      </c>
      <c r="B36" s="23">
        <f>'FY 1997'!B36+'FY 1998'!B36+'FY 1999'!B36</f>
        <v>124574921</v>
      </c>
      <c r="C36" s="23">
        <f>'FY 1997'!C36+'FY 1998'!C36+'FY 1999'!C36</f>
        <v>18157669</v>
      </c>
      <c r="D36" s="23">
        <f>'FY 1997'!D36+'FY 1998'!D36+'FY 1999'!D36</f>
        <v>3624065</v>
      </c>
      <c r="E36" s="23">
        <f t="shared" si="0"/>
        <v>102793187</v>
      </c>
      <c r="F36" s="23"/>
      <c r="G36" s="23">
        <f>'FY 1997'!G36+'FY 1998'!G36+'FY 1999'!G36</f>
        <v>57697928</v>
      </c>
      <c r="H36" s="23">
        <f>'FY 1997'!H36+'FY 1998'!H36+'FY 1999'!H36</f>
        <v>9669816</v>
      </c>
      <c r="I36" s="23">
        <f>'FY 1997'!I36+'FY 1998'!I36+'FY 1999'!I36</f>
        <v>0</v>
      </c>
      <c r="J36" s="23">
        <f>'FY 1997'!J36+'FY 1998'!J36+'FY 1999'!J36</f>
        <v>6747410</v>
      </c>
      <c r="K36" s="23">
        <f>'FY 1997'!K36+'FY 1998'!K36+'FY 1999'!K36</f>
        <v>2214083</v>
      </c>
      <c r="L36" s="23">
        <f>'FY 1997'!L36+'FY 1998'!L36+'FY 1999'!L36</f>
        <v>0</v>
      </c>
      <c r="M36" s="23">
        <f>'FY 1997'!M36+'FY 1998'!M36+'FY 1999'!M36</f>
        <v>4068390</v>
      </c>
      <c r="N36" s="23">
        <f t="shared" si="1"/>
        <v>80397627</v>
      </c>
      <c r="O36" s="23"/>
      <c r="P36" s="23">
        <f>'FY 1997'!P36+'FY 1998'!P36+'FY 1999'!P36</f>
        <v>0</v>
      </c>
      <c r="Q36" s="23">
        <f>'FY 1997'!Q36+'FY 1998'!Q36+'FY 1999'!Q36</f>
        <v>22395560</v>
      </c>
      <c r="S36" s="25">
        <f t="shared" si="2"/>
        <v>102793187</v>
      </c>
      <c r="T36" s="25">
        <f t="shared" si="3"/>
        <v>102793187</v>
      </c>
      <c r="U36" s="25">
        <f t="shared" si="4"/>
        <v>0</v>
      </c>
      <c r="X36" s="30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/>
      <c r="AQ36" s="30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/>
      <c r="BI36" s="25"/>
    </row>
    <row r="37" spans="1:61" ht="12.75">
      <c r="A37" s="26" t="s">
        <v>55</v>
      </c>
      <c r="B37" s="23">
        <f>'FY 1997'!B37+'FY 1998'!B37+'FY 1999'!B37</f>
        <v>165398011</v>
      </c>
      <c r="C37" s="23">
        <f>'FY 1997'!C37+'FY 1998'!C37+'FY 1999'!C37</f>
        <v>0</v>
      </c>
      <c r="D37" s="23">
        <f>'FY 1997'!D37+'FY 1998'!D37+'FY 1999'!D37</f>
        <v>0</v>
      </c>
      <c r="E37" s="23">
        <f t="shared" si="0"/>
        <v>165398011</v>
      </c>
      <c r="F37" s="27"/>
      <c r="G37" s="23">
        <f>'FY 1997'!G37+'FY 1998'!G37+'FY 1999'!G37</f>
        <v>94027247</v>
      </c>
      <c r="H37" s="23">
        <f>'FY 1997'!H37+'FY 1998'!H37+'FY 1999'!H37</f>
        <v>24850111</v>
      </c>
      <c r="I37" s="23">
        <f>'FY 1997'!I37+'FY 1998'!I37+'FY 1999'!I37</f>
        <v>0</v>
      </c>
      <c r="J37" s="23">
        <f>'FY 1997'!J37+'FY 1998'!J37+'FY 1999'!J37</f>
        <v>23516498</v>
      </c>
      <c r="K37" s="23">
        <f>'FY 1997'!K37+'FY 1998'!K37+'FY 1999'!K37</f>
        <v>13848669</v>
      </c>
      <c r="L37" s="23">
        <f>'FY 1997'!L37+'FY 1998'!L37+'FY 1999'!L37</f>
        <v>0</v>
      </c>
      <c r="M37" s="23">
        <f>'FY 1997'!M37+'FY 1998'!M37+'FY 1999'!M37</f>
        <v>0</v>
      </c>
      <c r="N37" s="23">
        <f t="shared" si="1"/>
        <v>156242525</v>
      </c>
      <c r="O37" s="27"/>
      <c r="P37" s="23">
        <f>'FY 1997'!P37+'FY 1998'!P37+'FY 1999'!P37</f>
        <v>0</v>
      </c>
      <c r="Q37" s="23">
        <f>'FY 1997'!Q37+'FY 1998'!Q37+'FY 1999'!Q37</f>
        <v>9155486</v>
      </c>
      <c r="S37" s="25">
        <f t="shared" si="2"/>
        <v>165398011</v>
      </c>
      <c r="T37" s="25">
        <f t="shared" si="3"/>
        <v>165398011</v>
      </c>
      <c r="U37" s="25">
        <f t="shared" si="4"/>
        <v>0</v>
      </c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/>
      <c r="AQ37" s="26"/>
      <c r="AR37" s="23"/>
      <c r="AS37" s="27"/>
      <c r="AT37" s="27"/>
      <c r="AU37" s="27"/>
      <c r="AV37" s="27"/>
      <c r="AW37" s="23"/>
      <c r="AX37" s="23"/>
      <c r="AY37" s="27"/>
      <c r="AZ37" s="23"/>
      <c r="BA37" s="23"/>
      <c r="BB37" s="27"/>
      <c r="BC37" s="27"/>
      <c r="BD37" s="27"/>
      <c r="BE37" s="27"/>
      <c r="BF37" s="27"/>
      <c r="BG37" s="27"/>
      <c r="BH37"/>
      <c r="BI37" s="25"/>
    </row>
    <row r="38" spans="1:61" ht="12.75">
      <c r="A38" s="30" t="s">
        <v>56</v>
      </c>
      <c r="B38" s="23">
        <f>'FY 1997'!B38+'FY 1998'!B38+'FY 1999'!B38</f>
        <v>126332249</v>
      </c>
      <c r="C38" s="23">
        <f>'FY 1997'!C38+'FY 1998'!C38+'FY 1999'!C38</f>
        <v>0</v>
      </c>
      <c r="D38" s="23">
        <f>'FY 1997'!D38+'FY 1998'!D38+'FY 1999'!D38</f>
        <v>424000</v>
      </c>
      <c r="E38" s="23">
        <f t="shared" si="0"/>
        <v>125908249</v>
      </c>
      <c r="F38" s="23"/>
      <c r="G38" s="23">
        <f>'FY 1997'!G38+'FY 1998'!G38+'FY 1999'!G38</f>
        <v>65056694</v>
      </c>
      <c r="H38" s="23">
        <f>'FY 1997'!H38+'FY 1998'!H38+'FY 1999'!H38</f>
        <v>1792401</v>
      </c>
      <c r="I38" s="23">
        <f>'FY 1997'!I38+'FY 1998'!I38+'FY 1999'!I38</f>
        <v>0</v>
      </c>
      <c r="J38" s="23">
        <f>'FY 1997'!J38+'FY 1998'!J38+'FY 1999'!J38</f>
        <v>12846887</v>
      </c>
      <c r="K38" s="23">
        <f>'FY 1997'!K38+'FY 1998'!K38+'FY 1999'!K38</f>
        <v>13096789</v>
      </c>
      <c r="L38" s="23">
        <f>'FY 1997'!L38+'FY 1998'!L38+'FY 1999'!L38</f>
        <v>0</v>
      </c>
      <c r="M38" s="23">
        <f>'FY 1997'!M38+'FY 1998'!M38+'FY 1999'!M38</f>
        <v>15585742</v>
      </c>
      <c r="N38" s="23">
        <f t="shared" si="1"/>
        <v>108378513</v>
      </c>
      <c r="O38" s="23"/>
      <c r="P38" s="23">
        <f>'FY 1997'!P38+'FY 1998'!P38+'FY 1999'!P38</f>
        <v>17529736</v>
      </c>
      <c r="Q38" s="23">
        <f>'FY 1997'!Q38+'FY 1998'!Q38+'FY 1999'!Q38</f>
        <v>0</v>
      </c>
      <c r="S38" s="25">
        <f t="shared" si="2"/>
        <v>125908249</v>
      </c>
      <c r="T38" s="25">
        <f t="shared" si="3"/>
        <v>125908249</v>
      </c>
      <c r="U38" s="25">
        <f t="shared" si="4"/>
        <v>0</v>
      </c>
      <c r="X38" s="30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31"/>
      <c r="AQ38" s="30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/>
      <c r="BI38" s="25"/>
    </row>
    <row r="39" spans="1:61" ht="12.75">
      <c r="A39" s="30" t="s">
        <v>57</v>
      </c>
      <c r="B39" s="23">
        <f>'FY 1997'!B39+'FY 1998'!B39+'FY 1999'!B39</f>
        <v>115563782</v>
      </c>
      <c r="C39" s="23">
        <f>'FY 1997'!C39+'FY 1998'!C39+'FY 1999'!C39</f>
        <v>0</v>
      </c>
      <c r="D39" s="23">
        <f>'FY 1997'!D39+'FY 1998'!D39+'FY 1999'!D39</f>
        <v>0</v>
      </c>
      <c r="E39" s="23">
        <f t="shared" si="0"/>
        <v>115563782</v>
      </c>
      <c r="F39" s="23"/>
      <c r="G39" s="23">
        <f>'FY 1997'!G39+'FY 1998'!G39+'FY 1999'!G39</f>
        <v>67953258</v>
      </c>
      <c r="H39" s="23">
        <f>'FY 1997'!H39+'FY 1998'!H39+'FY 1999'!H39</f>
        <v>5358544</v>
      </c>
      <c r="I39" s="23">
        <f>'FY 1997'!I39+'FY 1998'!I39+'FY 1999'!I39</f>
        <v>0</v>
      </c>
      <c r="J39" s="23">
        <f>'FY 1997'!J39+'FY 1998'!J39+'FY 1999'!J39</f>
        <v>9098239</v>
      </c>
      <c r="K39" s="23">
        <f>'FY 1997'!K39+'FY 1998'!K39+'FY 1999'!K39</f>
        <v>10821024</v>
      </c>
      <c r="L39" s="23">
        <f>'FY 1997'!L39+'FY 1998'!L39+'FY 1999'!L39</f>
        <v>0</v>
      </c>
      <c r="M39" s="23">
        <f>'FY 1997'!M39+'FY 1998'!M39+'FY 1999'!M39</f>
        <v>11756936</v>
      </c>
      <c r="N39" s="23">
        <f t="shared" si="1"/>
        <v>104988001</v>
      </c>
      <c r="O39" s="23"/>
      <c r="P39" s="23">
        <f>'FY 1997'!P39+'FY 1998'!P39+'FY 1999'!P39</f>
        <v>4559696</v>
      </c>
      <c r="Q39" s="23">
        <f>'FY 1997'!Q39+'FY 1998'!Q39+'FY 1999'!Q39</f>
        <v>6016085</v>
      </c>
      <c r="S39" s="25">
        <f t="shared" si="2"/>
        <v>115563782</v>
      </c>
      <c r="T39" s="25">
        <f t="shared" si="3"/>
        <v>115563782</v>
      </c>
      <c r="U39" s="25">
        <f t="shared" si="4"/>
        <v>0</v>
      </c>
      <c r="X39" s="30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/>
      <c r="AQ39" s="30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/>
      <c r="BI39" s="25"/>
    </row>
    <row r="40" spans="1:61" ht="12.75">
      <c r="A40" s="30" t="s">
        <v>58</v>
      </c>
      <c r="B40" s="23">
        <f>'FY 1997'!B40+'FY 1998'!B40+'FY 1999'!B40</f>
        <v>1110283467</v>
      </c>
      <c r="C40" s="23">
        <f>'FY 1997'!C40+'FY 1998'!C40+'FY 1999'!C40</f>
        <v>222056694</v>
      </c>
      <c r="D40" s="23">
        <f>'FY 1997'!D40+'FY 1998'!D40+'FY 1999'!D40</f>
        <v>111028346</v>
      </c>
      <c r="E40" s="23">
        <f t="shared" si="0"/>
        <v>777198427</v>
      </c>
      <c r="F40" s="23"/>
      <c r="G40" s="23">
        <f>'FY 1997'!G40+'FY 1998'!G40+'FY 1999'!G40</f>
        <v>360243793</v>
      </c>
      <c r="H40" s="23">
        <f>'FY 1997'!H40+'FY 1998'!H40+'FY 1999'!H40</f>
        <v>43462578</v>
      </c>
      <c r="I40" s="23">
        <f>'FY 1997'!I40+'FY 1998'!I40+'FY 1999'!I40</f>
        <v>21544556</v>
      </c>
      <c r="J40" s="23">
        <f>'FY 1997'!J40+'FY 1998'!J40+'FY 1999'!J40</f>
        <v>80012047</v>
      </c>
      <c r="K40" s="23">
        <f>'FY 1997'!K40+'FY 1998'!K40+'FY 1999'!K40</f>
        <v>18850238</v>
      </c>
      <c r="L40" s="23">
        <f>'FY 1997'!L40+'FY 1998'!L40+'FY 1999'!L40</f>
        <v>0</v>
      </c>
      <c r="M40" s="23">
        <f>'FY 1997'!M40+'FY 1998'!M40+'FY 1999'!M40</f>
        <v>0</v>
      </c>
      <c r="N40" s="23">
        <f t="shared" si="1"/>
        <v>524113212</v>
      </c>
      <c r="O40" s="23"/>
      <c r="P40" s="23">
        <f>'FY 1997'!P40+'FY 1998'!P40+'FY 1999'!P40</f>
        <v>253085215</v>
      </c>
      <c r="Q40" s="23">
        <f>'FY 1997'!Q40+'FY 1998'!Q40+'FY 1999'!Q40</f>
        <v>0</v>
      </c>
      <c r="S40" s="25">
        <f t="shared" si="2"/>
        <v>777198427</v>
      </c>
      <c r="T40" s="25">
        <f t="shared" si="3"/>
        <v>777198427</v>
      </c>
      <c r="U40" s="25">
        <f t="shared" si="4"/>
        <v>0</v>
      </c>
      <c r="X40" s="30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/>
      <c r="AQ40" s="30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/>
      <c r="BI40" s="25"/>
    </row>
    <row r="41" spans="1:61" ht="12.75">
      <c r="A41" s="30" t="s">
        <v>59</v>
      </c>
      <c r="B41" s="23">
        <f>'FY 1997'!B41+'FY 1998'!B41+'FY 1999'!B41</f>
        <v>322531158</v>
      </c>
      <c r="C41" s="23">
        <f>'FY 1997'!C41+'FY 1998'!C41+'FY 1999'!C41</f>
        <v>26993115</v>
      </c>
      <c r="D41" s="23">
        <f>'FY 1997'!D41+'FY 1998'!D41+'FY 1999'!D41</f>
        <v>0</v>
      </c>
      <c r="E41" s="23">
        <f t="shared" si="0"/>
        <v>295538043</v>
      </c>
      <c r="F41" s="23"/>
      <c r="G41" s="23">
        <f>'FY 1997'!G41+'FY 1998'!G41+'FY 1999'!G41</f>
        <v>213292028</v>
      </c>
      <c r="H41" s="23">
        <f>'FY 1997'!H41+'FY 1998'!H41+'FY 1999'!H41</f>
        <v>62517</v>
      </c>
      <c r="I41" s="23">
        <f>'FY 1997'!I41+'FY 1998'!I41+'FY 1999'!I41</f>
        <v>0</v>
      </c>
      <c r="J41" s="23">
        <f>'FY 1997'!J41+'FY 1998'!J41+'FY 1999'!J41</f>
        <v>7116352</v>
      </c>
      <c r="K41" s="23">
        <f>'FY 1997'!K41+'FY 1998'!K41+'FY 1999'!K41</f>
        <v>1567307</v>
      </c>
      <c r="L41" s="23">
        <f>'FY 1997'!L41+'FY 1998'!L41+'FY 1999'!L41</f>
        <v>0</v>
      </c>
      <c r="M41" s="23">
        <f>'FY 1997'!M41+'FY 1998'!M41+'FY 1999'!M41</f>
        <v>16621263</v>
      </c>
      <c r="N41" s="23">
        <f t="shared" si="1"/>
        <v>238659467</v>
      </c>
      <c r="O41" s="23"/>
      <c r="P41" s="23">
        <f>'FY 1997'!P41+'FY 1998'!P41+'FY 1999'!P41</f>
        <v>0</v>
      </c>
      <c r="Q41" s="23">
        <f>'FY 1997'!Q41+'FY 1998'!Q41+'FY 1999'!Q41</f>
        <v>56878576</v>
      </c>
      <c r="S41" s="25">
        <f t="shared" si="2"/>
        <v>295538043</v>
      </c>
      <c r="T41" s="25">
        <f t="shared" si="3"/>
        <v>295538043</v>
      </c>
      <c r="U41" s="25">
        <f t="shared" si="4"/>
        <v>0</v>
      </c>
      <c r="X41" s="30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/>
      <c r="AQ41" s="30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/>
      <c r="BI41" s="25"/>
    </row>
    <row r="42" spans="1:61" ht="12.75">
      <c r="A42" s="30" t="s">
        <v>60</v>
      </c>
      <c r="B42" s="23">
        <f>'FY 1997'!B42+'FY 1998'!B42+'FY 1999'!B42</f>
        <v>6868155402</v>
      </c>
      <c r="C42" s="23">
        <f>'FY 1997'!C42+'FY 1998'!C42+'FY 1999'!C42</f>
        <v>324600000</v>
      </c>
      <c r="D42" s="23">
        <f>'FY 1997'!D42+'FY 1998'!D42+'FY 1999'!D42</f>
        <v>633400000</v>
      </c>
      <c r="E42" s="23">
        <f aca="true" t="shared" si="5" ref="E42:E60">+B42-(C42+D42)</f>
        <v>5910155402</v>
      </c>
      <c r="F42" s="23"/>
      <c r="G42" s="23">
        <f>'FY 1997'!G42+'FY 1998'!G42+'FY 1999'!G42</f>
        <v>3383622184</v>
      </c>
      <c r="H42" s="23">
        <f>'FY 1997'!H42+'FY 1998'!H42+'FY 1999'!H42</f>
        <v>302728134</v>
      </c>
      <c r="I42" s="23">
        <f>'FY 1997'!I42+'FY 1998'!I42+'FY 1999'!I42</f>
        <v>0</v>
      </c>
      <c r="J42" s="23">
        <f>'FY 1997'!J42+'FY 1998'!J42+'FY 1999'!J42</f>
        <v>689498098</v>
      </c>
      <c r="K42" s="23">
        <f>'FY 1997'!K42+'FY 1998'!K42+'FY 1999'!K42</f>
        <v>25949594</v>
      </c>
      <c r="L42" s="23">
        <f>'FY 1997'!L42+'FY 1998'!L42+'FY 1999'!L42</f>
        <v>409688</v>
      </c>
      <c r="M42" s="23">
        <f>'FY 1997'!M42+'FY 1998'!M42+'FY 1999'!M42</f>
        <v>480235111</v>
      </c>
      <c r="N42" s="23">
        <f aca="true" t="shared" si="6" ref="N42:N60">SUM(G42:M42)</f>
        <v>4882442809</v>
      </c>
      <c r="O42" s="23"/>
      <c r="P42" s="23">
        <f>'FY 1997'!P42+'FY 1998'!P42+'FY 1999'!P42</f>
        <v>343566373</v>
      </c>
      <c r="Q42" s="23">
        <f>'FY 1997'!Q42+'FY 1998'!Q42+'FY 1999'!Q42</f>
        <v>684146220</v>
      </c>
      <c r="S42" s="25">
        <f aca="true" t="shared" si="7" ref="S42:S60">+E42</f>
        <v>5910155402</v>
      </c>
      <c r="T42" s="25">
        <f aca="true" t="shared" si="8" ref="T42:T60">+Q42+P42+N42</f>
        <v>5910155402</v>
      </c>
      <c r="U42" s="25">
        <f aca="true" t="shared" si="9" ref="U42:U60">+S42-T42</f>
        <v>0</v>
      </c>
      <c r="X42" s="30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/>
      <c r="AQ42" s="30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/>
      <c r="BI42" s="25"/>
    </row>
    <row r="43" spans="1:61" ht="12.75">
      <c r="A43" s="30" t="s">
        <v>61</v>
      </c>
      <c r="B43" s="23">
        <f>'FY 1997'!B43+'FY 1998'!B43+'FY 1999'!B43</f>
        <v>851067999</v>
      </c>
      <c r="C43" s="23">
        <f>'FY 1997'!C43+'FY 1998'!C43+'FY 1999'!C43</f>
        <v>92453372</v>
      </c>
      <c r="D43" s="23">
        <f>'FY 1997'!D43+'FY 1998'!D43+'FY 1999'!D43</f>
        <v>8729894</v>
      </c>
      <c r="E43" s="23">
        <f t="shared" si="5"/>
        <v>749884733</v>
      </c>
      <c r="F43" s="23"/>
      <c r="G43" s="23">
        <f>'FY 1997'!G43+'FY 1998'!G43+'FY 1999'!G43</f>
        <v>474140851</v>
      </c>
      <c r="H43" s="23">
        <f>'FY 1997'!H43+'FY 1998'!H43+'FY 1999'!H43</f>
        <v>14994227</v>
      </c>
      <c r="I43" s="23">
        <f>'FY 1997'!I43+'FY 1998'!I43+'FY 1999'!I43</f>
        <v>1246140</v>
      </c>
      <c r="J43" s="23">
        <f>'FY 1997'!J43+'FY 1998'!J43+'FY 1999'!J43</f>
        <v>21784407</v>
      </c>
      <c r="K43" s="23">
        <f>'FY 1997'!K43+'FY 1998'!K43+'FY 1999'!K43</f>
        <v>1073251</v>
      </c>
      <c r="L43" s="23">
        <f>'FY 1997'!L43+'FY 1998'!L43+'FY 1999'!L43</f>
        <v>86656</v>
      </c>
      <c r="M43" s="23">
        <f>'FY 1997'!M43+'FY 1998'!M43+'FY 1999'!M43</f>
        <v>134877497</v>
      </c>
      <c r="N43" s="23">
        <f t="shared" si="6"/>
        <v>648203029</v>
      </c>
      <c r="O43" s="23"/>
      <c r="P43" s="23">
        <f>'FY 1997'!P43+'FY 1998'!P43+'FY 1999'!P43</f>
        <v>98282190</v>
      </c>
      <c r="Q43" s="23">
        <f>'FY 1997'!Q43+'FY 1998'!Q43+'FY 1999'!Q43</f>
        <v>3399514</v>
      </c>
      <c r="S43" s="25">
        <f t="shared" si="7"/>
        <v>749884733</v>
      </c>
      <c r="T43" s="25">
        <f t="shared" si="8"/>
        <v>749884733</v>
      </c>
      <c r="U43" s="25">
        <f t="shared" si="9"/>
        <v>0</v>
      </c>
      <c r="X43" s="30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/>
      <c r="AQ43" s="30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/>
      <c r="BI43" s="25"/>
    </row>
    <row r="44" spans="1:63" ht="12.75">
      <c r="A44" s="30" t="s">
        <v>62</v>
      </c>
      <c r="B44" s="23">
        <f>'FY 1997'!B44+'FY 1998'!B44+'FY 1999'!B44</f>
        <v>63865839</v>
      </c>
      <c r="C44" s="23">
        <f>'FY 1997'!C44+'FY 1998'!C44+'FY 1999'!C44</f>
        <v>0</v>
      </c>
      <c r="D44" s="23">
        <f>'FY 1997'!D44+'FY 1998'!D44+'FY 1999'!D44</f>
        <v>0</v>
      </c>
      <c r="E44" s="23">
        <f t="shared" si="5"/>
        <v>63865839</v>
      </c>
      <c r="F44" s="23"/>
      <c r="G44" s="23">
        <f>'FY 1997'!G44+'FY 1998'!G44+'FY 1999'!G44</f>
        <v>33466322</v>
      </c>
      <c r="H44" s="23">
        <f>'FY 1997'!H44+'FY 1998'!H44+'FY 1999'!H44</f>
        <v>2965526</v>
      </c>
      <c r="I44" s="23">
        <f>'FY 1997'!I44+'FY 1998'!I44+'FY 1999'!I44</f>
        <v>0</v>
      </c>
      <c r="J44" s="23">
        <f>'FY 1997'!J44+'FY 1998'!J44+'FY 1999'!J44</f>
        <v>6084975</v>
      </c>
      <c r="K44" s="23">
        <f>'FY 1997'!K44+'FY 1998'!K44+'FY 1999'!K44</f>
        <v>7511212</v>
      </c>
      <c r="L44" s="23">
        <f>'FY 1997'!L44+'FY 1998'!L44+'FY 1999'!L44</f>
        <v>0</v>
      </c>
      <c r="M44" s="23">
        <f>'FY 1997'!M44+'FY 1998'!M44+'FY 1999'!M44</f>
        <v>3251470</v>
      </c>
      <c r="N44" s="23">
        <f t="shared" si="6"/>
        <v>53279505</v>
      </c>
      <c r="O44" s="23"/>
      <c r="P44" s="23">
        <f>'FY 1997'!P44+'FY 1998'!P44+'FY 1999'!P44</f>
        <v>3117519</v>
      </c>
      <c r="Q44" s="23">
        <f>'FY 1997'!Q44+'FY 1998'!Q44+'FY 1999'!Q44</f>
        <v>7468815</v>
      </c>
      <c r="S44" s="25">
        <f t="shared" si="7"/>
        <v>63865839</v>
      </c>
      <c r="T44" s="25">
        <f t="shared" si="8"/>
        <v>63865839</v>
      </c>
      <c r="U44" s="25">
        <f t="shared" si="9"/>
        <v>0</v>
      </c>
      <c r="X44" s="30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/>
      <c r="AQ44" s="30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/>
      <c r="BI44" s="25"/>
      <c r="BK44" s="32"/>
    </row>
    <row r="45" spans="1:61" ht="12.75">
      <c r="A45" s="30" t="s">
        <v>63</v>
      </c>
      <c r="B45" s="23">
        <f>'FY 1997'!B45+'FY 1998'!B45+'FY 1999'!B45</f>
        <v>2183904780</v>
      </c>
      <c r="C45" s="23">
        <f>'FY 1997'!C45+'FY 1998'!C45+'FY 1999'!C45</f>
        <v>0</v>
      </c>
      <c r="D45" s="23">
        <f>'FY 1997'!D45+'FY 1998'!D45+'FY 1999'!D45</f>
        <v>218390478</v>
      </c>
      <c r="E45" s="23">
        <f t="shared" si="5"/>
        <v>1965514302</v>
      </c>
      <c r="F45" s="23"/>
      <c r="G45" s="23">
        <f>'FY 1997'!G45+'FY 1998'!G45+'FY 1999'!G45</f>
        <v>699633509</v>
      </c>
      <c r="H45" s="23">
        <f>'FY 1997'!H45+'FY 1998'!H45+'FY 1999'!H45</f>
        <v>23408178</v>
      </c>
      <c r="I45" s="23">
        <f>'FY 1997'!I45+'FY 1998'!I45+'FY 1999'!I45</f>
        <v>29416442</v>
      </c>
      <c r="J45" s="23">
        <f>'FY 1997'!J45+'FY 1998'!J45+'FY 1999'!J45</f>
        <v>118453124</v>
      </c>
      <c r="K45" s="23">
        <f>'FY 1997'!K45+'FY 1998'!K45+'FY 1999'!K45</f>
        <v>45933020</v>
      </c>
      <c r="L45" s="23">
        <f>'FY 1997'!L45+'FY 1998'!L45+'FY 1999'!L45</f>
        <v>3858137</v>
      </c>
      <c r="M45" s="23">
        <f>'FY 1997'!M45+'FY 1998'!M45+'FY 1999'!M45</f>
        <v>310940041</v>
      </c>
      <c r="N45" s="23">
        <f t="shared" si="6"/>
        <v>1231642451</v>
      </c>
      <c r="O45" s="23"/>
      <c r="P45" s="23">
        <f>'FY 1997'!P45+'FY 1998'!P45+'FY 1999'!P45</f>
        <v>583871851</v>
      </c>
      <c r="Q45" s="23">
        <f>'FY 1997'!Q45+'FY 1998'!Q45+'FY 1999'!Q45</f>
        <v>150000000</v>
      </c>
      <c r="S45" s="25">
        <f t="shared" si="7"/>
        <v>1965514302</v>
      </c>
      <c r="T45" s="25">
        <f t="shared" si="8"/>
        <v>1965514302</v>
      </c>
      <c r="U45" s="25">
        <f t="shared" si="9"/>
        <v>0</v>
      </c>
      <c r="X45" s="30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/>
      <c r="AQ45" s="30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/>
      <c r="BI45" s="25"/>
    </row>
    <row r="46" spans="1:61" ht="12.75">
      <c r="A46" s="30" t="s">
        <v>64</v>
      </c>
      <c r="B46" s="23">
        <f>'FY 1997'!B46+'FY 1998'!B46+'FY 1999'!B46</f>
        <v>443451671</v>
      </c>
      <c r="C46" s="23">
        <f>'FY 1997'!C46+'FY 1998'!C46+'FY 1999'!C46</f>
        <v>88690335</v>
      </c>
      <c r="D46" s="23">
        <f>'FY 1997'!D46+'FY 1998'!D46+'FY 1999'!D46</f>
        <v>44345166</v>
      </c>
      <c r="E46" s="23">
        <f t="shared" si="5"/>
        <v>310416170</v>
      </c>
      <c r="F46" s="23"/>
      <c r="G46" s="23">
        <f>'FY 1997'!G46+'FY 1998'!G46+'FY 1999'!G46</f>
        <v>134671817</v>
      </c>
      <c r="H46" s="23">
        <f>'FY 1997'!H46+'FY 1998'!H46+'FY 1999'!H46</f>
        <v>42519381</v>
      </c>
      <c r="I46" s="23">
        <f>'FY 1997'!I46+'FY 1998'!I46+'FY 1999'!I46</f>
        <v>14062526</v>
      </c>
      <c r="J46" s="23">
        <f>'FY 1997'!J46+'FY 1998'!J46+'FY 1999'!J46</f>
        <v>14791232</v>
      </c>
      <c r="K46" s="23">
        <f>'FY 1997'!K46+'FY 1998'!K46+'FY 1999'!K46</f>
        <v>2655142</v>
      </c>
      <c r="L46" s="23">
        <f>'FY 1997'!L46+'FY 1998'!L46+'FY 1999'!L46</f>
        <v>0</v>
      </c>
      <c r="M46" s="23">
        <f>'FY 1997'!M46+'FY 1998'!M46+'FY 1999'!M46</f>
        <v>40348887</v>
      </c>
      <c r="N46" s="23">
        <f t="shared" si="6"/>
        <v>249048985</v>
      </c>
      <c r="O46" s="23"/>
      <c r="P46" s="23">
        <f>'FY 1997'!P46+'FY 1998'!P46+'FY 1999'!P46</f>
        <v>0</v>
      </c>
      <c r="Q46" s="23">
        <f>'FY 1997'!Q46+'FY 1998'!Q46+'FY 1999'!Q46</f>
        <v>61367186</v>
      </c>
      <c r="S46" s="25">
        <f t="shared" si="7"/>
        <v>310416170</v>
      </c>
      <c r="T46" s="25">
        <f t="shared" si="8"/>
        <v>310416171</v>
      </c>
      <c r="U46" s="25">
        <f t="shared" si="9"/>
        <v>-1</v>
      </c>
      <c r="X46" s="30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/>
      <c r="AQ46" s="30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/>
      <c r="BI46" s="25"/>
    </row>
    <row r="47" spans="1:61" ht="12.75">
      <c r="A47" s="30" t="s">
        <v>65</v>
      </c>
      <c r="B47" s="23">
        <f>'FY 1997'!B47+'FY 1998'!B47+'FY 1999'!B47</f>
        <v>501405706</v>
      </c>
      <c r="C47" s="23">
        <f>'FY 1997'!C47+'FY 1998'!C47+'FY 1999'!C47</f>
        <v>0</v>
      </c>
      <c r="D47" s="23">
        <f>'FY 1997'!D47+'FY 1998'!D47+'FY 1999'!D47</f>
        <v>0</v>
      </c>
      <c r="E47" s="23">
        <f t="shared" si="5"/>
        <v>501405706</v>
      </c>
      <c r="F47" s="29"/>
      <c r="G47" s="23">
        <f>'FY 1997'!G47+'FY 1998'!G47+'FY 1999'!G47</f>
        <v>325276811</v>
      </c>
      <c r="H47" s="23">
        <f>'FY 1997'!H47+'FY 1998'!H47+'FY 1999'!H47</f>
        <v>80133138</v>
      </c>
      <c r="I47" s="23">
        <f>'FY 1997'!I47+'FY 1998'!I47+'FY 1999'!I47</f>
        <v>12369050</v>
      </c>
      <c r="J47" s="23">
        <f>'FY 1997'!J47+'FY 1998'!J47+'FY 1999'!J47</f>
        <v>44084054</v>
      </c>
      <c r="K47" s="23">
        <f>'FY 1997'!K47+'FY 1998'!K47+'FY 1999'!K47</f>
        <v>14650749</v>
      </c>
      <c r="L47" s="23">
        <f>'FY 1997'!L47+'FY 1998'!L47+'FY 1999'!L47</f>
        <v>0</v>
      </c>
      <c r="M47" s="23">
        <f>'FY 1997'!M47+'FY 1998'!M47+'FY 1999'!M47</f>
        <v>1108053</v>
      </c>
      <c r="N47" s="23">
        <f t="shared" si="6"/>
        <v>477621855</v>
      </c>
      <c r="O47" s="29"/>
      <c r="P47" s="23">
        <f>'FY 1997'!P47+'FY 1998'!P47+'FY 1999'!P47</f>
        <v>23783851</v>
      </c>
      <c r="Q47" s="23">
        <f>'FY 1997'!Q47+'FY 1998'!Q47+'FY 1999'!Q47</f>
        <v>0</v>
      </c>
      <c r="S47" s="25">
        <f t="shared" si="7"/>
        <v>501405706</v>
      </c>
      <c r="T47" s="25">
        <f t="shared" si="8"/>
        <v>501405706</v>
      </c>
      <c r="U47" s="25">
        <f t="shared" si="9"/>
        <v>0</v>
      </c>
      <c r="X47" s="30"/>
      <c r="Y47" s="27"/>
      <c r="Z47" s="28"/>
      <c r="AA47" s="28"/>
      <c r="AB47" s="27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/>
      <c r="AQ47" s="30"/>
      <c r="AR47" s="23"/>
      <c r="AS47" s="29"/>
      <c r="AT47" s="29"/>
      <c r="AU47" s="27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3"/>
      <c r="BG47" s="23"/>
      <c r="BH47"/>
      <c r="BI47" s="25"/>
    </row>
    <row r="48" spans="1:61" ht="12.75">
      <c r="A48" s="30" t="s">
        <v>66</v>
      </c>
      <c r="B48" s="23">
        <f>'FY 1997'!B48+'FY 1998'!B48+'FY 1999'!B48</f>
        <v>1886211971</v>
      </c>
      <c r="C48" s="23">
        <f>'FY 1997'!C48+'FY 1998'!C48+'FY 1999'!C48</f>
        <v>126969000</v>
      </c>
      <c r="D48" s="23">
        <f>'FY 1997'!D48+'FY 1998'!D48+'FY 1999'!D48</f>
        <v>53003526</v>
      </c>
      <c r="E48" s="23">
        <f t="shared" si="5"/>
        <v>1706239445</v>
      </c>
      <c r="F48" s="23"/>
      <c r="G48" s="23">
        <f>'FY 1997'!G48+'FY 1998'!G48+'FY 1999'!G48</f>
        <v>1014021185</v>
      </c>
      <c r="H48" s="23">
        <f>'FY 1997'!H48+'FY 1998'!H48+'FY 1999'!H48</f>
        <v>68866201</v>
      </c>
      <c r="I48" s="23">
        <f>'FY 1997'!I48+'FY 1998'!I48+'FY 1999'!I48</f>
        <v>0</v>
      </c>
      <c r="J48" s="23">
        <f>'FY 1997'!J48+'FY 1998'!J48+'FY 1999'!J48</f>
        <v>122247906</v>
      </c>
      <c r="K48" s="23">
        <f>'FY 1997'!K48+'FY 1998'!K48+'FY 1999'!K48</f>
        <v>9276954</v>
      </c>
      <c r="L48" s="23">
        <f>'FY 1997'!L48+'FY 1998'!L48+'FY 1999'!L48</f>
        <v>0</v>
      </c>
      <c r="M48" s="23">
        <f>'FY 1997'!M48+'FY 1998'!M48+'FY 1999'!M48</f>
        <v>339683563</v>
      </c>
      <c r="N48" s="23">
        <f t="shared" si="6"/>
        <v>1554095809</v>
      </c>
      <c r="O48" s="23"/>
      <c r="P48" s="23">
        <f>'FY 1997'!P48+'FY 1998'!P48+'FY 1999'!P48</f>
        <v>123263950</v>
      </c>
      <c r="Q48" s="23">
        <f>'FY 1997'!Q48+'FY 1998'!Q48+'FY 1999'!Q48</f>
        <v>28879686</v>
      </c>
      <c r="S48" s="25">
        <f t="shared" si="7"/>
        <v>1706239445</v>
      </c>
      <c r="T48" s="25">
        <f t="shared" si="8"/>
        <v>1706239445</v>
      </c>
      <c r="U48" s="25">
        <f t="shared" si="9"/>
        <v>0</v>
      </c>
      <c r="X48" s="30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/>
      <c r="AQ48" s="30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/>
      <c r="BI48" s="25"/>
    </row>
    <row r="49" spans="1:61" ht="12.75">
      <c r="A49" s="30" t="s">
        <v>67</v>
      </c>
      <c r="B49" s="23">
        <f>'FY 1997'!B49+'FY 1998'!B49+'FY 1999'!B49</f>
        <v>237446214</v>
      </c>
      <c r="C49" s="23">
        <f>'FY 1997'!C49+'FY 1998'!C49+'FY 1999'!C49</f>
        <v>13645204</v>
      </c>
      <c r="D49" s="23">
        <f>'FY 1997'!D49+'FY 1998'!D49+'FY 1999'!D49</f>
        <v>2188456</v>
      </c>
      <c r="E49" s="23">
        <f t="shared" si="5"/>
        <v>221612554</v>
      </c>
      <c r="F49" s="29"/>
      <c r="G49" s="23">
        <f>'FY 1997'!G49+'FY 1998'!G49+'FY 1999'!G49</f>
        <v>184701706</v>
      </c>
      <c r="H49" s="23">
        <f>'FY 1997'!H49+'FY 1998'!H49+'FY 1999'!H49</f>
        <v>9054120</v>
      </c>
      <c r="I49" s="23">
        <f>'FY 1997'!I49+'FY 1998'!I49+'FY 1999'!I49</f>
        <v>0</v>
      </c>
      <c r="J49" s="23">
        <f>'FY 1997'!J49+'FY 1998'!J49+'FY 1999'!J49</f>
        <v>22983409</v>
      </c>
      <c r="K49" s="23">
        <f>'FY 1997'!K49+'FY 1998'!K49+'FY 1999'!K49</f>
        <v>3134035</v>
      </c>
      <c r="L49" s="23">
        <f>'FY 1997'!L49+'FY 1998'!L49+'FY 1999'!L49</f>
        <v>0</v>
      </c>
      <c r="M49" s="23">
        <f>'FY 1997'!M49+'FY 1998'!M49+'FY 1999'!M49</f>
        <v>1739284</v>
      </c>
      <c r="N49" s="23">
        <f t="shared" si="6"/>
        <v>221612554</v>
      </c>
      <c r="O49" s="29"/>
      <c r="P49" s="23">
        <f>'FY 1997'!P49+'FY 1998'!P49+'FY 1999'!P49</f>
        <v>0</v>
      </c>
      <c r="Q49" s="23">
        <f>'FY 1997'!Q49+'FY 1998'!Q49+'FY 1999'!Q49</f>
        <v>0</v>
      </c>
      <c r="S49" s="25">
        <f t="shared" si="7"/>
        <v>221612554</v>
      </c>
      <c r="T49" s="25">
        <f t="shared" si="8"/>
        <v>221612554</v>
      </c>
      <c r="U49" s="25">
        <f t="shared" si="9"/>
        <v>0</v>
      </c>
      <c r="X49" s="30"/>
      <c r="Y49" s="27"/>
      <c r="Z49" s="28"/>
      <c r="AA49" s="28"/>
      <c r="AB49" s="27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/>
      <c r="AQ49" s="30"/>
      <c r="AR49" s="23"/>
      <c r="AS49" s="29"/>
      <c r="AT49" s="29"/>
      <c r="AU49" s="27"/>
      <c r="AV49" s="29"/>
      <c r="AW49" s="23"/>
      <c r="AX49" s="23"/>
      <c r="AY49" s="29"/>
      <c r="AZ49" s="23"/>
      <c r="BA49" s="23"/>
      <c r="BB49" s="29"/>
      <c r="BC49" s="29"/>
      <c r="BD49" s="29"/>
      <c r="BE49" s="29"/>
      <c r="BF49" s="23"/>
      <c r="BG49" s="23"/>
      <c r="BH49"/>
      <c r="BI49" s="25"/>
    </row>
    <row r="50" spans="1:61" ht="12.75">
      <c r="A50" s="30" t="s">
        <v>68</v>
      </c>
      <c r="B50" s="23">
        <f>'FY 1997'!B50+'FY 1998'!B50+'FY 1999'!B50</f>
        <v>293782462</v>
      </c>
      <c r="C50" s="23">
        <f>'FY 1997'!C50+'FY 1998'!C50+'FY 1999'!C50</f>
        <v>9128632</v>
      </c>
      <c r="D50" s="23">
        <f>'FY 1997'!D50+'FY 1998'!D50+'FY 1999'!D50</f>
        <v>29378245</v>
      </c>
      <c r="E50" s="23">
        <f t="shared" si="5"/>
        <v>255275585</v>
      </c>
      <c r="F50" s="23"/>
      <c r="G50" s="23">
        <f>'FY 1997'!G50+'FY 1998'!G50+'FY 1999'!G50</f>
        <v>116026150</v>
      </c>
      <c r="H50" s="23">
        <f>'FY 1997'!H50+'FY 1998'!H50+'FY 1999'!H50</f>
        <v>37548477</v>
      </c>
      <c r="I50" s="23">
        <f>'FY 1997'!I50+'FY 1998'!I50+'FY 1999'!I50</f>
        <v>0</v>
      </c>
      <c r="J50" s="23">
        <f>'FY 1997'!J50+'FY 1998'!J50+'FY 1999'!J50</f>
        <v>22525093</v>
      </c>
      <c r="K50" s="23">
        <f>'FY 1997'!K50+'FY 1998'!K50+'FY 1999'!K50</f>
        <v>8789172</v>
      </c>
      <c r="L50" s="23">
        <f>'FY 1997'!L50+'FY 1998'!L50+'FY 1999'!L50</f>
        <v>0</v>
      </c>
      <c r="M50" s="23">
        <f>'FY 1997'!M50+'FY 1998'!M50+'FY 1999'!M50</f>
        <v>38327078</v>
      </c>
      <c r="N50" s="23">
        <f t="shared" si="6"/>
        <v>223215970</v>
      </c>
      <c r="O50" s="23"/>
      <c r="P50" s="23">
        <f>'FY 1997'!P50+'FY 1998'!P50+'FY 1999'!P50</f>
        <v>32059615</v>
      </c>
      <c r="Q50" s="23">
        <f>'FY 1997'!Q50+'FY 1998'!Q50+'FY 1999'!Q50</f>
        <v>0</v>
      </c>
      <c r="S50" s="25">
        <f t="shared" si="7"/>
        <v>255275585</v>
      </c>
      <c r="T50" s="25">
        <f t="shared" si="8"/>
        <v>255275585</v>
      </c>
      <c r="U50" s="25">
        <f t="shared" si="9"/>
        <v>0</v>
      </c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/>
      <c r="AQ50" s="30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/>
      <c r="BI50" s="25"/>
    </row>
    <row r="51" spans="1:61" ht="12.75">
      <c r="A51" s="30" t="s">
        <v>69</v>
      </c>
      <c r="B51" s="23">
        <f>'FY 1997'!B51+'FY 1998'!B51+'FY 1999'!B51</f>
        <v>60719720</v>
      </c>
      <c r="C51" s="23">
        <f>'FY 1997'!C51+'FY 1998'!C51+'FY 1999'!C51</f>
        <v>1600000</v>
      </c>
      <c r="D51" s="23">
        <f>'FY 1997'!D51+'FY 1998'!D51+'FY 1999'!D51</f>
        <v>6071971</v>
      </c>
      <c r="E51" s="23">
        <f t="shared" si="5"/>
        <v>53047749</v>
      </c>
      <c r="F51" s="23"/>
      <c r="G51" s="23">
        <f>'FY 1997'!G51+'FY 1998'!G51+'FY 1999'!G51</f>
        <v>20185855</v>
      </c>
      <c r="H51" s="23">
        <f>'FY 1997'!H51+'FY 1998'!H51+'FY 1999'!H51</f>
        <v>4191710</v>
      </c>
      <c r="I51" s="23">
        <f>'FY 1997'!I51+'FY 1998'!I51+'FY 1999'!I51</f>
        <v>0</v>
      </c>
      <c r="J51" s="23">
        <f>'FY 1997'!J51+'FY 1998'!J51+'FY 1999'!J51</f>
        <v>4730179</v>
      </c>
      <c r="K51" s="23">
        <f>'FY 1997'!K51+'FY 1998'!K51+'FY 1999'!K51</f>
        <v>236018</v>
      </c>
      <c r="L51" s="23">
        <f>'FY 1997'!L51+'FY 1998'!L51+'FY 1999'!L51</f>
        <v>300766</v>
      </c>
      <c r="M51" s="23">
        <f>'FY 1997'!M51+'FY 1998'!M51+'FY 1999'!M51</f>
        <v>9369314</v>
      </c>
      <c r="N51" s="23">
        <f t="shared" si="6"/>
        <v>39013842</v>
      </c>
      <c r="O51" s="23"/>
      <c r="P51" s="23">
        <f>'FY 1997'!P51+'FY 1998'!P51+'FY 1999'!P51</f>
        <v>2159490</v>
      </c>
      <c r="Q51" s="23">
        <f>'FY 1997'!Q51+'FY 1998'!Q51+'FY 1999'!Q51</f>
        <v>11874417</v>
      </c>
      <c r="S51" s="25">
        <f t="shared" si="7"/>
        <v>53047749</v>
      </c>
      <c r="T51" s="25">
        <f t="shared" si="8"/>
        <v>53047749</v>
      </c>
      <c r="U51" s="25">
        <f t="shared" si="9"/>
        <v>0</v>
      </c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/>
      <c r="AQ51" s="30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/>
      <c r="BI51" s="25"/>
    </row>
    <row r="52" spans="1:61" ht="12.75">
      <c r="A52" s="30" t="s">
        <v>70</v>
      </c>
      <c r="B52" s="23">
        <f>'FY 1997'!B52+'FY 1998'!B52+'FY 1999'!B52</f>
        <v>590281039</v>
      </c>
      <c r="C52" s="23">
        <f>'FY 1997'!C52+'FY 1998'!C52+'FY 1999'!C52</f>
        <v>82912309</v>
      </c>
      <c r="D52" s="23">
        <f>'FY 1997'!D52+'FY 1998'!D52+'FY 1999'!D52</f>
        <v>909900</v>
      </c>
      <c r="E52" s="23">
        <f t="shared" si="5"/>
        <v>506458830</v>
      </c>
      <c r="F52" s="29"/>
      <c r="G52" s="23">
        <f>'FY 1997'!G52+'FY 1998'!G52+'FY 1999'!G52</f>
        <v>275498411</v>
      </c>
      <c r="H52" s="23">
        <f>'FY 1997'!H52+'FY 1998'!H52+'FY 1999'!H52</f>
        <v>67133793</v>
      </c>
      <c r="I52" s="23">
        <f>'FY 1997'!I52+'FY 1998'!I52+'FY 1999'!I52</f>
        <v>4674342</v>
      </c>
      <c r="J52" s="23">
        <f>'FY 1997'!J52+'FY 1998'!J52+'FY 1999'!J52</f>
        <v>22915991</v>
      </c>
      <c r="K52" s="23">
        <f>'FY 1997'!K52+'FY 1998'!K52+'FY 1999'!K52</f>
        <v>10163670</v>
      </c>
      <c r="L52" s="23">
        <f>'FY 1997'!L52+'FY 1998'!L52+'FY 1999'!L52</f>
        <v>0</v>
      </c>
      <c r="M52" s="23">
        <f>'FY 1997'!M52+'FY 1998'!M52+'FY 1999'!M52</f>
        <v>21529745</v>
      </c>
      <c r="N52" s="23">
        <f t="shared" si="6"/>
        <v>401915952</v>
      </c>
      <c r="O52" s="29"/>
      <c r="P52" s="23">
        <f>'FY 1997'!P52+'FY 1998'!P52+'FY 1999'!P52</f>
        <v>25344655</v>
      </c>
      <c r="Q52" s="23">
        <f>'FY 1997'!Q52+'FY 1998'!Q52+'FY 1999'!Q52</f>
        <v>79198223</v>
      </c>
      <c r="S52" s="25">
        <f t="shared" si="7"/>
        <v>506458830</v>
      </c>
      <c r="T52" s="25">
        <f t="shared" si="8"/>
        <v>506458830</v>
      </c>
      <c r="U52" s="25">
        <f t="shared" si="9"/>
        <v>0</v>
      </c>
      <c r="X52" s="30"/>
      <c r="Y52" s="27"/>
      <c r="Z52" s="27"/>
      <c r="AA52" s="27"/>
      <c r="AB52" s="27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/>
      <c r="AQ52" s="30"/>
      <c r="AR52" s="23"/>
      <c r="AS52" s="27"/>
      <c r="AT52" s="27"/>
      <c r="AU52" s="27"/>
      <c r="AV52" s="29"/>
      <c r="AW52" s="23"/>
      <c r="AX52" s="23"/>
      <c r="AY52" s="23"/>
      <c r="AZ52" s="23"/>
      <c r="BA52" s="23"/>
      <c r="BB52" s="23"/>
      <c r="BC52" s="23"/>
      <c r="BD52" s="29"/>
      <c r="BE52" s="29"/>
      <c r="BF52" s="23"/>
      <c r="BG52" s="23"/>
      <c r="BH52"/>
      <c r="BI52" s="25"/>
    </row>
    <row r="53" spans="1:61" ht="12.75">
      <c r="A53" s="30" t="s">
        <v>71</v>
      </c>
      <c r="B53" s="23">
        <f>'FY 1997'!B53+'FY 1998'!B53+'FY 1999'!B53</f>
        <v>1464240154</v>
      </c>
      <c r="C53" s="23">
        <f>'FY 1997'!C53+'FY 1998'!C53+'FY 1999'!C53</f>
        <v>130361623</v>
      </c>
      <c r="D53" s="23">
        <f>'FY 1997'!D53+'FY 1998'!D53+'FY 1999'!D53</f>
        <v>122810379</v>
      </c>
      <c r="E53" s="23">
        <f t="shared" si="5"/>
        <v>1211068152</v>
      </c>
      <c r="F53" s="23"/>
      <c r="G53" s="23">
        <f>'FY 1997'!G53+'FY 1998'!G53+'FY 1999'!G53</f>
        <v>489750617</v>
      </c>
      <c r="H53" s="23">
        <f>'FY 1997'!H53+'FY 1998'!H53+'FY 1999'!H53</f>
        <v>131448422</v>
      </c>
      <c r="I53" s="23">
        <f>'FY 1997'!I53+'FY 1998'!I53+'FY 1999'!I53</f>
        <v>0</v>
      </c>
      <c r="J53" s="23">
        <f>'FY 1997'!J53+'FY 1998'!J53+'FY 1999'!J53</f>
        <v>73721012</v>
      </c>
      <c r="K53" s="23">
        <f>'FY 1997'!K53+'FY 1998'!K53+'FY 1999'!K53</f>
        <v>23106058</v>
      </c>
      <c r="L53" s="23">
        <f>'FY 1997'!L53+'FY 1998'!L53+'FY 1999'!L53</f>
        <v>0</v>
      </c>
      <c r="M53" s="23">
        <f>'FY 1997'!M53+'FY 1998'!M53+'FY 1999'!M53</f>
        <v>317471845</v>
      </c>
      <c r="N53" s="23">
        <f t="shared" si="6"/>
        <v>1035497954</v>
      </c>
      <c r="O53" s="23"/>
      <c r="P53" s="23">
        <f>'FY 1997'!P53+'FY 1998'!P53+'FY 1999'!P53</f>
        <v>175570198</v>
      </c>
      <c r="Q53" s="23">
        <f>'FY 1997'!Q53+'FY 1998'!Q53+'FY 1999'!Q53</f>
        <v>0</v>
      </c>
      <c r="S53" s="25">
        <f t="shared" si="7"/>
        <v>1211068152</v>
      </c>
      <c r="T53" s="25">
        <f t="shared" si="8"/>
        <v>1211068152</v>
      </c>
      <c r="U53" s="25">
        <f t="shared" si="9"/>
        <v>0</v>
      </c>
      <c r="X53" s="30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9"/>
      <c r="AL53" s="23"/>
      <c r="AM53" s="23"/>
      <c r="AN53" s="23"/>
      <c r="AO53"/>
      <c r="AQ53" s="30"/>
      <c r="AR53" s="23"/>
      <c r="AS53" s="27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9"/>
      <c r="BE53" s="23"/>
      <c r="BF53" s="23"/>
      <c r="BG53" s="23"/>
      <c r="BH53"/>
      <c r="BI53" s="25"/>
    </row>
    <row r="54" spans="1:61" ht="12.75">
      <c r="A54" s="30" t="s">
        <v>72</v>
      </c>
      <c r="B54" s="23">
        <f>'FY 1997'!B54+'FY 1998'!B54+'FY 1999'!B54</f>
        <v>236828583</v>
      </c>
      <c r="C54" s="23">
        <f>'FY 1997'!C54+'FY 1998'!C54+'FY 1999'!C54</f>
        <v>3740480</v>
      </c>
      <c r="D54" s="23">
        <f>'FY 1997'!D54+'FY 1998'!D54+'FY 1999'!D54</f>
        <v>8014423</v>
      </c>
      <c r="E54" s="23">
        <f t="shared" si="5"/>
        <v>225073680</v>
      </c>
      <c r="F54" s="29"/>
      <c r="G54" s="23">
        <f>'FY 1997'!G54+'FY 1998'!G54+'FY 1999'!G54</f>
        <v>119540289</v>
      </c>
      <c r="H54" s="23">
        <f>'FY 1997'!H54+'FY 1998'!H54+'FY 1999'!H54</f>
        <v>62172620</v>
      </c>
      <c r="I54" s="23">
        <f>'FY 1997'!I54+'FY 1998'!I54+'FY 1999'!I54</f>
        <v>4451057</v>
      </c>
      <c r="J54" s="23">
        <f>'FY 1997'!J54+'FY 1998'!J54+'FY 1999'!J54</f>
        <v>18548383</v>
      </c>
      <c r="K54" s="23">
        <f>'FY 1997'!K54+'FY 1998'!K54+'FY 1999'!K54</f>
        <v>2348697</v>
      </c>
      <c r="L54" s="23">
        <f>'FY 1997'!L54+'FY 1998'!L54+'FY 1999'!L54</f>
        <v>48868</v>
      </c>
      <c r="M54" s="23">
        <f>'FY 1997'!M54+'FY 1998'!M54+'FY 1999'!M54</f>
        <v>154790</v>
      </c>
      <c r="N54" s="23">
        <f t="shared" si="6"/>
        <v>207264704</v>
      </c>
      <c r="O54" s="29"/>
      <c r="P54" s="23">
        <f>'FY 1997'!P54+'FY 1998'!P54+'FY 1999'!P54</f>
        <v>0</v>
      </c>
      <c r="Q54" s="23">
        <f>'FY 1997'!Q54+'FY 1998'!Q54+'FY 1999'!Q54</f>
        <v>17808976</v>
      </c>
      <c r="S54" s="25">
        <f t="shared" si="7"/>
        <v>225073680</v>
      </c>
      <c r="T54" s="25">
        <f t="shared" si="8"/>
        <v>225073680</v>
      </c>
      <c r="U54" s="25">
        <f t="shared" si="9"/>
        <v>0</v>
      </c>
      <c r="X54" s="30"/>
      <c r="Y54" s="27"/>
      <c r="Z54" s="28"/>
      <c r="AA54" s="28"/>
      <c r="AB54" s="27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/>
      <c r="AQ54" s="30"/>
      <c r="AR54" s="23"/>
      <c r="AS54" s="29"/>
      <c r="AT54" s="29"/>
      <c r="AU54" s="27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3"/>
      <c r="BG54" s="23"/>
      <c r="BH54"/>
      <c r="BI54" s="25"/>
    </row>
    <row r="55" spans="1:61" ht="12.75">
      <c r="A55" s="30" t="s">
        <v>73</v>
      </c>
      <c r="B55" s="23">
        <f>'FY 1997'!B55+'FY 1998'!B55+'FY 1999'!B55</f>
        <v>142059543</v>
      </c>
      <c r="C55" s="23">
        <f>'FY 1997'!C55+'FY 1998'!C55+'FY 1999'!C55</f>
        <v>18032678</v>
      </c>
      <c r="D55" s="23">
        <f>'FY 1997'!D55+'FY 1998'!D55+'FY 1999'!D55</f>
        <v>13298437</v>
      </c>
      <c r="E55" s="23">
        <f t="shared" si="5"/>
        <v>110728428</v>
      </c>
      <c r="F55" s="23"/>
      <c r="G55" s="23">
        <f>'FY 1997'!G55+'FY 1998'!G55+'FY 1999'!G55</f>
        <v>89508853</v>
      </c>
      <c r="H55" s="23">
        <f>'FY 1997'!H55+'FY 1998'!H55+'FY 1999'!H55</f>
        <v>407101</v>
      </c>
      <c r="I55" s="23">
        <f>'FY 1997'!I55+'FY 1998'!I55+'FY 1999'!I55</f>
        <v>1931085</v>
      </c>
      <c r="J55" s="23">
        <f>'FY 1997'!J55+'FY 1998'!J55+'FY 1999'!J55</f>
        <v>15044185</v>
      </c>
      <c r="K55" s="23">
        <f>'FY 1997'!K55+'FY 1998'!K55+'FY 1999'!K55</f>
        <v>870754</v>
      </c>
      <c r="L55" s="23">
        <f>'FY 1997'!L55+'FY 1998'!L55+'FY 1999'!L55</f>
        <v>0</v>
      </c>
      <c r="M55" s="23">
        <f>'FY 1997'!M55+'FY 1998'!M55+'FY 1999'!M55</f>
        <v>0</v>
      </c>
      <c r="N55" s="23">
        <f t="shared" si="6"/>
        <v>107761978</v>
      </c>
      <c r="O55" s="23"/>
      <c r="P55" s="23">
        <f>'FY 1997'!P55+'FY 1998'!P55+'FY 1999'!P55</f>
        <v>0</v>
      </c>
      <c r="Q55" s="23">
        <f>'FY 1997'!Q55+'FY 1998'!Q55+'FY 1999'!Q55</f>
        <v>2966450</v>
      </c>
      <c r="S55" s="25">
        <f t="shared" si="7"/>
        <v>110728428</v>
      </c>
      <c r="T55" s="25">
        <f t="shared" si="8"/>
        <v>110728428</v>
      </c>
      <c r="U55" s="25">
        <f t="shared" si="9"/>
        <v>0</v>
      </c>
      <c r="X55" s="30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/>
      <c r="AQ55" s="30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/>
      <c r="BI55" s="25"/>
    </row>
    <row r="56" spans="1:61" ht="12.75">
      <c r="A56" s="30" t="s">
        <v>74</v>
      </c>
      <c r="B56" s="23">
        <f>'FY 1997'!B56+'FY 1998'!B56+'FY 1999'!B56</f>
        <v>434190365</v>
      </c>
      <c r="C56" s="23">
        <f>'FY 1997'!C56+'FY 1998'!C56+'FY 1999'!C56</f>
        <v>61284810</v>
      </c>
      <c r="D56" s="23">
        <f>'FY 1997'!D56+'FY 1998'!D56+'FY 1999'!D56</f>
        <v>39173262</v>
      </c>
      <c r="E56" s="23">
        <f t="shared" si="5"/>
        <v>333732293</v>
      </c>
      <c r="F56" s="29"/>
      <c r="G56" s="23">
        <f>'FY 1997'!G56+'FY 1998'!G56+'FY 1999'!G56</f>
        <v>170639634</v>
      </c>
      <c r="H56" s="23">
        <f>'FY 1997'!H56+'FY 1998'!H56+'FY 1999'!H56</f>
        <v>81739605</v>
      </c>
      <c r="I56" s="23">
        <f>'FY 1997'!I56+'FY 1998'!I56+'FY 1999'!I56</f>
        <v>2180326</v>
      </c>
      <c r="J56" s="23">
        <f>'FY 1997'!J56+'FY 1998'!J56+'FY 1999'!J56</f>
        <v>47931569</v>
      </c>
      <c r="K56" s="23">
        <f>'FY 1997'!K56+'FY 1998'!K56+'FY 1999'!K56</f>
        <v>15334853</v>
      </c>
      <c r="L56" s="23">
        <f>'FY 1997'!L56+'FY 1998'!L56+'FY 1999'!L56</f>
        <v>204655</v>
      </c>
      <c r="M56" s="23">
        <f>'FY 1997'!M56+'FY 1998'!M56+'FY 1999'!M56</f>
        <v>1237</v>
      </c>
      <c r="N56" s="23">
        <f t="shared" si="6"/>
        <v>318031879</v>
      </c>
      <c r="O56" s="29"/>
      <c r="P56" s="23">
        <f>'FY 1997'!P56+'FY 1998'!P56+'FY 1999'!P56</f>
        <v>14185516</v>
      </c>
      <c r="Q56" s="23">
        <f>'FY 1997'!Q56+'FY 1998'!Q56+'FY 1999'!Q56</f>
        <v>1514900</v>
      </c>
      <c r="S56" s="25">
        <f t="shared" si="7"/>
        <v>333732293</v>
      </c>
      <c r="T56" s="25">
        <f t="shared" si="8"/>
        <v>333732295</v>
      </c>
      <c r="U56" s="25">
        <f t="shared" si="9"/>
        <v>-2</v>
      </c>
      <c r="X56" s="30"/>
      <c r="Y56" s="27"/>
      <c r="Z56" s="27"/>
      <c r="AA56" s="27"/>
      <c r="AB56" s="27"/>
      <c r="AC56" s="29"/>
      <c r="AD56" s="29"/>
      <c r="AE56" s="29"/>
      <c r="AF56" s="29"/>
      <c r="AG56" s="29"/>
      <c r="AH56" s="29"/>
      <c r="AI56" s="29"/>
      <c r="AJ56" s="29"/>
      <c r="AK56" s="23"/>
      <c r="AL56" s="29"/>
      <c r="AM56" s="29"/>
      <c r="AN56" s="29"/>
      <c r="AO56"/>
      <c r="AQ56" s="30"/>
      <c r="AR56" s="23"/>
      <c r="AS56" s="27"/>
      <c r="AT56" s="27"/>
      <c r="AU56" s="27"/>
      <c r="AV56" s="29"/>
      <c r="AW56" s="29"/>
      <c r="AX56" s="29"/>
      <c r="AY56" s="29"/>
      <c r="AZ56" s="29"/>
      <c r="BA56" s="29"/>
      <c r="BB56" s="29"/>
      <c r="BC56" s="29"/>
      <c r="BD56" s="23"/>
      <c r="BE56" s="29"/>
      <c r="BF56" s="23"/>
      <c r="BG56" s="23"/>
      <c r="BH56"/>
      <c r="BI56" s="25"/>
    </row>
    <row r="57" spans="1:61" ht="12.75">
      <c r="A57" s="30" t="s">
        <v>75</v>
      </c>
      <c r="B57" s="23">
        <f>'FY 1997'!B57+'FY 1998'!B57+'FY 1999'!B57</f>
        <v>1096943854</v>
      </c>
      <c r="C57" s="23">
        <f>'FY 1997'!C57+'FY 1998'!C57+'FY 1999'!C57</f>
        <v>149968028</v>
      </c>
      <c r="D57" s="23">
        <f>'FY 1997'!D57+'FY 1998'!D57+'FY 1999'!D57</f>
        <v>0</v>
      </c>
      <c r="E57" s="23">
        <f t="shared" si="5"/>
        <v>946975826</v>
      </c>
      <c r="F57" s="23"/>
      <c r="G57" s="23">
        <f>'FY 1997'!G57+'FY 1998'!G57+'FY 1999'!G57</f>
        <v>512909849</v>
      </c>
      <c r="H57" s="23">
        <f>'FY 1997'!H57+'FY 1998'!H57+'FY 1999'!H57</f>
        <v>67793642</v>
      </c>
      <c r="I57" s="23">
        <f>'FY 1997'!I57+'FY 1998'!I57+'FY 1999'!I57</f>
        <v>0</v>
      </c>
      <c r="J57" s="23">
        <f>'FY 1997'!J57+'FY 1998'!J57+'FY 1999'!J57</f>
        <v>71718334</v>
      </c>
      <c r="K57" s="23">
        <f>'FY 1997'!K57+'FY 1998'!K57+'FY 1999'!K57</f>
        <v>9277438</v>
      </c>
      <c r="L57" s="23">
        <f>'FY 1997'!L57+'FY 1998'!L57+'FY 1999'!L57</f>
        <v>0</v>
      </c>
      <c r="M57" s="23">
        <f>'FY 1997'!M57+'FY 1998'!M57+'FY 1999'!M57</f>
        <v>86923179</v>
      </c>
      <c r="N57" s="23">
        <f t="shared" si="6"/>
        <v>748622442</v>
      </c>
      <c r="O57" s="23"/>
      <c r="P57" s="23">
        <f>'FY 1997'!P57+'FY 1998'!P57+'FY 1999'!P57</f>
        <v>68105346</v>
      </c>
      <c r="Q57" s="23">
        <f>'FY 1997'!Q57+'FY 1998'!Q57+'FY 1999'!Q57</f>
        <v>130248037</v>
      </c>
      <c r="S57" s="25">
        <f t="shared" si="7"/>
        <v>946975826</v>
      </c>
      <c r="T57" s="25">
        <f t="shared" si="8"/>
        <v>946975825</v>
      </c>
      <c r="U57" s="25">
        <f t="shared" si="9"/>
        <v>1</v>
      </c>
      <c r="X57" s="30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/>
      <c r="AQ57" s="30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/>
      <c r="BI57" s="25"/>
    </row>
    <row r="58" spans="1:61" ht="12.75">
      <c r="A58" s="30" t="s">
        <v>76</v>
      </c>
      <c r="B58" s="23">
        <f>'FY 1997'!B58+'FY 1998'!B58+'FY 1999'!B58</f>
        <v>302507832</v>
      </c>
      <c r="C58" s="23">
        <f>'FY 1997'!C58+'FY 1998'!C58+'FY 1999'!C58</f>
        <v>20000000</v>
      </c>
      <c r="D58" s="23">
        <f>'FY 1997'!D58+'FY 1998'!D58+'FY 1999'!D58</f>
        <v>25597262</v>
      </c>
      <c r="E58" s="23">
        <f t="shared" si="5"/>
        <v>256910570</v>
      </c>
      <c r="F58" s="23"/>
      <c r="G58" s="23">
        <f>'FY 1997'!G58+'FY 1998'!G58+'FY 1999'!G58</f>
        <v>74483774</v>
      </c>
      <c r="H58" s="23">
        <f>'FY 1997'!H58+'FY 1998'!H58+'FY 1999'!H58</f>
        <v>3136844</v>
      </c>
      <c r="I58" s="23">
        <f>'FY 1997'!I58+'FY 1998'!I58+'FY 1999'!I58</f>
        <v>0</v>
      </c>
      <c r="J58" s="23">
        <f>'FY 1997'!J58+'FY 1998'!J58+'FY 1999'!J58</f>
        <v>21407637</v>
      </c>
      <c r="K58" s="23">
        <f>'FY 1997'!K58+'FY 1998'!K58+'FY 1999'!K58</f>
        <v>8076871</v>
      </c>
      <c r="L58" s="23">
        <f>'FY 1997'!L58+'FY 1998'!L58+'FY 1999'!L58</f>
        <v>0</v>
      </c>
      <c r="M58" s="23">
        <f>'FY 1997'!M58+'FY 1998'!M58+'FY 1999'!M58</f>
        <v>4986017</v>
      </c>
      <c r="N58" s="23">
        <f t="shared" si="6"/>
        <v>112091143</v>
      </c>
      <c r="O58" s="23"/>
      <c r="P58" s="23">
        <f>'FY 1997'!P58+'FY 1998'!P58+'FY 1999'!P58</f>
        <v>0</v>
      </c>
      <c r="Q58" s="23">
        <f>'FY 1997'!Q58+'FY 1998'!Q58+'FY 1999'!Q58</f>
        <v>144819427</v>
      </c>
      <c r="S58" s="25">
        <f t="shared" si="7"/>
        <v>256910570</v>
      </c>
      <c r="T58" s="25">
        <f t="shared" si="8"/>
        <v>256910570</v>
      </c>
      <c r="U58" s="25">
        <f t="shared" si="9"/>
        <v>0</v>
      </c>
      <c r="X58" s="30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/>
      <c r="AQ58" s="30"/>
      <c r="AR58" s="23"/>
      <c r="AS58" s="27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/>
      <c r="BI58" s="25"/>
    </row>
    <row r="59" spans="1:61" ht="12.75">
      <c r="A59" s="30" t="s">
        <v>77</v>
      </c>
      <c r="B59" s="23">
        <f>'FY 1997'!B59+'FY 1998'!B59+'FY 1999'!B59</f>
        <v>953169822</v>
      </c>
      <c r="C59" s="23">
        <f>'FY 1997'!C59+'FY 1998'!C59+'FY 1999'!C59</f>
        <v>112929520</v>
      </c>
      <c r="D59" s="23">
        <f>'FY 1997'!D59+'FY 1998'!D59+'FY 1999'!D59</f>
        <v>71450000</v>
      </c>
      <c r="E59" s="23">
        <f t="shared" si="5"/>
        <v>768790302</v>
      </c>
      <c r="F59" s="23"/>
      <c r="G59" s="23">
        <f>'FY 1997'!G59+'FY 1998'!G59+'FY 1999'!G59</f>
        <v>169248340</v>
      </c>
      <c r="H59" s="23">
        <f>'FY 1997'!H59+'FY 1998'!H59+'FY 1999'!H59</f>
        <v>92828908</v>
      </c>
      <c r="I59" s="23">
        <f>'FY 1997'!I59+'FY 1998'!I59+'FY 1999'!I59</f>
        <v>5151987</v>
      </c>
      <c r="J59" s="23">
        <f>'FY 1997'!J59+'FY 1998'!J59+'FY 1999'!J59</f>
        <v>70199989</v>
      </c>
      <c r="K59" s="23">
        <f>'FY 1997'!K59+'FY 1998'!K59+'FY 1999'!K59</f>
        <v>28432877</v>
      </c>
      <c r="L59" s="23">
        <f>'FY 1997'!L59+'FY 1998'!L59+'FY 1999'!L59</f>
        <v>0</v>
      </c>
      <c r="M59" s="23">
        <f>'FY 1997'!M59+'FY 1998'!M59+'FY 1999'!M59</f>
        <v>82064179</v>
      </c>
      <c r="N59" s="23">
        <f t="shared" si="6"/>
        <v>447926280</v>
      </c>
      <c r="O59" s="23"/>
      <c r="P59" s="23">
        <f>'FY 1997'!P59+'FY 1998'!P59+'FY 1999'!P59</f>
        <v>290117259</v>
      </c>
      <c r="Q59" s="23">
        <f>'FY 1997'!Q59+'FY 1998'!Q59+'FY 1999'!Q59</f>
        <v>30746763</v>
      </c>
      <c r="S59" s="25">
        <f t="shared" si="7"/>
        <v>768790302</v>
      </c>
      <c r="T59" s="25">
        <f t="shared" si="8"/>
        <v>768790302</v>
      </c>
      <c r="U59" s="25">
        <f t="shared" si="9"/>
        <v>0</v>
      </c>
      <c r="X59" s="30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/>
      <c r="AQ59" s="30"/>
      <c r="AR59" s="23"/>
      <c r="AS59" s="27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/>
      <c r="BI59" s="25"/>
    </row>
    <row r="60" spans="1:61" ht="12.75">
      <c r="A60" s="33" t="s">
        <v>78</v>
      </c>
      <c r="B60" s="23">
        <f>'FY 1997'!B60+'FY 1998'!B60+'FY 1999'!B60</f>
        <v>60488499</v>
      </c>
      <c r="C60" s="23">
        <f>'FY 1997'!C60+'FY 1998'!C60+'FY 1999'!C60</f>
        <v>12000000</v>
      </c>
      <c r="D60" s="23">
        <f>'FY 1997'!D60+'FY 1998'!D60+'FY 1999'!D60</f>
        <v>6048850</v>
      </c>
      <c r="E60" s="23">
        <f t="shared" si="5"/>
        <v>42439649</v>
      </c>
      <c r="F60" s="29"/>
      <c r="G60" s="23">
        <f>'FY 1997'!G60+'FY 1998'!G60+'FY 1999'!G60</f>
        <v>5461479</v>
      </c>
      <c r="H60" s="23">
        <f>'FY 1997'!H60+'FY 1998'!H60+'FY 1999'!H60</f>
        <v>405754</v>
      </c>
      <c r="I60" s="23">
        <f>'FY 1997'!I60+'FY 1998'!I60+'FY 1999'!I60</f>
        <v>0</v>
      </c>
      <c r="J60" s="23">
        <f>'FY 1997'!J60+'FY 1998'!J60+'FY 1999'!J60</f>
        <v>893071</v>
      </c>
      <c r="K60" s="23">
        <f>'FY 1997'!K60+'FY 1998'!K60+'FY 1999'!K60</f>
        <v>531473</v>
      </c>
      <c r="L60" s="23">
        <f>'FY 1997'!L60+'FY 1998'!L60+'FY 1999'!L60</f>
        <v>0</v>
      </c>
      <c r="M60" s="23">
        <f>'FY 1997'!M60+'FY 1998'!M60+'FY 1999'!M60</f>
        <v>0</v>
      </c>
      <c r="N60" s="23">
        <f t="shared" si="6"/>
        <v>7291777</v>
      </c>
      <c r="O60" s="29"/>
      <c r="P60" s="23">
        <f>'FY 1997'!P60+'FY 1998'!P60+'FY 1999'!P60</f>
        <v>0</v>
      </c>
      <c r="Q60" s="23">
        <f>'FY 1997'!Q60+'FY 1998'!Q60+'FY 1999'!Q60</f>
        <v>35147872</v>
      </c>
      <c r="S60" s="25">
        <f t="shared" si="7"/>
        <v>42439649</v>
      </c>
      <c r="T60" s="25">
        <f t="shared" si="8"/>
        <v>42439649</v>
      </c>
      <c r="U60" s="25">
        <f t="shared" si="9"/>
        <v>0</v>
      </c>
      <c r="X60" s="33"/>
      <c r="Y60" s="34"/>
      <c r="Z60" s="35"/>
      <c r="AA60" s="35"/>
      <c r="AB60" s="27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/>
      <c r="AQ60" s="33"/>
      <c r="AR60" s="23"/>
      <c r="AS60" s="36"/>
      <c r="AT60" s="36"/>
      <c r="AU60" s="27"/>
      <c r="AV60" s="29"/>
      <c r="AW60" s="23"/>
      <c r="AX60" s="23"/>
      <c r="AY60" s="23"/>
      <c r="AZ60" s="23"/>
      <c r="BA60" s="23"/>
      <c r="BB60" s="23"/>
      <c r="BC60" s="23"/>
      <c r="BD60" s="29"/>
      <c r="BE60" s="29"/>
      <c r="BF60" s="23"/>
      <c r="BG60" s="23"/>
      <c r="BH60"/>
      <c r="BI60" s="25"/>
    </row>
    <row r="61" spans="1:60" ht="12.75">
      <c r="A61" s="30"/>
      <c r="B61" s="17"/>
      <c r="C61" s="17"/>
      <c r="D61" s="1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S61" s="24"/>
      <c r="T61" s="24"/>
      <c r="X61" s="30"/>
      <c r="Y61" s="17"/>
      <c r="Z61" s="17"/>
      <c r="AA61" s="17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Q61" s="30"/>
      <c r="AR61" s="17"/>
      <c r="AS61" s="17"/>
      <c r="AT61" s="17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9"/>
      <c r="BG61" s="23"/>
      <c r="BH61"/>
    </row>
    <row r="62" spans="1:59" ht="13.5" thickBot="1">
      <c r="A62" s="37" t="s">
        <v>79</v>
      </c>
      <c r="B62" s="38">
        <f>SUM(B10:B60)</f>
        <v>46829292382</v>
      </c>
      <c r="C62" s="38">
        <f>SUM(C10:C60)</f>
        <v>3614142957</v>
      </c>
      <c r="D62" s="38">
        <f>SUM(D10:D60)</f>
        <v>2806492041</v>
      </c>
      <c r="E62" s="38">
        <f>SUM(E10:E60)</f>
        <v>40408657384</v>
      </c>
      <c r="F62" s="38"/>
      <c r="G62" s="38">
        <f aca="true" t="shared" si="10" ref="G62:N62">SUM(G10:G60)</f>
        <v>22175009374</v>
      </c>
      <c r="H62" s="38">
        <f t="shared" si="10"/>
        <v>2782458509</v>
      </c>
      <c r="I62" s="38">
        <f t="shared" si="10"/>
        <v>923997004</v>
      </c>
      <c r="J62" s="38">
        <f t="shared" si="10"/>
        <v>2997374460</v>
      </c>
      <c r="K62" s="38">
        <f t="shared" si="10"/>
        <v>704815493</v>
      </c>
      <c r="L62" s="38">
        <f t="shared" si="10"/>
        <v>30326503</v>
      </c>
      <c r="M62" s="38">
        <f t="shared" si="10"/>
        <v>3870193072</v>
      </c>
      <c r="N62" s="38">
        <f t="shared" si="10"/>
        <v>33484174415</v>
      </c>
      <c r="O62" s="38"/>
      <c r="P62" s="38">
        <f>SUM(P10:P60)</f>
        <v>4695860098</v>
      </c>
      <c r="Q62" s="38">
        <f>SUM(Q10:Q60)</f>
        <v>2247658148</v>
      </c>
      <c r="S62" s="24"/>
      <c r="T62" s="24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Q62" s="37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  <row r="63" spans="1:59" ht="13.5" thickTop="1">
      <c r="A63" s="3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S63" s="24"/>
      <c r="T63" s="24"/>
      <c r="X63" s="33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Q63" s="33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</row>
    <row r="64" spans="1:59" ht="15">
      <c r="A64" s="33" t="s">
        <v>92</v>
      </c>
      <c r="B64" s="53">
        <f>B62/$B$62</f>
        <v>1</v>
      </c>
      <c r="C64" s="53">
        <f>C62/$B$62</f>
        <v>0.07717697136054068</v>
      </c>
      <c r="D64" s="53">
        <f>D62/$B$62</f>
        <v>0.059930267963620665</v>
      </c>
      <c r="E64" s="53">
        <f>E62/$B$62</f>
        <v>0.8628927606758386</v>
      </c>
      <c r="F64" s="38"/>
      <c r="G64" s="38"/>
      <c r="H64" s="38"/>
      <c r="I64" s="38"/>
      <c r="J64" s="38"/>
      <c r="K64" s="38"/>
      <c r="L64" s="38"/>
      <c r="M64" s="38"/>
      <c r="N64" s="53">
        <f>N62/$B$62</f>
        <v>0.7150262733389171</v>
      </c>
      <c r="O64" s="38"/>
      <c r="P64" s="53">
        <f>P62/$B$62</f>
        <v>0.10027612759327045</v>
      </c>
      <c r="Q64" s="53">
        <f>Q62/$B$62</f>
        <v>0.04799684201215783</v>
      </c>
      <c r="S64" s="24"/>
      <c r="T64" s="24"/>
      <c r="X64" s="3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Q64" s="39"/>
      <c r="AR64" s="40"/>
      <c r="AS64" s="41"/>
      <c r="AT64" s="42"/>
      <c r="AU64" s="41"/>
      <c r="AV64" s="40"/>
      <c r="AW64" s="41"/>
      <c r="AX64" s="41"/>
      <c r="AY64" s="41"/>
      <c r="AZ64" s="41"/>
      <c r="BA64" s="41"/>
      <c r="BB64" s="41"/>
      <c r="BC64" s="41"/>
      <c r="BD64" s="41"/>
      <c r="BE64" s="43"/>
      <c r="BF64" s="44"/>
      <c r="BG64" s="44"/>
    </row>
    <row r="65" spans="1:59" ht="12.75">
      <c r="A65" s="51" t="s">
        <v>91</v>
      </c>
      <c r="B65" s="38"/>
      <c r="C65" s="38"/>
      <c r="D65" s="38"/>
      <c r="E65" s="38"/>
      <c r="F65" s="38"/>
      <c r="G65" s="54">
        <f>G62/$N$62</f>
        <v>0.6622534305061497</v>
      </c>
      <c r="H65" s="54">
        <f aca="true" t="shared" si="11" ref="H65:N65">H62/$N$62</f>
        <v>0.08309771877647174</v>
      </c>
      <c r="I65" s="54">
        <f t="shared" si="11"/>
        <v>0.027595036166878716</v>
      </c>
      <c r="J65" s="54">
        <f t="shared" si="11"/>
        <v>0.08951615240234974</v>
      </c>
      <c r="K65" s="54">
        <f t="shared" si="11"/>
        <v>0.021049212211851992</v>
      </c>
      <c r="L65" s="54">
        <f t="shared" si="11"/>
        <v>0.0009056966023452127</v>
      </c>
      <c r="M65" s="54">
        <f t="shared" si="11"/>
        <v>0.11558275333395285</v>
      </c>
      <c r="N65" s="54">
        <f t="shared" si="11"/>
        <v>1</v>
      </c>
      <c r="O65" s="38"/>
      <c r="P65" s="38"/>
      <c r="Q65" s="38"/>
      <c r="S65" s="24"/>
      <c r="T65" s="24"/>
      <c r="X65" s="33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Q65" s="33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7:55" ht="14.25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  <c r="X66" s="47"/>
      <c r="AQ66" s="47"/>
      <c r="BC66" s="32"/>
    </row>
    <row r="67" spans="1:43" ht="14.25">
      <c r="A67" s="47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X67" s="48"/>
      <c r="AQ67" s="48"/>
    </row>
    <row r="68" spans="1:43" ht="12.75">
      <c r="A68" s="48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X68" s="1"/>
      <c r="AQ68" s="1"/>
    </row>
    <row r="69" spans="1:43" ht="15">
      <c r="A69" s="4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X69" s="1"/>
      <c r="AQ69" s="1"/>
    </row>
    <row r="70" spans="1:43" ht="15">
      <c r="A70" s="49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AQ70" s="40"/>
    </row>
    <row r="71" spans="7:43" ht="14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AQ71" s="40"/>
    </row>
    <row r="72" spans="1:44" ht="14.25">
      <c r="A72" s="47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AQ72" s="40"/>
      <c r="AR72" s="50"/>
    </row>
    <row r="73" spans="1:43" ht="14.25">
      <c r="A73" s="4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AQ73" s="40"/>
    </row>
    <row r="74" spans="7:44" ht="12.75"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AR74" s="50"/>
    </row>
    <row r="75" spans="7:17" ht="12.75"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7:17" ht="12.75"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7:43" ht="12.75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AQ77" s="18"/>
    </row>
    <row r="78" spans="7:17" ht="12.75"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7:17" ht="12.75"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7:17" ht="12.75"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7:17" ht="12.75"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7:44" ht="12.75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AR82" s="50"/>
    </row>
    <row r="83" spans="7:17" ht="12.75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7:17" ht="12.75"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7:17" ht="12.75"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7:17" ht="12.75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7:17" ht="12.75"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7:17" ht="12.75"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7:17" ht="12.75"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7:17" ht="12.75"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7:17" ht="12.75"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7:17" ht="12.75"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7:17" ht="12.75"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7:17" ht="12.75"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7:17" ht="12.75"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7:17" ht="12.75"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7:17" ht="12.75"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7:17" ht="12.75"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7:17" ht="12.75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7:17" ht="12.75"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7:17" ht="12.75"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7:17" ht="12.75"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7:17" ht="12.75"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7:17" ht="12.75"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7:17" ht="12.75"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7:17" ht="12.75"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7:17" ht="12.75"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7:17" ht="12.75"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7:17" ht="12.75"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7:17" ht="12.75"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7:17" ht="12.75"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7:17" ht="12.75"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7:17" ht="12.75"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7:17" ht="12.75"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7:17" ht="12.75"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7:17" ht="12.75"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7:17" ht="12.75"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7:17" ht="12.75"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7:17" ht="12.75"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7:17" ht="12.75"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7:17" ht="12.75"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7:17" ht="12.75"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7:17" ht="12.75"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7:17" ht="12.75"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7:17" ht="12.75"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7:17" ht="12.75"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7:17" ht="12.75"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7:17" ht="12.75"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7:17" ht="12.75"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7:17" ht="12.75"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7:17" ht="12.75"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7:17" ht="12.75"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7:17" ht="12.75"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7:17" ht="12.75"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7:17" ht="12.75"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7:17" ht="12.75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7:17" ht="12.75"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7:17" ht="12.75"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7:17" ht="12.75"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7:17" ht="12.75"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7:17" ht="12.75"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7:17" ht="12.75"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7:17" ht="12.75"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7:17" ht="12.75"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7:17" ht="12.75"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7:17" ht="12.75"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7:17" ht="12.75"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7:17" ht="12.75"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7:17" ht="12.75"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7:17" ht="12.75"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7:17" ht="12.75"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7:17" ht="12.75"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7:17" ht="12.75"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7:17" ht="12.75"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7:17" ht="12.75"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7:17" ht="12.75"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7:17" ht="12.75"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7:17" ht="12.75"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7:17" ht="12.75"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7:17" ht="12.75"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7:17" ht="12.75"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7:17" ht="12.75"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7:17" ht="12.75"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7:17" ht="12.75"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7:17" ht="12.75"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7:17" ht="12.75"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7:17" ht="12.75"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7:17" ht="12.75"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7:17" ht="12.75"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7:17" ht="12.75"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7:17" ht="12.75"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7:17" ht="12.75"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7:17" ht="12.75"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7:17" ht="12.75"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7:17" ht="12.75"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7:17" ht="12.75"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7:17" ht="12.75"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7:17" ht="12.75"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7:17" ht="12.75"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7:17" ht="12.75"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7:17" ht="12.75"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7:17" ht="12.75"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7:17" ht="12.75"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7:17" ht="12.75"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7:17" ht="12.75"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7:17" ht="12.75"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7:17" ht="12.75"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7:17" ht="12.75"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7:17" ht="12.75"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7:17" ht="12.75"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7:17" ht="12.75"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7:17" ht="12.75"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7:17" ht="12.75"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7:17" ht="12.75"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7:17" ht="12.75"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7:17" ht="12.75"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7:17" ht="12.75"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7:17" ht="12.75"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7:17" ht="12.75"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7:17" ht="12.75"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7:17" ht="12.75"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7:17" ht="12.75"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7:17" ht="12.75"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7:17" ht="12.75"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7:17" ht="12.75"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7:17" ht="12.75"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7:17" ht="12.75"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7:17" ht="12.75"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7:17" ht="12.75"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7:17" ht="12.75"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</sheetData>
  <printOptions gridLines="1" horizontalCentered="1"/>
  <pageMargins left="0.2" right="0" top="0.36" bottom="0.25" header="0.24" footer="0"/>
  <pageSetup fitToHeight="1" fitToWidth="1" horizontalDpi="300" verticalDpi="300" orientation="landscape" scale="51" r:id="rId1"/>
  <headerFooter alignWithMargins="0">
    <oddHeader>&amp;C&amp;A&amp;R&amp;9&amp;D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10"/>
  <sheetViews>
    <sheetView zoomScale="75" zoomScaleNormal="75" workbookViewId="0" topLeftCell="A1">
      <pane xSplit="1" ySplit="9" topLeftCell="B5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1.28125" style="2" bestFit="1" customWidth="1"/>
    <col min="2" max="4" width="18.00390625" style="2" customWidth="1"/>
    <col min="5" max="5" width="18.28125" style="2" bestFit="1" customWidth="1"/>
    <col min="6" max="6" width="0.9921875" style="2" customWidth="1"/>
    <col min="7" max="7" width="22.8515625" style="2" bestFit="1" customWidth="1"/>
    <col min="8" max="8" width="15.140625" style="2" bestFit="1" customWidth="1"/>
    <col min="9" max="9" width="14.00390625" style="2" bestFit="1" customWidth="1"/>
    <col min="10" max="10" width="20.00390625" style="2" bestFit="1" customWidth="1"/>
    <col min="11" max="11" width="15.140625" style="2" customWidth="1"/>
    <col min="12" max="12" width="17.140625" style="2" bestFit="1" customWidth="1"/>
    <col min="13" max="13" width="17.7109375" style="2" bestFit="1" customWidth="1"/>
    <col min="14" max="14" width="18.00390625" style="2" bestFit="1" customWidth="1"/>
    <col min="15" max="15" width="1.1484375" style="2" customWidth="1"/>
    <col min="16" max="17" width="16.8515625" style="2" bestFit="1" customWidth="1"/>
    <col min="18" max="18" width="14.8515625" style="2" customWidth="1"/>
    <col min="19" max="19" width="17.140625" style="2" customWidth="1"/>
    <col min="20" max="20" width="17.8515625" style="2" customWidth="1"/>
    <col min="21" max="21" width="12.28125" style="2" bestFit="1" customWidth="1"/>
    <col min="22" max="23" width="9.140625" style="2" customWidth="1"/>
    <col min="24" max="24" width="20.421875" style="2" customWidth="1"/>
    <col min="25" max="25" width="16.28125" style="2" customWidth="1"/>
    <col min="26" max="26" width="15.00390625" style="2" customWidth="1"/>
    <col min="27" max="27" width="14.28125" style="2" customWidth="1"/>
    <col min="28" max="28" width="15.421875" style="2" customWidth="1"/>
    <col min="29" max="29" width="2.140625" style="2" customWidth="1"/>
    <col min="30" max="30" width="20.28125" style="2" customWidth="1"/>
    <col min="31" max="31" width="12.7109375" style="2" customWidth="1"/>
    <col min="32" max="32" width="11.7109375" style="2" customWidth="1"/>
    <col min="33" max="33" width="13.28125" style="2" customWidth="1"/>
    <col min="34" max="34" width="12.421875" style="2" customWidth="1"/>
    <col min="35" max="35" width="17.140625" style="2" customWidth="1"/>
    <col min="36" max="36" width="16.00390625" style="2" customWidth="1"/>
    <col min="37" max="37" width="15.140625" style="2" bestFit="1" customWidth="1"/>
    <col min="38" max="38" width="1.421875" style="2" customWidth="1"/>
    <col min="39" max="39" width="15.57421875" style="2" customWidth="1"/>
    <col min="40" max="40" width="14.7109375" style="2" customWidth="1"/>
    <col min="41" max="41" width="13.8515625" style="2" bestFit="1" customWidth="1"/>
    <col min="42" max="42" width="9.140625" style="2" customWidth="1"/>
    <col min="43" max="43" width="23.00390625" style="2" customWidth="1"/>
    <col min="44" max="44" width="26.421875" style="2" bestFit="1" customWidth="1"/>
    <col min="45" max="46" width="18.00390625" style="2" bestFit="1" customWidth="1"/>
    <col min="47" max="47" width="19.00390625" style="2" bestFit="1" customWidth="1"/>
    <col min="48" max="48" width="1.28515625" style="2" customWidth="1"/>
    <col min="49" max="49" width="16.421875" style="2" customWidth="1"/>
    <col min="50" max="50" width="14.7109375" style="2" customWidth="1"/>
    <col min="51" max="51" width="11.8515625" style="2" bestFit="1" customWidth="1"/>
    <col min="52" max="52" width="14.00390625" style="2" bestFit="1" customWidth="1"/>
    <col min="53" max="53" width="17.421875" style="2" customWidth="1"/>
    <col min="54" max="54" width="15.8515625" style="2" customWidth="1"/>
    <col min="55" max="56" width="17.7109375" style="2" bestFit="1" customWidth="1"/>
    <col min="57" max="57" width="2.00390625" style="2" customWidth="1"/>
    <col min="58" max="58" width="15.7109375" style="2" customWidth="1"/>
    <col min="59" max="59" width="16.00390625" style="2" customWidth="1"/>
    <col min="60" max="60" width="9.140625" style="2" customWidth="1"/>
    <col min="61" max="61" width="11.28125" style="2" bestFit="1" customWidth="1"/>
    <col min="62" max="16384" width="9.140625" style="2" customWidth="1"/>
  </cols>
  <sheetData>
    <row r="1" spans="1:52" ht="15.75">
      <c r="A1" s="1"/>
      <c r="B1" s="1"/>
      <c r="C1" s="1"/>
      <c r="D1" s="1"/>
      <c r="E1" s="1"/>
      <c r="F1" s="1"/>
      <c r="AW1" s="3"/>
      <c r="AX1" s="4"/>
      <c r="AY1" s="4"/>
      <c r="AZ1" s="4"/>
    </row>
    <row r="2" spans="1:59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7"/>
    </row>
    <row r="3" spans="1:59" ht="12.75">
      <c r="A3" s="6" t="s">
        <v>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2.75">
      <c r="A4" s="8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Q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5.75">
      <c r="A5" s="2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Y5" s="6"/>
      <c r="Z5" s="6"/>
      <c r="AA5" s="6"/>
      <c r="AB5" s="6"/>
      <c r="AC5" s="6"/>
      <c r="AD5" s="9"/>
      <c r="AE5" s="6"/>
      <c r="AF5" s="6"/>
      <c r="AG5" s="6"/>
      <c r="AH5" s="6"/>
      <c r="AI5" s="6"/>
      <c r="AJ5" s="6"/>
      <c r="AK5" s="6"/>
      <c r="AL5" s="6"/>
      <c r="AM5" s="6"/>
      <c r="AN5" s="6"/>
      <c r="AR5" s="10"/>
      <c r="AS5" s="11"/>
      <c r="AT5" s="11"/>
      <c r="AU5" s="11"/>
      <c r="AV5" s="6"/>
      <c r="AW5" s="9"/>
      <c r="AX5" s="9"/>
      <c r="AY5" s="9"/>
      <c r="AZ5" s="9"/>
      <c r="BA5" s="9"/>
      <c r="BB5" s="9"/>
      <c r="BC5" s="9"/>
      <c r="BD5" s="9"/>
      <c r="BE5" s="11"/>
      <c r="BF5" s="11"/>
      <c r="BG5" s="11"/>
    </row>
    <row r="6" spans="1:49" ht="15.75">
      <c r="A6" s="12" t="s">
        <v>4</v>
      </c>
      <c r="B6" s="11">
        <v>1</v>
      </c>
      <c r="C6" s="11">
        <v>2</v>
      </c>
      <c r="D6" s="11">
        <v>3</v>
      </c>
      <c r="E6" s="11">
        <v>4</v>
      </c>
      <c r="F6" s="12"/>
      <c r="G6" s="11">
        <v>5</v>
      </c>
      <c r="H6" s="11">
        <v>6</v>
      </c>
      <c r="I6" s="11">
        <v>7</v>
      </c>
      <c r="J6" s="11">
        <v>8</v>
      </c>
      <c r="K6" s="11" t="s">
        <v>3</v>
      </c>
      <c r="L6" s="11">
        <v>9</v>
      </c>
      <c r="M6" s="11">
        <v>10</v>
      </c>
      <c r="N6" s="11">
        <v>11</v>
      </c>
      <c r="O6" s="11"/>
      <c r="P6" s="11">
        <v>12</v>
      </c>
      <c r="Q6" s="11">
        <v>13</v>
      </c>
      <c r="X6" s="12"/>
      <c r="Y6" s="11"/>
      <c r="Z6" s="11"/>
      <c r="AA6" s="11"/>
      <c r="AB6" s="11"/>
      <c r="AC6" s="12"/>
      <c r="AD6" s="13"/>
      <c r="AE6" s="9"/>
      <c r="AF6" s="9"/>
      <c r="AG6" s="9"/>
      <c r="AH6" s="9"/>
      <c r="AI6" s="9"/>
      <c r="AJ6" s="9"/>
      <c r="AK6" s="9"/>
      <c r="AL6" s="11"/>
      <c r="AM6" s="11"/>
      <c r="AN6" s="11"/>
      <c r="AQ6" s="12"/>
      <c r="AR6" s="14"/>
      <c r="AS6" s="15"/>
      <c r="AT6" s="15"/>
      <c r="AU6" s="15"/>
      <c r="AV6" s="12"/>
      <c r="AW6" s="13"/>
    </row>
    <row r="7" spans="1:61" ht="12.75">
      <c r="A7" s="12"/>
      <c r="B7" s="15" t="s">
        <v>6</v>
      </c>
      <c r="C7" s="15" t="s">
        <v>5</v>
      </c>
      <c r="D7" s="15" t="s">
        <v>5</v>
      </c>
      <c r="E7" s="15" t="s">
        <v>7</v>
      </c>
      <c r="F7" s="15"/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15" t="s">
        <v>15</v>
      </c>
      <c r="O7" s="15"/>
      <c r="P7" s="15" t="s">
        <v>16</v>
      </c>
      <c r="Q7" s="15" t="s">
        <v>17</v>
      </c>
      <c r="X7" s="12"/>
      <c r="Y7" s="15"/>
      <c r="Z7" s="15"/>
      <c r="AA7" s="15"/>
      <c r="AB7" s="15"/>
      <c r="AC7" s="15"/>
      <c r="AD7" s="13"/>
      <c r="AE7" s="13"/>
      <c r="AF7" s="13"/>
      <c r="AG7" s="13"/>
      <c r="AH7" s="13"/>
      <c r="AI7" s="13"/>
      <c r="AJ7" s="13"/>
      <c r="AK7" s="13"/>
      <c r="AL7" s="15"/>
      <c r="AM7" s="15"/>
      <c r="AN7" s="15"/>
      <c r="AQ7" s="12"/>
      <c r="AR7" s="16"/>
      <c r="AS7" s="15"/>
      <c r="AT7" s="15"/>
      <c r="AU7" s="15"/>
      <c r="AV7" s="15"/>
      <c r="AW7" s="13"/>
      <c r="AX7" s="13"/>
      <c r="AY7" s="13"/>
      <c r="AZ7" s="13"/>
      <c r="BA7" s="13"/>
      <c r="BB7" s="13"/>
      <c r="BC7" s="13"/>
      <c r="BD7" s="13"/>
      <c r="BE7" s="15"/>
      <c r="BF7" s="15"/>
      <c r="BG7" s="15"/>
      <c r="BH7" s="17"/>
      <c r="BI7" s="18"/>
    </row>
    <row r="8" spans="1:61" ht="12.75">
      <c r="A8" s="12"/>
      <c r="B8" s="19" t="s">
        <v>80</v>
      </c>
      <c r="C8" s="20" t="s">
        <v>18</v>
      </c>
      <c r="D8" s="20" t="s">
        <v>19</v>
      </c>
      <c r="E8" s="20" t="s">
        <v>20</v>
      </c>
      <c r="F8" s="20"/>
      <c r="G8" s="20" t="s">
        <v>21</v>
      </c>
      <c r="H8" s="20" t="s">
        <v>22</v>
      </c>
      <c r="I8" s="20" t="s">
        <v>23</v>
      </c>
      <c r="J8" s="20"/>
      <c r="K8" s="20"/>
      <c r="L8" s="20" t="s">
        <v>24</v>
      </c>
      <c r="M8" s="20" t="s">
        <v>25</v>
      </c>
      <c r="N8" s="20" t="s">
        <v>25</v>
      </c>
      <c r="O8" s="20"/>
      <c r="P8" s="20" t="s">
        <v>26</v>
      </c>
      <c r="Q8" s="20" t="s">
        <v>27</v>
      </c>
      <c r="X8" s="12"/>
      <c r="Y8" s="19"/>
      <c r="Z8" s="20"/>
      <c r="AA8" s="20"/>
      <c r="AB8" s="20"/>
      <c r="AC8" s="20"/>
      <c r="AD8" s="21"/>
      <c r="AE8" s="21"/>
      <c r="AF8" s="21"/>
      <c r="AG8" s="21"/>
      <c r="AH8" s="21"/>
      <c r="AI8" s="21"/>
      <c r="AJ8" s="21"/>
      <c r="AK8" s="21"/>
      <c r="AL8" s="20"/>
      <c r="AM8" s="20"/>
      <c r="AN8" s="20"/>
      <c r="AQ8" s="12"/>
      <c r="AR8" s="22"/>
      <c r="AS8" s="20"/>
      <c r="AT8" s="20"/>
      <c r="AU8" s="20"/>
      <c r="AV8" s="20"/>
      <c r="AW8" s="21"/>
      <c r="AX8" s="21"/>
      <c r="AY8" s="21"/>
      <c r="AZ8" s="21"/>
      <c r="BA8" s="21"/>
      <c r="BB8" s="21"/>
      <c r="BC8" s="21"/>
      <c r="BD8" s="21"/>
      <c r="BE8" s="20"/>
      <c r="BF8" s="20"/>
      <c r="BG8" s="20"/>
      <c r="BI8" s="18"/>
    </row>
    <row r="9" spans="1:60" ht="12.75">
      <c r="A9" s="12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X9" s="12"/>
      <c r="Y9" s="2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Q9" s="12"/>
      <c r="AR9" s="23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H9" s="17"/>
    </row>
    <row r="10" spans="1:61" ht="12.75">
      <c r="A10" s="17" t="s">
        <v>28</v>
      </c>
      <c r="B10" s="23">
        <v>82509993</v>
      </c>
      <c r="C10" s="23">
        <v>10000000</v>
      </c>
      <c r="D10" s="23">
        <v>8131300</v>
      </c>
      <c r="E10" s="23">
        <f aca="true" t="shared" si="0" ref="E10:E24">+B10-(C10+D10)</f>
        <v>64378693</v>
      </c>
      <c r="F10" s="23"/>
      <c r="G10" s="23">
        <v>37733615</v>
      </c>
      <c r="H10" s="23">
        <v>4360760</v>
      </c>
      <c r="I10" s="23">
        <v>177839</v>
      </c>
      <c r="J10" s="23">
        <v>9270655</v>
      </c>
      <c r="K10" s="23">
        <v>733429</v>
      </c>
      <c r="L10" s="23">
        <v>0</v>
      </c>
      <c r="M10" s="23">
        <v>12102395</v>
      </c>
      <c r="N10" s="23">
        <f aca="true" t="shared" si="1" ref="N10:N60">SUM(G10:M10)</f>
        <v>64378693</v>
      </c>
      <c r="O10" s="23"/>
      <c r="P10" s="23">
        <v>0</v>
      </c>
      <c r="Q10" s="23">
        <v>0</v>
      </c>
      <c r="S10" s="25">
        <f>+E10</f>
        <v>64378693</v>
      </c>
      <c r="T10" s="25">
        <f>+Q10+P10+N10</f>
        <v>64378693</v>
      </c>
      <c r="U10" s="25">
        <f aca="true" t="shared" si="2" ref="U10:U60">+S10-T10</f>
        <v>0</v>
      </c>
      <c r="X10" s="17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/>
      <c r="AQ10" s="1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17"/>
      <c r="BI10" s="25"/>
    </row>
    <row r="11" spans="1:61" ht="12.75">
      <c r="A11" s="26" t="s">
        <v>29</v>
      </c>
      <c r="B11" s="27">
        <v>19038673</v>
      </c>
      <c r="C11" s="29">
        <v>4834362</v>
      </c>
      <c r="D11" s="28">
        <v>0</v>
      </c>
      <c r="E11" s="23">
        <v>14204311</v>
      </c>
      <c r="F11" s="27"/>
      <c r="G11" s="27">
        <v>11306699</v>
      </c>
      <c r="H11" s="27">
        <v>1085976</v>
      </c>
      <c r="I11" s="27">
        <v>0</v>
      </c>
      <c r="J11" s="27">
        <v>213632</v>
      </c>
      <c r="K11" s="27">
        <v>369870</v>
      </c>
      <c r="L11" s="27">
        <v>0</v>
      </c>
      <c r="M11" s="27">
        <v>1228134</v>
      </c>
      <c r="N11" s="23">
        <f t="shared" si="1"/>
        <v>14204311</v>
      </c>
      <c r="O11" s="27"/>
      <c r="P11" s="27">
        <v>0</v>
      </c>
      <c r="Q11" s="27">
        <v>0</v>
      </c>
      <c r="S11" s="25">
        <f aca="true" t="shared" si="3" ref="S11:S60">+E11</f>
        <v>14204311</v>
      </c>
      <c r="T11" s="25">
        <f aca="true" t="shared" si="4" ref="T11:T60">+Q11+P11+N11</f>
        <v>14204311</v>
      </c>
      <c r="U11" s="25">
        <f t="shared" si="2"/>
        <v>0</v>
      </c>
      <c r="X11" s="26"/>
      <c r="Y11" s="27"/>
      <c r="Z11" s="28"/>
      <c r="AA11" s="28"/>
      <c r="AB11" s="27"/>
      <c r="AC11" s="27"/>
      <c r="AD11" s="27"/>
      <c r="AE11" s="27"/>
      <c r="AF11" s="27"/>
      <c r="AG11" s="27"/>
      <c r="AH11" s="27"/>
      <c r="AI11" s="27"/>
      <c r="AJ11" s="27"/>
      <c r="AK11" s="23"/>
      <c r="AL11" s="27"/>
      <c r="AM11" s="27"/>
      <c r="AN11" s="27"/>
      <c r="AO11"/>
      <c r="AQ11" s="26"/>
      <c r="AR11" s="23"/>
      <c r="AS11" s="29"/>
      <c r="AT11" s="28"/>
      <c r="AU11" s="27"/>
      <c r="AV11" s="27"/>
      <c r="AW11" s="23"/>
      <c r="AX11" s="23"/>
      <c r="AY11" s="27"/>
      <c r="AZ11" s="23"/>
      <c r="BA11" s="23"/>
      <c r="BB11" s="27"/>
      <c r="BC11" s="23"/>
      <c r="BD11" s="23"/>
      <c r="BE11" s="27"/>
      <c r="BF11" s="27"/>
      <c r="BG11" s="27"/>
      <c r="BH11" s="17"/>
      <c r="BI11" s="25"/>
    </row>
    <row r="12" spans="1:61" ht="12.75">
      <c r="A12" s="17" t="s">
        <v>30</v>
      </c>
      <c r="B12" s="23">
        <v>222419988</v>
      </c>
      <c r="C12" s="23">
        <v>12220532</v>
      </c>
      <c r="D12" s="23">
        <v>11367189</v>
      </c>
      <c r="E12" s="23">
        <f t="shared" si="0"/>
        <v>198832267</v>
      </c>
      <c r="F12" s="23"/>
      <c r="G12" s="23">
        <v>153555920</v>
      </c>
      <c r="H12" s="23">
        <v>4466570</v>
      </c>
      <c r="I12" s="23">
        <v>0</v>
      </c>
      <c r="J12" s="23">
        <v>12782227</v>
      </c>
      <c r="K12" s="23">
        <v>655927</v>
      </c>
      <c r="L12" s="23">
        <v>0</v>
      </c>
      <c r="M12" s="23">
        <v>27371623</v>
      </c>
      <c r="N12" s="23">
        <f t="shared" si="1"/>
        <v>198832267</v>
      </c>
      <c r="O12" s="23"/>
      <c r="P12" s="23">
        <v>0</v>
      </c>
      <c r="Q12" s="23">
        <v>0</v>
      </c>
      <c r="S12" s="25">
        <f t="shared" si="3"/>
        <v>198832267</v>
      </c>
      <c r="T12" s="25">
        <f t="shared" si="4"/>
        <v>198832267</v>
      </c>
      <c r="U12" s="25">
        <f t="shared" si="2"/>
        <v>0</v>
      </c>
      <c r="X12" s="17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/>
      <c r="AQ12" s="1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18"/>
      <c r="BI12" s="25"/>
    </row>
    <row r="13" spans="1:61" ht="12.75">
      <c r="A13" s="17" t="s">
        <v>31</v>
      </c>
      <c r="B13" s="23">
        <v>19936461</v>
      </c>
      <c r="C13" s="23">
        <v>0</v>
      </c>
      <c r="D13" s="23">
        <v>0</v>
      </c>
      <c r="E13" s="23">
        <f t="shared" si="0"/>
        <v>19936461</v>
      </c>
      <c r="F13" s="23"/>
      <c r="G13" s="23">
        <v>11747674</v>
      </c>
      <c r="H13" s="23">
        <v>3929677</v>
      </c>
      <c r="I13" s="23">
        <v>0</v>
      </c>
      <c r="J13" s="23">
        <v>1101233</v>
      </c>
      <c r="K13" s="23">
        <v>483015</v>
      </c>
      <c r="L13" s="23">
        <v>0</v>
      </c>
      <c r="M13" s="23">
        <v>2674862</v>
      </c>
      <c r="N13" s="23">
        <f t="shared" si="1"/>
        <v>19936461</v>
      </c>
      <c r="O13" s="23"/>
      <c r="P13" s="23">
        <v>0</v>
      </c>
      <c r="Q13" s="23">
        <v>0</v>
      </c>
      <c r="S13" s="25">
        <f t="shared" si="3"/>
        <v>19936461</v>
      </c>
      <c r="T13" s="25">
        <f t="shared" si="4"/>
        <v>19936461</v>
      </c>
      <c r="U13" s="25">
        <f t="shared" si="2"/>
        <v>0</v>
      </c>
      <c r="X13" s="17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/>
      <c r="AQ13" s="1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17"/>
      <c r="BI13" s="25"/>
    </row>
    <row r="14" spans="1:61" ht="12.75">
      <c r="A14" s="17" t="s">
        <v>32</v>
      </c>
      <c r="B14" s="23">
        <v>3199519673</v>
      </c>
      <c r="C14" s="23">
        <v>0</v>
      </c>
      <c r="D14" s="23">
        <v>0</v>
      </c>
      <c r="E14" s="23">
        <f t="shared" si="0"/>
        <v>3199519673</v>
      </c>
      <c r="F14" s="23"/>
      <c r="G14" s="23">
        <v>2860121652</v>
      </c>
      <c r="H14" s="23">
        <v>0</v>
      </c>
      <c r="I14" s="23">
        <v>0</v>
      </c>
      <c r="J14" s="23">
        <v>91023917</v>
      </c>
      <c r="K14" s="23">
        <v>25622281</v>
      </c>
      <c r="L14" s="23">
        <v>0</v>
      </c>
      <c r="M14" s="23">
        <v>222736237</v>
      </c>
      <c r="N14" s="23">
        <f t="shared" si="1"/>
        <v>3199504087</v>
      </c>
      <c r="O14" s="23"/>
      <c r="P14" s="23">
        <v>15586</v>
      </c>
      <c r="Q14" s="23">
        <v>0</v>
      </c>
      <c r="S14" s="25">
        <f t="shared" si="3"/>
        <v>3199519673</v>
      </c>
      <c r="T14" s="25">
        <f t="shared" si="4"/>
        <v>3199519673</v>
      </c>
      <c r="U14" s="25">
        <f t="shared" si="2"/>
        <v>0</v>
      </c>
      <c r="X14" s="17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/>
      <c r="AQ14" s="1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/>
      <c r="BI14" s="25"/>
    </row>
    <row r="15" spans="1:61" ht="12.75">
      <c r="A15" s="17" t="s">
        <v>33</v>
      </c>
      <c r="B15" s="23">
        <v>41332378</v>
      </c>
      <c r="C15" s="23">
        <v>10504737</v>
      </c>
      <c r="D15" s="23">
        <v>1894974</v>
      </c>
      <c r="E15" s="23">
        <f t="shared" si="0"/>
        <v>28932667</v>
      </c>
      <c r="F15" s="23"/>
      <c r="G15" s="23">
        <v>22311968</v>
      </c>
      <c r="H15" s="23">
        <v>253627</v>
      </c>
      <c r="I15" s="23">
        <v>0</v>
      </c>
      <c r="J15" s="23">
        <v>1194183</v>
      </c>
      <c r="K15" s="23">
        <v>469882</v>
      </c>
      <c r="L15" s="23">
        <v>0</v>
      </c>
      <c r="M15" s="23">
        <v>4703006</v>
      </c>
      <c r="N15" s="23">
        <f t="shared" si="1"/>
        <v>28932666</v>
      </c>
      <c r="O15" s="23"/>
      <c r="P15" s="23">
        <v>0</v>
      </c>
      <c r="Q15" s="23">
        <v>0</v>
      </c>
      <c r="S15" s="25">
        <f t="shared" si="3"/>
        <v>28932667</v>
      </c>
      <c r="T15" s="25">
        <f t="shared" si="4"/>
        <v>28932666</v>
      </c>
      <c r="U15" s="25">
        <f t="shared" si="2"/>
        <v>1</v>
      </c>
      <c r="X15" s="17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/>
      <c r="AQ15" s="1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/>
      <c r="BI15" s="25"/>
    </row>
    <row r="16" spans="1:61" ht="12.75">
      <c r="A16" s="17" t="s">
        <v>34</v>
      </c>
      <c r="B16" s="23">
        <v>266788107</v>
      </c>
      <c r="C16" s="23">
        <v>0</v>
      </c>
      <c r="D16" s="23">
        <v>5966288</v>
      </c>
      <c r="E16" s="23">
        <f t="shared" si="0"/>
        <v>260821819</v>
      </c>
      <c r="F16" s="23"/>
      <c r="G16" s="23">
        <v>251009041</v>
      </c>
      <c r="H16" s="23">
        <v>0</v>
      </c>
      <c r="I16" s="23">
        <v>0</v>
      </c>
      <c r="J16" s="23">
        <v>9812778</v>
      </c>
      <c r="K16" s="23">
        <v>0</v>
      </c>
      <c r="L16" s="23">
        <v>0</v>
      </c>
      <c r="M16" s="23">
        <v>0</v>
      </c>
      <c r="N16" s="23">
        <f t="shared" si="1"/>
        <v>260821819</v>
      </c>
      <c r="O16" s="23"/>
      <c r="P16" s="23">
        <v>0</v>
      </c>
      <c r="Q16" s="23">
        <v>0</v>
      </c>
      <c r="S16" s="25">
        <f t="shared" si="3"/>
        <v>260821819</v>
      </c>
      <c r="T16" s="25">
        <f t="shared" si="4"/>
        <v>260821819</v>
      </c>
      <c r="U16" s="25">
        <f t="shared" si="2"/>
        <v>0</v>
      </c>
      <c r="X16" s="17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/>
      <c r="AQ16" s="1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/>
      <c r="BI16" s="25"/>
    </row>
    <row r="17" spans="1:61" ht="12.75">
      <c r="A17" s="17" t="s">
        <v>35</v>
      </c>
      <c r="B17" s="23">
        <v>19936946</v>
      </c>
      <c r="C17" s="23">
        <v>900000</v>
      </c>
      <c r="D17" s="23">
        <v>0</v>
      </c>
      <c r="E17" s="23">
        <f t="shared" si="0"/>
        <v>19036946</v>
      </c>
      <c r="F17" s="23"/>
      <c r="G17" s="23">
        <v>10157216</v>
      </c>
      <c r="H17" s="23">
        <v>5552221</v>
      </c>
      <c r="I17" s="23">
        <v>0</v>
      </c>
      <c r="J17" s="23">
        <v>1200917</v>
      </c>
      <c r="K17" s="23">
        <v>2126592</v>
      </c>
      <c r="L17" s="23">
        <v>0</v>
      </c>
      <c r="M17" s="23">
        <v>0</v>
      </c>
      <c r="N17" s="23">
        <f t="shared" si="1"/>
        <v>19036946</v>
      </c>
      <c r="O17" s="23"/>
      <c r="P17" s="23">
        <v>0</v>
      </c>
      <c r="Q17" s="23">
        <v>0</v>
      </c>
      <c r="S17" s="25">
        <f t="shared" si="3"/>
        <v>19036946</v>
      </c>
      <c r="T17" s="25">
        <f t="shared" si="4"/>
        <v>19036946</v>
      </c>
      <c r="U17" s="25">
        <f t="shared" si="2"/>
        <v>0</v>
      </c>
      <c r="X17" s="17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/>
      <c r="AQ17" s="1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/>
      <c r="BI17" s="25"/>
    </row>
    <row r="18" spans="1:61" ht="12.75">
      <c r="A18" s="17" t="s">
        <v>36</v>
      </c>
      <c r="B18" s="23">
        <v>64961043</v>
      </c>
      <c r="C18" s="23">
        <v>0</v>
      </c>
      <c r="D18" s="23">
        <v>0</v>
      </c>
      <c r="E18" s="23">
        <f t="shared" si="0"/>
        <v>64961043</v>
      </c>
      <c r="F18" s="23"/>
      <c r="G18" s="23">
        <v>35389425</v>
      </c>
      <c r="H18" s="23">
        <v>8952606</v>
      </c>
      <c r="I18" s="23">
        <v>5000000</v>
      </c>
      <c r="J18" s="23">
        <v>3765982</v>
      </c>
      <c r="K18" s="23">
        <v>389459</v>
      </c>
      <c r="L18" s="23"/>
      <c r="M18" s="23">
        <v>7478021</v>
      </c>
      <c r="N18" s="23">
        <f t="shared" si="1"/>
        <v>60975493</v>
      </c>
      <c r="O18" s="23"/>
      <c r="P18" s="23">
        <v>73199</v>
      </c>
      <c r="Q18" s="23">
        <v>3912351</v>
      </c>
      <c r="S18" s="25">
        <f t="shared" si="3"/>
        <v>64961043</v>
      </c>
      <c r="T18" s="25">
        <f t="shared" si="4"/>
        <v>64961043</v>
      </c>
      <c r="U18" s="25">
        <f t="shared" si="2"/>
        <v>0</v>
      </c>
      <c r="X18" s="17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/>
      <c r="AQ18" s="1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/>
      <c r="BI18" s="25"/>
    </row>
    <row r="19" spans="1:61" ht="12.75">
      <c r="A19" s="17" t="s">
        <v>37</v>
      </c>
      <c r="B19" s="23">
        <v>562340120</v>
      </c>
      <c r="C19" s="23">
        <v>0</v>
      </c>
      <c r="D19" s="23">
        <v>56234012</v>
      </c>
      <c r="E19" s="23">
        <f t="shared" si="0"/>
        <v>506106108</v>
      </c>
      <c r="F19" s="23"/>
      <c r="G19" s="23">
        <v>257727993</v>
      </c>
      <c r="H19" s="23">
        <v>169867697</v>
      </c>
      <c r="I19" s="23">
        <v>0</v>
      </c>
      <c r="J19" s="23">
        <v>30956689</v>
      </c>
      <c r="K19" s="23">
        <v>9858153</v>
      </c>
      <c r="L19" s="23">
        <v>9193175</v>
      </c>
      <c r="M19" s="23">
        <v>28502401</v>
      </c>
      <c r="N19" s="23">
        <f t="shared" si="1"/>
        <v>506106108</v>
      </c>
      <c r="O19" s="23"/>
      <c r="P19" s="23">
        <v>0</v>
      </c>
      <c r="Q19" s="23">
        <v>0</v>
      </c>
      <c r="S19" s="25">
        <f t="shared" si="3"/>
        <v>506106108</v>
      </c>
      <c r="T19" s="25">
        <f t="shared" si="4"/>
        <v>506106108</v>
      </c>
      <c r="U19" s="25">
        <f t="shared" si="2"/>
        <v>0</v>
      </c>
      <c r="X19" s="17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/>
      <c r="AQ19" s="1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/>
      <c r="BI19" s="25"/>
    </row>
    <row r="20" spans="1:61" ht="12.75">
      <c r="A20" s="17" t="s">
        <v>38</v>
      </c>
      <c r="B20" s="23">
        <v>260877916</v>
      </c>
      <c r="C20" s="23">
        <v>9000000</v>
      </c>
      <c r="D20" s="23">
        <v>9000000</v>
      </c>
      <c r="E20" s="23">
        <f t="shared" si="0"/>
        <v>242877916</v>
      </c>
      <c r="F20" s="23"/>
      <c r="G20" s="23">
        <v>168527188</v>
      </c>
      <c r="H20" s="23">
        <f>27344041+15363289</f>
        <v>42707330</v>
      </c>
      <c r="I20" s="23">
        <v>7000000</v>
      </c>
      <c r="J20" s="23">
        <v>6365738</v>
      </c>
      <c r="K20" s="23">
        <v>5577862</v>
      </c>
      <c r="L20" s="23"/>
      <c r="M20" s="23">
        <f>1117585+4178966</f>
        <v>5296551</v>
      </c>
      <c r="N20" s="23">
        <f t="shared" si="1"/>
        <v>235474669</v>
      </c>
      <c r="O20" s="23"/>
      <c r="P20" s="23">
        <v>388352</v>
      </c>
      <c r="Q20" s="23">
        <v>7014895</v>
      </c>
      <c r="S20" s="25">
        <f t="shared" si="3"/>
        <v>242877916</v>
      </c>
      <c r="T20" s="25">
        <f t="shared" si="4"/>
        <v>242877916</v>
      </c>
      <c r="U20" s="25">
        <f t="shared" si="2"/>
        <v>0</v>
      </c>
      <c r="X20" s="17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/>
      <c r="AQ20" s="17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/>
      <c r="BI20" s="25"/>
    </row>
    <row r="21" spans="1:61" ht="12.75">
      <c r="A21" s="17" t="s">
        <v>39</v>
      </c>
      <c r="B21" s="23">
        <v>27929316</v>
      </c>
      <c r="C21" s="23">
        <v>841432</v>
      </c>
      <c r="D21" s="23">
        <v>1000000</v>
      </c>
      <c r="E21" s="23">
        <f t="shared" si="0"/>
        <v>26087884</v>
      </c>
      <c r="F21" s="23"/>
      <c r="G21" s="23">
        <v>21477672</v>
      </c>
      <c r="H21" s="23">
        <v>1861201</v>
      </c>
      <c r="I21" s="23">
        <v>0</v>
      </c>
      <c r="J21" s="23">
        <v>1821190</v>
      </c>
      <c r="K21" s="23">
        <v>927821</v>
      </c>
      <c r="L21" s="23">
        <v>0</v>
      </c>
      <c r="M21" s="23">
        <v>0</v>
      </c>
      <c r="N21" s="23">
        <f t="shared" si="1"/>
        <v>26087884</v>
      </c>
      <c r="O21" s="23"/>
      <c r="P21" s="23">
        <v>0</v>
      </c>
      <c r="Q21" s="23">
        <v>0</v>
      </c>
      <c r="S21" s="25">
        <f t="shared" si="3"/>
        <v>26087884</v>
      </c>
      <c r="T21" s="25">
        <f t="shared" si="4"/>
        <v>26087884</v>
      </c>
      <c r="U21" s="25">
        <f t="shared" si="2"/>
        <v>0</v>
      </c>
      <c r="X21" s="17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/>
      <c r="AQ21" s="1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/>
      <c r="BI21" s="25"/>
    </row>
    <row r="22" spans="1:61" ht="12.75">
      <c r="A22" s="17" t="s">
        <v>40</v>
      </c>
      <c r="B22" s="23">
        <v>12162710</v>
      </c>
      <c r="C22" s="23">
        <v>0</v>
      </c>
      <c r="D22" s="23">
        <v>0</v>
      </c>
      <c r="E22" s="23">
        <f t="shared" si="0"/>
        <v>12162710</v>
      </c>
      <c r="F22" s="23"/>
      <c r="G22" s="23">
        <v>412200</v>
      </c>
      <c r="H22" s="23">
        <v>43195</v>
      </c>
      <c r="I22" s="23">
        <v>0</v>
      </c>
      <c r="J22" s="23">
        <v>1957272</v>
      </c>
      <c r="K22" s="23">
        <v>382834</v>
      </c>
      <c r="L22" s="23">
        <v>0</v>
      </c>
      <c r="M22" s="23">
        <v>9367209</v>
      </c>
      <c r="N22" s="23">
        <f t="shared" si="1"/>
        <v>12162710</v>
      </c>
      <c r="O22" s="23"/>
      <c r="P22" s="23">
        <v>0</v>
      </c>
      <c r="Q22" s="23">
        <v>0</v>
      </c>
      <c r="S22" s="25">
        <f t="shared" si="3"/>
        <v>12162710</v>
      </c>
      <c r="T22" s="25">
        <f t="shared" si="4"/>
        <v>12162710</v>
      </c>
      <c r="U22" s="25">
        <f t="shared" si="2"/>
        <v>0</v>
      </c>
      <c r="X22" s="17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/>
      <c r="AQ22" s="17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/>
      <c r="BI22" s="25"/>
    </row>
    <row r="23" spans="1:61" ht="12.75">
      <c r="A23" s="30" t="s">
        <v>41</v>
      </c>
      <c r="B23" s="27">
        <v>188832899</v>
      </c>
      <c r="C23" s="28">
        <v>0</v>
      </c>
      <c r="D23" s="28">
        <v>0</v>
      </c>
      <c r="E23" s="23">
        <f t="shared" si="0"/>
        <v>188832899</v>
      </c>
      <c r="F23" s="29"/>
      <c r="G23" s="29">
        <v>176905078</v>
      </c>
      <c r="H23" s="29">
        <v>208411</v>
      </c>
      <c r="I23" s="29">
        <v>0</v>
      </c>
      <c r="J23" s="29">
        <v>11505755</v>
      </c>
      <c r="K23" s="29">
        <v>213655</v>
      </c>
      <c r="L23" s="29">
        <v>0</v>
      </c>
      <c r="M23" s="29">
        <v>0</v>
      </c>
      <c r="N23" s="23">
        <f t="shared" si="1"/>
        <v>188832899</v>
      </c>
      <c r="O23" s="29"/>
      <c r="P23" s="29">
        <v>0</v>
      </c>
      <c r="Q23" s="29">
        <v>0</v>
      </c>
      <c r="S23" s="25">
        <f t="shared" si="3"/>
        <v>188832899</v>
      </c>
      <c r="T23" s="25">
        <f t="shared" si="4"/>
        <v>188832899</v>
      </c>
      <c r="U23" s="25">
        <f t="shared" si="2"/>
        <v>0</v>
      </c>
      <c r="X23" s="30"/>
      <c r="Y23" s="27"/>
      <c r="Z23" s="28"/>
      <c r="AA23" s="28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/>
      <c r="AQ23" s="30"/>
      <c r="AR23" s="23"/>
      <c r="AS23" s="29"/>
      <c r="AT23" s="28"/>
      <c r="AU23" s="27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/>
      <c r="BI23" s="25"/>
    </row>
    <row r="24" spans="1:61" ht="12.75">
      <c r="A24" s="30" t="s">
        <v>42</v>
      </c>
      <c r="B24" s="27">
        <v>206799109</v>
      </c>
      <c r="C24" s="29">
        <v>42039000</v>
      </c>
      <c r="D24" s="29">
        <v>20000000</v>
      </c>
      <c r="E24" s="23">
        <f t="shared" si="0"/>
        <v>144760109</v>
      </c>
      <c r="F24" s="29"/>
      <c r="G24" s="29">
        <v>110857511</v>
      </c>
      <c r="H24" s="29">
        <v>3925831</v>
      </c>
      <c r="I24" s="29">
        <v>0</v>
      </c>
      <c r="J24" s="29">
        <v>18714016</v>
      </c>
      <c r="K24" s="29">
        <v>9861216</v>
      </c>
      <c r="L24" s="29">
        <v>0</v>
      </c>
      <c r="M24" s="29">
        <v>1401535</v>
      </c>
      <c r="N24" s="23">
        <f t="shared" si="1"/>
        <v>144760109</v>
      </c>
      <c r="O24" s="29"/>
      <c r="P24" s="29">
        <v>0</v>
      </c>
      <c r="Q24" s="29">
        <v>0</v>
      </c>
      <c r="S24" s="25">
        <f t="shared" si="3"/>
        <v>144760109</v>
      </c>
      <c r="T24" s="25">
        <f t="shared" si="4"/>
        <v>144760109</v>
      </c>
      <c r="U24" s="25">
        <f t="shared" si="2"/>
        <v>0</v>
      </c>
      <c r="X24" s="30"/>
      <c r="Y24" s="27"/>
      <c r="Z24" s="27"/>
      <c r="AA24" s="29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/>
      <c r="AQ24" s="30"/>
      <c r="AR24" s="23"/>
      <c r="AS24" s="27"/>
      <c r="AT24" s="29"/>
      <c r="AU24" s="27"/>
      <c r="AV24" s="29"/>
      <c r="AW24" s="23"/>
      <c r="AX24" s="23"/>
      <c r="AY24" s="29"/>
      <c r="AZ24" s="23"/>
      <c r="BA24" s="23"/>
      <c r="BB24" s="23"/>
      <c r="BC24" s="23"/>
      <c r="BD24" s="29"/>
      <c r="BE24" s="29"/>
      <c r="BF24" s="29"/>
      <c r="BG24" s="29"/>
      <c r="BH24"/>
      <c r="BI24" s="25"/>
    </row>
    <row r="25" spans="1:61" ht="12.75">
      <c r="A25" s="30" t="s">
        <v>43</v>
      </c>
      <c r="B25" s="23">
        <v>101916497</v>
      </c>
      <c r="C25" s="23">
        <v>0</v>
      </c>
      <c r="D25" s="23">
        <v>4546031</v>
      </c>
      <c r="E25" s="23">
        <f>+B25-(C25+D25)</f>
        <v>97370466</v>
      </c>
      <c r="F25" s="23"/>
      <c r="G25" s="23">
        <v>86013588</v>
      </c>
      <c r="H25" s="23">
        <v>4710424</v>
      </c>
      <c r="I25" s="23">
        <v>0</v>
      </c>
      <c r="J25" s="23">
        <v>6340203</v>
      </c>
      <c r="K25" s="23">
        <v>306251</v>
      </c>
      <c r="L25" s="23">
        <v>0</v>
      </c>
      <c r="M25" s="23">
        <v>0</v>
      </c>
      <c r="N25" s="23">
        <f>SUM(G25:M25)</f>
        <v>97370466</v>
      </c>
      <c r="O25" s="23"/>
      <c r="P25" s="23">
        <v>0</v>
      </c>
      <c r="Q25" s="23">
        <v>0</v>
      </c>
      <c r="S25" s="25">
        <f t="shared" si="3"/>
        <v>97370466</v>
      </c>
      <c r="T25" s="25">
        <f t="shared" si="4"/>
        <v>97370466</v>
      </c>
      <c r="U25" s="25">
        <f t="shared" si="2"/>
        <v>0</v>
      </c>
      <c r="X25" s="30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/>
      <c r="AQ25" s="3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/>
      <c r="BI25" s="25"/>
    </row>
    <row r="26" spans="1:61" ht="12.75">
      <c r="A26" s="30" t="s">
        <v>44</v>
      </c>
      <c r="B26" s="27">
        <v>101931061</v>
      </c>
      <c r="C26" s="28">
        <v>0</v>
      </c>
      <c r="D26" s="27">
        <v>10000000</v>
      </c>
      <c r="E26" s="23">
        <f aca="true" t="shared" si="5" ref="E26:E60">+B26-(C26+D26)</f>
        <v>91931061</v>
      </c>
      <c r="F26" s="29"/>
      <c r="G26" s="29">
        <v>53295269</v>
      </c>
      <c r="H26" s="29">
        <v>3133080</v>
      </c>
      <c r="I26" s="29">
        <v>0</v>
      </c>
      <c r="J26" s="29">
        <v>5864706</v>
      </c>
      <c r="K26" s="29">
        <v>0</v>
      </c>
      <c r="L26" s="29">
        <v>0</v>
      </c>
      <c r="M26" s="29">
        <v>29638006</v>
      </c>
      <c r="N26" s="23">
        <f t="shared" si="1"/>
        <v>91931061</v>
      </c>
      <c r="O26" s="29"/>
      <c r="P26" s="29">
        <v>0</v>
      </c>
      <c r="Q26" s="29">
        <v>0</v>
      </c>
      <c r="S26" s="25">
        <f t="shared" si="3"/>
        <v>91931061</v>
      </c>
      <c r="T26" s="25">
        <f t="shared" si="4"/>
        <v>91931061</v>
      </c>
      <c r="U26" s="25">
        <f t="shared" si="2"/>
        <v>0</v>
      </c>
      <c r="X26" s="30"/>
      <c r="Y26" s="27"/>
      <c r="Z26" s="28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/>
      <c r="AQ26" s="30"/>
      <c r="AR26" s="23"/>
      <c r="AS26" s="29"/>
      <c r="AT26" s="27"/>
      <c r="AU26" s="27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/>
      <c r="BI26" s="25"/>
    </row>
    <row r="27" spans="1:61" ht="12.75">
      <c r="A27" s="30" t="s">
        <v>45</v>
      </c>
      <c r="B27" s="23">
        <v>169218412</v>
      </c>
      <c r="C27" s="23">
        <v>7040032</v>
      </c>
      <c r="D27" s="23">
        <v>3675544</v>
      </c>
      <c r="E27" s="23">
        <f t="shared" si="5"/>
        <v>158502836</v>
      </c>
      <c r="F27" s="23"/>
      <c r="G27" s="23">
        <v>128034527</v>
      </c>
      <c r="H27" s="23">
        <v>4235769</v>
      </c>
      <c r="I27" s="23">
        <v>0</v>
      </c>
      <c r="J27" s="23">
        <v>19584940</v>
      </c>
      <c r="K27" s="23">
        <v>692354</v>
      </c>
      <c r="L27" s="23">
        <v>0</v>
      </c>
      <c r="M27" s="23">
        <v>5955246</v>
      </c>
      <c r="N27" s="23">
        <f t="shared" si="1"/>
        <v>158502836</v>
      </c>
      <c r="O27" s="23"/>
      <c r="P27" s="23">
        <v>0</v>
      </c>
      <c r="Q27" s="23">
        <v>0</v>
      </c>
      <c r="S27" s="25">
        <f t="shared" si="3"/>
        <v>158502836</v>
      </c>
      <c r="T27" s="25">
        <f t="shared" si="4"/>
        <v>158502836</v>
      </c>
      <c r="U27" s="25">
        <f t="shared" si="2"/>
        <v>0</v>
      </c>
      <c r="X27" s="30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  <c r="AL27" s="23"/>
      <c r="AM27" s="23"/>
      <c r="AN27" s="23"/>
      <c r="AO27"/>
      <c r="AQ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9"/>
      <c r="BE27" s="23"/>
      <c r="BF27" s="23"/>
      <c r="BG27" s="23"/>
      <c r="BH27"/>
      <c r="BI27" s="25"/>
    </row>
    <row r="28" spans="1:61" ht="12.75">
      <c r="A28" s="30" t="s">
        <v>46</v>
      </c>
      <c r="B28" s="23">
        <v>133006645</v>
      </c>
      <c r="C28" s="23">
        <v>0</v>
      </c>
      <c r="D28" s="23">
        <v>0</v>
      </c>
      <c r="E28" s="23">
        <f t="shared" si="5"/>
        <v>133006645</v>
      </c>
      <c r="F28" s="23"/>
      <c r="G28" s="23">
        <v>81510184</v>
      </c>
      <c r="H28" s="23">
        <v>31545464</v>
      </c>
      <c r="I28" s="23">
        <v>0</v>
      </c>
      <c r="J28" s="23">
        <v>19950997</v>
      </c>
      <c r="K28" s="23">
        <v>0</v>
      </c>
      <c r="L28" s="23">
        <v>0</v>
      </c>
      <c r="M28" s="23">
        <v>0</v>
      </c>
      <c r="N28" s="23">
        <f t="shared" si="1"/>
        <v>133006645</v>
      </c>
      <c r="O28" s="23"/>
      <c r="P28" s="23">
        <v>0</v>
      </c>
      <c r="Q28" s="23">
        <v>0</v>
      </c>
      <c r="S28" s="25">
        <f t="shared" si="3"/>
        <v>133006645</v>
      </c>
      <c r="T28" s="25">
        <f t="shared" si="4"/>
        <v>133006645</v>
      </c>
      <c r="U28" s="25">
        <f t="shared" si="2"/>
        <v>0</v>
      </c>
      <c r="X28" s="30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9"/>
      <c r="AL28" s="23"/>
      <c r="AM28" s="23"/>
      <c r="AN28" s="23"/>
      <c r="AO28"/>
      <c r="AQ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9"/>
      <c r="BE28" s="23"/>
      <c r="BF28" s="23"/>
      <c r="BG28" s="23"/>
      <c r="BH28"/>
      <c r="BI28" s="25"/>
    </row>
    <row r="29" spans="1:61" ht="12.75">
      <c r="A29" s="30" t="s">
        <v>47</v>
      </c>
      <c r="B29" s="23">
        <v>72476874</v>
      </c>
      <c r="C29" s="23">
        <v>3229010</v>
      </c>
      <c r="D29" s="23">
        <v>2212878</v>
      </c>
      <c r="E29" s="23">
        <f t="shared" si="5"/>
        <v>67034986</v>
      </c>
      <c r="F29" s="23"/>
      <c r="G29" s="23">
        <v>55236440</v>
      </c>
      <c r="H29" s="23">
        <v>4899998</v>
      </c>
      <c r="I29" s="23">
        <v>0</v>
      </c>
      <c r="J29" s="23">
        <v>5674572</v>
      </c>
      <c r="K29" s="23">
        <v>118030</v>
      </c>
      <c r="L29" s="23">
        <v>0</v>
      </c>
      <c r="M29" s="23">
        <v>1105946</v>
      </c>
      <c r="N29" s="23">
        <f t="shared" si="1"/>
        <v>67034986</v>
      </c>
      <c r="O29" s="23"/>
      <c r="P29" s="23">
        <v>0</v>
      </c>
      <c r="Q29" s="23">
        <v>0</v>
      </c>
      <c r="S29" s="25">
        <f t="shared" si="3"/>
        <v>67034986</v>
      </c>
      <c r="T29" s="25">
        <f t="shared" si="4"/>
        <v>67034986</v>
      </c>
      <c r="U29" s="25">
        <f t="shared" si="2"/>
        <v>0</v>
      </c>
      <c r="X29" s="30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/>
      <c r="AQ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/>
      <c r="BI29" s="25"/>
    </row>
    <row r="30" spans="1:61" ht="12.75">
      <c r="A30" s="30" t="s">
        <v>48</v>
      </c>
      <c r="B30" s="23">
        <v>190391764</v>
      </c>
      <c r="C30" s="23">
        <v>57117529</v>
      </c>
      <c r="D30" s="23">
        <v>0</v>
      </c>
      <c r="E30" s="23">
        <f t="shared" si="5"/>
        <v>133274235</v>
      </c>
      <c r="F30" s="23"/>
      <c r="G30" s="23">
        <v>87963579</v>
      </c>
      <c r="H30" s="23">
        <v>24940904</v>
      </c>
      <c r="I30" s="23">
        <v>43195</v>
      </c>
      <c r="J30" s="23">
        <v>13888837</v>
      </c>
      <c r="K30" s="23">
        <v>4326773</v>
      </c>
      <c r="L30" s="23"/>
      <c r="M30" s="23">
        <v>1040325</v>
      </c>
      <c r="N30" s="23">
        <f t="shared" si="1"/>
        <v>132203613</v>
      </c>
      <c r="O30" s="23"/>
      <c r="P30" s="23">
        <v>1070622</v>
      </c>
      <c r="Q30" s="23">
        <v>0</v>
      </c>
      <c r="S30" s="25">
        <f t="shared" si="3"/>
        <v>133274235</v>
      </c>
      <c r="T30" s="25">
        <f t="shared" si="4"/>
        <v>133274235</v>
      </c>
      <c r="U30" s="25">
        <f t="shared" si="2"/>
        <v>0</v>
      </c>
      <c r="X30" s="30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/>
      <c r="AQ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/>
      <c r="BI30" s="25"/>
    </row>
    <row r="31" spans="1:61" ht="12.75">
      <c r="A31" s="30" t="s">
        <v>49</v>
      </c>
      <c r="B31" s="27">
        <v>459371116</v>
      </c>
      <c r="C31" s="27">
        <v>108164411</v>
      </c>
      <c r="D31" s="27">
        <v>29646924</v>
      </c>
      <c r="E31" s="23">
        <f t="shared" si="5"/>
        <v>321559781</v>
      </c>
      <c r="F31" s="29"/>
      <c r="G31" s="29">
        <v>211726199</v>
      </c>
      <c r="H31" s="29">
        <v>19695083</v>
      </c>
      <c r="I31" s="29">
        <v>0</v>
      </c>
      <c r="J31" s="29">
        <v>45246094</v>
      </c>
      <c r="K31" s="29">
        <v>3349217</v>
      </c>
      <c r="L31" s="29">
        <v>0</v>
      </c>
      <c r="M31" s="29">
        <v>41543188</v>
      </c>
      <c r="N31" s="23">
        <f t="shared" si="1"/>
        <v>321559781</v>
      </c>
      <c r="O31" s="29"/>
      <c r="P31" s="29">
        <v>0</v>
      </c>
      <c r="Q31" s="29">
        <v>0</v>
      </c>
      <c r="S31" s="25">
        <f t="shared" si="3"/>
        <v>321559781</v>
      </c>
      <c r="T31" s="25">
        <f t="shared" si="4"/>
        <v>321559781</v>
      </c>
      <c r="U31" s="25">
        <f t="shared" si="2"/>
        <v>0</v>
      </c>
      <c r="X31" s="30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/>
      <c r="AQ31" s="30"/>
      <c r="AR31" s="23"/>
      <c r="AS31" s="23"/>
      <c r="AT31" s="23"/>
      <c r="AU31" s="27"/>
      <c r="AV31" s="29"/>
      <c r="AW31" s="23"/>
      <c r="AX31" s="23"/>
      <c r="AY31" s="23"/>
      <c r="AZ31" s="23"/>
      <c r="BA31" s="23"/>
      <c r="BB31" s="23"/>
      <c r="BC31" s="23"/>
      <c r="BD31" s="29"/>
      <c r="BE31" s="29"/>
      <c r="BF31" s="29"/>
      <c r="BG31" s="29"/>
      <c r="BH31"/>
      <c r="BI31" s="25"/>
    </row>
    <row r="32" spans="1:61" ht="12.75">
      <c r="A32" s="30" t="s">
        <v>50</v>
      </c>
      <c r="B32" s="27">
        <v>775353000</v>
      </c>
      <c r="C32" s="27">
        <v>26688930</v>
      </c>
      <c r="D32" s="27">
        <v>76810640</v>
      </c>
      <c r="E32" s="23">
        <f t="shared" si="5"/>
        <v>671853430</v>
      </c>
      <c r="F32" s="29"/>
      <c r="G32" s="29">
        <v>499655859</v>
      </c>
      <c r="H32" s="29">
        <v>53531140</v>
      </c>
      <c r="I32" s="29">
        <v>11537068</v>
      </c>
      <c r="J32" s="29">
        <v>47340038</v>
      </c>
      <c r="K32" s="29">
        <v>12954153</v>
      </c>
      <c r="L32" s="29">
        <v>0</v>
      </c>
      <c r="M32" s="29">
        <v>46835172</v>
      </c>
      <c r="N32" s="23">
        <f t="shared" si="1"/>
        <v>671853430</v>
      </c>
      <c r="O32" s="29"/>
      <c r="P32" s="29"/>
      <c r="Q32" s="29"/>
      <c r="S32" s="25">
        <f t="shared" si="3"/>
        <v>671853430</v>
      </c>
      <c r="T32" s="25">
        <f t="shared" si="4"/>
        <v>671853430</v>
      </c>
      <c r="U32" s="25">
        <f t="shared" si="2"/>
        <v>0</v>
      </c>
      <c r="X32" s="30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/>
      <c r="AQ32" s="30"/>
      <c r="AR32" s="23"/>
      <c r="AS32" s="27"/>
      <c r="AT32" s="27"/>
      <c r="AU32" s="27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/>
      <c r="BI32" s="25"/>
    </row>
    <row r="33" spans="1:61" ht="12.75">
      <c r="A33" s="30" t="s">
        <v>51</v>
      </c>
      <c r="B33" s="23">
        <v>103542209</v>
      </c>
      <c r="C33" s="23">
        <v>0</v>
      </c>
      <c r="D33" s="23">
        <v>0</v>
      </c>
      <c r="E33" s="23">
        <f t="shared" si="5"/>
        <v>103542209</v>
      </c>
      <c r="F33" s="23"/>
      <c r="G33" s="23">
        <v>86557410</v>
      </c>
      <c r="H33" s="23">
        <v>5121042</v>
      </c>
      <c r="I33" s="23">
        <v>0</v>
      </c>
      <c r="J33" s="23">
        <v>11001773</v>
      </c>
      <c r="K33" s="23">
        <v>861984</v>
      </c>
      <c r="L33" s="23">
        <v>0</v>
      </c>
      <c r="M33" s="23">
        <v>0</v>
      </c>
      <c r="N33" s="23">
        <f t="shared" si="1"/>
        <v>103542209</v>
      </c>
      <c r="O33" s="23"/>
      <c r="P33" s="23">
        <v>0</v>
      </c>
      <c r="Q33" s="23">
        <v>0</v>
      </c>
      <c r="S33" s="25">
        <f t="shared" si="3"/>
        <v>103542209</v>
      </c>
      <c r="T33" s="25">
        <f t="shared" si="4"/>
        <v>103542209</v>
      </c>
      <c r="U33" s="25">
        <f t="shared" si="2"/>
        <v>0</v>
      </c>
      <c r="X33" s="30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/>
      <c r="AQ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/>
      <c r="BI33" s="25"/>
    </row>
    <row r="34" spans="1:61" ht="12.75">
      <c r="A34" s="30" t="s">
        <v>52</v>
      </c>
      <c r="B34" s="23">
        <v>86767578</v>
      </c>
      <c r="C34" s="23">
        <v>6600000</v>
      </c>
      <c r="D34" s="23">
        <v>8676758</v>
      </c>
      <c r="E34" s="23">
        <f t="shared" si="5"/>
        <v>71490820</v>
      </c>
      <c r="F34" s="23"/>
      <c r="G34" s="23">
        <v>47288471</v>
      </c>
      <c r="H34" s="23">
        <v>9858248</v>
      </c>
      <c r="I34" s="23">
        <v>-27508</v>
      </c>
      <c r="J34" s="23">
        <v>7716243</v>
      </c>
      <c r="K34" s="23">
        <v>1021953</v>
      </c>
      <c r="L34" s="23">
        <v>466825</v>
      </c>
      <c r="M34" s="23">
        <v>309088</v>
      </c>
      <c r="N34" s="23">
        <f t="shared" si="1"/>
        <v>66633320</v>
      </c>
      <c r="O34" s="23"/>
      <c r="P34" s="23">
        <v>820321</v>
      </c>
      <c r="Q34" s="23">
        <v>4037179</v>
      </c>
      <c r="S34" s="25">
        <f t="shared" si="3"/>
        <v>71490820</v>
      </c>
      <c r="T34" s="25">
        <f t="shared" si="4"/>
        <v>71490820</v>
      </c>
      <c r="U34" s="25">
        <f t="shared" si="2"/>
        <v>0</v>
      </c>
      <c r="X34" s="30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/>
      <c r="AQ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/>
      <c r="BI34" s="25"/>
    </row>
    <row r="35" spans="1:61" ht="12.75">
      <c r="A35" s="30" t="s">
        <v>53</v>
      </c>
      <c r="B35" s="23">
        <v>187838524</v>
      </c>
      <c r="C35" s="23">
        <v>0</v>
      </c>
      <c r="D35" s="23">
        <v>0</v>
      </c>
      <c r="E35" s="23">
        <f t="shared" si="5"/>
        <v>187838524</v>
      </c>
      <c r="F35" s="23"/>
      <c r="G35" s="23">
        <v>95456918</v>
      </c>
      <c r="H35" s="23">
        <v>28421403</v>
      </c>
      <c r="I35" s="23">
        <v>0</v>
      </c>
      <c r="J35" s="23">
        <v>28175779</v>
      </c>
      <c r="K35" s="23">
        <v>11654830</v>
      </c>
      <c r="L35" s="23">
        <v>0</v>
      </c>
      <c r="M35" s="23">
        <v>24129594</v>
      </c>
      <c r="N35" s="23">
        <f t="shared" si="1"/>
        <v>187838524</v>
      </c>
      <c r="O35" s="23"/>
      <c r="P35" s="23">
        <v>0</v>
      </c>
      <c r="Q35" s="23">
        <v>0</v>
      </c>
      <c r="S35" s="25">
        <f t="shared" si="3"/>
        <v>187838524</v>
      </c>
      <c r="T35" s="25">
        <f t="shared" si="4"/>
        <v>187838524</v>
      </c>
      <c r="U35" s="25">
        <f t="shared" si="2"/>
        <v>0</v>
      </c>
      <c r="X35" s="30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/>
      <c r="AQ35" s="3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/>
      <c r="BI35" s="25"/>
    </row>
    <row r="36" spans="1:61" ht="12.75">
      <c r="A36" s="30" t="s">
        <v>54</v>
      </c>
      <c r="B36" s="23">
        <v>32440926</v>
      </c>
      <c r="C36" s="23">
        <v>5657669</v>
      </c>
      <c r="D36" s="23">
        <v>774065</v>
      </c>
      <c r="E36" s="23">
        <f t="shared" si="5"/>
        <v>26009192</v>
      </c>
      <c r="F36" s="23"/>
      <c r="G36" s="23">
        <v>16951476</v>
      </c>
      <c r="H36" s="23">
        <v>2023580</v>
      </c>
      <c r="I36" s="23">
        <v>0</v>
      </c>
      <c r="J36" s="23">
        <v>1744399</v>
      </c>
      <c r="K36" s="23">
        <v>658864</v>
      </c>
      <c r="L36" s="23">
        <v>0</v>
      </c>
      <c r="M36" s="23">
        <v>1496638</v>
      </c>
      <c r="N36" s="23">
        <f t="shared" si="1"/>
        <v>22874957</v>
      </c>
      <c r="O36" s="23"/>
      <c r="P36" s="23">
        <v>0</v>
      </c>
      <c r="Q36" s="23">
        <v>3134235</v>
      </c>
      <c r="S36" s="25">
        <f t="shared" si="3"/>
        <v>26009192</v>
      </c>
      <c r="T36" s="25">
        <f t="shared" si="4"/>
        <v>26009192</v>
      </c>
      <c r="U36" s="25">
        <f t="shared" si="2"/>
        <v>0</v>
      </c>
      <c r="X36" s="30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/>
      <c r="AQ36" s="30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/>
      <c r="BI36" s="25"/>
    </row>
    <row r="37" spans="1:61" ht="12.75">
      <c r="A37" s="26" t="s">
        <v>55</v>
      </c>
      <c r="B37" s="27">
        <v>49340853</v>
      </c>
      <c r="C37" s="27">
        <v>0</v>
      </c>
      <c r="D37" s="27">
        <v>0</v>
      </c>
      <c r="E37" s="23">
        <f t="shared" si="5"/>
        <v>49340853</v>
      </c>
      <c r="F37" s="27"/>
      <c r="G37" s="27">
        <v>30583373</v>
      </c>
      <c r="H37" s="27">
        <v>7668373</v>
      </c>
      <c r="I37" s="27">
        <v>0</v>
      </c>
      <c r="J37" s="27">
        <v>7401128</v>
      </c>
      <c r="K37" s="27">
        <v>3687979</v>
      </c>
      <c r="L37" s="27">
        <v>0</v>
      </c>
      <c r="M37" s="27">
        <v>0</v>
      </c>
      <c r="N37" s="23">
        <f t="shared" si="1"/>
        <v>49340853</v>
      </c>
      <c r="O37" s="27"/>
      <c r="P37" s="27">
        <v>0</v>
      </c>
      <c r="Q37" s="27">
        <v>0</v>
      </c>
      <c r="S37" s="25">
        <f t="shared" si="3"/>
        <v>49340853</v>
      </c>
      <c r="T37" s="25">
        <f t="shared" si="4"/>
        <v>49340853</v>
      </c>
      <c r="U37" s="25">
        <f t="shared" si="2"/>
        <v>0</v>
      </c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/>
      <c r="AQ37" s="26"/>
      <c r="AR37" s="23"/>
      <c r="AS37" s="27"/>
      <c r="AT37" s="27"/>
      <c r="AU37" s="27"/>
      <c r="AV37" s="27"/>
      <c r="AW37" s="23"/>
      <c r="AX37" s="23"/>
      <c r="AY37" s="27"/>
      <c r="AZ37" s="23"/>
      <c r="BA37" s="23"/>
      <c r="BB37" s="27"/>
      <c r="BC37" s="27"/>
      <c r="BD37" s="27"/>
      <c r="BE37" s="27"/>
      <c r="BF37" s="27"/>
      <c r="BG37" s="27"/>
      <c r="BH37"/>
      <c r="BI37" s="25"/>
    </row>
    <row r="38" spans="1:61" ht="12.75">
      <c r="A38" s="30" t="s">
        <v>56</v>
      </c>
      <c r="B38" s="23">
        <v>35658967</v>
      </c>
      <c r="C38" s="23">
        <v>0</v>
      </c>
      <c r="D38" s="23">
        <v>0</v>
      </c>
      <c r="E38" s="23">
        <f t="shared" si="5"/>
        <v>35658967</v>
      </c>
      <c r="F38" s="23"/>
      <c r="G38" s="23">
        <v>22648993</v>
      </c>
      <c r="H38" s="23">
        <v>380095</v>
      </c>
      <c r="I38" s="23">
        <v>0</v>
      </c>
      <c r="J38" s="23">
        <v>5101211</v>
      </c>
      <c r="K38" s="23">
        <v>2680115</v>
      </c>
      <c r="L38" s="23">
        <v>0</v>
      </c>
      <c r="M38" s="23">
        <v>4082586</v>
      </c>
      <c r="N38" s="23">
        <f t="shared" si="1"/>
        <v>34893000</v>
      </c>
      <c r="O38" s="23"/>
      <c r="P38" s="23">
        <v>765967</v>
      </c>
      <c r="Q38" s="23">
        <v>0</v>
      </c>
      <c r="S38" s="25">
        <f t="shared" si="3"/>
        <v>35658967</v>
      </c>
      <c r="T38" s="25">
        <f t="shared" si="4"/>
        <v>35658967</v>
      </c>
      <c r="U38" s="25">
        <f t="shared" si="2"/>
        <v>0</v>
      </c>
      <c r="X38" s="30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31"/>
      <c r="AQ38" s="30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/>
      <c r="BI38" s="25"/>
    </row>
    <row r="39" spans="1:61" ht="12.75">
      <c r="A39" s="30" t="s">
        <v>57</v>
      </c>
      <c r="B39" s="23">
        <v>38521261</v>
      </c>
      <c r="C39" s="23">
        <v>0</v>
      </c>
      <c r="D39" s="23">
        <v>0</v>
      </c>
      <c r="E39" s="23">
        <f t="shared" si="5"/>
        <v>38521261</v>
      </c>
      <c r="F39" s="23"/>
      <c r="G39" s="23">
        <v>26881594</v>
      </c>
      <c r="H39" s="23">
        <v>1243509</v>
      </c>
      <c r="I39" s="23">
        <v>0</v>
      </c>
      <c r="J39" s="23">
        <v>4680941</v>
      </c>
      <c r="K39" s="23">
        <v>2309139</v>
      </c>
      <c r="L39" s="23">
        <v>0</v>
      </c>
      <c r="M39" s="23">
        <v>3406078</v>
      </c>
      <c r="N39" s="23">
        <f t="shared" si="1"/>
        <v>38521261</v>
      </c>
      <c r="O39" s="23"/>
      <c r="P39" s="23">
        <v>0</v>
      </c>
      <c r="Q39" s="23">
        <v>0</v>
      </c>
      <c r="S39" s="25">
        <f t="shared" si="3"/>
        <v>38521261</v>
      </c>
      <c r="T39" s="25">
        <f t="shared" si="4"/>
        <v>38521261</v>
      </c>
      <c r="U39" s="25">
        <f t="shared" si="2"/>
        <v>0</v>
      </c>
      <c r="X39" s="30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/>
      <c r="AQ39" s="30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/>
      <c r="BI39" s="25"/>
    </row>
    <row r="40" spans="1:61" ht="12.75">
      <c r="A40" s="30" t="s">
        <v>58</v>
      </c>
      <c r="B40" s="23">
        <v>302213821</v>
      </c>
      <c r="C40" s="23">
        <v>60442764</v>
      </c>
      <c r="D40" s="23">
        <v>30221382</v>
      </c>
      <c r="E40" s="23">
        <f t="shared" si="5"/>
        <v>211549675</v>
      </c>
      <c r="F40" s="23"/>
      <c r="G40" s="23">
        <v>149954260</v>
      </c>
      <c r="H40" s="23">
        <v>14146604</v>
      </c>
      <c r="I40" s="23">
        <v>0</v>
      </c>
      <c r="J40" s="23">
        <v>26054454</v>
      </c>
      <c r="K40" s="23">
        <v>7534727</v>
      </c>
      <c r="L40" s="23">
        <v>0</v>
      </c>
      <c r="M40" s="23">
        <v>0</v>
      </c>
      <c r="N40" s="23">
        <f t="shared" si="1"/>
        <v>197690045</v>
      </c>
      <c r="O40" s="23"/>
      <c r="P40" s="23">
        <v>13859630</v>
      </c>
      <c r="Q40" s="23">
        <v>0</v>
      </c>
      <c r="S40" s="25">
        <f t="shared" si="3"/>
        <v>211549675</v>
      </c>
      <c r="T40" s="25">
        <f t="shared" si="4"/>
        <v>211549675</v>
      </c>
      <c r="U40" s="25">
        <f t="shared" si="2"/>
        <v>0</v>
      </c>
      <c r="X40" s="30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/>
      <c r="AQ40" s="30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/>
      <c r="BI40" s="25"/>
    </row>
    <row r="41" spans="1:61" ht="12.75">
      <c r="A41" s="30" t="s">
        <v>59</v>
      </c>
      <c r="B41" s="23">
        <v>60535641</v>
      </c>
      <c r="C41" s="23">
        <v>0</v>
      </c>
      <c r="D41" s="23">
        <v>0</v>
      </c>
      <c r="E41" s="23">
        <f t="shared" si="5"/>
        <v>60535641</v>
      </c>
      <c r="F41" s="23"/>
      <c r="G41" s="23">
        <v>52564545</v>
      </c>
      <c r="H41" s="23">
        <v>62517</v>
      </c>
      <c r="I41" s="23">
        <v>0</v>
      </c>
      <c r="J41" s="23">
        <v>1873873</v>
      </c>
      <c r="K41" s="23">
        <v>375553</v>
      </c>
      <c r="L41" s="23">
        <v>0</v>
      </c>
      <c r="M41" s="23">
        <v>5659153</v>
      </c>
      <c r="N41" s="23">
        <f t="shared" si="1"/>
        <v>60535641</v>
      </c>
      <c r="O41" s="23"/>
      <c r="P41" s="23">
        <v>0</v>
      </c>
      <c r="Q41" s="23">
        <v>0</v>
      </c>
      <c r="S41" s="25">
        <f t="shared" si="3"/>
        <v>60535641</v>
      </c>
      <c r="T41" s="25">
        <f t="shared" si="4"/>
        <v>60535641</v>
      </c>
      <c r="U41" s="25">
        <f t="shared" si="2"/>
        <v>0</v>
      </c>
      <c r="X41" s="30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/>
      <c r="AQ41" s="30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/>
      <c r="BI41" s="25"/>
    </row>
    <row r="42" spans="1:61" ht="12.75">
      <c r="A42" s="30" t="s">
        <v>60</v>
      </c>
      <c r="B42" s="23">
        <v>1982294198</v>
      </c>
      <c r="C42" s="23">
        <v>45000000</v>
      </c>
      <c r="D42" s="23">
        <v>168400000</v>
      </c>
      <c r="E42" s="23">
        <f t="shared" si="5"/>
        <v>1768894198</v>
      </c>
      <c r="F42" s="23"/>
      <c r="G42" s="23">
        <v>1281311452</v>
      </c>
      <c r="H42" s="23">
        <v>107376278</v>
      </c>
      <c r="I42" s="23">
        <v>0</v>
      </c>
      <c r="J42" s="23">
        <v>234160848</v>
      </c>
      <c r="K42" s="23">
        <v>5474617</v>
      </c>
      <c r="L42" s="23">
        <v>0</v>
      </c>
      <c r="M42" s="23">
        <v>135473431</v>
      </c>
      <c r="N42" s="23">
        <f t="shared" si="1"/>
        <v>1763796626</v>
      </c>
      <c r="O42" s="23"/>
      <c r="P42" s="23">
        <v>5097572</v>
      </c>
      <c r="Q42" s="23">
        <v>0</v>
      </c>
      <c r="S42" s="25">
        <f t="shared" si="3"/>
        <v>1768894198</v>
      </c>
      <c r="T42" s="25">
        <f t="shared" si="4"/>
        <v>1768894198</v>
      </c>
      <c r="U42" s="25">
        <f t="shared" si="2"/>
        <v>0</v>
      </c>
      <c r="X42" s="30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/>
      <c r="AQ42" s="30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/>
      <c r="BI42" s="25"/>
    </row>
    <row r="43" spans="1:61" ht="12.75">
      <c r="A43" s="30" t="s">
        <v>61</v>
      </c>
      <c r="B43" s="23">
        <v>220283640</v>
      </c>
      <c r="C43" s="23">
        <v>0</v>
      </c>
      <c r="D43" s="23">
        <v>0</v>
      </c>
      <c r="E43" s="23">
        <f t="shared" si="5"/>
        <v>220283640</v>
      </c>
      <c r="F43" s="23"/>
      <c r="G43" s="23">
        <v>154972160</v>
      </c>
      <c r="H43" s="23">
        <v>12472462</v>
      </c>
      <c r="I43" s="23">
        <v>0</v>
      </c>
      <c r="J43" s="23">
        <v>12735378</v>
      </c>
      <c r="K43" s="23">
        <v>1075040</v>
      </c>
      <c r="L43" s="23">
        <v>0</v>
      </c>
      <c r="M43" s="23">
        <v>39028600</v>
      </c>
      <c r="N43" s="23">
        <f t="shared" si="1"/>
        <v>220283640</v>
      </c>
      <c r="O43" s="23"/>
      <c r="P43" s="23">
        <v>0</v>
      </c>
      <c r="Q43" s="23">
        <v>0</v>
      </c>
      <c r="S43" s="25">
        <f t="shared" si="3"/>
        <v>220283640</v>
      </c>
      <c r="T43" s="25">
        <f t="shared" si="4"/>
        <v>220283640</v>
      </c>
      <c r="U43" s="25">
        <f t="shared" si="2"/>
        <v>0</v>
      </c>
      <c r="X43" s="30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/>
      <c r="AQ43" s="30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/>
      <c r="BI43" s="25"/>
    </row>
    <row r="44" spans="1:63" ht="12.75">
      <c r="A44" s="30" t="s">
        <v>62</v>
      </c>
      <c r="B44" s="23">
        <v>11066221</v>
      </c>
      <c r="C44" s="23">
        <v>0</v>
      </c>
      <c r="D44" s="23">
        <v>0</v>
      </c>
      <c r="E44" s="23">
        <f t="shared" si="5"/>
        <v>11066221</v>
      </c>
      <c r="F44" s="23"/>
      <c r="G44" s="23">
        <v>7942534</v>
      </c>
      <c r="H44" s="23">
        <v>87535</v>
      </c>
      <c r="I44" s="23">
        <v>0</v>
      </c>
      <c r="J44" s="23">
        <v>388177</v>
      </c>
      <c r="K44" s="23">
        <v>153976</v>
      </c>
      <c r="L44" s="23">
        <v>0</v>
      </c>
      <c r="M44" s="23">
        <v>217628</v>
      </c>
      <c r="N44" s="23">
        <f t="shared" si="1"/>
        <v>8789850</v>
      </c>
      <c r="O44" s="23"/>
      <c r="P44" s="23">
        <v>0</v>
      </c>
      <c r="Q44" s="23">
        <v>2276371</v>
      </c>
      <c r="S44" s="25">
        <f t="shared" si="3"/>
        <v>11066221</v>
      </c>
      <c r="T44" s="25">
        <f t="shared" si="4"/>
        <v>11066221</v>
      </c>
      <c r="U44" s="25">
        <f t="shared" si="2"/>
        <v>0</v>
      </c>
      <c r="X44" s="30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/>
      <c r="AQ44" s="30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/>
      <c r="BI44" s="25"/>
      <c r="BK44" s="32"/>
    </row>
    <row r="45" spans="1:61" ht="12.75">
      <c r="A45" s="30" t="s">
        <v>63</v>
      </c>
      <c r="B45" s="23">
        <v>727968260</v>
      </c>
      <c r="C45" s="23">
        <v>0</v>
      </c>
      <c r="D45" s="23">
        <v>72796826</v>
      </c>
      <c r="E45" s="23">
        <f t="shared" si="5"/>
        <v>655171434</v>
      </c>
      <c r="F45" s="23"/>
      <c r="G45" s="23">
        <v>436063538</v>
      </c>
      <c r="H45" s="23">
        <v>3034139</v>
      </c>
      <c r="I45" s="23">
        <v>0</v>
      </c>
      <c r="J45" s="23">
        <v>32221858</v>
      </c>
      <c r="K45" s="23">
        <v>0</v>
      </c>
      <c r="L45" s="23">
        <v>0</v>
      </c>
      <c r="M45" s="23">
        <v>108851899</v>
      </c>
      <c r="N45" s="23">
        <f t="shared" si="1"/>
        <v>580171434</v>
      </c>
      <c r="O45" s="23"/>
      <c r="P45" s="23">
        <v>0</v>
      </c>
      <c r="Q45" s="23">
        <v>75000000</v>
      </c>
      <c r="S45" s="25">
        <f t="shared" si="3"/>
        <v>655171434</v>
      </c>
      <c r="T45" s="25">
        <f t="shared" si="4"/>
        <v>655171434</v>
      </c>
      <c r="U45" s="25">
        <f t="shared" si="2"/>
        <v>0</v>
      </c>
      <c r="X45" s="30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/>
      <c r="AQ45" s="30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/>
      <c r="BI45" s="25"/>
    </row>
    <row r="46" spans="1:61" ht="12.75">
      <c r="A46" s="30" t="s">
        <v>64</v>
      </c>
      <c r="B46" s="23">
        <v>148013558</v>
      </c>
      <c r="C46" s="23">
        <v>29602712</v>
      </c>
      <c r="D46" s="23">
        <v>14801355</v>
      </c>
      <c r="E46" s="23">
        <f t="shared" si="5"/>
        <v>103609491</v>
      </c>
      <c r="F46" s="23"/>
      <c r="G46" s="23">
        <v>66393924</v>
      </c>
      <c r="H46" s="23">
        <v>13752772</v>
      </c>
      <c r="I46" s="23">
        <v>0</v>
      </c>
      <c r="J46" s="23">
        <v>7654562</v>
      </c>
      <c r="K46" s="23">
        <v>1073240</v>
      </c>
      <c r="L46" s="23">
        <v>0</v>
      </c>
      <c r="M46" s="23">
        <v>14734993</v>
      </c>
      <c r="N46" s="23">
        <f t="shared" si="1"/>
        <v>103609491</v>
      </c>
      <c r="O46" s="23"/>
      <c r="P46" s="23">
        <v>0</v>
      </c>
      <c r="Q46" s="23">
        <v>0</v>
      </c>
      <c r="S46" s="25">
        <f t="shared" si="3"/>
        <v>103609491</v>
      </c>
      <c r="T46" s="25">
        <f t="shared" si="4"/>
        <v>103609491</v>
      </c>
      <c r="U46" s="25">
        <f t="shared" si="2"/>
        <v>0</v>
      </c>
      <c r="X46" s="30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/>
      <c r="AQ46" s="30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/>
      <c r="BI46" s="25"/>
    </row>
    <row r="47" spans="1:61" ht="12.75">
      <c r="A47" s="30" t="s">
        <v>65</v>
      </c>
      <c r="B47" s="27">
        <v>167808448</v>
      </c>
      <c r="C47" s="28">
        <v>0</v>
      </c>
      <c r="D47" s="28">
        <v>0</v>
      </c>
      <c r="E47" s="23">
        <f t="shared" si="5"/>
        <v>167808448</v>
      </c>
      <c r="F47" s="29"/>
      <c r="G47" s="29">
        <v>115538208</v>
      </c>
      <c r="H47" s="29">
        <v>28814926</v>
      </c>
      <c r="I47" s="29">
        <v>1011783</v>
      </c>
      <c r="J47" s="29">
        <v>20127513</v>
      </c>
      <c r="K47" s="29">
        <v>2237075</v>
      </c>
      <c r="L47" s="29">
        <v>0</v>
      </c>
      <c r="M47" s="29">
        <v>78943</v>
      </c>
      <c r="N47" s="23">
        <f t="shared" si="1"/>
        <v>167808448</v>
      </c>
      <c r="O47" s="29"/>
      <c r="P47" s="29">
        <v>0</v>
      </c>
      <c r="Q47" s="29">
        <v>0</v>
      </c>
      <c r="S47" s="25">
        <f t="shared" si="3"/>
        <v>167808448</v>
      </c>
      <c r="T47" s="25">
        <f t="shared" si="4"/>
        <v>167808448</v>
      </c>
      <c r="U47" s="25">
        <f t="shared" si="2"/>
        <v>0</v>
      </c>
      <c r="X47" s="30"/>
      <c r="Y47" s="27"/>
      <c r="Z47" s="28"/>
      <c r="AA47" s="28"/>
      <c r="AB47" s="27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/>
      <c r="AQ47" s="30"/>
      <c r="AR47" s="23"/>
      <c r="AS47" s="29"/>
      <c r="AT47" s="29"/>
      <c r="AU47" s="27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3"/>
      <c r="BG47" s="23"/>
      <c r="BH47"/>
      <c r="BI47" s="25"/>
    </row>
    <row r="48" spans="1:61" ht="12.75">
      <c r="A48" s="30" t="s">
        <v>66</v>
      </c>
      <c r="B48" s="23">
        <v>447213361</v>
      </c>
      <c r="C48" s="23">
        <v>0</v>
      </c>
      <c r="D48" s="23">
        <v>0</v>
      </c>
      <c r="E48" s="23">
        <f t="shared" si="5"/>
        <v>447213361</v>
      </c>
      <c r="F48" s="23"/>
      <c r="G48" s="23">
        <v>239581275</v>
      </c>
      <c r="H48" s="23">
        <v>13473830</v>
      </c>
      <c r="I48" s="23">
        <v>0</v>
      </c>
      <c r="J48" s="23">
        <v>67082004</v>
      </c>
      <c r="K48" s="23">
        <v>2447353</v>
      </c>
      <c r="L48" s="23">
        <v>0</v>
      </c>
      <c r="M48" s="23">
        <v>124628899</v>
      </c>
      <c r="N48" s="23">
        <f t="shared" si="1"/>
        <v>447213361</v>
      </c>
      <c r="O48" s="23"/>
      <c r="P48" s="23">
        <v>0</v>
      </c>
      <c r="Q48" s="23">
        <v>0</v>
      </c>
      <c r="S48" s="25">
        <f t="shared" si="3"/>
        <v>447213361</v>
      </c>
      <c r="T48" s="25">
        <f t="shared" si="4"/>
        <v>447213361</v>
      </c>
      <c r="U48" s="25">
        <f t="shared" si="2"/>
        <v>0</v>
      </c>
      <c r="X48" s="30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/>
      <c r="AQ48" s="30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/>
      <c r="BI48" s="25"/>
    </row>
    <row r="49" spans="1:61" ht="12.75">
      <c r="A49" s="30" t="s">
        <v>67</v>
      </c>
      <c r="B49" s="27">
        <v>47403040</v>
      </c>
      <c r="C49" s="28">
        <v>0</v>
      </c>
      <c r="D49" s="28">
        <v>0</v>
      </c>
      <c r="E49" s="23">
        <f t="shared" si="5"/>
        <v>47403040</v>
      </c>
      <c r="F49" s="29"/>
      <c r="G49" s="29">
        <v>38975588</v>
      </c>
      <c r="H49" s="29">
        <v>899199</v>
      </c>
      <c r="I49" s="29">
        <v>0</v>
      </c>
      <c r="J49" s="29">
        <v>7042825</v>
      </c>
      <c r="K49" s="29">
        <v>485428</v>
      </c>
      <c r="L49" s="29">
        <v>0</v>
      </c>
      <c r="M49" s="29">
        <v>0</v>
      </c>
      <c r="N49" s="23">
        <f t="shared" si="1"/>
        <v>47403040</v>
      </c>
      <c r="O49" s="29"/>
      <c r="P49" s="29">
        <v>0</v>
      </c>
      <c r="Q49" s="29">
        <v>0</v>
      </c>
      <c r="S49" s="25">
        <f t="shared" si="3"/>
        <v>47403040</v>
      </c>
      <c r="T49" s="25">
        <f t="shared" si="4"/>
        <v>47403040</v>
      </c>
      <c r="U49" s="25">
        <f t="shared" si="2"/>
        <v>0</v>
      </c>
      <c r="X49" s="30"/>
      <c r="Y49" s="27"/>
      <c r="Z49" s="28"/>
      <c r="AA49" s="28"/>
      <c r="AB49" s="27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/>
      <c r="AQ49" s="30"/>
      <c r="AR49" s="23"/>
      <c r="AS49" s="29"/>
      <c r="AT49" s="29"/>
      <c r="AU49" s="27"/>
      <c r="AV49" s="29"/>
      <c r="AW49" s="23"/>
      <c r="AX49" s="23"/>
      <c r="AY49" s="29"/>
      <c r="AZ49" s="23"/>
      <c r="BA49" s="23"/>
      <c r="BB49" s="29"/>
      <c r="BC49" s="29"/>
      <c r="BD49" s="29"/>
      <c r="BE49" s="29"/>
      <c r="BF49" s="23"/>
      <c r="BG49" s="23"/>
      <c r="BH49"/>
      <c r="BI49" s="25"/>
    </row>
    <row r="50" spans="1:61" ht="12.75">
      <c r="A50" s="30" t="s">
        <v>68</v>
      </c>
      <c r="B50" s="23">
        <v>93846814</v>
      </c>
      <c r="C50" s="23">
        <v>0</v>
      </c>
      <c r="D50" s="23">
        <v>9384681</v>
      </c>
      <c r="E50" s="23">
        <f t="shared" si="5"/>
        <v>84462133</v>
      </c>
      <c r="F50" s="23"/>
      <c r="G50" s="23">
        <v>49441887</v>
      </c>
      <c r="H50" s="23">
        <v>10772300</v>
      </c>
      <c r="I50" s="23">
        <v>0</v>
      </c>
      <c r="J50" s="23">
        <v>7110806</v>
      </c>
      <c r="K50" s="23">
        <v>2660099</v>
      </c>
      <c r="L50" s="23">
        <v>0</v>
      </c>
      <c r="M50" s="23">
        <v>14477041</v>
      </c>
      <c r="N50" s="23">
        <f t="shared" si="1"/>
        <v>84462133</v>
      </c>
      <c r="O50" s="23"/>
      <c r="P50" s="23">
        <v>0</v>
      </c>
      <c r="Q50" s="23">
        <v>0</v>
      </c>
      <c r="S50" s="25">
        <f t="shared" si="3"/>
        <v>84462133</v>
      </c>
      <c r="T50" s="25">
        <f t="shared" si="4"/>
        <v>84462133</v>
      </c>
      <c r="U50" s="25">
        <f t="shared" si="2"/>
        <v>0</v>
      </c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/>
      <c r="AQ50" s="30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/>
      <c r="BI50" s="25"/>
    </row>
    <row r="51" spans="1:61" ht="12.75">
      <c r="A51" s="30" t="s">
        <v>69</v>
      </c>
      <c r="B51" s="23">
        <v>18092894</v>
      </c>
      <c r="C51" s="23">
        <v>890026</v>
      </c>
      <c r="D51" s="23">
        <v>1809289</v>
      </c>
      <c r="E51" s="23">
        <f t="shared" si="5"/>
        <v>15393579</v>
      </c>
      <c r="F51" s="23"/>
      <c r="G51" s="23">
        <v>9766265</v>
      </c>
      <c r="H51" s="23">
        <v>654559</v>
      </c>
      <c r="I51" s="23">
        <v>0</v>
      </c>
      <c r="J51" s="23">
        <v>2122856</v>
      </c>
      <c r="K51" s="23">
        <v>127541</v>
      </c>
      <c r="L51" s="23">
        <v>0</v>
      </c>
      <c r="M51" s="23">
        <v>2722358</v>
      </c>
      <c r="N51" s="23">
        <f t="shared" si="1"/>
        <v>15393579</v>
      </c>
      <c r="O51" s="23"/>
      <c r="P51" s="23">
        <v>0</v>
      </c>
      <c r="Q51" s="23">
        <v>0</v>
      </c>
      <c r="S51" s="25">
        <f t="shared" si="3"/>
        <v>15393579</v>
      </c>
      <c r="T51" s="25">
        <f t="shared" si="4"/>
        <v>15393579</v>
      </c>
      <c r="U51" s="25">
        <f t="shared" si="2"/>
        <v>0</v>
      </c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/>
      <c r="AQ51" s="30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/>
      <c r="BI51" s="25"/>
    </row>
    <row r="52" spans="1:61" ht="12.75">
      <c r="A52" s="30" t="s">
        <v>70</v>
      </c>
      <c r="B52" s="27">
        <v>191523797</v>
      </c>
      <c r="C52" s="27">
        <v>16396912</v>
      </c>
      <c r="D52" s="27">
        <v>0</v>
      </c>
      <c r="E52" s="23">
        <f t="shared" si="5"/>
        <v>175126885</v>
      </c>
      <c r="F52" s="29"/>
      <c r="G52" s="29">
        <v>121596604</v>
      </c>
      <c r="H52" s="29">
        <v>22484553</v>
      </c>
      <c r="I52" s="29">
        <v>0</v>
      </c>
      <c r="J52" s="29">
        <v>7954307</v>
      </c>
      <c r="K52" s="29">
        <v>3160992</v>
      </c>
      <c r="L52" s="29">
        <v>0</v>
      </c>
      <c r="M52" s="29">
        <v>8226394</v>
      </c>
      <c r="N52" s="23">
        <f t="shared" si="1"/>
        <v>163422850</v>
      </c>
      <c r="O52" s="29"/>
      <c r="P52" s="29">
        <v>5734074</v>
      </c>
      <c r="Q52" s="29">
        <v>5969961</v>
      </c>
      <c r="S52" s="25">
        <f t="shared" si="3"/>
        <v>175126885</v>
      </c>
      <c r="T52" s="25">
        <f t="shared" si="4"/>
        <v>175126885</v>
      </c>
      <c r="U52" s="25">
        <f t="shared" si="2"/>
        <v>0</v>
      </c>
      <c r="X52" s="30"/>
      <c r="Y52" s="27"/>
      <c r="Z52" s="27"/>
      <c r="AA52" s="27"/>
      <c r="AB52" s="27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/>
      <c r="AQ52" s="30"/>
      <c r="AR52" s="23"/>
      <c r="AS52" s="27"/>
      <c r="AT52" s="27"/>
      <c r="AU52" s="27"/>
      <c r="AV52" s="29"/>
      <c r="AW52" s="23"/>
      <c r="AX52" s="23"/>
      <c r="AY52" s="23"/>
      <c r="AZ52" s="23"/>
      <c r="BA52" s="23"/>
      <c r="BB52" s="23"/>
      <c r="BC52" s="23"/>
      <c r="BD52" s="29"/>
      <c r="BE52" s="29"/>
      <c r="BF52" s="23"/>
      <c r="BG52" s="23"/>
      <c r="BH52"/>
      <c r="BI52" s="25"/>
    </row>
    <row r="53" spans="1:61" ht="12.75">
      <c r="A53" s="30" t="s">
        <v>71</v>
      </c>
      <c r="B53" s="23">
        <v>453330404</v>
      </c>
      <c r="C53" s="23">
        <v>0</v>
      </c>
      <c r="D53" s="23">
        <v>21719430</v>
      </c>
      <c r="E53" s="23">
        <f t="shared" si="5"/>
        <v>431610974</v>
      </c>
      <c r="F53" s="23"/>
      <c r="G53" s="23">
        <v>247977453</v>
      </c>
      <c r="H53" s="23">
        <v>73127313</v>
      </c>
      <c r="I53" s="23">
        <v>0</v>
      </c>
      <c r="J53" s="23">
        <v>24349459</v>
      </c>
      <c r="K53" s="23">
        <v>6506971</v>
      </c>
      <c r="L53" s="23">
        <v>0</v>
      </c>
      <c r="M53" s="23">
        <v>79649778</v>
      </c>
      <c r="N53" s="23">
        <f t="shared" si="1"/>
        <v>431610974</v>
      </c>
      <c r="O53" s="23"/>
      <c r="P53" s="23">
        <v>0</v>
      </c>
      <c r="Q53" s="23">
        <v>0</v>
      </c>
      <c r="S53" s="25">
        <f t="shared" si="3"/>
        <v>431610974</v>
      </c>
      <c r="T53" s="25">
        <f t="shared" si="4"/>
        <v>431610974</v>
      </c>
      <c r="U53" s="25">
        <f t="shared" si="2"/>
        <v>0</v>
      </c>
      <c r="X53" s="30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9"/>
      <c r="AL53" s="23"/>
      <c r="AM53" s="23"/>
      <c r="AN53" s="23"/>
      <c r="AO53"/>
      <c r="AQ53" s="30"/>
      <c r="AR53" s="23"/>
      <c r="AS53" s="27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9"/>
      <c r="BE53" s="23"/>
      <c r="BF53" s="23"/>
      <c r="BG53" s="23"/>
      <c r="BH53"/>
      <c r="BI53" s="25"/>
    </row>
    <row r="54" spans="1:61" ht="12.75">
      <c r="A54" s="30" t="s">
        <v>72</v>
      </c>
      <c r="B54" s="27">
        <v>76829219</v>
      </c>
      <c r="C54" s="28">
        <v>0</v>
      </c>
      <c r="D54" s="28">
        <v>0</v>
      </c>
      <c r="E54" s="23">
        <f t="shared" si="5"/>
        <v>76829219</v>
      </c>
      <c r="F54" s="29"/>
      <c r="G54" s="29">
        <v>48656137</v>
      </c>
      <c r="H54" s="29">
        <v>21480287</v>
      </c>
      <c r="I54" s="29">
        <v>0</v>
      </c>
      <c r="J54" s="29">
        <v>6115853</v>
      </c>
      <c r="K54" s="29">
        <v>537210</v>
      </c>
      <c r="L54" s="29">
        <v>0</v>
      </c>
      <c r="M54" s="29">
        <v>39732</v>
      </c>
      <c r="N54" s="23">
        <f t="shared" si="1"/>
        <v>76829219</v>
      </c>
      <c r="O54" s="29"/>
      <c r="P54" s="29">
        <v>0</v>
      </c>
      <c r="Q54" s="29">
        <v>0</v>
      </c>
      <c r="S54" s="25">
        <f t="shared" si="3"/>
        <v>76829219</v>
      </c>
      <c r="T54" s="25">
        <f t="shared" si="4"/>
        <v>76829219</v>
      </c>
      <c r="U54" s="25">
        <f t="shared" si="2"/>
        <v>0</v>
      </c>
      <c r="X54" s="30"/>
      <c r="Y54" s="27"/>
      <c r="Z54" s="28"/>
      <c r="AA54" s="28"/>
      <c r="AB54" s="27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/>
      <c r="AQ54" s="30"/>
      <c r="AR54" s="23"/>
      <c r="AS54" s="29"/>
      <c r="AT54" s="29"/>
      <c r="AU54" s="27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3"/>
      <c r="BG54" s="23"/>
      <c r="BH54"/>
      <c r="BI54" s="25"/>
    </row>
    <row r="55" spans="1:61" ht="12.75">
      <c r="A55" s="30" t="s">
        <v>73</v>
      </c>
      <c r="B55" s="23">
        <v>47353181</v>
      </c>
      <c r="C55" s="23">
        <v>3969511</v>
      </c>
      <c r="D55" s="23">
        <v>3827801</v>
      </c>
      <c r="E55" s="23">
        <f t="shared" si="5"/>
        <v>39555869</v>
      </c>
      <c r="F55" s="23"/>
      <c r="G55" s="23">
        <v>33647734</v>
      </c>
      <c r="H55" s="23">
        <v>117535</v>
      </c>
      <c r="I55" s="23">
        <v>515320</v>
      </c>
      <c r="J55" s="23">
        <v>4999319</v>
      </c>
      <c r="K55" s="23">
        <v>275961</v>
      </c>
      <c r="L55" s="23">
        <v>0</v>
      </c>
      <c r="M55" s="23">
        <v>0</v>
      </c>
      <c r="N55" s="23">
        <f t="shared" si="1"/>
        <v>39555869</v>
      </c>
      <c r="O55" s="23"/>
      <c r="P55" s="23">
        <v>0</v>
      </c>
      <c r="Q55" s="23">
        <v>0</v>
      </c>
      <c r="S55" s="25">
        <f t="shared" si="3"/>
        <v>39555869</v>
      </c>
      <c r="T55" s="25">
        <f t="shared" si="4"/>
        <v>39555869</v>
      </c>
      <c r="U55" s="25">
        <f t="shared" si="2"/>
        <v>0</v>
      </c>
      <c r="X55" s="30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/>
      <c r="AQ55" s="30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/>
      <c r="BI55" s="25"/>
    </row>
    <row r="56" spans="1:61" ht="12.75">
      <c r="A56" s="30" t="s">
        <v>74</v>
      </c>
      <c r="B56" s="27">
        <v>117620021</v>
      </c>
      <c r="C56" s="27">
        <v>8385000</v>
      </c>
      <c r="D56" s="27">
        <v>11473357</v>
      </c>
      <c r="E56" s="23">
        <f t="shared" si="5"/>
        <v>97761664</v>
      </c>
      <c r="F56" s="29"/>
      <c r="G56" s="29">
        <v>67850996</v>
      </c>
      <c r="H56" s="29">
        <v>14315640</v>
      </c>
      <c r="I56" s="29">
        <v>219925</v>
      </c>
      <c r="J56" s="29">
        <v>14231282</v>
      </c>
      <c r="K56" s="29">
        <v>1119559</v>
      </c>
      <c r="L56" s="29">
        <v>23854</v>
      </c>
      <c r="M56" s="29">
        <v>410</v>
      </c>
      <c r="N56" s="23">
        <f t="shared" si="1"/>
        <v>97761666</v>
      </c>
      <c r="O56" s="29"/>
      <c r="P56" s="29">
        <v>0</v>
      </c>
      <c r="Q56" s="29">
        <v>0</v>
      </c>
      <c r="S56" s="25">
        <f t="shared" si="3"/>
        <v>97761664</v>
      </c>
      <c r="T56" s="25">
        <f t="shared" si="4"/>
        <v>97761666</v>
      </c>
      <c r="U56" s="25">
        <f t="shared" si="2"/>
        <v>-2</v>
      </c>
      <c r="X56" s="30"/>
      <c r="Y56" s="27"/>
      <c r="Z56" s="27"/>
      <c r="AA56" s="27"/>
      <c r="AB56" s="27"/>
      <c r="AC56" s="29"/>
      <c r="AD56" s="29"/>
      <c r="AE56" s="29"/>
      <c r="AF56" s="29"/>
      <c r="AG56" s="29"/>
      <c r="AH56" s="29"/>
      <c r="AI56" s="29"/>
      <c r="AJ56" s="29"/>
      <c r="AK56" s="23"/>
      <c r="AL56" s="29"/>
      <c r="AM56" s="29"/>
      <c r="AN56" s="29"/>
      <c r="AO56"/>
      <c r="AQ56" s="30"/>
      <c r="AR56" s="23"/>
      <c r="AS56" s="27"/>
      <c r="AT56" s="27"/>
      <c r="AU56" s="27"/>
      <c r="AV56" s="29"/>
      <c r="AW56" s="29"/>
      <c r="AX56" s="29"/>
      <c r="AY56" s="29"/>
      <c r="AZ56" s="29"/>
      <c r="BA56" s="29"/>
      <c r="BB56" s="29"/>
      <c r="BC56" s="29"/>
      <c r="BD56" s="23"/>
      <c r="BE56" s="29"/>
      <c r="BF56" s="23"/>
      <c r="BG56" s="23"/>
      <c r="BH56"/>
      <c r="BI56" s="25"/>
    </row>
    <row r="57" spans="1:61" ht="12.75">
      <c r="A57" s="30" t="s">
        <v>75</v>
      </c>
      <c r="B57" s="23">
        <v>289298269</v>
      </c>
      <c r="C57" s="23">
        <v>0</v>
      </c>
      <c r="D57" s="23">
        <v>0</v>
      </c>
      <c r="E57" s="23">
        <f t="shared" si="5"/>
        <v>289298269</v>
      </c>
      <c r="F57" s="23"/>
      <c r="G57" s="23">
        <v>259653564</v>
      </c>
      <c r="H57" s="23">
        <v>2633670</v>
      </c>
      <c r="I57" s="23">
        <v>0</v>
      </c>
      <c r="J57" s="23">
        <v>10138929</v>
      </c>
      <c r="K57" s="23">
        <v>809340</v>
      </c>
      <c r="L57" s="23">
        <v>0</v>
      </c>
      <c r="M57" s="23">
        <v>16062765</v>
      </c>
      <c r="N57" s="23">
        <f t="shared" si="1"/>
        <v>289298268</v>
      </c>
      <c r="O57" s="23"/>
      <c r="P57" s="23">
        <v>0</v>
      </c>
      <c r="Q57" s="23">
        <v>0</v>
      </c>
      <c r="S57" s="25">
        <f t="shared" si="3"/>
        <v>289298269</v>
      </c>
      <c r="T57" s="25">
        <f t="shared" si="4"/>
        <v>289298268</v>
      </c>
      <c r="U57" s="25">
        <f t="shared" si="2"/>
        <v>1</v>
      </c>
      <c r="X57" s="30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/>
      <c r="AQ57" s="30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/>
      <c r="BI57" s="25"/>
    </row>
    <row r="58" spans="1:61" ht="12.75">
      <c r="A58" s="30" t="s">
        <v>76</v>
      </c>
      <c r="B58" s="23">
        <v>82155212</v>
      </c>
      <c r="C58" s="23">
        <v>0</v>
      </c>
      <c r="D58" s="23">
        <v>3562000</v>
      </c>
      <c r="E58" s="23">
        <f t="shared" si="5"/>
        <v>78593212</v>
      </c>
      <c r="F58" s="23"/>
      <c r="G58" s="23">
        <v>61438080</v>
      </c>
      <c r="H58" s="23">
        <v>2388547</v>
      </c>
      <c r="I58" s="23">
        <v>0</v>
      </c>
      <c r="J58" s="23">
        <v>11788982</v>
      </c>
      <c r="K58" s="23">
        <v>1734197</v>
      </c>
      <c r="L58" s="23">
        <v>0</v>
      </c>
      <c r="M58" s="23">
        <v>1243406</v>
      </c>
      <c r="N58" s="23">
        <f t="shared" si="1"/>
        <v>78593212</v>
      </c>
      <c r="O58" s="23"/>
      <c r="P58" s="23">
        <v>0</v>
      </c>
      <c r="Q58" s="23">
        <v>0</v>
      </c>
      <c r="S58" s="25">
        <f t="shared" si="3"/>
        <v>78593212</v>
      </c>
      <c r="T58" s="25">
        <f t="shared" si="4"/>
        <v>78593212</v>
      </c>
      <c r="U58" s="25">
        <f t="shared" si="2"/>
        <v>0</v>
      </c>
      <c r="X58" s="30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/>
      <c r="AQ58" s="30"/>
      <c r="AR58" s="23"/>
      <c r="AS58" s="27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/>
      <c r="BI58" s="25"/>
    </row>
    <row r="59" spans="1:61" ht="12.75">
      <c r="A59" s="30" t="s">
        <v>77</v>
      </c>
      <c r="B59" s="23">
        <v>318159462</v>
      </c>
      <c r="C59" s="23">
        <v>11485733</v>
      </c>
      <c r="D59" s="23">
        <v>7950000</v>
      </c>
      <c r="E59" s="23">
        <f t="shared" si="5"/>
        <v>298723729</v>
      </c>
      <c r="F59" s="23"/>
      <c r="G59" s="23">
        <v>120592489</v>
      </c>
      <c r="H59" s="23">
        <v>77423712</v>
      </c>
      <c r="I59" s="23">
        <v>0</v>
      </c>
      <c r="J59" s="23">
        <v>43993740</v>
      </c>
      <c r="K59" s="23">
        <v>6565051</v>
      </c>
      <c r="L59" s="23">
        <v>0</v>
      </c>
      <c r="M59" s="23">
        <f>6527725+-65590</f>
        <v>6462135</v>
      </c>
      <c r="N59" s="23">
        <f t="shared" si="1"/>
        <v>255037127</v>
      </c>
      <c r="O59" s="23"/>
      <c r="P59" s="23">
        <v>43686602</v>
      </c>
      <c r="Q59" s="23">
        <v>0</v>
      </c>
      <c r="S59" s="25">
        <f t="shared" si="3"/>
        <v>298723729</v>
      </c>
      <c r="T59" s="25">
        <f t="shared" si="4"/>
        <v>298723729</v>
      </c>
      <c r="U59" s="25">
        <f t="shared" si="2"/>
        <v>0</v>
      </c>
      <c r="X59" s="30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/>
      <c r="AQ59" s="30"/>
      <c r="AR59" s="23"/>
      <c r="AS59" s="27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/>
      <c r="BI59" s="25"/>
    </row>
    <row r="60" spans="1:61" ht="12.75">
      <c r="A60" s="33" t="s">
        <v>78</v>
      </c>
      <c r="B60" s="34">
        <v>18134456</v>
      </c>
      <c r="C60" s="36">
        <v>3600000</v>
      </c>
      <c r="D60" s="36">
        <v>1813446</v>
      </c>
      <c r="E60" s="23">
        <f t="shared" si="5"/>
        <v>12721010</v>
      </c>
      <c r="F60" s="29"/>
      <c r="G60" s="29">
        <v>3343388</v>
      </c>
      <c r="H60" s="29">
        <v>25217</v>
      </c>
      <c r="I60" s="29">
        <v>0</v>
      </c>
      <c r="J60" s="29">
        <v>495818</v>
      </c>
      <c r="K60" s="29">
        <v>470463</v>
      </c>
      <c r="L60" s="29">
        <v>0</v>
      </c>
      <c r="M60" s="29">
        <v>0</v>
      </c>
      <c r="N60" s="23">
        <f t="shared" si="1"/>
        <v>4334886</v>
      </c>
      <c r="O60" s="29"/>
      <c r="P60" s="29">
        <v>0</v>
      </c>
      <c r="Q60" s="29">
        <v>8386124</v>
      </c>
      <c r="S60" s="25">
        <f t="shared" si="3"/>
        <v>12721010</v>
      </c>
      <c r="T60" s="25">
        <f t="shared" si="4"/>
        <v>12721010</v>
      </c>
      <c r="U60" s="25">
        <f t="shared" si="2"/>
        <v>0</v>
      </c>
      <c r="X60" s="33"/>
      <c r="Y60" s="34"/>
      <c r="Z60" s="35"/>
      <c r="AA60" s="35"/>
      <c r="AB60" s="27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/>
      <c r="AQ60" s="33"/>
      <c r="AR60" s="23"/>
      <c r="AS60" s="36"/>
      <c r="AT60" s="36"/>
      <c r="AU60" s="27"/>
      <c r="AV60" s="29"/>
      <c r="AW60" s="23"/>
      <c r="AX60" s="23"/>
      <c r="AY60" s="23"/>
      <c r="AZ60" s="23"/>
      <c r="BA60" s="23"/>
      <c r="BB60" s="23"/>
      <c r="BC60" s="23"/>
      <c r="BD60" s="29"/>
      <c r="BE60" s="29"/>
      <c r="BF60" s="23"/>
      <c r="BG60" s="23"/>
      <c r="BH60"/>
      <c r="BI60" s="25"/>
    </row>
    <row r="61" spans="1:60" ht="12.75">
      <c r="A61" s="30"/>
      <c r="B61" s="17"/>
      <c r="C61" s="17"/>
      <c r="D61" s="1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S61" s="24"/>
      <c r="T61" s="24"/>
      <c r="X61" s="30"/>
      <c r="Y61" s="17"/>
      <c r="Z61" s="17"/>
      <c r="AA61" s="17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Q61" s="30"/>
      <c r="AR61" s="17"/>
      <c r="AS61" s="17"/>
      <c r="AT61" s="17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9"/>
      <c r="BG61" s="23"/>
      <c r="BH61"/>
    </row>
    <row r="62" spans="1:59" ht="13.5" thickBot="1">
      <c r="A62" s="37" t="s">
        <v>79</v>
      </c>
      <c r="B62" s="38">
        <f>SUM(B10:B60)</f>
        <v>13554304936</v>
      </c>
      <c r="C62" s="38">
        <f>SUM(C10:C60)</f>
        <v>484610302</v>
      </c>
      <c r="D62" s="38">
        <f>SUM(D10:D60)</f>
        <v>597696170</v>
      </c>
      <c r="E62" s="38">
        <f>SUM(E10:E60)</f>
        <v>12471998464</v>
      </c>
      <c r="F62" s="38"/>
      <c r="G62" s="38">
        <f aca="true" t="shared" si="6" ref="G62:N62">SUM(G10:G60)</f>
        <v>9226306813</v>
      </c>
      <c r="H62" s="38">
        <f t="shared" si="6"/>
        <v>868166809</v>
      </c>
      <c r="I62" s="38">
        <f t="shared" si="6"/>
        <v>25477622</v>
      </c>
      <c r="J62" s="38">
        <f t="shared" si="6"/>
        <v>974040888</v>
      </c>
      <c r="K62" s="38">
        <f t="shared" si="6"/>
        <v>147118031</v>
      </c>
      <c r="L62" s="38">
        <f t="shared" si="6"/>
        <v>9683854</v>
      </c>
      <c r="M62" s="38">
        <f t="shared" si="6"/>
        <v>1039961406</v>
      </c>
      <c r="N62" s="38">
        <f t="shared" si="6"/>
        <v>12290755423</v>
      </c>
      <c r="O62" s="38"/>
      <c r="P62" s="38">
        <f>SUM(P10:P60)</f>
        <v>71511925</v>
      </c>
      <c r="Q62" s="38">
        <f>SUM(Q10:Q60)</f>
        <v>109731116</v>
      </c>
      <c r="S62" s="24"/>
      <c r="T62" s="24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Q62" s="37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  <row r="63" spans="1:59" ht="13.5" thickTop="1">
      <c r="A63" s="3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S63" s="24"/>
      <c r="T63" s="24"/>
      <c r="X63" s="33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Q63" s="33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</row>
    <row r="64" spans="1:59" ht="15">
      <c r="A64" s="51" t="s">
        <v>84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S64" s="24"/>
      <c r="T64" s="24"/>
      <c r="X64" s="3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Q64" s="39"/>
      <c r="AR64" s="40"/>
      <c r="AS64" s="41"/>
      <c r="AT64" s="42"/>
      <c r="AU64" s="41"/>
      <c r="AV64" s="40"/>
      <c r="AW64" s="41"/>
      <c r="AX64" s="41"/>
      <c r="AY64" s="41"/>
      <c r="AZ64" s="41"/>
      <c r="BA64" s="41"/>
      <c r="BB64" s="41"/>
      <c r="BC64" s="41"/>
      <c r="BD64" s="41"/>
      <c r="BE64" s="43"/>
      <c r="BF64" s="44"/>
      <c r="BG64" s="44"/>
    </row>
    <row r="65" spans="1:59" ht="12.75">
      <c r="A65" s="51" t="s">
        <v>87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S65" s="24"/>
      <c r="T65" s="24"/>
      <c r="X65" s="33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Q65" s="33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7:55" ht="14.25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  <c r="X66" s="47"/>
      <c r="AQ66" s="47"/>
      <c r="BC66" s="32"/>
    </row>
    <row r="67" spans="1:43" ht="14.25">
      <c r="A67" s="47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X67" s="48"/>
      <c r="AQ67" s="48"/>
    </row>
    <row r="68" spans="1:43" ht="12.75">
      <c r="A68" s="48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X68" s="1"/>
      <c r="AQ68" s="1"/>
    </row>
    <row r="69" spans="1:43" ht="15">
      <c r="A69" s="4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X69" s="1"/>
      <c r="AQ69" s="1"/>
    </row>
    <row r="70" spans="1:43" ht="15">
      <c r="A70" s="49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AQ70" s="40"/>
    </row>
    <row r="71" spans="7:43" ht="14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AQ71" s="40"/>
    </row>
    <row r="72" spans="1:44" ht="14.25">
      <c r="A72" s="47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AQ72" s="40"/>
      <c r="AR72" s="50"/>
    </row>
    <row r="73" spans="1:43" ht="14.25">
      <c r="A73" s="4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AQ73" s="40"/>
    </row>
    <row r="74" spans="7:44" ht="12.75"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AR74" s="50"/>
    </row>
    <row r="75" spans="7:17" ht="12.75"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7:17" ht="12.75"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7:43" ht="12.75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AQ77" s="18"/>
    </row>
    <row r="78" spans="7:17" ht="12.75"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7:17" ht="12.75"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7:17" ht="12.75"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7:17" ht="12.75"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7:44" ht="12.75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AR82" s="50"/>
    </row>
    <row r="83" spans="7:17" ht="12.75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7:17" ht="12.75"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7:17" ht="12.75"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7:17" ht="12.75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7:17" ht="12.75"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7:17" ht="12.75"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7:17" ht="12.75"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7:17" ht="12.75"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7:17" ht="12.75"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7:17" ht="12.75"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7:17" ht="12.75"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7:17" ht="12.75"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7:17" ht="12.75"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7:17" ht="12.75"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7:17" ht="12.75"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7:17" ht="12.75"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7:17" ht="12.75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7:17" ht="12.75"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7:17" ht="12.75"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7:17" ht="12.75"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7:17" ht="12.75"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7:17" ht="12.75"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7:17" ht="12.75"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7:17" ht="12.75"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7:17" ht="12.75"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7:17" ht="12.75"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7:17" ht="12.75"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7:17" ht="12.75"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7:17" ht="12.75"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7:17" ht="12.75"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7:17" ht="12.75"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7:17" ht="12.75"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7:17" ht="12.75"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7:17" ht="12.75"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7:17" ht="12.75"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7:17" ht="12.75"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7:17" ht="12.75"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7:17" ht="12.75"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7:17" ht="12.75"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7:17" ht="12.75"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7:17" ht="12.75"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7:17" ht="12.75"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7:17" ht="12.75"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7:17" ht="12.75"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7:17" ht="12.75"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7:17" ht="12.75"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7:17" ht="12.75"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7:17" ht="12.75"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7:17" ht="12.75"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7:17" ht="12.75"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7:17" ht="12.75"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7:17" ht="12.75"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7:17" ht="12.75"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7:17" ht="12.75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7:17" ht="12.75"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7:17" ht="12.75"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7:17" ht="12.75"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7:17" ht="12.75"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7:17" ht="12.75"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7:17" ht="12.75"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7:17" ht="12.75"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7:17" ht="12.75"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7:17" ht="12.75"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7:17" ht="12.75"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7:17" ht="12.75"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7:17" ht="12.75"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7:17" ht="12.75"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7:17" ht="12.75"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7:17" ht="12.75"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7:17" ht="12.75"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7:17" ht="12.75"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7:17" ht="12.75"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7:17" ht="12.75"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7:17" ht="12.75"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7:17" ht="12.75"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7:17" ht="12.75"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7:17" ht="12.75"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7:17" ht="12.75"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7:17" ht="12.75"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7:17" ht="12.75"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7:17" ht="12.75"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7:17" ht="12.75"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7:17" ht="12.75"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7:17" ht="12.75"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7:17" ht="12.75"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7:17" ht="12.75"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7:17" ht="12.75"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7:17" ht="12.75"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7:17" ht="12.75"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7:17" ht="12.75"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7:17" ht="12.75"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7:17" ht="12.75"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7:17" ht="12.75"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7:17" ht="12.75"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7:17" ht="12.75"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7:17" ht="12.75"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7:17" ht="12.75"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7:17" ht="12.75"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7:17" ht="12.75"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7:17" ht="12.75"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7:17" ht="12.75"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7:17" ht="12.75"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7:17" ht="12.75"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7:17" ht="12.75"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7:17" ht="12.75"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7:17" ht="12.75"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7:17" ht="12.75"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7:17" ht="12.75"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7:17" ht="12.75"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7:17" ht="12.75"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7:17" ht="12.75"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7:17" ht="12.75"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7:17" ht="12.75"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7:17" ht="12.75"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7:17" ht="12.75"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7:17" ht="12.75"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7:17" ht="12.75"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7:17" ht="12.75"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7:17" ht="12.75"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7:17" ht="12.75"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7:17" ht="12.75"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7:17" ht="12.75"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7:17" ht="12.75"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7:17" ht="12.75"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7:17" ht="12.75"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7:17" ht="12.75"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7:17" ht="12.75"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7:17" ht="12.75"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</sheetData>
  <printOptions gridLines="1" horizontalCentered="1"/>
  <pageMargins left="0.2" right="0" top="0.36" bottom="0.25" header="0.24" footer="0"/>
  <pageSetup fitToHeight="1" fitToWidth="1" horizontalDpi="300" verticalDpi="300" orientation="landscape" scale="51" r:id="rId1"/>
  <headerFooter alignWithMargins="0">
    <oddHeader>&amp;C&amp;A&amp;R&amp;9&amp;D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10"/>
  <sheetViews>
    <sheetView zoomScale="75" zoomScaleNormal="75" workbookViewId="0" topLeftCell="A1">
      <pane xSplit="1" ySplit="9" topLeftCell="B5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1.28125" style="2" bestFit="1" customWidth="1"/>
    <col min="2" max="4" width="18.00390625" style="2" bestFit="1" customWidth="1"/>
    <col min="5" max="5" width="18.28125" style="2" bestFit="1" customWidth="1"/>
    <col min="6" max="6" width="0.9921875" style="2" customWidth="1"/>
    <col min="7" max="7" width="22.8515625" style="2" bestFit="1" customWidth="1"/>
    <col min="8" max="8" width="14.8515625" style="2" customWidth="1"/>
    <col min="9" max="9" width="15.140625" style="2" bestFit="1" customWidth="1"/>
    <col min="10" max="10" width="20.00390625" style="2" bestFit="1" customWidth="1"/>
    <col min="11" max="11" width="15.140625" style="2" bestFit="1" customWidth="1"/>
    <col min="12" max="12" width="17.140625" style="2" bestFit="1" customWidth="1"/>
    <col min="13" max="13" width="17.7109375" style="2" bestFit="1" customWidth="1"/>
    <col min="14" max="14" width="18.00390625" style="2" bestFit="1" customWidth="1"/>
    <col min="15" max="15" width="1.1484375" style="2" customWidth="1"/>
    <col min="16" max="17" width="16.8515625" style="2" bestFit="1" customWidth="1"/>
    <col min="18" max="18" width="14.8515625" style="2" customWidth="1"/>
    <col min="19" max="19" width="17.140625" style="2" customWidth="1"/>
    <col min="20" max="20" width="17.8515625" style="2" customWidth="1"/>
    <col min="21" max="21" width="12.28125" style="2" bestFit="1" customWidth="1"/>
    <col min="22" max="23" width="9.140625" style="2" customWidth="1"/>
    <col min="24" max="24" width="20.421875" style="2" customWidth="1"/>
    <col min="25" max="25" width="16.28125" style="2" customWidth="1"/>
    <col min="26" max="26" width="15.00390625" style="2" customWidth="1"/>
    <col min="27" max="27" width="14.28125" style="2" customWidth="1"/>
    <col min="28" max="28" width="15.421875" style="2" customWidth="1"/>
    <col min="29" max="29" width="2.140625" style="2" customWidth="1"/>
    <col min="30" max="30" width="20.28125" style="2" customWidth="1"/>
    <col min="31" max="31" width="12.7109375" style="2" customWidth="1"/>
    <col min="32" max="32" width="11.7109375" style="2" customWidth="1"/>
    <col min="33" max="33" width="13.28125" style="2" customWidth="1"/>
    <col min="34" max="34" width="12.421875" style="2" customWidth="1"/>
    <col min="35" max="35" width="17.140625" style="2" customWidth="1"/>
    <col min="36" max="36" width="16.00390625" style="2" customWidth="1"/>
    <col min="37" max="37" width="15.140625" style="2" bestFit="1" customWidth="1"/>
    <col min="38" max="38" width="1.421875" style="2" customWidth="1"/>
    <col min="39" max="39" width="15.57421875" style="2" customWidth="1"/>
    <col min="40" max="40" width="14.7109375" style="2" customWidth="1"/>
    <col min="41" max="41" width="13.8515625" style="2" bestFit="1" customWidth="1"/>
    <col min="42" max="42" width="9.140625" style="2" customWidth="1"/>
    <col min="43" max="43" width="23.00390625" style="2" customWidth="1"/>
    <col min="44" max="44" width="26.421875" style="2" bestFit="1" customWidth="1"/>
    <col min="45" max="46" width="18.00390625" style="2" bestFit="1" customWidth="1"/>
    <col min="47" max="47" width="19.00390625" style="2" bestFit="1" customWidth="1"/>
    <col min="48" max="48" width="1.28515625" style="2" customWidth="1"/>
    <col min="49" max="49" width="16.421875" style="2" customWidth="1"/>
    <col min="50" max="50" width="14.7109375" style="2" customWidth="1"/>
    <col min="51" max="51" width="11.8515625" style="2" bestFit="1" customWidth="1"/>
    <col min="52" max="52" width="14.00390625" style="2" bestFit="1" customWidth="1"/>
    <col min="53" max="53" width="17.421875" style="2" customWidth="1"/>
    <col min="54" max="54" width="15.8515625" style="2" customWidth="1"/>
    <col min="55" max="56" width="17.7109375" style="2" bestFit="1" customWidth="1"/>
    <col min="57" max="57" width="2.00390625" style="2" customWidth="1"/>
    <col min="58" max="58" width="15.7109375" style="2" customWidth="1"/>
    <col min="59" max="59" width="16.00390625" style="2" customWidth="1"/>
    <col min="60" max="60" width="9.140625" style="2" customWidth="1"/>
    <col min="61" max="61" width="11.28125" style="2" bestFit="1" customWidth="1"/>
    <col min="62" max="16384" width="9.140625" style="2" customWidth="1"/>
  </cols>
  <sheetData>
    <row r="1" spans="1:52" ht="15.75">
      <c r="A1" s="1"/>
      <c r="B1" s="1"/>
      <c r="C1" s="1"/>
      <c r="D1" s="1"/>
      <c r="E1" s="1"/>
      <c r="F1" s="1"/>
      <c r="AW1" s="3"/>
      <c r="AX1" s="4"/>
      <c r="AY1" s="4"/>
      <c r="AZ1" s="4"/>
    </row>
    <row r="2" spans="1:59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7"/>
    </row>
    <row r="3" spans="1:59" ht="12.75">
      <c r="A3" s="6" t="s">
        <v>85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2.75">
      <c r="A4" s="8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Q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5.75">
      <c r="A5" s="2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Y5" s="6"/>
      <c r="Z5" s="6"/>
      <c r="AA5" s="6"/>
      <c r="AB5" s="6"/>
      <c r="AC5" s="6"/>
      <c r="AD5" s="9"/>
      <c r="AE5" s="6"/>
      <c r="AF5" s="6"/>
      <c r="AG5" s="6"/>
      <c r="AH5" s="6"/>
      <c r="AI5" s="6"/>
      <c r="AJ5" s="6"/>
      <c r="AK5" s="6"/>
      <c r="AL5" s="6"/>
      <c r="AM5" s="6"/>
      <c r="AN5" s="6"/>
      <c r="AR5" s="10"/>
      <c r="AS5" s="11"/>
      <c r="AT5" s="11"/>
      <c r="AU5" s="11"/>
      <c r="AV5" s="6"/>
      <c r="AW5" s="9"/>
      <c r="AX5" s="9"/>
      <c r="AY5" s="9"/>
      <c r="AZ5" s="9"/>
      <c r="BA5" s="9"/>
      <c r="BB5" s="9"/>
      <c r="BC5" s="9"/>
      <c r="BD5" s="9"/>
      <c r="BE5" s="11"/>
      <c r="BF5" s="11"/>
      <c r="BG5" s="11"/>
    </row>
    <row r="6" spans="1:49" ht="15.75">
      <c r="A6" s="12" t="s">
        <v>4</v>
      </c>
      <c r="B6" s="11">
        <v>1</v>
      </c>
      <c r="C6" s="11">
        <v>2</v>
      </c>
      <c r="D6" s="11">
        <v>3</v>
      </c>
      <c r="E6" s="11">
        <v>4</v>
      </c>
      <c r="F6" s="12"/>
      <c r="G6" s="11">
        <v>5</v>
      </c>
      <c r="H6" s="11">
        <v>6</v>
      </c>
      <c r="I6" s="11">
        <v>7</v>
      </c>
      <c r="J6" s="11">
        <v>8</v>
      </c>
      <c r="K6" s="11" t="s">
        <v>3</v>
      </c>
      <c r="L6" s="11">
        <v>9</v>
      </c>
      <c r="M6" s="11">
        <v>10</v>
      </c>
      <c r="N6" s="11">
        <v>11</v>
      </c>
      <c r="O6" s="11"/>
      <c r="P6" s="11">
        <v>12</v>
      </c>
      <c r="Q6" s="11">
        <v>13</v>
      </c>
      <c r="X6" s="12"/>
      <c r="Y6" s="11"/>
      <c r="Z6" s="11"/>
      <c r="AA6" s="11"/>
      <c r="AB6" s="11"/>
      <c r="AC6" s="12"/>
      <c r="AD6" s="13"/>
      <c r="AE6" s="9"/>
      <c r="AF6" s="9"/>
      <c r="AG6" s="9"/>
      <c r="AH6" s="9"/>
      <c r="AI6" s="9"/>
      <c r="AJ6" s="9"/>
      <c r="AK6" s="9"/>
      <c r="AL6" s="11"/>
      <c r="AM6" s="11"/>
      <c r="AN6" s="11"/>
      <c r="AQ6" s="12"/>
      <c r="AR6" s="14"/>
      <c r="AS6" s="15"/>
      <c r="AT6" s="15"/>
      <c r="AU6" s="15"/>
      <c r="AV6" s="12"/>
      <c r="AW6" s="13"/>
    </row>
    <row r="7" spans="1:61" ht="12.75">
      <c r="A7" s="12"/>
      <c r="B7" s="15" t="s">
        <v>6</v>
      </c>
      <c r="C7" s="15" t="s">
        <v>5</v>
      </c>
      <c r="D7" s="15" t="s">
        <v>5</v>
      </c>
      <c r="E7" s="15" t="s">
        <v>7</v>
      </c>
      <c r="F7" s="15"/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15" t="s">
        <v>15</v>
      </c>
      <c r="O7" s="15"/>
      <c r="P7" s="15" t="s">
        <v>16</v>
      </c>
      <c r="Q7" s="15" t="s">
        <v>17</v>
      </c>
      <c r="X7" s="12"/>
      <c r="Y7" s="15"/>
      <c r="Z7" s="15"/>
      <c r="AA7" s="15"/>
      <c r="AB7" s="15"/>
      <c r="AC7" s="15"/>
      <c r="AD7" s="13"/>
      <c r="AE7" s="13"/>
      <c r="AF7" s="13"/>
      <c r="AG7" s="13"/>
      <c r="AH7" s="13"/>
      <c r="AI7" s="13"/>
      <c r="AJ7" s="13"/>
      <c r="AK7" s="13"/>
      <c r="AL7" s="15"/>
      <c r="AM7" s="15"/>
      <c r="AN7" s="15"/>
      <c r="AQ7" s="12"/>
      <c r="AR7" s="16"/>
      <c r="AS7" s="15"/>
      <c r="AT7" s="15"/>
      <c r="AU7" s="15"/>
      <c r="AV7" s="15"/>
      <c r="AW7" s="13"/>
      <c r="AX7" s="13"/>
      <c r="AY7" s="13"/>
      <c r="AZ7" s="13"/>
      <c r="BA7" s="13"/>
      <c r="BB7" s="13"/>
      <c r="BC7" s="13"/>
      <c r="BD7" s="13"/>
      <c r="BE7" s="15"/>
      <c r="BF7" s="15"/>
      <c r="BG7" s="15"/>
      <c r="BH7" s="17"/>
      <c r="BI7" s="18"/>
    </row>
    <row r="8" spans="1:61" ht="12.75">
      <c r="A8" s="12"/>
      <c r="B8" s="19" t="s">
        <v>80</v>
      </c>
      <c r="C8" s="20" t="s">
        <v>18</v>
      </c>
      <c r="D8" s="20" t="s">
        <v>19</v>
      </c>
      <c r="E8" s="20" t="s">
        <v>20</v>
      </c>
      <c r="F8" s="20"/>
      <c r="G8" s="20" t="s">
        <v>21</v>
      </c>
      <c r="H8" s="20" t="s">
        <v>22</v>
      </c>
      <c r="I8" s="20" t="s">
        <v>23</v>
      </c>
      <c r="J8" s="20"/>
      <c r="K8" s="20"/>
      <c r="L8" s="20" t="s">
        <v>24</v>
      </c>
      <c r="M8" s="20" t="s">
        <v>25</v>
      </c>
      <c r="N8" s="20" t="s">
        <v>25</v>
      </c>
      <c r="O8" s="20"/>
      <c r="P8" s="20" t="s">
        <v>26</v>
      </c>
      <c r="Q8" s="20" t="s">
        <v>27</v>
      </c>
      <c r="X8" s="12"/>
      <c r="Y8" s="19"/>
      <c r="Z8" s="20"/>
      <c r="AA8" s="20"/>
      <c r="AB8" s="20"/>
      <c r="AC8" s="20"/>
      <c r="AD8" s="21"/>
      <c r="AE8" s="21"/>
      <c r="AF8" s="21"/>
      <c r="AG8" s="21"/>
      <c r="AH8" s="21"/>
      <c r="AI8" s="21"/>
      <c r="AJ8" s="21"/>
      <c r="AK8" s="21"/>
      <c r="AL8" s="20"/>
      <c r="AM8" s="20"/>
      <c r="AN8" s="20"/>
      <c r="AQ8" s="12"/>
      <c r="AR8" s="22"/>
      <c r="AS8" s="20"/>
      <c r="AT8" s="20"/>
      <c r="AU8" s="20"/>
      <c r="AV8" s="20"/>
      <c r="AW8" s="21"/>
      <c r="AX8" s="21"/>
      <c r="AY8" s="21"/>
      <c r="AZ8" s="21"/>
      <c r="BA8" s="21"/>
      <c r="BB8" s="21"/>
      <c r="BC8" s="21"/>
      <c r="BD8" s="21"/>
      <c r="BE8" s="20"/>
      <c r="BF8" s="20"/>
      <c r="BG8" s="20"/>
      <c r="BI8" s="18"/>
    </row>
    <row r="9" spans="1:60" ht="12.75">
      <c r="A9" s="12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X9" s="12"/>
      <c r="Y9" s="2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Q9" s="12"/>
      <c r="AR9" s="23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H9" s="17"/>
    </row>
    <row r="10" spans="1:61" ht="12.75">
      <c r="A10" s="17" t="s">
        <v>28</v>
      </c>
      <c r="B10" s="23">
        <v>95986661</v>
      </c>
      <c r="C10" s="23">
        <v>19197334</v>
      </c>
      <c r="D10" s="23">
        <v>9598666</v>
      </c>
      <c r="E10" s="23">
        <f>+B10-(C10+D10)</f>
        <v>67190661</v>
      </c>
      <c r="F10" s="23"/>
      <c r="G10" s="23">
        <v>29425587</v>
      </c>
      <c r="H10" s="23">
        <v>8911357</v>
      </c>
      <c r="I10" s="23">
        <v>8023699</v>
      </c>
      <c r="J10" s="23">
        <v>7823479</v>
      </c>
      <c r="K10" s="23">
        <v>2173831</v>
      </c>
      <c r="L10" s="23">
        <v>0</v>
      </c>
      <c r="M10" s="23">
        <v>10832708</v>
      </c>
      <c r="N10" s="23">
        <f aca="true" t="shared" si="0" ref="N10:N41">SUM(G10:M10)</f>
        <v>67190661</v>
      </c>
      <c r="O10" s="23"/>
      <c r="P10" s="23">
        <v>0</v>
      </c>
      <c r="Q10" s="23">
        <v>0</v>
      </c>
      <c r="S10" s="25">
        <f aca="true" t="shared" si="1" ref="S10:S41">+E10</f>
        <v>67190661</v>
      </c>
      <c r="T10" s="25">
        <f aca="true" t="shared" si="2" ref="T10:T41">+Q10+P10+N10</f>
        <v>67190661</v>
      </c>
      <c r="U10" s="25">
        <f aca="true" t="shared" si="3" ref="U10:U41">+S10-T10</f>
        <v>0</v>
      </c>
      <c r="X10" s="17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/>
      <c r="AQ10" s="1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17"/>
      <c r="BI10" s="25"/>
    </row>
    <row r="11" spans="1:61" ht="12.75">
      <c r="A11" s="26" t="s">
        <v>29</v>
      </c>
      <c r="B11" s="27">
        <v>65267778</v>
      </c>
      <c r="C11" s="29">
        <v>13420613</v>
      </c>
      <c r="D11" s="29">
        <v>3216300</v>
      </c>
      <c r="E11" s="23">
        <f>+B11-(C11+D11)</f>
        <v>48630865</v>
      </c>
      <c r="F11" s="27"/>
      <c r="G11" s="27">
        <v>36874212</v>
      </c>
      <c r="H11" s="27">
        <v>6698649</v>
      </c>
      <c r="I11" s="27">
        <v>0</v>
      </c>
      <c r="J11" s="27">
        <v>3559243</v>
      </c>
      <c r="K11" s="27">
        <v>1191409</v>
      </c>
      <c r="L11" s="27">
        <v>0</v>
      </c>
      <c r="M11" s="27">
        <v>307352</v>
      </c>
      <c r="N11" s="23">
        <f t="shared" si="0"/>
        <v>48630865</v>
      </c>
      <c r="O11" s="27"/>
      <c r="P11" s="27">
        <v>0</v>
      </c>
      <c r="Q11" s="27">
        <v>0</v>
      </c>
      <c r="S11" s="25">
        <f t="shared" si="1"/>
        <v>48630865</v>
      </c>
      <c r="T11" s="25">
        <f t="shared" si="2"/>
        <v>48630865</v>
      </c>
      <c r="U11" s="25">
        <f t="shared" si="3"/>
        <v>0</v>
      </c>
      <c r="X11" s="26"/>
      <c r="Y11" s="27"/>
      <c r="Z11" s="28"/>
      <c r="AA11" s="28"/>
      <c r="AB11" s="27"/>
      <c r="AC11" s="27"/>
      <c r="AD11" s="27"/>
      <c r="AE11" s="27"/>
      <c r="AF11" s="27"/>
      <c r="AG11" s="27"/>
      <c r="AH11" s="27"/>
      <c r="AI11" s="27"/>
      <c r="AJ11" s="27"/>
      <c r="AK11" s="23"/>
      <c r="AL11" s="27"/>
      <c r="AM11" s="27"/>
      <c r="AN11" s="27"/>
      <c r="AO11"/>
      <c r="AQ11" s="26"/>
      <c r="AR11" s="23"/>
      <c r="AS11" s="29"/>
      <c r="AT11" s="28"/>
      <c r="AU11" s="27"/>
      <c r="AV11" s="27"/>
      <c r="AW11" s="23"/>
      <c r="AX11" s="23"/>
      <c r="AY11" s="27"/>
      <c r="AZ11" s="23"/>
      <c r="BA11" s="23"/>
      <c r="BB11" s="27"/>
      <c r="BC11" s="23"/>
      <c r="BD11" s="23"/>
      <c r="BE11" s="27"/>
      <c r="BF11" s="27"/>
      <c r="BG11" s="27"/>
      <c r="BH11" s="17"/>
      <c r="BI11" s="25"/>
    </row>
    <row r="12" spans="1:61" ht="12.75">
      <c r="A12" s="17" t="s">
        <v>30</v>
      </c>
      <c r="B12" s="23">
        <v>226398173</v>
      </c>
      <c r="C12" s="23">
        <v>38260000</v>
      </c>
      <c r="D12" s="23">
        <v>22639800</v>
      </c>
      <c r="E12" s="23">
        <f aca="true" t="shared" si="4" ref="E12:E43">+B12-(C12+D12)</f>
        <v>165498373</v>
      </c>
      <c r="F12" s="23"/>
      <c r="G12" s="23">
        <v>94154863</v>
      </c>
      <c r="H12" s="23">
        <v>6883677</v>
      </c>
      <c r="I12" s="23">
        <v>0</v>
      </c>
      <c r="J12" s="23">
        <v>17714326</v>
      </c>
      <c r="K12" s="23">
        <v>712219</v>
      </c>
      <c r="L12" s="23">
        <v>0</v>
      </c>
      <c r="M12" s="23">
        <v>30183404</v>
      </c>
      <c r="N12" s="23">
        <f t="shared" si="0"/>
        <v>149648489</v>
      </c>
      <c r="O12" s="23"/>
      <c r="P12" s="23">
        <v>15849884</v>
      </c>
      <c r="Q12" s="23">
        <v>0</v>
      </c>
      <c r="S12" s="25">
        <f t="shared" si="1"/>
        <v>165498373</v>
      </c>
      <c r="T12" s="25">
        <f t="shared" si="2"/>
        <v>165498373</v>
      </c>
      <c r="U12" s="25">
        <f t="shared" si="3"/>
        <v>0</v>
      </c>
      <c r="X12" s="17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/>
      <c r="AQ12" s="1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18"/>
      <c r="BI12" s="25"/>
    </row>
    <row r="13" spans="1:61" ht="12.75">
      <c r="A13" s="17" t="s">
        <v>31</v>
      </c>
      <c r="B13" s="23">
        <v>58230354</v>
      </c>
      <c r="C13" s="23">
        <v>0</v>
      </c>
      <c r="D13" s="23">
        <v>0</v>
      </c>
      <c r="E13" s="23">
        <f t="shared" si="4"/>
        <v>58230354</v>
      </c>
      <c r="F13" s="23"/>
      <c r="G13" s="23">
        <v>27856044</v>
      </c>
      <c r="H13" s="23">
        <v>11042450</v>
      </c>
      <c r="I13" s="23">
        <v>0</v>
      </c>
      <c r="J13" s="23">
        <v>3261287</v>
      </c>
      <c r="K13" s="23">
        <v>1413082</v>
      </c>
      <c r="L13" s="23">
        <v>601412</v>
      </c>
      <c r="M13" s="23">
        <v>6477734</v>
      </c>
      <c r="N13" s="23">
        <f t="shared" si="0"/>
        <v>50652009</v>
      </c>
      <c r="O13" s="23"/>
      <c r="P13" s="23">
        <v>7578345</v>
      </c>
      <c r="Q13" s="23">
        <v>0</v>
      </c>
      <c r="S13" s="25">
        <f t="shared" si="1"/>
        <v>58230354</v>
      </c>
      <c r="T13" s="25">
        <f t="shared" si="2"/>
        <v>58230354</v>
      </c>
      <c r="U13" s="25">
        <f t="shared" si="3"/>
        <v>0</v>
      </c>
      <c r="X13" s="17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/>
      <c r="AQ13" s="1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17"/>
      <c r="BI13" s="25"/>
    </row>
    <row r="14" spans="1:61" ht="12.75">
      <c r="A14" s="17" t="s">
        <v>32</v>
      </c>
      <c r="B14" s="23">
        <v>3732671378</v>
      </c>
      <c r="C14" s="23">
        <v>100000000</v>
      </c>
      <c r="D14" s="23">
        <v>183000000</v>
      </c>
      <c r="E14" s="23">
        <f t="shared" si="4"/>
        <v>3449671378</v>
      </c>
      <c r="F14" s="23"/>
      <c r="G14" s="23">
        <v>2700873461</v>
      </c>
      <c r="H14" s="23">
        <v>132474816</v>
      </c>
      <c r="I14" s="23">
        <v>46586808</v>
      </c>
      <c r="J14" s="23">
        <v>155166101</v>
      </c>
      <c r="K14" s="23">
        <v>59658061</v>
      </c>
      <c r="L14" s="23">
        <v>628252</v>
      </c>
      <c r="M14" s="23">
        <v>346356905</v>
      </c>
      <c r="N14" s="23">
        <f t="shared" si="0"/>
        <v>3441744404</v>
      </c>
      <c r="O14" s="23"/>
      <c r="P14" s="23">
        <v>7926974</v>
      </c>
      <c r="Q14" s="23">
        <v>0</v>
      </c>
      <c r="S14" s="25">
        <f t="shared" si="1"/>
        <v>3449671378</v>
      </c>
      <c r="T14" s="25">
        <f t="shared" si="2"/>
        <v>3449671378</v>
      </c>
      <c r="U14" s="25">
        <f t="shared" si="3"/>
        <v>0</v>
      </c>
      <c r="X14" s="17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/>
      <c r="AQ14" s="1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/>
      <c r="BI14" s="25"/>
    </row>
    <row r="15" spans="1:61" ht="12.75">
      <c r="A15" s="17" t="s">
        <v>33</v>
      </c>
      <c r="B15" s="23">
        <v>139324514</v>
      </c>
      <c r="C15" s="23">
        <v>19433798</v>
      </c>
      <c r="D15" s="23">
        <v>7649487</v>
      </c>
      <c r="E15" s="23">
        <f t="shared" si="4"/>
        <v>112241229</v>
      </c>
      <c r="F15" s="23"/>
      <c r="G15" s="23">
        <v>54485899</v>
      </c>
      <c r="H15" s="23">
        <v>6773821</v>
      </c>
      <c r="I15" s="23">
        <v>0</v>
      </c>
      <c r="J15" s="23">
        <v>7379082</v>
      </c>
      <c r="K15" s="23">
        <v>6883795</v>
      </c>
      <c r="L15" s="23">
        <v>0</v>
      </c>
      <c r="M15" s="23">
        <v>36718632</v>
      </c>
      <c r="N15" s="23">
        <f t="shared" si="0"/>
        <v>112241229</v>
      </c>
      <c r="O15" s="23"/>
      <c r="P15" s="23">
        <v>0</v>
      </c>
      <c r="Q15" s="23">
        <v>0</v>
      </c>
      <c r="S15" s="25">
        <f t="shared" si="1"/>
        <v>112241229</v>
      </c>
      <c r="T15" s="25">
        <f t="shared" si="2"/>
        <v>112241229</v>
      </c>
      <c r="U15" s="25">
        <f t="shared" si="3"/>
        <v>0</v>
      </c>
      <c r="X15" s="17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/>
      <c r="AQ15" s="1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/>
      <c r="BI15" s="25"/>
    </row>
    <row r="16" spans="1:61" ht="12.75">
      <c r="A16" s="17" t="s">
        <v>34</v>
      </c>
      <c r="B16" s="23">
        <v>266788107</v>
      </c>
      <c r="C16" s="23">
        <v>0</v>
      </c>
      <c r="D16" s="23">
        <v>23842531</v>
      </c>
      <c r="E16" s="23">
        <v>242945576</v>
      </c>
      <c r="F16" s="23"/>
      <c r="G16" s="23">
        <v>233063082</v>
      </c>
      <c r="H16" s="23">
        <v>0</v>
      </c>
      <c r="I16" s="23">
        <v>0</v>
      </c>
      <c r="J16" s="23">
        <v>9080681</v>
      </c>
      <c r="K16" s="23">
        <v>0</v>
      </c>
      <c r="L16" s="23">
        <v>0</v>
      </c>
      <c r="M16" s="23">
        <v>801813</v>
      </c>
      <c r="N16" s="23">
        <f t="shared" si="0"/>
        <v>242945576</v>
      </c>
      <c r="O16" s="23"/>
      <c r="P16" s="23">
        <v>0</v>
      </c>
      <c r="Q16" s="23">
        <v>0</v>
      </c>
      <c r="S16" s="25">
        <f t="shared" si="1"/>
        <v>242945576</v>
      </c>
      <c r="T16" s="25">
        <f t="shared" si="2"/>
        <v>242945576</v>
      </c>
      <c r="U16" s="25">
        <f t="shared" si="3"/>
        <v>0</v>
      </c>
      <c r="X16" s="17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/>
      <c r="AQ16" s="1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/>
      <c r="BI16" s="25"/>
    </row>
    <row r="17" spans="1:61" ht="12.75">
      <c r="A17" s="17" t="s">
        <v>35</v>
      </c>
      <c r="B17" s="23">
        <v>32290981</v>
      </c>
      <c r="C17" s="23">
        <v>0</v>
      </c>
      <c r="D17" s="23">
        <v>3229098</v>
      </c>
      <c r="E17" s="23">
        <f t="shared" si="4"/>
        <v>29061883</v>
      </c>
      <c r="F17" s="23"/>
      <c r="G17" s="23">
        <v>16555775</v>
      </c>
      <c r="H17" s="23">
        <v>6499024</v>
      </c>
      <c r="I17" s="23">
        <v>0</v>
      </c>
      <c r="J17" s="23">
        <v>1931811</v>
      </c>
      <c r="K17" s="23">
        <v>3853072</v>
      </c>
      <c r="L17" s="23">
        <v>0</v>
      </c>
      <c r="M17" s="23">
        <v>0</v>
      </c>
      <c r="N17" s="23">
        <f t="shared" si="0"/>
        <v>28839682</v>
      </c>
      <c r="O17" s="23"/>
      <c r="P17" s="23">
        <v>222201</v>
      </c>
      <c r="Q17" s="23">
        <v>0</v>
      </c>
      <c r="S17" s="25">
        <f t="shared" si="1"/>
        <v>29061883</v>
      </c>
      <c r="T17" s="25">
        <f t="shared" si="2"/>
        <v>29061883</v>
      </c>
      <c r="U17" s="25">
        <f t="shared" si="3"/>
        <v>0</v>
      </c>
      <c r="X17" s="17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/>
      <c r="AQ17" s="1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/>
      <c r="BI17" s="25"/>
    </row>
    <row r="18" spans="1:61" ht="12.75">
      <c r="A18" s="17" t="s">
        <v>36</v>
      </c>
      <c r="B18" s="23">
        <v>92609815</v>
      </c>
      <c r="C18" s="23">
        <v>11000000</v>
      </c>
      <c r="D18" s="23">
        <v>0</v>
      </c>
      <c r="E18" s="23">
        <f t="shared" si="4"/>
        <v>81609815</v>
      </c>
      <c r="F18" s="23"/>
      <c r="G18" s="23">
        <v>53003904</v>
      </c>
      <c r="H18" s="23">
        <v>7205149</v>
      </c>
      <c r="I18" s="23">
        <v>0</v>
      </c>
      <c r="J18" s="23">
        <v>7041274</v>
      </c>
      <c r="K18" s="23">
        <v>996717</v>
      </c>
      <c r="L18" s="23">
        <v>0</v>
      </c>
      <c r="M18" s="23">
        <v>0</v>
      </c>
      <c r="N18" s="23">
        <f t="shared" si="0"/>
        <v>68247044</v>
      </c>
      <c r="O18" s="23"/>
      <c r="P18" s="23">
        <v>0</v>
      </c>
      <c r="Q18" s="23">
        <v>13362771</v>
      </c>
      <c r="S18" s="25">
        <f t="shared" si="1"/>
        <v>81609815</v>
      </c>
      <c r="T18" s="25">
        <f t="shared" si="2"/>
        <v>81609815</v>
      </c>
      <c r="U18" s="25">
        <f t="shared" si="3"/>
        <v>0</v>
      </c>
      <c r="X18" s="17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/>
      <c r="AQ18" s="1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/>
      <c r="BI18" s="25"/>
    </row>
    <row r="19" spans="1:61" ht="12.75">
      <c r="A19" s="17" t="s">
        <v>37</v>
      </c>
      <c r="B19" s="23">
        <v>576886883</v>
      </c>
      <c r="C19" s="23">
        <v>29403486</v>
      </c>
      <c r="D19" s="23">
        <v>57688688</v>
      </c>
      <c r="E19" s="23">
        <f t="shared" si="4"/>
        <v>489794709</v>
      </c>
      <c r="F19" s="23"/>
      <c r="G19" s="23">
        <v>107649846</v>
      </c>
      <c r="H19" s="23">
        <v>85222591</v>
      </c>
      <c r="I19" s="23">
        <v>162410845</v>
      </c>
      <c r="J19" s="23">
        <v>51570999</v>
      </c>
      <c r="K19" s="23">
        <v>14548264</v>
      </c>
      <c r="L19" s="23">
        <v>517297</v>
      </c>
      <c r="M19" s="23">
        <v>67874867</v>
      </c>
      <c r="N19" s="23">
        <f t="shared" si="0"/>
        <v>489794709</v>
      </c>
      <c r="O19" s="23"/>
      <c r="P19" s="23">
        <v>0</v>
      </c>
      <c r="Q19" s="23">
        <v>0</v>
      </c>
      <c r="S19" s="25">
        <f t="shared" si="1"/>
        <v>489794709</v>
      </c>
      <c r="T19" s="25">
        <f t="shared" si="2"/>
        <v>489794709</v>
      </c>
      <c r="U19" s="25">
        <f t="shared" si="3"/>
        <v>0</v>
      </c>
      <c r="X19" s="17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/>
      <c r="AQ19" s="1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/>
      <c r="BI19" s="25"/>
    </row>
    <row r="20" spans="1:61" ht="12.75">
      <c r="A20" s="17" t="s">
        <v>38</v>
      </c>
      <c r="B20" s="23">
        <v>339720207</v>
      </c>
      <c r="C20" s="23">
        <v>19285000</v>
      </c>
      <c r="D20" s="23">
        <v>31262513</v>
      </c>
      <c r="E20" s="23">
        <f t="shared" si="4"/>
        <v>289172694</v>
      </c>
      <c r="F20" s="23"/>
      <c r="G20" s="23">
        <f>193333356+23060440</f>
        <v>216393796</v>
      </c>
      <c r="H20" s="23">
        <v>47807197</v>
      </c>
      <c r="I20" s="23">
        <v>0</v>
      </c>
      <c r="J20" s="23">
        <v>6553825</v>
      </c>
      <c r="K20" s="23">
        <v>6311757</v>
      </c>
      <c r="L20" s="23">
        <v>0</v>
      </c>
      <c r="M20" s="23">
        <f>5055989+1912206</f>
        <v>6968195</v>
      </c>
      <c r="N20" s="23">
        <f t="shared" si="0"/>
        <v>284034770</v>
      </c>
      <c r="O20" s="23"/>
      <c r="P20" s="23">
        <v>4528350</v>
      </c>
      <c r="Q20" s="23">
        <v>609574</v>
      </c>
      <c r="S20" s="25">
        <f t="shared" si="1"/>
        <v>289172694</v>
      </c>
      <c r="T20" s="25">
        <f t="shared" si="2"/>
        <v>289172694</v>
      </c>
      <c r="U20" s="25">
        <f t="shared" si="3"/>
        <v>0</v>
      </c>
      <c r="X20" s="17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/>
      <c r="AQ20" s="17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/>
      <c r="BI20" s="25"/>
    </row>
    <row r="21" spans="1:61" ht="12.75">
      <c r="A21" s="17" t="s">
        <v>39</v>
      </c>
      <c r="B21" s="23">
        <v>98904788</v>
      </c>
      <c r="C21" s="23">
        <v>12862074</v>
      </c>
      <c r="D21" s="23">
        <v>1000000</v>
      </c>
      <c r="E21" s="23">
        <f t="shared" si="4"/>
        <v>85042714</v>
      </c>
      <c r="F21" s="23"/>
      <c r="G21" s="23">
        <v>75109925</v>
      </c>
      <c r="H21" s="23">
        <v>3455011</v>
      </c>
      <c r="I21" s="23">
        <v>0</v>
      </c>
      <c r="J21" s="23">
        <v>5556056</v>
      </c>
      <c r="K21" s="23">
        <v>921722</v>
      </c>
      <c r="L21" s="23">
        <v>0</v>
      </c>
      <c r="M21" s="23">
        <v>0</v>
      </c>
      <c r="N21" s="23">
        <v>85042714</v>
      </c>
      <c r="O21" s="23"/>
      <c r="P21" s="23">
        <v>0</v>
      </c>
      <c r="Q21" s="23">
        <v>0</v>
      </c>
      <c r="S21" s="25">
        <f t="shared" si="1"/>
        <v>85042714</v>
      </c>
      <c r="T21" s="25">
        <f t="shared" si="2"/>
        <v>85042714</v>
      </c>
      <c r="U21" s="25">
        <f t="shared" si="3"/>
        <v>0</v>
      </c>
      <c r="X21" s="17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/>
      <c r="AQ21" s="1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/>
      <c r="BI21" s="25"/>
    </row>
    <row r="22" spans="1:61" ht="12.75">
      <c r="A22" s="17" t="s">
        <v>40</v>
      </c>
      <c r="B22" s="23">
        <v>32780444</v>
      </c>
      <c r="C22" s="23">
        <v>0</v>
      </c>
      <c r="D22" s="23">
        <v>3278000</v>
      </c>
      <c r="E22" s="23">
        <f t="shared" si="4"/>
        <v>29502444</v>
      </c>
      <c r="F22" s="23"/>
      <c r="G22" s="23">
        <f>2836407+136154</f>
        <v>2972561</v>
      </c>
      <c r="H22" s="23">
        <v>10661</v>
      </c>
      <c r="I22" s="23">
        <v>0</v>
      </c>
      <c r="J22" s="23">
        <v>1047731</v>
      </c>
      <c r="K22" s="23">
        <v>299411</v>
      </c>
      <c r="L22" s="23">
        <v>0</v>
      </c>
      <c r="M22" s="23">
        <v>15232424</v>
      </c>
      <c r="N22" s="23">
        <f t="shared" si="0"/>
        <v>19562788</v>
      </c>
      <c r="O22" s="23"/>
      <c r="P22" s="23">
        <v>0</v>
      </c>
      <c r="Q22" s="23">
        <v>9939656</v>
      </c>
      <c r="S22" s="25">
        <f t="shared" si="1"/>
        <v>29502444</v>
      </c>
      <c r="T22" s="25">
        <f t="shared" si="2"/>
        <v>29502444</v>
      </c>
      <c r="U22" s="25">
        <f t="shared" si="3"/>
        <v>0</v>
      </c>
      <c r="X22" s="17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/>
      <c r="AQ22" s="17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/>
      <c r="BI22" s="25"/>
    </row>
    <row r="23" spans="1:61" ht="12.75">
      <c r="A23" s="30" t="s">
        <v>41</v>
      </c>
      <c r="B23" s="27">
        <v>585056960</v>
      </c>
      <c r="C23" s="28">
        <v>0</v>
      </c>
      <c r="D23" s="29">
        <v>58500000</v>
      </c>
      <c r="E23" s="23">
        <f t="shared" si="4"/>
        <v>526556960</v>
      </c>
      <c r="F23" s="29"/>
      <c r="G23" s="29">
        <v>446028862</v>
      </c>
      <c r="H23" s="29">
        <v>20674228</v>
      </c>
      <c r="I23" s="29">
        <v>0</v>
      </c>
      <c r="J23" s="29">
        <v>75858114</v>
      </c>
      <c r="K23" s="29">
        <v>3031032</v>
      </c>
      <c r="L23" s="29">
        <v>0</v>
      </c>
      <c r="M23" s="29">
        <v>0</v>
      </c>
      <c r="N23" s="23">
        <f t="shared" si="0"/>
        <v>545592236</v>
      </c>
      <c r="O23" s="29"/>
      <c r="P23" s="29">
        <v>0</v>
      </c>
      <c r="Q23" s="29">
        <v>0</v>
      </c>
      <c r="S23" s="25">
        <f t="shared" si="1"/>
        <v>526556960</v>
      </c>
      <c r="T23" s="25">
        <f t="shared" si="2"/>
        <v>545592236</v>
      </c>
      <c r="U23" s="25">
        <f t="shared" si="3"/>
        <v>-19035276</v>
      </c>
      <c r="X23" s="30"/>
      <c r="Y23" s="27"/>
      <c r="Z23" s="28"/>
      <c r="AA23" s="28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/>
      <c r="AQ23" s="30"/>
      <c r="AR23" s="23"/>
      <c r="AS23" s="29"/>
      <c r="AT23" s="28"/>
      <c r="AU23" s="27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/>
      <c r="BI23" s="25"/>
    </row>
    <row r="24" spans="1:61" ht="12.75">
      <c r="A24" s="30" t="s">
        <v>42</v>
      </c>
      <c r="B24" s="27">
        <v>206799109</v>
      </c>
      <c r="C24" s="29">
        <v>56039000</v>
      </c>
      <c r="D24" s="29">
        <v>6000000</v>
      </c>
      <c r="E24" s="23">
        <f t="shared" si="4"/>
        <v>144760109</v>
      </c>
      <c r="F24" s="29"/>
      <c r="G24" s="29">
        <f>33985201+20691061+620807</f>
        <v>55297069</v>
      </c>
      <c r="H24" s="29">
        <v>0</v>
      </c>
      <c r="I24" s="29">
        <v>14873544</v>
      </c>
      <c r="J24" s="29">
        <v>18896619</v>
      </c>
      <c r="K24" s="29">
        <v>5546047</v>
      </c>
      <c r="L24" s="29">
        <v>0</v>
      </c>
      <c r="M24" s="29">
        <v>3725354</v>
      </c>
      <c r="N24" s="23">
        <f t="shared" si="0"/>
        <v>98338633</v>
      </c>
      <c r="O24" s="29"/>
      <c r="P24" s="29">
        <v>46421476</v>
      </c>
      <c r="Q24" s="29">
        <v>0</v>
      </c>
      <c r="S24" s="25">
        <f t="shared" si="1"/>
        <v>144760109</v>
      </c>
      <c r="T24" s="25">
        <f t="shared" si="2"/>
        <v>144760109</v>
      </c>
      <c r="U24" s="25">
        <f t="shared" si="3"/>
        <v>0</v>
      </c>
      <c r="X24" s="30"/>
      <c r="Y24" s="27"/>
      <c r="Z24" s="27"/>
      <c r="AA24" s="29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/>
      <c r="AQ24" s="30"/>
      <c r="AR24" s="23"/>
      <c r="AS24" s="27"/>
      <c r="AT24" s="29"/>
      <c r="AU24" s="27"/>
      <c r="AV24" s="29"/>
      <c r="AW24" s="23"/>
      <c r="AX24" s="23"/>
      <c r="AY24" s="29"/>
      <c r="AZ24" s="23"/>
      <c r="BA24" s="23"/>
      <c r="BB24" s="23"/>
      <c r="BC24" s="23"/>
      <c r="BD24" s="29"/>
      <c r="BE24" s="29"/>
      <c r="BF24" s="29"/>
      <c r="BG24" s="29"/>
      <c r="BH24"/>
      <c r="BI24" s="25"/>
    </row>
    <row r="25" spans="1:61" ht="12.75">
      <c r="A25" s="30" t="s">
        <v>43</v>
      </c>
      <c r="B25" s="23">
        <v>131524959</v>
      </c>
      <c r="C25" s="23">
        <v>1214089</v>
      </c>
      <c r="D25" s="23">
        <v>6646606</v>
      </c>
      <c r="E25" s="23">
        <f t="shared" si="4"/>
        <v>123664264</v>
      </c>
      <c r="F25" s="23"/>
      <c r="G25" s="23">
        <v>64440472</v>
      </c>
      <c r="H25" s="23">
        <v>15209973</v>
      </c>
      <c r="I25" s="23">
        <v>0</v>
      </c>
      <c r="J25" s="23">
        <v>12321413</v>
      </c>
      <c r="K25" s="23">
        <v>607983</v>
      </c>
      <c r="L25" s="23">
        <v>0</v>
      </c>
      <c r="M25" s="23">
        <v>31084423</v>
      </c>
      <c r="N25" s="23">
        <f t="shared" si="0"/>
        <v>123664264</v>
      </c>
      <c r="O25" s="23"/>
      <c r="P25" s="23">
        <v>0</v>
      </c>
      <c r="Q25" s="23">
        <v>0</v>
      </c>
      <c r="S25" s="25">
        <f t="shared" si="1"/>
        <v>123664264</v>
      </c>
      <c r="T25" s="25">
        <f t="shared" si="2"/>
        <v>123664264</v>
      </c>
      <c r="U25" s="25">
        <f t="shared" si="3"/>
        <v>0</v>
      </c>
      <c r="X25" s="30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/>
      <c r="AQ25" s="3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/>
      <c r="BI25" s="25"/>
    </row>
    <row r="26" spans="1:61" ht="12.75">
      <c r="A26" s="30" t="s">
        <v>44</v>
      </c>
      <c r="B26" s="27">
        <v>101931061</v>
      </c>
      <c r="C26" s="29">
        <v>7132771</v>
      </c>
      <c r="D26" s="27">
        <v>10193106</v>
      </c>
      <c r="E26" s="23">
        <f t="shared" si="4"/>
        <v>84605184</v>
      </c>
      <c r="F26" s="29"/>
      <c r="G26" s="29">
        <v>9377813</v>
      </c>
      <c r="H26" s="29">
        <v>2648712</v>
      </c>
      <c r="I26" s="29">
        <v>0</v>
      </c>
      <c r="J26" s="29">
        <v>2651163</v>
      </c>
      <c r="K26" s="29">
        <v>0</v>
      </c>
      <c r="L26" s="29">
        <v>0</v>
      </c>
      <c r="M26" s="29">
        <v>69927496</v>
      </c>
      <c r="N26" s="23">
        <f t="shared" si="0"/>
        <v>84605184</v>
      </c>
      <c r="O26" s="29"/>
      <c r="P26" s="29">
        <v>0</v>
      </c>
      <c r="Q26" s="29">
        <v>0</v>
      </c>
      <c r="S26" s="25">
        <f t="shared" si="1"/>
        <v>84605184</v>
      </c>
      <c r="T26" s="25">
        <f t="shared" si="2"/>
        <v>84605184</v>
      </c>
      <c r="U26" s="25">
        <f t="shared" si="3"/>
        <v>0</v>
      </c>
      <c r="X26" s="30"/>
      <c r="Y26" s="27"/>
      <c r="Z26" s="28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/>
      <c r="AQ26" s="30"/>
      <c r="AR26" s="23"/>
      <c r="AS26" s="29"/>
      <c r="AT26" s="27"/>
      <c r="AU26" s="27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/>
      <c r="BI26" s="25"/>
    </row>
    <row r="27" spans="1:61" ht="12.75">
      <c r="A27" s="30" t="s">
        <v>45</v>
      </c>
      <c r="B27" s="23">
        <v>181287669</v>
      </c>
      <c r="C27" s="23">
        <v>36240000</v>
      </c>
      <c r="D27" s="23">
        <v>18120000</v>
      </c>
      <c r="E27" s="23">
        <f t="shared" si="4"/>
        <v>126927669</v>
      </c>
      <c r="F27" s="23"/>
      <c r="G27" s="23">
        <v>82849437</v>
      </c>
      <c r="H27" s="23">
        <v>5590760</v>
      </c>
      <c r="I27" s="23">
        <v>0</v>
      </c>
      <c r="J27" s="23">
        <v>12752242</v>
      </c>
      <c r="K27" s="23">
        <v>864053</v>
      </c>
      <c r="L27" s="23">
        <v>0</v>
      </c>
      <c r="M27" s="23">
        <v>24871177</v>
      </c>
      <c r="N27" s="23">
        <f t="shared" si="0"/>
        <v>126927669</v>
      </c>
      <c r="O27" s="23"/>
      <c r="P27" s="23">
        <v>0</v>
      </c>
      <c r="Q27" s="23">
        <v>0</v>
      </c>
      <c r="S27" s="25">
        <f t="shared" si="1"/>
        <v>126927669</v>
      </c>
      <c r="T27" s="25">
        <f t="shared" si="2"/>
        <v>126927669</v>
      </c>
      <c r="U27" s="25">
        <f t="shared" si="3"/>
        <v>0</v>
      </c>
      <c r="X27" s="30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  <c r="AL27" s="23"/>
      <c r="AM27" s="23"/>
      <c r="AN27" s="23"/>
      <c r="AO27"/>
      <c r="AQ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9"/>
      <c r="BE27" s="23"/>
      <c r="BF27" s="23"/>
      <c r="BG27" s="23"/>
      <c r="BH27"/>
      <c r="BI27" s="25"/>
    </row>
    <row r="28" spans="1:61" ht="12.75">
      <c r="A28" s="30" t="s">
        <v>46</v>
      </c>
      <c r="B28" s="23">
        <v>168072394</v>
      </c>
      <c r="C28" s="23">
        <v>50421718</v>
      </c>
      <c r="D28" s="23">
        <v>0</v>
      </c>
      <c r="E28" s="23">
        <f t="shared" si="4"/>
        <v>117650676</v>
      </c>
      <c r="F28" s="23"/>
      <c r="G28" s="23">
        <v>21349252</v>
      </c>
      <c r="H28" s="23">
        <v>18497263</v>
      </c>
      <c r="I28" s="23">
        <v>0</v>
      </c>
      <c r="J28" s="23">
        <v>17647601</v>
      </c>
      <c r="K28" s="23">
        <v>2025656</v>
      </c>
      <c r="L28" s="23">
        <v>0</v>
      </c>
      <c r="M28" s="23">
        <v>24904009</v>
      </c>
      <c r="N28" s="23">
        <f t="shared" si="0"/>
        <v>84423781</v>
      </c>
      <c r="O28" s="23"/>
      <c r="P28" s="23">
        <v>0</v>
      </c>
      <c r="Q28" s="23">
        <v>33226895</v>
      </c>
      <c r="S28" s="25">
        <f t="shared" si="1"/>
        <v>117650676</v>
      </c>
      <c r="T28" s="25">
        <f t="shared" si="2"/>
        <v>117650676</v>
      </c>
      <c r="U28" s="25">
        <f t="shared" si="3"/>
        <v>0</v>
      </c>
      <c r="X28" s="30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9"/>
      <c r="AL28" s="23"/>
      <c r="AM28" s="23"/>
      <c r="AN28" s="23"/>
      <c r="AO28"/>
      <c r="AQ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9"/>
      <c r="BE28" s="23"/>
      <c r="BF28" s="23"/>
      <c r="BG28" s="23"/>
      <c r="BH28"/>
      <c r="BI28" s="25"/>
    </row>
    <row r="29" spans="1:61" ht="12.75">
      <c r="A29" s="30" t="s">
        <v>47</v>
      </c>
      <c r="B29" s="23">
        <v>78120889</v>
      </c>
      <c r="C29" s="23">
        <v>4984810</v>
      </c>
      <c r="D29" s="23">
        <v>2500000</v>
      </c>
      <c r="E29" s="23">
        <f t="shared" si="4"/>
        <v>70636079</v>
      </c>
      <c r="F29" s="23"/>
      <c r="G29" s="23">
        <v>49533774</v>
      </c>
      <c r="H29" s="23">
        <v>7572624</v>
      </c>
      <c r="I29" s="23">
        <v>0</v>
      </c>
      <c r="J29" s="23">
        <v>10595411</v>
      </c>
      <c r="K29" s="23">
        <v>1389650</v>
      </c>
      <c r="L29" s="23">
        <v>0</v>
      </c>
      <c r="M29" s="23">
        <v>1544620</v>
      </c>
      <c r="N29" s="23">
        <f t="shared" si="0"/>
        <v>70636079</v>
      </c>
      <c r="O29" s="23"/>
      <c r="P29" s="23">
        <v>0</v>
      </c>
      <c r="Q29" s="23">
        <v>0</v>
      </c>
      <c r="S29" s="25">
        <f t="shared" si="1"/>
        <v>70636079</v>
      </c>
      <c r="T29" s="25">
        <f t="shared" si="2"/>
        <v>70636079</v>
      </c>
      <c r="U29" s="25">
        <f t="shared" si="3"/>
        <v>0</v>
      </c>
      <c r="X29" s="30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/>
      <c r="AQ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/>
      <c r="BI29" s="25"/>
    </row>
    <row r="30" spans="1:61" ht="12.75">
      <c r="A30" s="30" t="s">
        <v>48</v>
      </c>
      <c r="B30" s="23">
        <v>229098032</v>
      </c>
      <c r="C30" s="23">
        <v>34521683</v>
      </c>
      <c r="D30" s="23">
        <v>22909803</v>
      </c>
      <c r="E30" s="23">
        <f t="shared" si="4"/>
        <v>171666546</v>
      </c>
      <c r="F30" s="23"/>
      <c r="G30" s="23">
        <v>133210263</v>
      </c>
      <c r="H30" s="23">
        <v>15812850</v>
      </c>
      <c r="I30" s="23">
        <v>9043</v>
      </c>
      <c r="J30" s="23">
        <v>12571589</v>
      </c>
      <c r="K30" s="23">
        <v>3909489</v>
      </c>
      <c r="L30" s="23">
        <v>1516276</v>
      </c>
      <c r="M30" s="23">
        <v>0</v>
      </c>
      <c r="N30" s="23">
        <f t="shared" si="0"/>
        <v>167029510</v>
      </c>
      <c r="O30" s="23"/>
      <c r="P30" s="23">
        <v>4637036</v>
      </c>
      <c r="Q30" s="23">
        <v>0</v>
      </c>
      <c r="S30" s="25">
        <f t="shared" si="1"/>
        <v>171666546</v>
      </c>
      <c r="T30" s="25">
        <f t="shared" si="2"/>
        <v>171666546</v>
      </c>
      <c r="U30" s="25">
        <f t="shared" si="3"/>
        <v>0</v>
      </c>
      <c r="X30" s="30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/>
      <c r="AQ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/>
      <c r="BI30" s="25"/>
    </row>
    <row r="31" spans="1:61" ht="12.75">
      <c r="A31" s="30" t="s">
        <v>49</v>
      </c>
      <c r="B31" s="27">
        <v>459371116</v>
      </c>
      <c r="C31" s="27">
        <v>91874223</v>
      </c>
      <c r="D31" s="27">
        <v>45937112</v>
      </c>
      <c r="E31" s="23">
        <f t="shared" si="4"/>
        <v>321559781</v>
      </c>
      <c r="F31" s="29"/>
      <c r="G31" s="29">
        <v>220103310</v>
      </c>
      <c r="H31" s="29">
        <v>6347347</v>
      </c>
      <c r="I31" s="29">
        <v>7110224</v>
      </c>
      <c r="J31" s="29">
        <v>39966335</v>
      </c>
      <c r="K31" s="29">
        <v>10932649</v>
      </c>
      <c r="L31" s="29">
        <v>0</v>
      </c>
      <c r="M31" s="29">
        <v>37099916</v>
      </c>
      <c r="N31" s="23">
        <f t="shared" si="0"/>
        <v>321559781</v>
      </c>
      <c r="O31" s="29"/>
      <c r="P31" s="29">
        <v>0</v>
      </c>
      <c r="Q31" s="29">
        <v>0</v>
      </c>
      <c r="S31" s="25">
        <f t="shared" si="1"/>
        <v>321559781</v>
      </c>
      <c r="T31" s="25">
        <f t="shared" si="2"/>
        <v>321559781</v>
      </c>
      <c r="U31" s="25">
        <f t="shared" si="3"/>
        <v>0</v>
      </c>
      <c r="X31" s="30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/>
      <c r="AQ31" s="30"/>
      <c r="AR31" s="23"/>
      <c r="AS31" s="23"/>
      <c r="AT31" s="23"/>
      <c r="AU31" s="27"/>
      <c r="AV31" s="29"/>
      <c r="AW31" s="23"/>
      <c r="AX31" s="23"/>
      <c r="AY31" s="23"/>
      <c r="AZ31" s="23"/>
      <c r="BA31" s="23"/>
      <c r="BB31" s="23"/>
      <c r="BC31" s="23"/>
      <c r="BD31" s="29"/>
      <c r="BE31" s="29"/>
      <c r="BF31" s="29"/>
      <c r="BG31" s="29"/>
      <c r="BH31"/>
      <c r="BI31" s="25"/>
    </row>
    <row r="32" spans="1:61" ht="12.75">
      <c r="A32" s="30" t="s">
        <v>50</v>
      </c>
      <c r="B32" s="27">
        <v>775352858</v>
      </c>
      <c r="C32" s="27">
        <v>149464937</v>
      </c>
      <c r="D32" s="27">
        <v>72782007</v>
      </c>
      <c r="E32" s="23">
        <f t="shared" si="4"/>
        <v>553105914</v>
      </c>
      <c r="F32" s="29"/>
      <c r="G32" s="29">
        <v>279607921</v>
      </c>
      <c r="H32" s="29">
        <v>91942090</v>
      </c>
      <c r="I32" s="29">
        <v>81753323</v>
      </c>
      <c r="J32" s="29">
        <v>27159557</v>
      </c>
      <c r="K32" s="29">
        <v>19198324</v>
      </c>
      <c r="L32" s="29">
        <v>0</v>
      </c>
      <c r="M32" s="29">
        <v>53444699</v>
      </c>
      <c r="N32" s="23">
        <f t="shared" si="0"/>
        <v>553105914</v>
      </c>
      <c r="O32" s="29"/>
      <c r="P32" s="29">
        <v>0</v>
      </c>
      <c r="Q32" s="29">
        <v>0</v>
      </c>
      <c r="S32" s="25">
        <f t="shared" si="1"/>
        <v>553105914</v>
      </c>
      <c r="T32" s="25">
        <f t="shared" si="2"/>
        <v>553105914</v>
      </c>
      <c r="U32" s="25">
        <f t="shared" si="3"/>
        <v>0</v>
      </c>
      <c r="X32" s="30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/>
      <c r="AQ32" s="30"/>
      <c r="AR32" s="23"/>
      <c r="AS32" s="27"/>
      <c r="AT32" s="27"/>
      <c r="AU32" s="27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/>
      <c r="BI32" s="25"/>
    </row>
    <row r="33" spans="1:61" ht="12.75">
      <c r="A33" s="30" t="s">
        <v>51</v>
      </c>
      <c r="B33" s="23">
        <v>267984886</v>
      </c>
      <c r="C33" s="23">
        <v>12496733</v>
      </c>
      <c r="D33" s="23">
        <v>26798488</v>
      </c>
      <c r="E33" s="23">
        <f t="shared" si="4"/>
        <v>228689665</v>
      </c>
      <c r="F33" s="23"/>
      <c r="G33" s="23">
        <v>166019450</v>
      </c>
      <c r="H33" s="23">
        <v>24711378</v>
      </c>
      <c r="I33" s="23">
        <v>0</v>
      </c>
      <c r="J33" s="23">
        <v>32298864</v>
      </c>
      <c r="K33" s="23">
        <v>5659973</v>
      </c>
      <c r="L33" s="23">
        <v>0</v>
      </c>
      <c r="M33" s="23">
        <v>0</v>
      </c>
      <c r="N33" s="23">
        <f t="shared" si="0"/>
        <v>228689665</v>
      </c>
      <c r="O33" s="23"/>
      <c r="P33" s="23">
        <v>0</v>
      </c>
      <c r="Q33" s="23">
        <v>0</v>
      </c>
      <c r="S33" s="25">
        <f t="shared" si="1"/>
        <v>228689665</v>
      </c>
      <c r="T33" s="25">
        <f t="shared" si="2"/>
        <v>228689665</v>
      </c>
      <c r="U33" s="25">
        <f t="shared" si="3"/>
        <v>0</v>
      </c>
      <c r="X33" s="30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/>
      <c r="AQ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/>
      <c r="BI33" s="25"/>
    </row>
    <row r="34" spans="1:61" ht="12.75">
      <c r="A34" s="30" t="s">
        <v>52</v>
      </c>
      <c r="B34" s="23">
        <v>88943530</v>
      </c>
      <c r="C34" s="23">
        <v>8676758</v>
      </c>
      <c r="D34" s="23">
        <v>8676758</v>
      </c>
      <c r="E34" s="23">
        <f t="shared" si="4"/>
        <v>71590014</v>
      </c>
      <c r="F34" s="23"/>
      <c r="G34" s="23">
        <v>24353957</v>
      </c>
      <c r="H34" s="23">
        <v>6161513</v>
      </c>
      <c r="I34" s="23">
        <v>0</v>
      </c>
      <c r="J34" s="23">
        <v>4736617</v>
      </c>
      <c r="K34" s="23">
        <v>853606</v>
      </c>
      <c r="L34" s="23">
        <v>0</v>
      </c>
      <c r="M34" s="23">
        <v>152702</v>
      </c>
      <c r="N34" s="23">
        <f t="shared" si="0"/>
        <v>36258395</v>
      </c>
      <c r="O34" s="23"/>
      <c r="P34" s="23">
        <v>913827</v>
      </c>
      <c r="Q34" s="23">
        <v>34417792</v>
      </c>
      <c r="S34" s="25">
        <f t="shared" si="1"/>
        <v>71590014</v>
      </c>
      <c r="T34" s="25">
        <f t="shared" si="2"/>
        <v>71590014</v>
      </c>
      <c r="U34" s="25">
        <f t="shared" si="3"/>
        <v>0</v>
      </c>
      <c r="X34" s="30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/>
      <c r="AQ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/>
      <c r="BI34" s="25"/>
    </row>
    <row r="35" spans="1:61" ht="12.75">
      <c r="A35" s="30" t="s">
        <v>53</v>
      </c>
      <c r="B35" s="23">
        <v>217051740</v>
      </c>
      <c r="C35" s="23">
        <v>0</v>
      </c>
      <c r="D35" s="23">
        <v>21705174</v>
      </c>
      <c r="E35" s="23">
        <f t="shared" si="4"/>
        <v>195346566</v>
      </c>
      <c r="F35" s="23"/>
      <c r="G35" s="23">
        <v>127841389</v>
      </c>
      <c r="H35" s="23">
        <v>18286370</v>
      </c>
      <c r="I35" s="23">
        <v>0</v>
      </c>
      <c r="J35" s="23">
        <v>20891244</v>
      </c>
      <c r="K35" s="23">
        <v>10845634</v>
      </c>
      <c r="L35" s="23">
        <v>0</v>
      </c>
      <c r="M35" s="23">
        <v>17481929</v>
      </c>
      <c r="N35" s="23">
        <f t="shared" si="0"/>
        <v>195346566</v>
      </c>
      <c r="O35" s="23"/>
      <c r="P35" s="23">
        <v>0</v>
      </c>
      <c r="Q35" s="23">
        <v>0</v>
      </c>
      <c r="S35" s="25">
        <f t="shared" si="1"/>
        <v>195346566</v>
      </c>
      <c r="T35" s="25">
        <f t="shared" si="2"/>
        <v>195346566</v>
      </c>
      <c r="U35" s="25">
        <f t="shared" si="3"/>
        <v>0</v>
      </c>
      <c r="X35" s="30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/>
      <c r="AQ35" s="3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/>
      <c r="BI35" s="25"/>
    </row>
    <row r="36" spans="1:61" ht="12.75">
      <c r="A36" s="30" t="s">
        <v>54</v>
      </c>
      <c r="B36" s="23">
        <v>46666707</v>
      </c>
      <c r="C36" s="23">
        <v>7000000</v>
      </c>
      <c r="D36" s="23">
        <v>2850000</v>
      </c>
      <c r="E36" s="23">
        <f t="shared" si="4"/>
        <v>36816707</v>
      </c>
      <c r="F36" s="23"/>
      <c r="G36" s="23">
        <v>25876863</v>
      </c>
      <c r="H36" s="23">
        <v>3190502</v>
      </c>
      <c r="I36" s="23">
        <v>0</v>
      </c>
      <c r="J36" s="23">
        <v>2688686</v>
      </c>
      <c r="K36" s="23">
        <v>906743</v>
      </c>
      <c r="L36" s="23">
        <v>0</v>
      </c>
      <c r="M36" s="23">
        <v>1370277</v>
      </c>
      <c r="N36" s="23">
        <f t="shared" si="0"/>
        <v>34033071</v>
      </c>
      <c r="O36" s="23"/>
      <c r="P36" s="23">
        <v>0</v>
      </c>
      <c r="Q36" s="23">
        <v>2783636</v>
      </c>
      <c r="S36" s="25">
        <f t="shared" si="1"/>
        <v>36816707</v>
      </c>
      <c r="T36" s="25">
        <f t="shared" si="2"/>
        <v>36816707</v>
      </c>
      <c r="U36" s="25">
        <f t="shared" si="3"/>
        <v>0</v>
      </c>
      <c r="X36" s="30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/>
      <c r="AQ36" s="30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/>
      <c r="BI36" s="25"/>
    </row>
    <row r="37" spans="1:61" ht="12.75">
      <c r="A37" s="26" t="s">
        <v>55</v>
      </c>
      <c r="B37" s="27">
        <v>58028579</v>
      </c>
      <c r="C37" s="27">
        <v>0</v>
      </c>
      <c r="D37" s="27">
        <v>0</v>
      </c>
      <c r="E37" s="23">
        <f t="shared" si="4"/>
        <v>58028579</v>
      </c>
      <c r="F37" s="27"/>
      <c r="G37" s="27">
        <v>34613130</v>
      </c>
      <c r="H37" s="27">
        <v>9855159</v>
      </c>
      <c r="I37" s="27">
        <v>0</v>
      </c>
      <c r="J37" s="27">
        <v>8704287</v>
      </c>
      <c r="K37" s="27">
        <v>4856003</v>
      </c>
      <c r="L37" s="27">
        <v>0</v>
      </c>
      <c r="M37" s="27">
        <v>0</v>
      </c>
      <c r="N37" s="23">
        <f t="shared" si="0"/>
        <v>58028579</v>
      </c>
      <c r="O37" s="27"/>
      <c r="P37" s="27">
        <v>0</v>
      </c>
      <c r="Q37" s="27">
        <v>0</v>
      </c>
      <c r="S37" s="25">
        <f t="shared" si="1"/>
        <v>58028579</v>
      </c>
      <c r="T37" s="25">
        <f t="shared" si="2"/>
        <v>58028579</v>
      </c>
      <c r="U37" s="25">
        <f t="shared" si="3"/>
        <v>0</v>
      </c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/>
      <c r="AQ37" s="26"/>
      <c r="AR37" s="23"/>
      <c r="AS37" s="27"/>
      <c r="AT37" s="27"/>
      <c r="AU37" s="27"/>
      <c r="AV37" s="27"/>
      <c r="AW37" s="23"/>
      <c r="AX37" s="23"/>
      <c r="AY37" s="27"/>
      <c r="AZ37" s="23"/>
      <c r="BA37" s="23"/>
      <c r="BB37" s="27"/>
      <c r="BC37" s="27"/>
      <c r="BD37" s="27"/>
      <c r="BE37" s="27"/>
      <c r="BF37" s="27"/>
      <c r="BG37" s="27"/>
      <c r="BH37"/>
      <c r="BI37" s="25"/>
    </row>
    <row r="38" spans="1:61" ht="12.75">
      <c r="A38" s="30" t="s">
        <v>56</v>
      </c>
      <c r="B38" s="23">
        <v>44875852</v>
      </c>
      <c r="C38" s="23">
        <v>0</v>
      </c>
      <c r="D38" s="23">
        <v>0</v>
      </c>
      <c r="E38" s="23">
        <f t="shared" si="4"/>
        <v>44875852</v>
      </c>
      <c r="F38" s="23"/>
      <c r="G38" s="23">
        <v>26190513</v>
      </c>
      <c r="H38" s="23">
        <v>670207</v>
      </c>
      <c r="I38" s="23">
        <v>0</v>
      </c>
      <c r="J38" s="23">
        <v>5071707</v>
      </c>
      <c r="K38" s="23">
        <v>7018085</v>
      </c>
      <c r="L38" s="23">
        <v>0</v>
      </c>
      <c r="M38" s="23">
        <v>5925340</v>
      </c>
      <c r="N38" s="23">
        <f t="shared" si="0"/>
        <v>44875852</v>
      </c>
      <c r="O38" s="23"/>
      <c r="P38" s="23">
        <v>0</v>
      </c>
      <c r="Q38" s="23">
        <v>0</v>
      </c>
      <c r="S38" s="25">
        <f t="shared" si="1"/>
        <v>44875852</v>
      </c>
      <c r="T38" s="25">
        <f t="shared" si="2"/>
        <v>44875852</v>
      </c>
      <c r="U38" s="25">
        <f t="shared" si="3"/>
        <v>0</v>
      </c>
      <c r="X38" s="30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31"/>
      <c r="AQ38" s="30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/>
      <c r="BI38" s="25"/>
    </row>
    <row r="39" spans="1:61" ht="12.75">
      <c r="A39" s="30" t="s">
        <v>57</v>
      </c>
      <c r="B39" s="23">
        <v>38521260</v>
      </c>
      <c r="C39" s="23">
        <v>0</v>
      </c>
      <c r="D39" s="23">
        <v>0</v>
      </c>
      <c r="E39" s="23">
        <f t="shared" si="4"/>
        <v>38521260</v>
      </c>
      <c r="F39" s="23"/>
      <c r="G39" s="23">
        <v>23869381</v>
      </c>
      <c r="H39" s="23">
        <v>2002025</v>
      </c>
      <c r="I39" s="23">
        <v>0</v>
      </c>
      <c r="J39" s="23">
        <v>2192202</v>
      </c>
      <c r="K39" s="23">
        <v>5251191</v>
      </c>
      <c r="L39" s="23">
        <v>0</v>
      </c>
      <c r="M39" s="23">
        <v>5206461</v>
      </c>
      <c r="N39" s="23">
        <f t="shared" si="0"/>
        <v>38521260</v>
      </c>
      <c r="O39" s="23"/>
      <c r="P39" s="23">
        <v>0</v>
      </c>
      <c r="Q39" s="23">
        <v>0</v>
      </c>
      <c r="S39" s="25">
        <f t="shared" si="1"/>
        <v>38521260</v>
      </c>
      <c r="T39" s="25">
        <f t="shared" si="2"/>
        <v>38521260</v>
      </c>
      <c r="U39" s="25">
        <f t="shared" si="3"/>
        <v>0</v>
      </c>
      <c r="X39" s="30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/>
      <c r="AQ39" s="30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/>
      <c r="BI39" s="25"/>
    </row>
    <row r="40" spans="1:61" ht="12.75">
      <c r="A40" s="30" t="s">
        <v>58</v>
      </c>
      <c r="B40" s="23">
        <v>404034823</v>
      </c>
      <c r="C40" s="23">
        <v>80806965</v>
      </c>
      <c r="D40" s="23">
        <v>40403482</v>
      </c>
      <c r="E40" s="23">
        <f t="shared" si="4"/>
        <v>282824376</v>
      </c>
      <c r="F40" s="23"/>
      <c r="G40" s="23">
        <v>158041696</v>
      </c>
      <c r="H40" s="23">
        <v>24076016</v>
      </c>
      <c r="I40" s="23">
        <v>15055493</v>
      </c>
      <c r="J40" s="23">
        <v>41769419</v>
      </c>
      <c r="K40" s="23">
        <v>8944983</v>
      </c>
      <c r="L40" s="23">
        <v>0</v>
      </c>
      <c r="M40" s="23">
        <v>0</v>
      </c>
      <c r="N40" s="23">
        <f t="shared" si="0"/>
        <v>247887607</v>
      </c>
      <c r="O40" s="23"/>
      <c r="P40" s="23">
        <v>34936769</v>
      </c>
      <c r="Q40" s="23">
        <v>0</v>
      </c>
      <c r="S40" s="25">
        <f t="shared" si="1"/>
        <v>282824376</v>
      </c>
      <c r="T40" s="25">
        <f t="shared" si="2"/>
        <v>282824376</v>
      </c>
      <c r="U40" s="25">
        <f t="shared" si="3"/>
        <v>0</v>
      </c>
      <c r="X40" s="30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/>
      <c r="AQ40" s="30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/>
      <c r="BI40" s="25"/>
    </row>
    <row r="41" spans="1:61" ht="12.75">
      <c r="A41" s="30" t="s">
        <v>59</v>
      </c>
      <c r="B41" s="23">
        <v>129339257</v>
      </c>
      <c r="C41" s="23">
        <v>13304750</v>
      </c>
      <c r="D41" s="23">
        <v>0</v>
      </c>
      <c r="E41" s="23">
        <f t="shared" si="4"/>
        <v>116034507</v>
      </c>
      <c r="F41" s="23"/>
      <c r="G41" s="23">
        <v>100209278</v>
      </c>
      <c r="H41" s="23">
        <v>0</v>
      </c>
      <c r="I41" s="23">
        <v>0</v>
      </c>
      <c r="J41" s="23">
        <v>3879012</v>
      </c>
      <c r="K41" s="23">
        <v>830720</v>
      </c>
      <c r="L41" s="23">
        <v>0</v>
      </c>
      <c r="M41" s="23">
        <v>7731965</v>
      </c>
      <c r="N41" s="23">
        <f t="shared" si="0"/>
        <v>112650975</v>
      </c>
      <c r="O41" s="23"/>
      <c r="P41" s="23">
        <v>0</v>
      </c>
      <c r="Q41" s="23">
        <v>3383532</v>
      </c>
      <c r="S41" s="25">
        <f t="shared" si="1"/>
        <v>116034507</v>
      </c>
      <c r="T41" s="25">
        <f t="shared" si="2"/>
        <v>116034507</v>
      </c>
      <c r="U41" s="25">
        <f t="shared" si="3"/>
        <v>0</v>
      </c>
      <c r="X41" s="30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/>
      <c r="AQ41" s="30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/>
      <c r="BI41" s="25"/>
    </row>
    <row r="42" spans="1:61" ht="12.75">
      <c r="A42" s="30" t="s">
        <v>60</v>
      </c>
      <c r="B42" s="23">
        <v>2442930602</v>
      </c>
      <c r="C42" s="23">
        <v>274600000</v>
      </c>
      <c r="D42" s="23">
        <v>221000000</v>
      </c>
      <c r="E42" s="23">
        <f t="shared" si="4"/>
        <v>1947330602</v>
      </c>
      <c r="F42" s="23"/>
      <c r="G42" s="23">
        <v>1253137952</v>
      </c>
      <c r="H42" s="23">
        <v>122700137</v>
      </c>
      <c r="I42" s="23">
        <v>0</v>
      </c>
      <c r="J42" s="23">
        <v>252167509</v>
      </c>
      <c r="K42" s="23">
        <v>12445379</v>
      </c>
      <c r="L42" s="23">
        <v>0</v>
      </c>
      <c r="M42" s="23">
        <v>163433225</v>
      </c>
      <c r="N42" s="23">
        <f aca="true" t="shared" si="5" ref="N42:N60">SUM(G42:M42)</f>
        <v>1803884202</v>
      </c>
      <c r="O42" s="23"/>
      <c r="P42" s="23">
        <v>102412987</v>
      </c>
      <c r="Q42" s="23">
        <v>41033413</v>
      </c>
      <c r="S42" s="25">
        <f aca="true" t="shared" si="6" ref="S42:S60">+E42</f>
        <v>1947330602</v>
      </c>
      <c r="T42" s="25">
        <f aca="true" t="shared" si="7" ref="T42:T60">+Q42+P42+N42</f>
        <v>1947330602</v>
      </c>
      <c r="U42" s="25">
        <f aca="true" t="shared" si="8" ref="U42:U60">+S42-T42</f>
        <v>0</v>
      </c>
      <c r="X42" s="30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/>
      <c r="AQ42" s="30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/>
      <c r="BI42" s="25"/>
    </row>
    <row r="43" spans="1:61" ht="12.75">
      <c r="A43" s="30" t="s">
        <v>61</v>
      </c>
      <c r="B43" s="23">
        <v>310935520</v>
      </c>
      <c r="C43" s="23">
        <v>12199518</v>
      </c>
      <c r="D43" s="23">
        <v>1008081</v>
      </c>
      <c r="E43" s="23">
        <f t="shared" si="4"/>
        <v>297727921</v>
      </c>
      <c r="F43" s="23"/>
      <c r="G43" s="23">
        <v>240721225</v>
      </c>
      <c r="H43" s="23">
        <v>2160742</v>
      </c>
      <c r="I43" s="23">
        <v>226154</v>
      </c>
      <c r="J43" s="23">
        <v>6134514</v>
      </c>
      <c r="K43" s="23">
        <v>-1789</v>
      </c>
      <c r="L43" s="23">
        <v>47349</v>
      </c>
      <c r="M43" s="23">
        <v>48439726</v>
      </c>
      <c r="N43" s="23">
        <f t="shared" si="5"/>
        <v>297727921</v>
      </c>
      <c r="O43" s="23"/>
      <c r="P43" s="23">
        <v>0</v>
      </c>
      <c r="Q43" s="23">
        <v>0</v>
      </c>
      <c r="S43" s="25">
        <f t="shared" si="6"/>
        <v>297727921</v>
      </c>
      <c r="T43" s="25">
        <f t="shared" si="7"/>
        <v>297727921</v>
      </c>
      <c r="U43" s="25">
        <f t="shared" si="8"/>
        <v>0</v>
      </c>
      <c r="X43" s="30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/>
      <c r="AQ43" s="30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/>
      <c r="BI43" s="25"/>
    </row>
    <row r="44" spans="1:63" ht="12.75">
      <c r="A44" s="30" t="s">
        <v>62</v>
      </c>
      <c r="B44" s="23">
        <v>26399809</v>
      </c>
      <c r="C44" s="23">
        <v>0</v>
      </c>
      <c r="D44" s="23">
        <v>0</v>
      </c>
      <c r="E44" s="23">
        <f aca="true" t="shared" si="9" ref="E44:E60">+B44-(C44+D44)</f>
        <v>26399809</v>
      </c>
      <c r="F44" s="23"/>
      <c r="G44" s="23">
        <v>16390138</v>
      </c>
      <c r="H44" s="23">
        <v>1276174</v>
      </c>
      <c r="I44" s="23">
        <v>0</v>
      </c>
      <c r="J44" s="23">
        <v>3959971</v>
      </c>
      <c r="K44" s="23">
        <v>3374390</v>
      </c>
      <c r="L44" s="23">
        <v>0</v>
      </c>
      <c r="M44" s="23">
        <v>1399136</v>
      </c>
      <c r="N44" s="23">
        <f t="shared" si="5"/>
        <v>26399809</v>
      </c>
      <c r="O44" s="23"/>
      <c r="P44" s="23">
        <v>0</v>
      </c>
      <c r="Q44" s="23">
        <v>0</v>
      </c>
      <c r="S44" s="25">
        <f t="shared" si="6"/>
        <v>26399809</v>
      </c>
      <c r="T44" s="25">
        <f t="shared" si="7"/>
        <v>26399809</v>
      </c>
      <c r="U44" s="25">
        <f t="shared" si="8"/>
        <v>0</v>
      </c>
      <c r="X44" s="30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/>
      <c r="AQ44" s="30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/>
      <c r="BI44" s="25"/>
      <c r="BK44" s="32"/>
    </row>
    <row r="45" spans="1:61" ht="12.75">
      <c r="A45" s="30" t="s">
        <v>63</v>
      </c>
      <c r="B45" s="23">
        <v>727968260</v>
      </c>
      <c r="C45" s="23">
        <v>0</v>
      </c>
      <c r="D45" s="23">
        <v>72796826</v>
      </c>
      <c r="E45" s="23">
        <f t="shared" si="9"/>
        <v>655171434</v>
      </c>
      <c r="F45" s="23"/>
      <c r="G45" s="23">
        <v>197819005</v>
      </c>
      <c r="H45" s="23">
        <v>16113133</v>
      </c>
      <c r="I45" s="23">
        <v>29416442</v>
      </c>
      <c r="J45" s="23">
        <v>38048953</v>
      </c>
      <c r="K45" s="23">
        <v>14562288</v>
      </c>
      <c r="L45" s="23">
        <v>3858137</v>
      </c>
      <c r="M45" s="23">
        <v>145690659</v>
      </c>
      <c r="N45" s="23">
        <f t="shared" si="5"/>
        <v>445508617</v>
      </c>
      <c r="O45" s="23"/>
      <c r="P45" s="23">
        <v>134662817</v>
      </c>
      <c r="Q45" s="23">
        <v>75000000</v>
      </c>
      <c r="S45" s="25">
        <f t="shared" si="6"/>
        <v>655171434</v>
      </c>
      <c r="T45" s="25">
        <f t="shared" si="7"/>
        <v>655171434</v>
      </c>
      <c r="U45" s="25">
        <f t="shared" si="8"/>
        <v>0</v>
      </c>
      <c r="X45" s="30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/>
      <c r="AQ45" s="30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/>
      <c r="BI45" s="25"/>
    </row>
    <row r="46" spans="1:61" ht="12.75">
      <c r="A46" s="30" t="s">
        <v>64</v>
      </c>
      <c r="B46" s="23">
        <v>147842004</v>
      </c>
      <c r="C46" s="23">
        <v>29568401</v>
      </c>
      <c r="D46" s="23">
        <v>14784200</v>
      </c>
      <c r="E46" s="23">
        <f t="shared" si="9"/>
        <v>103489403</v>
      </c>
      <c r="F46" s="23"/>
      <c r="G46" s="23">
        <v>50412716</v>
      </c>
      <c r="H46" s="23">
        <v>19075501</v>
      </c>
      <c r="I46" s="23">
        <v>9400332</v>
      </c>
      <c r="J46" s="23">
        <v>5324189</v>
      </c>
      <c r="K46" s="23">
        <v>1025951</v>
      </c>
      <c r="L46" s="23">
        <v>0</v>
      </c>
      <c r="M46" s="23">
        <v>18250715</v>
      </c>
      <c r="N46" s="23">
        <f t="shared" si="5"/>
        <v>103489404</v>
      </c>
      <c r="O46" s="23"/>
      <c r="P46" s="23">
        <v>0</v>
      </c>
      <c r="Q46" s="23">
        <v>0</v>
      </c>
      <c r="S46" s="25">
        <f t="shared" si="6"/>
        <v>103489403</v>
      </c>
      <c r="T46" s="25">
        <f t="shared" si="7"/>
        <v>103489404</v>
      </c>
      <c r="U46" s="25">
        <f t="shared" si="8"/>
        <v>-1</v>
      </c>
      <c r="X46" s="30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/>
      <c r="AQ46" s="30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/>
      <c r="BI46" s="25"/>
    </row>
    <row r="47" spans="1:61" ht="12.75">
      <c r="A47" s="30" t="s">
        <v>65</v>
      </c>
      <c r="B47" s="27">
        <v>166798629</v>
      </c>
      <c r="C47" s="28">
        <v>0</v>
      </c>
      <c r="D47" s="28">
        <v>0</v>
      </c>
      <c r="E47" s="23">
        <f t="shared" si="9"/>
        <v>166798629</v>
      </c>
      <c r="F47" s="29"/>
      <c r="G47" s="29">
        <v>117116073</v>
      </c>
      <c r="H47" s="29">
        <v>26806946</v>
      </c>
      <c r="I47" s="29">
        <v>5845113</v>
      </c>
      <c r="J47" s="29">
        <v>8985818</v>
      </c>
      <c r="K47" s="29">
        <v>7657306</v>
      </c>
      <c r="L47" s="29">
        <v>0</v>
      </c>
      <c r="M47" s="29">
        <v>387373</v>
      </c>
      <c r="N47" s="23">
        <f t="shared" si="5"/>
        <v>166798629</v>
      </c>
      <c r="O47" s="29"/>
      <c r="P47" s="29">
        <v>0</v>
      </c>
      <c r="Q47" s="29">
        <v>0</v>
      </c>
      <c r="S47" s="25">
        <f t="shared" si="6"/>
        <v>166798629</v>
      </c>
      <c r="T47" s="25">
        <f t="shared" si="7"/>
        <v>166798629</v>
      </c>
      <c r="U47" s="25">
        <f t="shared" si="8"/>
        <v>0</v>
      </c>
      <c r="X47" s="30"/>
      <c r="Y47" s="27"/>
      <c r="Z47" s="28"/>
      <c r="AA47" s="28"/>
      <c r="AB47" s="27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/>
      <c r="AQ47" s="30"/>
      <c r="AR47" s="23"/>
      <c r="AS47" s="29"/>
      <c r="AT47" s="29"/>
      <c r="AU47" s="27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3"/>
      <c r="BG47" s="23"/>
      <c r="BH47"/>
      <c r="BI47" s="25"/>
    </row>
    <row r="48" spans="1:61" ht="12.75">
      <c r="A48" s="30" t="s">
        <v>66</v>
      </c>
      <c r="B48" s="23">
        <v>719499305</v>
      </c>
      <c r="C48" s="23">
        <v>0</v>
      </c>
      <c r="D48" s="23">
        <v>53003526</v>
      </c>
      <c r="E48" s="23">
        <f t="shared" si="9"/>
        <v>666495779</v>
      </c>
      <c r="F48" s="23"/>
      <c r="G48" s="23">
        <v>500821341</v>
      </c>
      <c r="H48" s="23">
        <v>40437870</v>
      </c>
      <c r="I48" s="23">
        <v>0</v>
      </c>
      <c r="J48" s="23">
        <v>41805780</v>
      </c>
      <c r="K48" s="23">
        <v>3274498</v>
      </c>
      <c r="L48" s="23">
        <v>0</v>
      </c>
      <c r="M48" s="23">
        <v>59744563</v>
      </c>
      <c r="N48" s="23">
        <f t="shared" si="5"/>
        <v>646084052</v>
      </c>
      <c r="O48" s="23"/>
      <c r="P48" s="23">
        <v>12652399</v>
      </c>
      <c r="Q48" s="23">
        <v>7759328</v>
      </c>
      <c r="S48" s="25">
        <f t="shared" si="6"/>
        <v>666495779</v>
      </c>
      <c r="T48" s="25">
        <f t="shared" si="7"/>
        <v>666495779</v>
      </c>
      <c r="U48" s="25">
        <f t="shared" si="8"/>
        <v>0</v>
      </c>
      <c r="X48" s="30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/>
      <c r="AQ48" s="30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/>
      <c r="BI48" s="25"/>
    </row>
    <row r="49" spans="1:61" ht="12.75">
      <c r="A49" s="30" t="s">
        <v>67</v>
      </c>
      <c r="B49" s="27">
        <v>95021587</v>
      </c>
      <c r="C49" s="28">
        <v>0</v>
      </c>
      <c r="D49" s="28">
        <v>0</v>
      </c>
      <c r="E49" s="23">
        <f t="shared" si="9"/>
        <v>95021587</v>
      </c>
      <c r="F49" s="29"/>
      <c r="G49" s="29">
        <v>81001424</v>
      </c>
      <c r="H49" s="29">
        <v>2855791</v>
      </c>
      <c r="I49" s="29">
        <v>0</v>
      </c>
      <c r="J49" s="29">
        <v>9867528</v>
      </c>
      <c r="K49" s="29">
        <v>1296844</v>
      </c>
      <c r="L49" s="29">
        <v>0</v>
      </c>
      <c r="M49" s="29">
        <v>0</v>
      </c>
      <c r="N49" s="23">
        <f t="shared" si="5"/>
        <v>95021587</v>
      </c>
      <c r="O49" s="29"/>
      <c r="P49" s="29">
        <v>0</v>
      </c>
      <c r="Q49" s="29">
        <v>0</v>
      </c>
      <c r="S49" s="25">
        <f t="shared" si="6"/>
        <v>95021587</v>
      </c>
      <c r="T49" s="25">
        <f t="shared" si="7"/>
        <v>95021587</v>
      </c>
      <c r="U49" s="25">
        <f t="shared" si="8"/>
        <v>0</v>
      </c>
      <c r="X49" s="30"/>
      <c r="Y49" s="27"/>
      <c r="Z49" s="28"/>
      <c r="AA49" s="28"/>
      <c r="AB49" s="27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/>
      <c r="AQ49" s="30"/>
      <c r="AR49" s="23"/>
      <c r="AS49" s="29"/>
      <c r="AT49" s="29"/>
      <c r="AU49" s="27"/>
      <c r="AV49" s="29"/>
      <c r="AW49" s="23"/>
      <c r="AX49" s="23"/>
      <c r="AY49" s="29"/>
      <c r="AZ49" s="23"/>
      <c r="BA49" s="23"/>
      <c r="BB49" s="29"/>
      <c r="BC49" s="29"/>
      <c r="BD49" s="29"/>
      <c r="BE49" s="29"/>
      <c r="BF49" s="23"/>
      <c r="BG49" s="23"/>
      <c r="BH49"/>
      <c r="BI49" s="25"/>
    </row>
    <row r="50" spans="1:61" ht="12.75">
      <c r="A50" s="30" t="s">
        <v>68</v>
      </c>
      <c r="B50" s="23">
        <v>99967824</v>
      </c>
      <c r="C50" s="23">
        <v>5634668</v>
      </c>
      <c r="D50" s="23">
        <v>9996782</v>
      </c>
      <c r="E50" s="23">
        <f t="shared" si="9"/>
        <v>84336374</v>
      </c>
      <c r="F50" s="23"/>
      <c r="G50" s="23">
        <v>40107788</v>
      </c>
      <c r="H50" s="23">
        <v>12527145</v>
      </c>
      <c r="I50" s="23">
        <v>0</v>
      </c>
      <c r="J50" s="23">
        <v>7323345</v>
      </c>
      <c r="K50" s="23">
        <v>2321245</v>
      </c>
      <c r="L50" s="23">
        <v>0</v>
      </c>
      <c r="M50" s="23">
        <v>12036947</v>
      </c>
      <c r="N50" s="23">
        <f t="shared" si="5"/>
        <v>74316470</v>
      </c>
      <c r="O50" s="23"/>
      <c r="P50" s="23">
        <v>10019904</v>
      </c>
      <c r="Q50" s="23">
        <v>0</v>
      </c>
      <c r="S50" s="25">
        <f t="shared" si="6"/>
        <v>84336374</v>
      </c>
      <c r="T50" s="25">
        <f t="shared" si="7"/>
        <v>84336374</v>
      </c>
      <c r="U50" s="25">
        <f t="shared" si="8"/>
        <v>0</v>
      </c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/>
      <c r="AQ50" s="30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/>
      <c r="BI50" s="25"/>
    </row>
    <row r="51" spans="1:61" ht="12.75">
      <c r="A51" s="30" t="s">
        <v>69</v>
      </c>
      <c r="B51" s="23">
        <v>21313413</v>
      </c>
      <c r="C51" s="23">
        <v>709974</v>
      </c>
      <c r="D51" s="23">
        <v>2131341</v>
      </c>
      <c r="E51" s="23">
        <f t="shared" si="9"/>
        <v>18472098</v>
      </c>
      <c r="F51" s="23"/>
      <c r="G51" s="23">
        <v>4559265</v>
      </c>
      <c r="H51" s="23">
        <v>1625721</v>
      </c>
      <c r="I51" s="23">
        <v>0</v>
      </c>
      <c r="J51" s="23">
        <v>1549366</v>
      </c>
      <c r="K51" s="23">
        <v>78702</v>
      </c>
      <c r="L51" s="23">
        <v>155845</v>
      </c>
      <c r="M51" s="23">
        <v>3231537</v>
      </c>
      <c r="N51" s="23">
        <f t="shared" si="5"/>
        <v>11200436</v>
      </c>
      <c r="O51" s="23"/>
      <c r="P51" s="23">
        <v>2159490</v>
      </c>
      <c r="Q51" s="23">
        <v>5112172</v>
      </c>
      <c r="S51" s="25">
        <f t="shared" si="6"/>
        <v>18472098</v>
      </c>
      <c r="T51" s="25">
        <f t="shared" si="7"/>
        <v>18472098</v>
      </c>
      <c r="U51" s="25">
        <f t="shared" si="8"/>
        <v>0</v>
      </c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/>
      <c r="AQ51" s="30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/>
      <c r="BI51" s="25"/>
    </row>
    <row r="52" spans="1:61" ht="12.75">
      <c r="A52" s="30" t="s">
        <v>70</v>
      </c>
      <c r="B52" s="27">
        <v>196717069</v>
      </c>
      <c r="C52" s="27">
        <v>14704274</v>
      </c>
      <c r="D52" s="27">
        <v>909900</v>
      </c>
      <c r="E52" s="23">
        <f t="shared" si="9"/>
        <v>181102895</v>
      </c>
      <c r="F52" s="29"/>
      <c r="G52" s="29">
        <v>78969068</v>
      </c>
      <c r="H52" s="29">
        <v>24669066</v>
      </c>
      <c r="I52" s="29">
        <v>0</v>
      </c>
      <c r="J52" s="29">
        <v>8461818</v>
      </c>
      <c r="K52" s="29">
        <v>3750545</v>
      </c>
      <c r="L52" s="29">
        <v>0</v>
      </c>
      <c r="M52" s="29">
        <v>7745329</v>
      </c>
      <c r="N52" s="23">
        <f t="shared" si="5"/>
        <v>123595826</v>
      </c>
      <c r="O52" s="29"/>
      <c r="P52" s="29">
        <v>10365286</v>
      </c>
      <c r="Q52" s="29">
        <v>47141783</v>
      </c>
      <c r="S52" s="25">
        <f t="shared" si="6"/>
        <v>181102895</v>
      </c>
      <c r="T52" s="25">
        <f t="shared" si="7"/>
        <v>181102895</v>
      </c>
      <c r="U52" s="25">
        <f t="shared" si="8"/>
        <v>0</v>
      </c>
      <c r="X52" s="30"/>
      <c r="Y52" s="27"/>
      <c r="Z52" s="27"/>
      <c r="AA52" s="27"/>
      <c r="AB52" s="27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/>
      <c r="AQ52" s="30"/>
      <c r="AR52" s="23"/>
      <c r="AS52" s="27"/>
      <c r="AT52" s="27"/>
      <c r="AU52" s="27"/>
      <c r="AV52" s="29"/>
      <c r="AW52" s="23"/>
      <c r="AX52" s="23"/>
      <c r="AY52" s="23"/>
      <c r="AZ52" s="23"/>
      <c r="BA52" s="23"/>
      <c r="BB52" s="23"/>
      <c r="BC52" s="23"/>
      <c r="BD52" s="29"/>
      <c r="BE52" s="29"/>
      <c r="BF52" s="23"/>
      <c r="BG52" s="23"/>
      <c r="BH52"/>
      <c r="BI52" s="25"/>
    </row>
    <row r="53" spans="1:61" ht="12.75">
      <c r="A53" s="30" t="s">
        <v>71</v>
      </c>
      <c r="B53" s="23">
        <v>498949726</v>
      </c>
      <c r="C53" s="23">
        <v>99789945</v>
      </c>
      <c r="D53" s="23">
        <v>49894974</v>
      </c>
      <c r="E53" s="23">
        <f t="shared" si="9"/>
        <v>349264807</v>
      </c>
      <c r="F53" s="23"/>
      <c r="G53" s="23">
        <v>148328114</v>
      </c>
      <c r="H53" s="23">
        <v>52621897</v>
      </c>
      <c r="I53" s="23">
        <v>0</v>
      </c>
      <c r="J53" s="23">
        <v>27957863</v>
      </c>
      <c r="K53" s="23">
        <v>7617541</v>
      </c>
      <c r="L53" s="23">
        <v>0</v>
      </c>
      <c r="M53" s="23">
        <v>112739392</v>
      </c>
      <c r="N53" s="23">
        <f t="shared" si="5"/>
        <v>349264807</v>
      </c>
      <c r="O53" s="23"/>
      <c r="P53" s="23">
        <v>0</v>
      </c>
      <c r="Q53" s="23">
        <v>0</v>
      </c>
      <c r="S53" s="25">
        <f t="shared" si="6"/>
        <v>349264807</v>
      </c>
      <c r="T53" s="25">
        <f t="shared" si="7"/>
        <v>349264807</v>
      </c>
      <c r="U53" s="25">
        <f t="shared" si="8"/>
        <v>0</v>
      </c>
      <c r="X53" s="30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9"/>
      <c r="AL53" s="23"/>
      <c r="AM53" s="23"/>
      <c r="AN53" s="23"/>
      <c r="AO53"/>
      <c r="AQ53" s="30"/>
      <c r="AR53" s="23"/>
      <c r="AS53" s="27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9"/>
      <c r="BE53" s="23"/>
      <c r="BF53" s="23"/>
      <c r="BG53" s="23"/>
      <c r="BH53"/>
      <c r="BI53" s="25"/>
    </row>
    <row r="54" spans="1:61" ht="12.75">
      <c r="A54" s="30" t="s">
        <v>72</v>
      </c>
      <c r="B54" s="27">
        <v>78925393</v>
      </c>
      <c r="C54" s="28">
        <v>0</v>
      </c>
      <c r="D54" s="29">
        <v>3116423</v>
      </c>
      <c r="E54" s="23">
        <f t="shared" si="9"/>
        <v>75808970</v>
      </c>
      <c r="F54" s="29"/>
      <c r="G54" s="29">
        <v>41945362</v>
      </c>
      <c r="H54" s="29">
        <v>22026833</v>
      </c>
      <c r="I54" s="29">
        <v>4451057</v>
      </c>
      <c r="J54" s="29">
        <v>6486106</v>
      </c>
      <c r="K54" s="29">
        <v>772244</v>
      </c>
      <c r="L54" s="29">
        <v>15803</v>
      </c>
      <c r="M54" s="29">
        <v>111565</v>
      </c>
      <c r="N54" s="23">
        <f t="shared" si="5"/>
        <v>75808970</v>
      </c>
      <c r="O54" s="29"/>
      <c r="P54" s="29">
        <v>0</v>
      </c>
      <c r="Q54" s="29">
        <v>0</v>
      </c>
      <c r="S54" s="25">
        <f t="shared" si="6"/>
        <v>75808970</v>
      </c>
      <c r="T54" s="25">
        <f t="shared" si="7"/>
        <v>75808970</v>
      </c>
      <c r="U54" s="25">
        <f t="shared" si="8"/>
        <v>0</v>
      </c>
      <c r="X54" s="30"/>
      <c r="Y54" s="27"/>
      <c r="Z54" s="28"/>
      <c r="AA54" s="28"/>
      <c r="AB54" s="27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/>
      <c r="AQ54" s="30"/>
      <c r="AR54" s="23"/>
      <c r="AS54" s="29"/>
      <c r="AT54" s="29"/>
      <c r="AU54" s="27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3"/>
      <c r="BG54" s="23"/>
      <c r="BH54"/>
      <c r="BI54" s="25"/>
    </row>
    <row r="55" spans="1:61" ht="12.75">
      <c r="A55" s="30" t="s">
        <v>73</v>
      </c>
      <c r="B55" s="23">
        <v>47353181</v>
      </c>
      <c r="C55" s="23">
        <v>6353291</v>
      </c>
      <c r="D55" s="23">
        <v>4735318</v>
      </c>
      <c r="E55" s="23">
        <f t="shared" si="9"/>
        <v>36264572</v>
      </c>
      <c r="F55" s="23"/>
      <c r="G55" s="23">
        <v>30036394</v>
      </c>
      <c r="H55" s="23">
        <v>150767</v>
      </c>
      <c r="I55" s="23">
        <v>428052</v>
      </c>
      <c r="J55" s="23">
        <v>5420596</v>
      </c>
      <c r="K55" s="23">
        <v>228763</v>
      </c>
      <c r="L55" s="23">
        <v>0</v>
      </c>
      <c r="M55" s="23">
        <v>0</v>
      </c>
      <c r="N55" s="23">
        <f t="shared" si="5"/>
        <v>36264572</v>
      </c>
      <c r="O55" s="23"/>
      <c r="P55" s="23">
        <v>0</v>
      </c>
      <c r="Q55" s="23">
        <v>0</v>
      </c>
      <c r="S55" s="25">
        <f t="shared" si="6"/>
        <v>36264572</v>
      </c>
      <c r="T55" s="25">
        <f t="shared" si="7"/>
        <v>36264572</v>
      </c>
      <c r="U55" s="25">
        <f t="shared" si="8"/>
        <v>0</v>
      </c>
      <c r="X55" s="30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/>
      <c r="AQ55" s="30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/>
      <c r="BI55" s="25"/>
    </row>
    <row r="56" spans="1:61" ht="12.75">
      <c r="A56" s="30" t="s">
        <v>74</v>
      </c>
      <c r="B56" s="27">
        <v>158285172</v>
      </c>
      <c r="C56" s="27">
        <v>23742776</v>
      </c>
      <c r="D56" s="27">
        <v>11871388</v>
      </c>
      <c r="E56" s="23">
        <f t="shared" si="9"/>
        <v>122671008</v>
      </c>
      <c r="F56" s="29"/>
      <c r="G56" s="29">
        <v>58412093</v>
      </c>
      <c r="H56" s="29">
        <v>34844550</v>
      </c>
      <c r="I56" s="29">
        <v>1960401</v>
      </c>
      <c r="J56" s="29">
        <v>18400651</v>
      </c>
      <c r="K56" s="29">
        <v>8955678</v>
      </c>
      <c r="L56" s="29">
        <v>97115</v>
      </c>
      <c r="M56" s="29">
        <v>520</v>
      </c>
      <c r="N56" s="23">
        <f t="shared" si="5"/>
        <v>122671008</v>
      </c>
      <c r="O56" s="29"/>
      <c r="P56" s="29">
        <v>0</v>
      </c>
      <c r="Q56" s="29">
        <v>0</v>
      </c>
      <c r="S56" s="25">
        <f t="shared" si="6"/>
        <v>122671008</v>
      </c>
      <c r="T56" s="25">
        <f t="shared" si="7"/>
        <v>122671008</v>
      </c>
      <c r="U56" s="25">
        <f t="shared" si="8"/>
        <v>0</v>
      </c>
      <c r="X56" s="30"/>
      <c r="Y56" s="27"/>
      <c r="Z56" s="27"/>
      <c r="AA56" s="27"/>
      <c r="AB56" s="27"/>
      <c r="AC56" s="29"/>
      <c r="AD56" s="29"/>
      <c r="AE56" s="29"/>
      <c r="AF56" s="29"/>
      <c r="AG56" s="29"/>
      <c r="AH56" s="29"/>
      <c r="AI56" s="29"/>
      <c r="AJ56" s="29"/>
      <c r="AK56" s="23"/>
      <c r="AL56" s="29"/>
      <c r="AM56" s="29"/>
      <c r="AN56" s="29"/>
      <c r="AO56"/>
      <c r="AQ56" s="30"/>
      <c r="AR56" s="23"/>
      <c r="AS56" s="27"/>
      <c r="AT56" s="27"/>
      <c r="AU56" s="27"/>
      <c r="AV56" s="29"/>
      <c r="AW56" s="29"/>
      <c r="AX56" s="29"/>
      <c r="AY56" s="29"/>
      <c r="AZ56" s="29"/>
      <c r="BA56" s="29"/>
      <c r="BB56" s="29"/>
      <c r="BC56" s="29"/>
      <c r="BD56" s="23"/>
      <c r="BE56" s="29"/>
      <c r="BF56" s="23"/>
      <c r="BG56" s="23"/>
      <c r="BH56"/>
      <c r="BI56" s="25"/>
    </row>
    <row r="57" spans="1:61" ht="12.75">
      <c r="A57" s="30" t="s">
        <v>75</v>
      </c>
      <c r="B57" s="23">
        <v>404331754</v>
      </c>
      <c r="C57" s="23">
        <v>28973879</v>
      </c>
      <c r="D57" s="23">
        <v>0</v>
      </c>
      <c r="E57" s="23">
        <f t="shared" si="9"/>
        <v>375357875</v>
      </c>
      <c r="F57" s="23"/>
      <c r="G57" s="23">
        <v>220073424</v>
      </c>
      <c r="H57" s="23">
        <v>52838185</v>
      </c>
      <c r="I57" s="23">
        <v>0</v>
      </c>
      <c r="J57" s="23">
        <v>44677898</v>
      </c>
      <c r="K57" s="23">
        <v>6017170</v>
      </c>
      <c r="L57" s="23">
        <v>0</v>
      </c>
      <c r="M57" s="23">
        <v>51751198</v>
      </c>
      <c r="N57" s="23">
        <f t="shared" si="5"/>
        <v>375357875</v>
      </c>
      <c r="O57" s="23"/>
      <c r="P57" s="23">
        <v>0</v>
      </c>
      <c r="Q57" s="23">
        <v>0</v>
      </c>
      <c r="S57" s="25">
        <f t="shared" si="6"/>
        <v>375357875</v>
      </c>
      <c r="T57" s="25">
        <f t="shared" si="7"/>
        <v>375357875</v>
      </c>
      <c r="U57" s="25">
        <f t="shared" si="8"/>
        <v>0</v>
      </c>
      <c r="X57" s="30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/>
      <c r="AQ57" s="30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/>
      <c r="BI57" s="25"/>
    </row>
    <row r="58" spans="1:61" ht="12.75">
      <c r="A58" s="30" t="s">
        <v>76</v>
      </c>
      <c r="B58" s="23">
        <v>110176310</v>
      </c>
      <c r="C58" s="23">
        <v>10000000</v>
      </c>
      <c r="D58" s="23">
        <v>11017631</v>
      </c>
      <c r="E58" s="23">
        <f t="shared" si="9"/>
        <v>89158679</v>
      </c>
      <c r="F58" s="23"/>
      <c r="G58" s="23">
        <v>13045694</v>
      </c>
      <c r="H58" s="23">
        <v>748297</v>
      </c>
      <c r="I58" s="23">
        <v>0</v>
      </c>
      <c r="J58" s="23">
        <v>9618655</v>
      </c>
      <c r="K58" s="23">
        <v>6342674</v>
      </c>
      <c r="L58" s="23">
        <v>0</v>
      </c>
      <c r="M58" s="23">
        <v>3742611</v>
      </c>
      <c r="N58" s="23">
        <f t="shared" si="5"/>
        <v>33497931</v>
      </c>
      <c r="O58" s="23"/>
      <c r="P58" s="23">
        <v>0</v>
      </c>
      <c r="Q58" s="23">
        <v>55660748</v>
      </c>
      <c r="S58" s="25">
        <f t="shared" si="6"/>
        <v>89158679</v>
      </c>
      <c r="T58" s="25">
        <f t="shared" si="7"/>
        <v>89158679</v>
      </c>
      <c r="U58" s="25">
        <f t="shared" si="8"/>
        <v>0</v>
      </c>
      <c r="X58" s="30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/>
      <c r="AQ58" s="30"/>
      <c r="AR58" s="23"/>
      <c r="AS58" s="27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/>
      <c r="BI58" s="25"/>
    </row>
    <row r="59" spans="1:61" ht="12.75">
      <c r="A59" s="30" t="s">
        <v>77</v>
      </c>
      <c r="B59" s="23">
        <v>317505180</v>
      </c>
      <c r="C59" s="23">
        <v>37943787</v>
      </c>
      <c r="D59" s="23">
        <v>31750000</v>
      </c>
      <c r="E59" s="23">
        <f t="shared" si="9"/>
        <v>247811393</v>
      </c>
      <c r="F59" s="23"/>
      <c r="G59" s="23">
        <v>48722452</v>
      </c>
      <c r="H59" s="23">
        <v>15405196</v>
      </c>
      <c r="I59" s="23">
        <v>5151987</v>
      </c>
      <c r="J59" s="23">
        <v>25496167</v>
      </c>
      <c r="K59" s="23">
        <v>20740358</v>
      </c>
      <c r="L59" s="23">
        <v>0</v>
      </c>
      <c r="M59" s="23">
        <v>27134466</v>
      </c>
      <c r="N59" s="23">
        <f t="shared" si="5"/>
        <v>142650626</v>
      </c>
      <c r="O59" s="23"/>
      <c r="P59" s="23">
        <v>105160767</v>
      </c>
      <c r="Q59" s="23">
        <v>0</v>
      </c>
      <c r="S59" s="25">
        <f t="shared" si="6"/>
        <v>247811393</v>
      </c>
      <c r="T59" s="25">
        <f t="shared" si="7"/>
        <v>247811393</v>
      </c>
      <c r="U59" s="25">
        <f t="shared" si="8"/>
        <v>0</v>
      </c>
      <c r="X59" s="30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/>
      <c r="AQ59" s="30"/>
      <c r="AR59" s="23"/>
      <c r="AS59" s="27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/>
      <c r="BI59" s="25"/>
    </row>
    <row r="60" spans="1:61" ht="12.75">
      <c r="A60" s="33" t="s">
        <v>78</v>
      </c>
      <c r="B60" s="34">
        <v>21538089</v>
      </c>
      <c r="C60" s="36">
        <v>4300000</v>
      </c>
      <c r="D60" s="36">
        <v>2153809</v>
      </c>
      <c r="E60" s="23">
        <f t="shared" si="9"/>
        <v>15084280</v>
      </c>
      <c r="F60" s="29"/>
      <c r="G60" s="29">
        <v>86709</v>
      </c>
      <c r="H60" s="29">
        <v>9609</v>
      </c>
      <c r="I60" s="29">
        <v>0</v>
      </c>
      <c r="J60" s="29">
        <v>161283</v>
      </c>
      <c r="K60" s="29">
        <v>0</v>
      </c>
      <c r="L60" s="29">
        <v>0</v>
      </c>
      <c r="M60" s="29">
        <v>0</v>
      </c>
      <c r="N60" s="23">
        <f t="shared" si="5"/>
        <v>257601</v>
      </c>
      <c r="O60" s="29"/>
      <c r="P60" s="29">
        <v>0</v>
      </c>
      <c r="Q60" s="29">
        <v>14826679</v>
      </c>
      <c r="S60" s="25">
        <f t="shared" si="6"/>
        <v>15084280</v>
      </c>
      <c r="T60" s="25">
        <f t="shared" si="7"/>
        <v>15084280</v>
      </c>
      <c r="U60" s="25">
        <f t="shared" si="8"/>
        <v>0</v>
      </c>
      <c r="X60" s="33"/>
      <c r="Y60" s="34"/>
      <c r="Z60" s="35"/>
      <c r="AA60" s="35"/>
      <c r="AB60" s="27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/>
      <c r="AQ60" s="33"/>
      <c r="AR60" s="23"/>
      <c r="AS60" s="36"/>
      <c r="AT60" s="36"/>
      <c r="AU60" s="27"/>
      <c r="AV60" s="29"/>
      <c r="AW60" s="23"/>
      <c r="AX60" s="23"/>
      <c r="AY60" s="23"/>
      <c r="AZ60" s="23"/>
      <c r="BA60" s="23"/>
      <c r="BB60" s="23"/>
      <c r="BC60" s="23"/>
      <c r="BD60" s="29"/>
      <c r="BE60" s="29"/>
      <c r="BF60" s="23"/>
      <c r="BG60" s="23"/>
      <c r="BH60"/>
      <c r="BI60" s="25"/>
    </row>
    <row r="61" spans="1:60" ht="12.75">
      <c r="A61" s="30"/>
      <c r="B61" s="17"/>
      <c r="C61" s="17"/>
      <c r="D61" s="1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S61" s="24"/>
      <c r="T61" s="24"/>
      <c r="X61" s="30"/>
      <c r="Y61" s="17"/>
      <c r="Z61" s="17"/>
      <c r="AA61" s="17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Q61" s="30"/>
      <c r="AR61" s="17"/>
      <c r="AS61" s="17"/>
      <c r="AT61" s="17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9"/>
      <c r="BG61" s="23"/>
      <c r="BH61"/>
    </row>
    <row r="62" spans="1:59" ht="13.5" thickBot="1">
      <c r="A62" s="37" t="s">
        <v>79</v>
      </c>
      <c r="B62" s="38">
        <f>SUM(B10:B60)</f>
        <v>16562380591</v>
      </c>
      <c r="C62" s="38">
        <f>SUM(C10:C60)</f>
        <v>1365561255</v>
      </c>
      <c r="D62" s="38">
        <f>SUM(D10:D60)</f>
        <v>1180597818</v>
      </c>
      <c r="E62" s="38">
        <f>SUM(E10:E60)</f>
        <v>14016221518</v>
      </c>
      <c r="F62" s="38"/>
      <c r="G62" s="38">
        <f aca="true" t="shared" si="10" ref="G62:N62">SUM(G10:G60)</f>
        <v>8838939022</v>
      </c>
      <c r="H62" s="38">
        <f t="shared" si="10"/>
        <v>1045126980</v>
      </c>
      <c r="I62" s="38">
        <f t="shared" si="10"/>
        <v>392702517</v>
      </c>
      <c r="J62" s="38">
        <f t="shared" si="10"/>
        <v>1152185987</v>
      </c>
      <c r="K62" s="38">
        <f t="shared" si="10"/>
        <v>292094948</v>
      </c>
      <c r="L62" s="38">
        <f t="shared" si="10"/>
        <v>7437486</v>
      </c>
      <c r="M62" s="38">
        <f t="shared" si="10"/>
        <v>1462063364</v>
      </c>
      <c r="N62" s="38">
        <f t="shared" si="10"/>
        <v>13190550304</v>
      </c>
      <c r="O62" s="38"/>
      <c r="P62" s="38">
        <f>SUM(P10:P60)</f>
        <v>500448512</v>
      </c>
      <c r="Q62" s="38">
        <f>SUM(Q10:Q60)</f>
        <v>344257979</v>
      </c>
      <c r="S62" s="24"/>
      <c r="T62" s="24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Q62" s="37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  <row r="63" spans="1:59" ht="13.5" thickTop="1">
      <c r="A63" s="3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S63" s="24"/>
      <c r="T63" s="24"/>
      <c r="X63" s="33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Q63" s="33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</row>
    <row r="64" spans="1:59" ht="15">
      <c r="A64" s="51" t="s">
        <v>84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S64" s="24"/>
      <c r="T64" s="24"/>
      <c r="X64" s="3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Q64" s="39"/>
      <c r="AR64" s="40"/>
      <c r="AS64" s="41"/>
      <c r="AT64" s="42"/>
      <c r="AU64" s="41"/>
      <c r="AV64" s="40"/>
      <c r="AW64" s="41"/>
      <c r="AX64" s="41"/>
      <c r="AY64" s="41"/>
      <c r="AZ64" s="41"/>
      <c r="BA64" s="41"/>
      <c r="BB64" s="41"/>
      <c r="BC64" s="41"/>
      <c r="BD64" s="41"/>
      <c r="BE64" s="43"/>
      <c r="BF64" s="44"/>
      <c r="BG64" s="44"/>
    </row>
    <row r="65" spans="1:59" ht="12.75">
      <c r="A65" s="51" t="s">
        <v>88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S65" s="24"/>
      <c r="T65" s="24"/>
      <c r="X65" s="33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Q65" s="33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7:55" ht="14.25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  <c r="X66" s="47"/>
      <c r="AQ66" s="47"/>
      <c r="BC66" s="32"/>
    </row>
    <row r="67" spans="1:43" ht="14.25">
      <c r="A67" s="47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X67" s="48"/>
      <c r="AQ67" s="48"/>
    </row>
    <row r="68" spans="1:43" ht="12.75">
      <c r="A68" s="48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X68" s="1"/>
      <c r="AQ68" s="1"/>
    </row>
    <row r="69" spans="1:43" ht="15">
      <c r="A69" s="4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X69" s="1"/>
      <c r="AQ69" s="1"/>
    </row>
    <row r="70" spans="1:43" ht="15">
      <c r="A70" s="49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AQ70" s="40"/>
    </row>
    <row r="71" spans="7:43" ht="14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AQ71" s="40"/>
    </row>
    <row r="72" spans="1:44" ht="14.25">
      <c r="A72" s="47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AQ72" s="40"/>
      <c r="AR72" s="50"/>
    </row>
    <row r="73" spans="1:43" ht="14.25">
      <c r="A73" s="4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AQ73" s="40"/>
    </row>
    <row r="74" spans="7:44" ht="12.75"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AR74" s="50"/>
    </row>
    <row r="75" spans="7:17" ht="12.75"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7:17" ht="12.75"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7:43" ht="12.75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AQ77" s="18"/>
    </row>
    <row r="78" spans="7:17" ht="12.75"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7:17" ht="12.75"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7:17" ht="12.75"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7:17" ht="12.75"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7:44" ht="12.75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AR82" s="50"/>
    </row>
    <row r="83" spans="7:17" ht="12.75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7:17" ht="12.75"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7:17" ht="12.75"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7:17" ht="12.75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7:17" ht="12.75"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7:17" ht="12.75"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7:17" ht="12.75"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7:17" ht="12.75"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7:17" ht="12.75"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7:17" ht="12.75"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7:17" ht="12.75"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7:17" ht="12.75"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7:17" ht="12.75"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7:17" ht="12.75"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7:17" ht="12.75"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7:17" ht="12.75"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7:17" ht="12.75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7:17" ht="12.75"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7:17" ht="12.75"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7:17" ht="12.75"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7:17" ht="12.75"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7:17" ht="12.75"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7:17" ht="12.75"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7:17" ht="12.75"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7:17" ht="12.75"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7:17" ht="12.75"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7:17" ht="12.75"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7:17" ht="12.75"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7:17" ht="12.75"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7:17" ht="12.75"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7:17" ht="12.75"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7:17" ht="12.75"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7:17" ht="12.75"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7:17" ht="12.75"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7:17" ht="12.75"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7:17" ht="12.75"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7:17" ht="12.75"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7:17" ht="12.75"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7:17" ht="12.75"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7:17" ht="12.75"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7:17" ht="12.75"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7:17" ht="12.75"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7:17" ht="12.75"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7:17" ht="12.75"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7:17" ht="12.75"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7:17" ht="12.75"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7:17" ht="12.75"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7:17" ht="12.75"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7:17" ht="12.75"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7:17" ht="12.75"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7:17" ht="12.75"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7:17" ht="12.75"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7:17" ht="12.75"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7:17" ht="12.75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7:17" ht="12.75"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7:17" ht="12.75"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7:17" ht="12.75"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7:17" ht="12.75"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7:17" ht="12.75"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7:17" ht="12.75"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7:17" ht="12.75"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7:17" ht="12.75"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7:17" ht="12.75"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7:17" ht="12.75"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7:17" ht="12.75"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7:17" ht="12.75"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7:17" ht="12.75"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7:17" ht="12.75"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7:17" ht="12.75"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7:17" ht="12.75"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7:17" ht="12.75"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7:17" ht="12.75"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7:17" ht="12.75"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7:17" ht="12.75"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7:17" ht="12.75"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7:17" ht="12.75"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7:17" ht="12.75"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7:17" ht="12.75"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7:17" ht="12.75"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7:17" ht="12.75"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7:17" ht="12.75"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7:17" ht="12.75"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7:17" ht="12.75"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7:17" ht="12.75"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7:17" ht="12.75"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7:17" ht="12.75"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7:17" ht="12.75"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7:17" ht="12.75"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7:17" ht="12.75"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7:17" ht="12.75"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7:17" ht="12.75"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7:17" ht="12.75"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7:17" ht="12.75"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7:17" ht="12.75"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7:17" ht="12.75"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7:17" ht="12.75"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7:17" ht="12.75"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7:17" ht="12.75"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7:17" ht="12.75"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7:17" ht="12.75"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7:17" ht="12.75"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7:17" ht="12.75"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7:17" ht="12.75"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7:17" ht="12.75"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7:17" ht="12.75"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7:17" ht="12.75"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7:17" ht="12.75"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7:17" ht="12.75"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7:17" ht="12.75"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7:17" ht="12.75"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7:17" ht="12.75"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7:17" ht="12.75"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7:17" ht="12.75"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7:17" ht="12.75"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7:17" ht="12.75"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7:17" ht="12.75"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7:17" ht="12.75"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7:17" ht="12.75"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7:17" ht="12.75"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7:17" ht="12.75"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7:17" ht="12.75"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7:17" ht="12.75"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7:17" ht="12.75"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7:17" ht="12.75"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7:17" ht="12.75"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7:17" ht="12.75"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7:17" ht="12.75"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7:17" ht="12.75"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</sheetData>
  <printOptions gridLines="1" horizontalCentered="1"/>
  <pageMargins left="0.2" right="0" top="0.36" bottom="0.25" header="0.24" footer="0"/>
  <pageSetup fitToHeight="1" fitToWidth="1" horizontalDpi="300" verticalDpi="300" orientation="landscape" scale="51" r:id="rId1"/>
  <headerFooter alignWithMargins="0">
    <oddHeader>&amp;C&amp;A&amp;R&amp;9&amp;D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10"/>
  <sheetViews>
    <sheetView zoomScale="75" zoomScaleNormal="75" workbookViewId="0" topLeftCell="A1">
      <pane xSplit="1" ySplit="9" topLeftCell="B5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140625" defaultRowHeight="12.75"/>
  <cols>
    <col min="1" max="1" width="21.28125" style="2" bestFit="1" customWidth="1"/>
    <col min="2" max="4" width="18.00390625" style="2" bestFit="1" customWidth="1"/>
    <col min="5" max="5" width="18.28125" style="2" bestFit="1" customWidth="1"/>
    <col min="6" max="6" width="0.9921875" style="2" customWidth="1"/>
    <col min="7" max="7" width="22.8515625" style="2" bestFit="1" customWidth="1"/>
    <col min="8" max="8" width="14.8515625" style="2" customWidth="1"/>
    <col min="9" max="9" width="15.140625" style="2" bestFit="1" customWidth="1"/>
    <col min="10" max="10" width="20.00390625" style="2" bestFit="1" customWidth="1"/>
    <col min="11" max="11" width="15.140625" style="2" bestFit="1" customWidth="1"/>
    <col min="12" max="12" width="17.140625" style="2" bestFit="1" customWidth="1"/>
    <col min="13" max="13" width="17.7109375" style="2" bestFit="1" customWidth="1"/>
    <col min="14" max="14" width="18.00390625" style="2" bestFit="1" customWidth="1"/>
    <col min="15" max="15" width="1.1484375" style="2" customWidth="1"/>
    <col min="16" max="17" width="16.8515625" style="2" bestFit="1" customWidth="1"/>
    <col min="18" max="18" width="14.8515625" style="2" customWidth="1"/>
    <col min="19" max="19" width="17.140625" style="2" customWidth="1"/>
    <col min="20" max="20" width="17.8515625" style="2" customWidth="1"/>
    <col min="21" max="21" width="12.28125" style="2" bestFit="1" customWidth="1"/>
    <col min="22" max="23" width="9.140625" style="2" customWidth="1"/>
    <col min="24" max="24" width="20.421875" style="2" customWidth="1"/>
    <col min="25" max="25" width="16.28125" style="2" customWidth="1"/>
    <col min="26" max="26" width="15.00390625" style="2" customWidth="1"/>
    <col min="27" max="27" width="14.28125" style="2" customWidth="1"/>
    <col min="28" max="28" width="15.421875" style="2" customWidth="1"/>
    <col min="29" max="29" width="2.140625" style="2" customWidth="1"/>
    <col min="30" max="30" width="20.28125" style="2" customWidth="1"/>
    <col min="31" max="31" width="12.7109375" style="2" customWidth="1"/>
    <col min="32" max="32" width="11.7109375" style="2" customWidth="1"/>
    <col min="33" max="33" width="13.28125" style="2" customWidth="1"/>
    <col min="34" max="34" width="12.421875" style="2" customWidth="1"/>
    <col min="35" max="35" width="17.140625" style="2" customWidth="1"/>
    <col min="36" max="36" width="16.00390625" style="2" customWidth="1"/>
    <col min="37" max="37" width="15.140625" style="2" bestFit="1" customWidth="1"/>
    <col min="38" max="38" width="1.421875" style="2" customWidth="1"/>
    <col min="39" max="39" width="15.57421875" style="2" customWidth="1"/>
    <col min="40" max="40" width="14.7109375" style="2" customWidth="1"/>
    <col min="41" max="41" width="13.8515625" style="2" bestFit="1" customWidth="1"/>
    <col min="42" max="42" width="9.140625" style="2" customWidth="1"/>
    <col min="43" max="43" width="23.00390625" style="2" customWidth="1"/>
    <col min="44" max="44" width="26.421875" style="2" bestFit="1" customWidth="1"/>
    <col min="45" max="46" width="18.00390625" style="2" bestFit="1" customWidth="1"/>
    <col min="47" max="47" width="19.00390625" style="2" bestFit="1" customWidth="1"/>
    <col min="48" max="48" width="1.28515625" style="2" customWidth="1"/>
    <col min="49" max="49" width="16.421875" style="2" customWidth="1"/>
    <col min="50" max="50" width="14.7109375" style="2" customWidth="1"/>
    <col min="51" max="51" width="11.8515625" style="2" bestFit="1" customWidth="1"/>
    <col min="52" max="52" width="14.00390625" style="2" bestFit="1" customWidth="1"/>
    <col min="53" max="53" width="17.421875" style="2" customWidth="1"/>
    <col min="54" max="54" width="15.8515625" style="2" customWidth="1"/>
    <col min="55" max="56" width="17.7109375" style="2" bestFit="1" customWidth="1"/>
    <col min="57" max="57" width="2.00390625" style="2" customWidth="1"/>
    <col min="58" max="58" width="15.7109375" style="2" customWidth="1"/>
    <col min="59" max="59" width="16.00390625" style="2" customWidth="1"/>
    <col min="60" max="60" width="9.140625" style="2" customWidth="1"/>
    <col min="61" max="61" width="11.28125" style="2" bestFit="1" customWidth="1"/>
    <col min="62" max="16384" width="9.140625" style="2" customWidth="1"/>
  </cols>
  <sheetData>
    <row r="1" spans="1:52" ht="15.75">
      <c r="A1" s="1"/>
      <c r="B1" s="1"/>
      <c r="C1" s="1"/>
      <c r="D1" s="1"/>
      <c r="E1" s="1"/>
      <c r="F1" s="1"/>
      <c r="AW1" s="3"/>
      <c r="AX1" s="4"/>
      <c r="AY1" s="4"/>
      <c r="AZ1" s="4"/>
    </row>
    <row r="2" spans="1:59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7"/>
    </row>
    <row r="3" spans="1:59" ht="12.75">
      <c r="A3" s="6" t="s">
        <v>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2.75">
      <c r="A4" s="8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Q4" s="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5.75">
      <c r="A5" s="2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Y5" s="6"/>
      <c r="Z5" s="6"/>
      <c r="AA5" s="6"/>
      <c r="AB5" s="6"/>
      <c r="AC5" s="6"/>
      <c r="AD5" s="9"/>
      <c r="AE5" s="6"/>
      <c r="AF5" s="6"/>
      <c r="AG5" s="6"/>
      <c r="AH5" s="6"/>
      <c r="AI5" s="6"/>
      <c r="AJ5" s="6"/>
      <c r="AK5" s="6"/>
      <c r="AL5" s="6"/>
      <c r="AM5" s="6"/>
      <c r="AN5" s="6"/>
      <c r="AR5" s="10"/>
      <c r="AS5" s="11"/>
      <c r="AT5" s="11"/>
      <c r="AU5" s="11"/>
      <c r="AV5" s="6"/>
      <c r="AW5" s="9"/>
      <c r="AX5" s="9"/>
      <c r="AY5" s="9"/>
      <c r="AZ5" s="9"/>
      <c r="BA5" s="9"/>
      <c r="BB5" s="9"/>
      <c r="BC5" s="9"/>
      <c r="BD5" s="9"/>
      <c r="BE5" s="11"/>
      <c r="BF5" s="11"/>
      <c r="BG5" s="11"/>
    </row>
    <row r="6" spans="1:49" ht="15.75">
      <c r="A6" s="12" t="s">
        <v>4</v>
      </c>
      <c r="B6" s="11">
        <v>1</v>
      </c>
      <c r="C6" s="11">
        <v>2</v>
      </c>
      <c r="D6" s="11">
        <v>3</v>
      </c>
      <c r="E6" s="11">
        <v>4</v>
      </c>
      <c r="F6" s="12"/>
      <c r="G6" s="11">
        <v>5</v>
      </c>
      <c r="H6" s="11">
        <v>6</v>
      </c>
      <c r="I6" s="11">
        <v>7</v>
      </c>
      <c r="J6" s="11">
        <v>8</v>
      </c>
      <c r="K6" s="11" t="s">
        <v>3</v>
      </c>
      <c r="L6" s="11">
        <v>9</v>
      </c>
      <c r="M6" s="11">
        <v>10</v>
      </c>
      <c r="N6" s="11">
        <v>11</v>
      </c>
      <c r="O6" s="11"/>
      <c r="P6" s="11">
        <v>12</v>
      </c>
      <c r="Q6" s="11">
        <v>13</v>
      </c>
      <c r="X6" s="12"/>
      <c r="Y6" s="11"/>
      <c r="Z6" s="11"/>
      <c r="AA6" s="11"/>
      <c r="AB6" s="11"/>
      <c r="AC6" s="12"/>
      <c r="AD6" s="13"/>
      <c r="AE6" s="9"/>
      <c r="AF6" s="9"/>
      <c r="AG6" s="9"/>
      <c r="AH6" s="9"/>
      <c r="AI6" s="9"/>
      <c r="AJ6" s="9"/>
      <c r="AK6" s="9"/>
      <c r="AL6" s="11"/>
      <c r="AM6" s="11"/>
      <c r="AN6" s="11"/>
      <c r="AQ6" s="12"/>
      <c r="AR6" s="14"/>
      <c r="AS6" s="15"/>
      <c r="AT6" s="15"/>
      <c r="AU6" s="15"/>
      <c r="AV6" s="12"/>
      <c r="AW6" s="13"/>
    </row>
    <row r="7" spans="1:61" ht="12.75">
      <c r="A7" s="12"/>
      <c r="B7" s="15" t="s">
        <v>6</v>
      </c>
      <c r="C7" s="15" t="s">
        <v>5</v>
      </c>
      <c r="D7" s="15" t="s">
        <v>5</v>
      </c>
      <c r="E7" s="15" t="s">
        <v>7</v>
      </c>
      <c r="F7" s="15"/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15" t="s">
        <v>14</v>
      </c>
      <c r="N7" s="15" t="s">
        <v>15</v>
      </c>
      <c r="O7" s="15"/>
      <c r="P7" s="15" t="s">
        <v>16</v>
      </c>
      <c r="Q7" s="15" t="s">
        <v>17</v>
      </c>
      <c r="X7" s="12"/>
      <c r="Y7" s="15"/>
      <c r="Z7" s="15"/>
      <c r="AA7" s="15"/>
      <c r="AB7" s="15"/>
      <c r="AC7" s="15"/>
      <c r="AD7" s="13"/>
      <c r="AE7" s="13"/>
      <c r="AF7" s="13"/>
      <c r="AG7" s="13"/>
      <c r="AH7" s="13"/>
      <c r="AI7" s="13"/>
      <c r="AJ7" s="13"/>
      <c r="AK7" s="13"/>
      <c r="AL7" s="15"/>
      <c r="AM7" s="15"/>
      <c r="AN7" s="15"/>
      <c r="AQ7" s="12"/>
      <c r="AR7" s="16"/>
      <c r="AS7" s="15"/>
      <c r="AT7" s="15"/>
      <c r="AU7" s="15"/>
      <c r="AV7" s="15"/>
      <c r="AW7" s="13"/>
      <c r="AX7" s="13"/>
      <c r="AY7" s="13"/>
      <c r="AZ7" s="13"/>
      <c r="BA7" s="13"/>
      <c r="BB7" s="13"/>
      <c r="BC7" s="13"/>
      <c r="BD7" s="13"/>
      <c r="BE7" s="15"/>
      <c r="BF7" s="15"/>
      <c r="BG7" s="15"/>
      <c r="BH7" s="17"/>
      <c r="BI7" s="18"/>
    </row>
    <row r="8" spans="1:61" ht="12.75">
      <c r="A8" s="12"/>
      <c r="B8" s="19" t="s">
        <v>80</v>
      </c>
      <c r="C8" s="20" t="s">
        <v>18</v>
      </c>
      <c r="D8" s="20" t="s">
        <v>19</v>
      </c>
      <c r="E8" s="20" t="s">
        <v>20</v>
      </c>
      <c r="F8" s="20"/>
      <c r="G8" s="20" t="s">
        <v>21</v>
      </c>
      <c r="H8" s="20" t="s">
        <v>22</v>
      </c>
      <c r="I8" s="20" t="s">
        <v>23</v>
      </c>
      <c r="J8" s="20"/>
      <c r="K8" s="20"/>
      <c r="L8" s="20" t="s">
        <v>24</v>
      </c>
      <c r="M8" s="20" t="s">
        <v>25</v>
      </c>
      <c r="N8" s="20" t="s">
        <v>25</v>
      </c>
      <c r="O8" s="20"/>
      <c r="P8" s="20" t="s">
        <v>26</v>
      </c>
      <c r="Q8" s="20" t="s">
        <v>27</v>
      </c>
      <c r="X8" s="12"/>
      <c r="Y8" s="19"/>
      <c r="Z8" s="20"/>
      <c r="AA8" s="20"/>
      <c r="AB8" s="20"/>
      <c r="AC8" s="20"/>
      <c r="AD8" s="21"/>
      <c r="AE8" s="21"/>
      <c r="AF8" s="21"/>
      <c r="AG8" s="21"/>
      <c r="AH8" s="21"/>
      <c r="AI8" s="21"/>
      <c r="AJ8" s="21"/>
      <c r="AK8" s="21"/>
      <c r="AL8" s="20"/>
      <c r="AM8" s="20"/>
      <c r="AN8" s="20"/>
      <c r="AQ8" s="12"/>
      <c r="AR8" s="22"/>
      <c r="AS8" s="20"/>
      <c r="AT8" s="20"/>
      <c r="AU8" s="20"/>
      <c r="AV8" s="20"/>
      <c r="AW8" s="21"/>
      <c r="AX8" s="21"/>
      <c r="AY8" s="21"/>
      <c r="AZ8" s="21"/>
      <c r="BA8" s="21"/>
      <c r="BB8" s="21"/>
      <c r="BC8" s="21"/>
      <c r="BD8" s="21"/>
      <c r="BE8" s="20"/>
      <c r="BF8" s="20"/>
      <c r="BG8" s="20"/>
      <c r="BI8" s="18"/>
    </row>
    <row r="9" spans="1:60" ht="12.75">
      <c r="A9" s="12"/>
      <c r="B9" s="2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X9" s="12"/>
      <c r="Y9" s="23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Q9" s="12"/>
      <c r="AR9" s="23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H9" s="17"/>
    </row>
    <row r="10" spans="1:61" ht="12.75">
      <c r="A10" s="17" t="s">
        <v>28</v>
      </c>
      <c r="B10" s="23">
        <v>118724903</v>
      </c>
      <c r="C10" s="23">
        <v>23744979</v>
      </c>
      <c r="D10" s="23">
        <v>11872490</v>
      </c>
      <c r="E10" s="23">
        <f aca="true" t="shared" si="0" ref="E10:E16">+B10-(C10+D10)</f>
        <v>83107434</v>
      </c>
      <c r="F10" s="23"/>
      <c r="G10" s="23">
        <v>21399259</v>
      </c>
      <c r="H10" s="23">
        <v>6709493</v>
      </c>
      <c r="I10" s="23">
        <v>6544794</v>
      </c>
      <c r="J10" s="23">
        <v>3238444</v>
      </c>
      <c r="K10" s="23">
        <v>667240</v>
      </c>
      <c r="L10" s="23">
        <v>0</v>
      </c>
      <c r="M10" s="23">
        <v>8461188</v>
      </c>
      <c r="N10" s="23">
        <f aca="true" t="shared" si="1" ref="N10:N21">SUM(G10:M10)</f>
        <v>47020418</v>
      </c>
      <c r="O10" s="23"/>
      <c r="P10" s="23">
        <v>4835000</v>
      </c>
      <c r="Q10" s="23">
        <v>31252016</v>
      </c>
      <c r="S10" s="25">
        <f aca="true" t="shared" si="2" ref="S10:S41">+E10</f>
        <v>83107434</v>
      </c>
      <c r="T10" s="25">
        <f aca="true" t="shared" si="3" ref="T10:T41">+Q10+P10+N10</f>
        <v>83107434</v>
      </c>
      <c r="U10" s="25">
        <f aca="true" t="shared" si="4" ref="U10:U41">+S10-T10</f>
        <v>0</v>
      </c>
      <c r="X10" s="17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/>
      <c r="AQ10" s="1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17"/>
      <c r="BI10" s="25"/>
    </row>
    <row r="11" spans="1:61" ht="12.75">
      <c r="A11" s="26" t="s">
        <v>29</v>
      </c>
      <c r="B11" s="23">
        <v>64523979</v>
      </c>
      <c r="C11" s="23">
        <v>13805900</v>
      </c>
      <c r="D11" s="23">
        <v>5551200</v>
      </c>
      <c r="E11" s="23">
        <f t="shared" si="0"/>
        <v>45166879</v>
      </c>
      <c r="F11" s="27"/>
      <c r="G11" s="23">
        <v>25765980</v>
      </c>
      <c r="H11" s="23">
        <v>5447722</v>
      </c>
      <c r="I11" s="23">
        <v>2124534</v>
      </c>
      <c r="J11" s="23">
        <v>3562497</v>
      </c>
      <c r="K11" s="23">
        <v>952260</v>
      </c>
      <c r="L11" s="23">
        <v>0</v>
      </c>
      <c r="M11" s="23">
        <v>310064</v>
      </c>
      <c r="N11" s="23">
        <f t="shared" si="1"/>
        <v>38163057</v>
      </c>
      <c r="O11" s="27"/>
      <c r="P11" s="23">
        <v>0</v>
      </c>
      <c r="Q11" s="23">
        <v>7003822</v>
      </c>
      <c r="S11" s="25">
        <f t="shared" si="2"/>
        <v>45166879</v>
      </c>
      <c r="T11" s="25">
        <f t="shared" si="3"/>
        <v>45166879</v>
      </c>
      <c r="U11" s="25">
        <f t="shared" si="4"/>
        <v>0</v>
      </c>
      <c r="X11" s="26"/>
      <c r="Y11" s="27"/>
      <c r="Z11" s="28"/>
      <c r="AA11" s="28"/>
      <c r="AB11" s="27"/>
      <c r="AC11" s="27"/>
      <c r="AD11" s="27"/>
      <c r="AE11" s="27"/>
      <c r="AF11" s="27"/>
      <c r="AG11" s="27"/>
      <c r="AH11" s="27"/>
      <c r="AI11" s="27"/>
      <c r="AJ11" s="27"/>
      <c r="AK11" s="23"/>
      <c r="AL11" s="27"/>
      <c r="AM11" s="27"/>
      <c r="AN11" s="27"/>
      <c r="AO11"/>
      <c r="AQ11" s="26"/>
      <c r="AR11" s="23"/>
      <c r="AS11" s="29"/>
      <c r="AT11" s="28"/>
      <c r="AU11" s="27"/>
      <c r="AV11" s="27"/>
      <c r="AW11" s="23"/>
      <c r="AX11" s="23"/>
      <c r="AY11" s="27"/>
      <c r="AZ11" s="23"/>
      <c r="BA11" s="23"/>
      <c r="BB11" s="27"/>
      <c r="BC11" s="23"/>
      <c r="BD11" s="23"/>
      <c r="BE11" s="27"/>
      <c r="BF11" s="27"/>
      <c r="BG11" s="27"/>
      <c r="BH11" s="17"/>
      <c r="BI11" s="25"/>
    </row>
    <row r="12" spans="1:61" ht="12.75">
      <c r="A12" s="17" t="s">
        <v>30</v>
      </c>
      <c r="B12" s="23">
        <v>230620355</v>
      </c>
      <c r="C12" s="23">
        <v>0</v>
      </c>
      <c r="D12" s="23">
        <v>23038348</v>
      </c>
      <c r="E12" s="23">
        <f t="shared" si="0"/>
        <v>207582007</v>
      </c>
      <c r="F12" s="23"/>
      <c r="G12" s="23">
        <v>73621365</v>
      </c>
      <c r="H12" s="23">
        <v>6347490</v>
      </c>
      <c r="I12" s="23">
        <v>2295410</v>
      </c>
      <c r="J12" s="23">
        <v>18706561</v>
      </c>
      <c r="K12" s="23">
        <v>638392</v>
      </c>
      <c r="L12" s="23">
        <v>0</v>
      </c>
      <c r="M12" s="23">
        <v>30510103</v>
      </c>
      <c r="N12" s="23">
        <f t="shared" si="1"/>
        <v>132119321</v>
      </c>
      <c r="O12" s="23"/>
      <c r="P12" s="23">
        <v>75462686</v>
      </c>
      <c r="Q12" s="23">
        <v>0</v>
      </c>
      <c r="S12" s="25">
        <f t="shared" si="2"/>
        <v>207582007</v>
      </c>
      <c r="T12" s="25">
        <f t="shared" si="3"/>
        <v>207582007</v>
      </c>
      <c r="U12" s="25">
        <f t="shared" si="4"/>
        <v>0</v>
      </c>
      <c r="X12" s="17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/>
      <c r="AQ12" s="1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18"/>
      <c r="BI12" s="25"/>
    </row>
    <row r="13" spans="1:61" ht="12.75">
      <c r="A13" s="17" t="s">
        <v>31</v>
      </c>
      <c r="B13" s="23">
        <v>59765287</v>
      </c>
      <c r="C13" s="23">
        <v>0</v>
      </c>
      <c r="D13" s="23">
        <v>4120000</v>
      </c>
      <c r="E13" s="23">
        <f t="shared" si="0"/>
        <v>55645287</v>
      </c>
      <c r="F13" s="23"/>
      <c r="G13" s="23">
        <v>5360447</v>
      </c>
      <c r="H13" s="23">
        <v>5605916</v>
      </c>
      <c r="I13" s="23">
        <v>0</v>
      </c>
      <c r="J13" s="23">
        <v>1751262</v>
      </c>
      <c r="K13" s="23">
        <v>570521</v>
      </c>
      <c r="L13" s="23">
        <v>232442</v>
      </c>
      <c r="M13" s="23">
        <v>2617483</v>
      </c>
      <c r="N13" s="23">
        <f t="shared" si="1"/>
        <v>16138071</v>
      </c>
      <c r="O13" s="23"/>
      <c r="P13" s="23">
        <v>39507216</v>
      </c>
      <c r="Q13" s="23">
        <v>0</v>
      </c>
      <c r="S13" s="25">
        <f t="shared" si="2"/>
        <v>55645287</v>
      </c>
      <c r="T13" s="25">
        <f t="shared" si="3"/>
        <v>55645287</v>
      </c>
      <c r="U13" s="25">
        <f t="shared" si="4"/>
        <v>0</v>
      </c>
      <c r="X13" s="17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/>
      <c r="AQ13" s="1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17"/>
      <c r="BI13" s="25"/>
    </row>
    <row r="14" spans="1:61" ht="12.75">
      <c r="A14" s="17" t="s">
        <v>32</v>
      </c>
      <c r="B14" s="23">
        <v>3751148918</v>
      </c>
      <c r="C14" s="23">
        <v>307300000</v>
      </c>
      <c r="D14" s="23">
        <v>0</v>
      </c>
      <c r="E14" s="23">
        <f t="shared" si="0"/>
        <v>3443848918</v>
      </c>
      <c r="F14" s="23"/>
      <c r="G14" s="23">
        <v>766522114</v>
      </c>
      <c r="H14" s="23">
        <v>282268888</v>
      </c>
      <c r="I14" s="23">
        <v>139013877</v>
      </c>
      <c r="J14" s="23">
        <v>172828229</v>
      </c>
      <c r="K14" s="23">
        <v>79070112</v>
      </c>
      <c r="L14" s="23">
        <v>1684001</v>
      </c>
      <c r="M14" s="23">
        <v>389787567</v>
      </c>
      <c r="N14" s="23">
        <f t="shared" si="1"/>
        <v>1831174788</v>
      </c>
      <c r="O14" s="23"/>
      <c r="P14" s="23">
        <v>1612674130</v>
      </c>
      <c r="Q14" s="23">
        <v>0</v>
      </c>
      <c r="S14" s="25">
        <f t="shared" si="2"/>
        <v>3443848918</v>
      </c>
      <c r="T14" s="25">
        <f t="shared" si="3"/>
        <v>3443848918</v>
      </c>
      <c r="U14" s="25">
        <f t="shared" si="4"/>
        <v>0</v>
      </c>
      <c r="X14" s="17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/>
      <c r="AQ14" s="1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/>
      <c r="BI14" s="25"/>
    </row>
    <row r="15" spans="1:61" ht="12.75">
      <c r="A15" s="17" t="s">
        <v>33</v>
      </c>
      <c r="B15" s="23">
        <v>142674034</v>
      </c>
      <c r="C15" s="23">
        <v>0</v>
      </c>
      <c r="D15" s="23">
        <v>20301556</v>
      </c>
      <c r="E15" s="23">
        <f t="shared" si="0"/>
        <v>122372478</v>
      </c>
      <c r="F15" s="23"/>
      <c r="G15" s="23">
        <v>20498837</v>
      </c>
      <c r="H15" s="23">
        <v>4133972</v>
      </c>
      <c r="I15" s="23">
        <v>0</v>
      </c>
      <c r="J15" s="23">
        <v>4309414</v>
      </c>
      <c r="K15" s="23">
        <v>2418164</v>
      </c>
      <c r="L15" s="23">
        <v>0</v>
      </c>
      <c r="M15" s="23">
        <v>13903089</v>
      </c>
      <c r="N15" s="23">
        <f t="shared" si="1"/>
        <v>45263476</v>
      </c>
      <c r="O15" s="23"/>
      <c r="P15" s="23">
        <v>77109002</v>
      </c>
      <c r="Q15" s="23">
        <v>0</v>
      </c>
      <c r="S15" s="25">
        <f t="shared" si="2"/>
        <v>122372478</v>
      </c>
      <c r="T15" s="25">
        <f t="shared" si="3"/>
        <v>122372478</v>
      </c>
      <c r="U15" s="25">
        <f t="shared" si="4"/>
        <v>0</v>
      </c>
      <c r="X15" s="17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/>
      <c r="AQ15" s="1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/>
      <c r="BI15" s="25"/>
    </row>
    <row r="16" spans="1:61" ht="12.75">
      <c r="A16" s="17" t="s">
        <v>34</v>
      </c>
      <c r="B16" s="23">
        <v>266788107</v>
      </c>
      <c r="C16" s="23">
        <v>0</v>
      </c>
      <c r="D16" s="23">
        <v>24104956</v>
      </c>
      <c r="E16" s="23">
        <f t="shared" si="0"/>
        <v>242683151</v>
      </c>
      <c r="F16" s="23"/>
      <c r="G16" s="23">
        <v>140032631</v>
      </c>
      <c r="H16" s="23">
        <v>0</v>
      </c>
      <c r="I16" s="23">
        <v>35764049</v>
      </c>
      <c r="J16" s="23">
        <v>25406954</v>
      </c>
      <c r="K16" s="23">
        <v>0</v>
      </c>
      <c r="L16" s="23">
        <v>0</v>
      </c>
      <c r="M16" s="23">
        <v>749015</v>
      </c>
      <c r="N16" s="23">
        <f t="shared" si="1"/>
        <v>201952649</v>
      </c>
      <c r="O16" s="23"/>
      <c r="P16" s="23">
        <v>0</v>
      </c>
      <c r="Q16" s="23">
        <v>40730502</v>
      </c>
      <c r="S16" s="25">
        <f t="shared" si="2"/>
        <v>242683151</v>
      </c>
      <c r="T16" s="25">
        <f t="shared" si="3"/>
        <v>242683151</v>
      </c>
      <c r="U16" s="25">
        <f t="shared" si="4"/>
        <v>0</v>
      </c>
      <c r="X16" s="17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/>
      <c r="AQ16" s="1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/>
      <c r="BI16" s="25"/>
    </row>
    <row r="17" spans="1:61" ht="12.75">
      <c r="A17" s="17" t="s">
        <v>35</v>
      </c>
      <c r="B17" s="23">
        <v>32290981</v>
      </c>
      <c r="C17" s="23">
        <v>100000</v>
      </c>
      <c r="D17" s="23">
        <v>0</v>
      </c>
      <c r="E17" s="23">
        <f aca="true" t="shared" si="5" ref="E17:E60">+B17-(C17+D17)</f>
        <v>32190981</v>
      </c>
      <c r="F17" s="23"/>
      <c r="G17" s="23">
        <v>14251820</v>
      </c>
      <c r="H17" s="23">
        <v>6073146</v>
      </c>
      <c r="I17" s="23">
        <v>0</v>
      </c>
      <c r="J17" s="23">
        <v>2651072</v>
      </c>
      <c r="K17" s="23">
        <v>6489977</v>
      </c>
      <c r="L17" s="23">
        <v>0</v>
      </c>
      <c r="M17" s="23">
        <v>0</v>
      </c>
      <c r="N17" s="23">
        <f t="shared" si="1"/>
        <v>29466015</v>
      </c>
      <c r="O17" s="23"/>
      <c r="P17" s="23">
        <v>2724966</v>
      </c>
      <c r="Q17" s="23">
        <v>0</v>
      </c>
      <c r="S17" s="25">
        <f t="shared" si="2"/>
        <v>32190981</v>
      </c>
      <c r="T17" s="25">
        <f t="shared" si="3"/>
        <v>32190981</v>
      </c>
      <c r="U17" s="25">
        <f t="shared" si="4"/>
        <v>0</v>
      </c>
      <c r="X17" s="17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/>
      <c r="AQ17" s="1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/>
      <c r="BI17" s="25"/>
    </row>
    <row r="18" spans="1:61" ht="12.75">
      <c r="A18" s="17" t="s">
        <v>36</v>
      </c>
      <c r="B18" s="23">
        <v>92609815</v>
      </c>
      <c r="C18" s="23">
        <v>18521963</v>
      </c>
      <c r="D18" s="23">
        <v>9260981</v>
      </c>
      <c r="E18" s="23">
        <f t="shared" si="5"/>
        <v>64826871</v>
      </c>
      <c r="F18" s="23"/>
      <c r="G18" s="23">
        <v>16147589</v>
      </c>
      <c r="H18" s="23">
        <v>9686623</v>
      </c>
      <c r="I18" s="23">
        <v>0</v>
      </c>
      <c r="J18" s="23">
        <v>5494754</v>
      </c>
      <c r="K18" s="23">
        <v>740133</v>
      </c>
      <c r="L18" s="23">
        <v>0</v>
      </c>
      <c r="M18" s="23">
        <v>0</v>
      </c>
      <c r="N18" s="23">
        <f t="shared" si="1"/>
        <v>32069099</v>
      </c>
      <c r="O18" s="23"/>
      <c r="P18" s="23">
        <v>32757772</v>
      </c>
      <c r="Q18" s="23">
        <v>0</v>
      </c>
      <c r="S18" s="25">
        <f t="shared" si="2"/>
        <v>64826871</v>
      </c>
      <c r="T18" s="25">
        <f t="shared" si="3"/>
        <v>64826871</v>
      </c>
      <c r="U18" s="25">
        <f t="shared" si="4"/>
        <v>0</v>
      </c>
      <c r="X18" s="17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/>
      <c r="AQ18" s="1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/>
      <c r="BI18" s="25"/>
    </row>
    <row r="19" spans="1:61" ht="12.75">
      <c r="A19" s="17" t="s">
        <v>37</v>
      </c>
      <c r="B19" s="23">
        <v>591797320</v>
      </c>
      <c r="C19" s="23">
        <v>117613943</v>
      </c>
      <c r="D19" s="23">
        <v>59179732</v>
      </c>
      <c r="E19" s="23">
        <f t="shared" si="5"/>
        <v>415003645</v>
      </c>
      <c r="F19" s="23"/>
      <c r="G19" s="23">
        <v>0</v>
      </c>
      <c r="H19" s="23">
        <v>19551537</v>
      </c>
      <c r="I19" s="23">
        <v>0</v>
      </c>
      <c r="J19" s="23">
        <v>1142566</v>
      </c>
      <c r="K19" s="23">
        <v>0</v>
      </c>
      <c r="L19" s="23">
        <v>0</v>
      </c>
      <c r="M19" s="23">
        <v>1753543</v>
      </c>
      <c r="N19" s="23">
        <f t="shared" si="1"/>
        <v>22447646</v>
      </c>
      <c r="O19" s="23"/>
      <c r="P19" s="23">
        <v>392555999</v>
      </c>
      <c r="Q19" s="23">
        <v>0</v>
      </c>
      <c r="S19" s="25">
        <f t="shared" si="2"/>
        <v>415003645</v>
      </c>
      <c r="T19" s="25">
        <f t="shared" si="3"/>
        <v>415003645</v>
      </c>
      <c r="U19" s="25">
        <f t="shared" si="4"/>
        <v>0</v>
      </c>
      <c r="X19" s="17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/>
      <c r="AQ19" s="1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/>
      <c r="BI19" s="25"/>
    </row>
    <row r="20" spans="1:61" ht="12.75">
      <c r="A20" s="17" t="s">
        <v>38</v>
      </c>
      <c r="B20" s="23">
        <v>348923135</v>
      </c>
      <c r="C20" s="23">
        <v>15765125</v>
      </c>
      <c r="D20" s="23">
        <v>34892313</v>
      </c>
      <c r="E20" s="23">
        <f t="shared" si="5"/>
        <v>298265697</v>
      </c>
      <c r="F20" s="23"/>
      <c r="G20" s="23">
        <v>94840096</v>
      </c>
      <c r="H20" s="23">
        <v>19035731</v>
      </c>
      <c r="I20" s="23">
        <v>0</v>
      </c>
      <c r="J20" s="23">
        <v>26483565</v>
      </c>
      <c r="K20" s="23">
        <v>7227054</v>
      </c>
      <c r="L20" s="23">
        <v>0</v>
      </c>
      <c r="M20" s="23">
        <v>27263467</v>
      </c>
      <c r="N20" s="23">
        <f t="shared" si="1"/>
        <v>174849913</v>
      </c>
      <c r="O20" s="23"/>
      <c r="P20" s="23">
        <v>10427781</v>
      </c>
      <c r="Q20" s="23">
        <v>112988003</v>
      </c>
      <c r="S20" s="25">
        <f t="shared" si="2"/>
        <v>298265697</v>
      </c>
      <c r="T20" s="25">
        <f t="shared" si="3"/>
        <v>298265697</v>
      </c>
      <c r="U20" s="25">
        <f t="shared" si="4"/>
        <v>0</v>
      </c>
      <c r="X20" s="17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/>
      <c r="AQ20" s="17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/>
      <c r="BI20" s="25"/>
    </row>
    <row r="21" spans="1:61" ht="12.75">
      <c r="A21" s="17" t="s">
        <v>39</v>
      </c>
      <c r="B21" s="23">
        <v>98904788</v>
      </c>
      <c r="C21" s="23">
        <v>5595000</v>
      </c>
      <c r="D21" s="23">
        <v>1000000</v>
      </c>
      <c r="E21" s="23">
        <f t="shared" si="5"/>
        <v>92309788</v>
      </c>
      <c r="F21" s="23"/>
      <c r="G21" s="23">
        <v>76745013</v>
      </c>
      <c r="H21" s="23">
        <v>3218885</v>
      </c>
      <c r="I21" s="23">
        <v>0</v>
      </c>
      <c r="J21" s="23">
        <v>5487564</v>
      </c>
      <c r="K21" s="23">
        <v>1434760</v>
      </c>
      <c r="L21" s="23">
        <v>0</v>
      </c>
      <c r="M21" s="23">
        <v>0</v>
      </c>
      <c r="N21" s="23">
        <f t="shared" si="1"/>
        <v>86886222</v>
      </c>
      <c r="O21" s="23"/>
      <c r="P21" s="23">
        <v>1431910</v>
      </c>
      <c r="Q21" s="23">
        <v>3991656</v>
      </c>
      <c r="S21" s="25">
        <f t="shared" si="2"/>
        <v>92309788</v>
      </c>
      <c r="T21" s="25">
        <f t="shared" si="3"/>
        <v>92309788</v>
      </c>
      <c r="U21" s="25">
        <f t="shared" si="4"/>
        <v>0</v>
      </c>
      <c r="X21" s="17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/>
      <c r="AQ21" s="1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/>
      <c r="BI21" s="25"/>
    </row>
    <row r="22" spans="1:61" ht="12.75">
      <c r="A22" s="17" t="s">
        <v>40</v>
      </c>
      <c r="B22" s="23">
        <v>33050458</v>
      </c>
      <c r="C22" s="23">
        <v>6610092</v>
      </c>
      <c r="D22" s="23">
        <v>3305046</v>
      </c>
      <c r="E22" s="23">
        <f t="shared" si="5"/>
        <v>23135320</v>
      </c>
      <c r="F22" s="23"/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f aca="true" t="shared" si="6" ref="N22:N60">SUM(G22:M22)</f>
        <v>0</v>
      </c>
      <c r="O22" s="23"/>
      <c r="P22" s="23">
        <v>16889706</v>
      </c>
      <c r="Q22" s="23">
        <v>6245614</v>
      </c>
      <c r="S22" s="25">
        <f t="shared" si="2"/>
        <v>23135320</v>
      </c>
      <c r="T22" s="25">
        <f t="shared" si="3"/>
        <v>23135320</v>
      </c>
      <c r="U22" s="25">
        <f t="shared" si="4"/>
        <v>0</v>
      </c>
      <c r="X22" s="17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/>
      <c r="AQ22" s="17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/>
      <c r="BI22" s="25"/>
    </row>
    <row r="23" spans="1:61" ht="12.75">
      <c r="A23" s="30" t="s">
        <v>41</v>
      </c>
      <c r="B23" s="23">
        <v>585056960</v>
      </c>
      <c r="C23" s="23">
        <v>117011392</v>
      </c>
      <c r="D23" s="23">
        <v>58505696</v>
      </c>
      <c r="E23" s="23">
        <f t="shared" si="5"/>
        <v>409539872</v>
      </c>
      <c r="F23" s="29"/>
      <c r="G23" s="23">
        <v>323474397</v>
      </c>
      <c r="H23" s="23">
        <v>898011</v>
      </c>
      <c r="I23" s="23">
        <v>35208023</v>
      </c>
      <c r="J23" s="23">
        <v>45328608</v>
      </c>
      <c r="K23" s="23">
        <v>4630833</v>
      </c>
      <c r="L23" s="23">
        <v>0</v>
      </c>
      <c r="M23" s="23">
        <v>0</v>
      </c>
      <c r="N23" s="23">
        <f t="shared" si="6"/>
        <v>409539872</v>
      </c>
      <c r="O23" s="29"/>
      <c r="P23" s="23">
        <v>0</v>
      </c>
      <c r="Q23" s="23">
        <v>0</v>
      </c>
      <c r="S23" s="25">
        <f t="shared" si="2"/>
        <v>409539872</v>
      </c>
      <c r="T23" s="25">
        <f t="shared" si="3"/>
        <v>409539872</v>
      </c>
      <c r="U23" s="25">
        <f t="shared" si="4"/>
        <v>0</v>
      </c>
      <c r="X23" s="30"/>
      <c r="Y23" s="27"/>
      <c r="Z23" s="28"/>
      <c r="AA23" s="28"/>
      <c r="AB23" s="2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/>
      <c r="AQ23" s="30"/>
      <c r="AR23" s="23"/>
      <c r="AS23" s="29"/>
      <c r="AT23" s="28"/>
      <c r="AU23" s="27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/>
      <c r="BI23" s="25"/>
    </row>
    <row r="24" spans="1:61" ht="12.75">
      <c r="A24" s="30" t="s">
        <v>42</v>
      </c>
      <c r="B24" s="23">
        <v>206799109</v>
      </c>
      <c r="C24" s="23">
        <v>56039000</v>
      </c>
      <c r="D24" s="23">
        <v>6000000</v>
      </c>
      <c r="E24" s="23">
        <f t="shared" si="5"/>
        <v>144760109</v>
      </c>
      <c r="F24" s="29"/>
      <c r="G24" s="23">
        <v>0</v>
      </c>
      <c r="H24" s="23">
        <v>0</v>
      </c>
      <c r="I24" s="23">
        <v>0</v>
      </c>
      <c r="J24" s="23">
        <v>12169071</v>
      </c>
      <c r="K24" s="23">
        <v>4512734</v>
      </c>
      <c r="L24" s="23">
        <v>0</v>
      </c>
      <c r="M24" s="23">
        <v>0</v>
      </c>
      <c r="N24" s="23">
        <f t="shared" si="6"/>
        <v>16681805</v>
      </c>
      <c r="O24" s="29"/>
      <c r="P24" s="23">
        <v>128078304</v>
      </c>
      <c r="Q24" s="23">
        <v>0</v>
      </c>
      <c r="S24" s="25">
        <f t="shared" si="2"/>
        <v>144760109</v>
      </c>
      <c r="T24" s="25">
        <f t="shared" si="3"/>
        <v>144760109</v>
      </c>
      <c r="U24" s="25">
        <f t="shared" si="4"/>
        <v>0</v>
      </c>
      <c r="X24" s="30"/>
      <c r="Y24" s="27"/>
      <c r="Z24" s="27"/>
      <c r="AA24" s="29"/>
      <c r="AB24" s="2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/>
      <c r="AQ24" s="30"/>
      <c r="AR24" s="23"/>
      <c r="AS24" s="27"/>
      <c r="AT24" s="29"/>
      <c r="AU24" s="27"/>
      <c r="AV24" s="29"/>
      <c r="AW24" s="23"/>
      <c r="AX24" s="23"/>
      <c r="AY24" s="29"/>
      <c r="AZ24" s="23"/>
      <c r="BA24" s="23"/>
      <c r="BB24" s="23"/>
      <c r="BC24" s="23"/>
      <c r="BD24" s="29"/>
      <c r="BE24" s="29"/>
      <c r="BF24" s="29"/>
      <c r="BG24" s="29"/>
      <c r="BH24"/>
      <c r="BI24" s="25"/>
    </row>
    <row r="25" spans="1:61" ht="12.75">
      <c r="A25" s="30" t="s">
        <v>43</v>
      </c>
      <c r="B25" s="23">
        <v>131524959</v>
      </c>
      <c r="C25" s="23">
        <v>14736278</v>
      </c>
      <c r="D25" s="23">
        <v>12822427</v>
      </c>
      <c r="E25" s="23">
        <f t="shared" si="5"/>
        <v>103966254</v>
      </c>
      <c r="F25" s="23"/>
      <c r="G25" s="23">
        <v>39230081</v>
      </c>
      <c r="H25" s="23">
        <v>8477051</v>
      </c>
      <c r="I25" s="23">
        <v>0</v>
      </c>
      <c r="J25" s="23">
        <v>12021846</v>
      </c>
      <c r="K25" s="23">
        <v>821679</v>
      </c>
      <c r="L25" s="23">
        <v>0</v>
      </c>
      <c r="M25" s="23">
        <v>16685834</v>
      </c>
      <c r="N25" s="23">
        <f t="shared" si="6"/>
        <v>77236491</v>
      </c>
      <c r="O25" s="23"/>
      <c r="P25" s="23">
        <v>5722726</v>
      </c>
      <c r="Q25" s="23">
        <v>21007037</v>
      </c>
      <c r="S25" s="25">
        <f t="shared" si="2"/>
        <v>103966254</v>
      </c>
      <c r="T25" s="25">
        <f t="shared" si="3"/>
        <v>103966254</v>
      </c>
      <c r="U25" s="25">
        <f t="shared" si="4"/>
        <v>0</v>
      </c>
      <c r="X25" s="30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/>
      <c r="AQ25" s="3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/>
      <c r="BI25" s="25"/>
    </row>
    <row r="26" spans="1:61" ht="12.75">
      <c r="A26" s="30" t="s">
        <v>44</v>
      </c>
      <c r="B26" s="23">
        <v>101931061</v>
      </c>
      <c r="C26" s="23">
        <v>6095360</v>
      </c>
      <c r="D26" s="23">
        <v>10193106</v>
      </c>
      <c r="E26" s="23">
        <f t="shared" si="5"/>
        <v>85642595</v>
      </c>
      <c r="F26" s="29"/>
      <c r="G26" s="23">
        <v>13553723</v>
      </c>
      <c r="H26" s="23">
        <v>6518516</v>
      </c>
      <c r="I26" s="23">
        <v>0</v>
      </c>
      <c r="J26" s="23">
        <v>4296616</v>
      </c>
      <c r="K26" s="23">
        <v>1738208</v>
      </c>
      <c r="L26" s="23">
        <v>0</v>
      </c>
      <c r="M26" s="23">
        <v>59535532</v>
      </c>
      <c r="N26" s="23">
        <f t="shared" si="6"/>
        <v>85642595</v>
      </c>
      <c r="O26" s="29"/>
      <c r="P26" s="23">
        <v>0</v>
      </c>
      <c r="Q26" s="23">
        <v>0</v>
      </c>
      <c r="S26" s="25">
        <f t="shared" si="2"/>
        <v>85642595</v>
      </c>
      <c r="T26" s="25">
        <f t="shared" si="3"/>
        <v>85642595</v>
      </c>
      <c r="U26" s="25">
        <f t="shared" si="4"/>
        <v>0</v>
      </c>
      <c r="X26" s="30"/>
      <c r="Y26" s="27"/>
      <c r="Z26" s="28"/>
      <c r="AA26" s="27"/>
      <c r="AB26" s="2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/>
      <c r="AQ26" s="30"/>
      <c r="AR26" s="23"/>
      <c r="AS26" s="29"/>
      <c r="AT26" s="27"/>
      <c r="AU26" s="27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/>
      <c r="BI26" s="25"/>
    </row>
    <row r="27" spans="1:61" ht="12.75">
      <c r="A27" s="30" t="s">
        <v>45</v>
      </c>
      <c r="B27" s="23">
        <v>181287669</v>
      </c>
      <c r="C27" s="23">
        <v>36240000</v>
      </c>
      <c r="D27" s="23">
        <v>18120000</v>
      </c>
      <c r="E27" s="23">
        <f t="shared" si="5"/>
        <v>126927669</v>
      </c>
      <c r="F27" s="23"/>
      <c r="G27" s="23">
        <v>74006706</v>
      </c>
      <c r="H27" s="23">
        <v>13743820</v>
      </c>
      <c r="I27" s="23">
        <v>10362551</v>
      </c>
      <c r="J27" s="23">
        <v>13144112</v>
      </c>
      <c r="K27" s="23">
        <v>583809</v>
      </c>
      <c r="L27" s="23">
        <v>10120617</v>
      </c>
      <c r="M27" s="23">
        <v>4966054</v>
      </c>
      <c r="N27" s="23">
        <f t="shared" si="6"/>
        <v>126927669</v>
      </c>
      <c r="O27" s="23"/>
      <c r="P27" s="23">
        <v>0</v>
      </c>
      <c r="Q27" s="23">
        <v>0</v>
      </c>
      <c r="S27" s="25">
        <f t="shared" si="2"/>
        <v>126927669</v>
      </c>
      <c r="T27" s="25">
        <f t="shared" si="3"/>
        <v>126927669</v>
      </c>
      <c r="U27" s="25">
        <f t="shared" si="4"/>
        <v>0</v>
      </c>
      <c r="X27" s="30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  <c r="AL27" s="23"/>
      <c r="AM27" s="23"/>
      <c r="AN27" s="23"/>
      <c r="AO27"/>
      <c r="AQ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9"/>
      <c r="BE27" s="23"/>
      <c r="BF27" s="23"/>
      <c r="BG27" s="23"/>
      <c r="BH27"/>
      <c r="BI27" s="25"/>
    </row>
    <row r="28" spans="1:61" ht="12.75">
      <c r="A28" s="30" t="s">
        <v>46</v>
      </c>
      <c r="B28" s="23">
        <v>172275313</v>
      </c>
      <c r="C28" s="23">
        <v>51682593</v>
      </c>
      <c r="D28" s="23">
        <v>0</v>
      </c>
      <c r="E28" s="23">
        <f t="shared" si="5"/>
        <v>120592720</v>
      </c>
      <c r="F28" s="23"/>
      <c r="G28" s="23">
        <v>0</v>
      </c>
      <c r="H28" s="23">
        <v>0</v>
      </c>
      <c r="I28" s="23">
        <v>0</v>
      </c>
      <c r="J28" s="23">
        <v>16738140</v>
      </c>
      <c r="K28" s="23">
        <v>4179674</v>
      </c>
      <c r="L28" s="23">
        <v>0</v>
      </c>
      <c r="M28" s="23">
        <v>20686190</v>
      </c>
      <c r="N28" s="23">
        <f t="shared" si="6"/>
        <v>41604004</v>
      </c>
      <c r="O28" s="23"/>
      <c r="P28" s="23">
        <v>0</v>
      </c>
      <c r="Q28" s="23">
        <v>78988716</v>
      </c>
      <c r="S28" s="25">
        <f t="shared" si="2"/>
        <v>120592720</v>
      </c>
      <c r="T28" s="25">
        <f t="shared" si="3"/>
        <v>120592720</v>
      </c>
      <c r="U28" s="25">
        <f t="shared" si="4"/>
        <v>0</v>
      </c>
      <c r="X28" s="30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9"/>
      <c r="AL28" s="23"/>
      <c r="AM28" s="23"/>
      <c r="AN28" s="23"/>
      <c r="AO28"/>
      <c r="AQ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9"/>
      <c r="BE28" s="23"/>
      <c r="BF28" s="23"/>
      <c r="BG28" s="23"/>
      <c r="BH28"/>
      <c r="BI28" s="25"/>
    </row>
    <row r="29" spans="1:61" ht="12.75">
      <c r="A29" s="30" t="s">
        <v>47</v>
      </c>
      <c r="B29" s="23">
        <v>78120889</v>
      </c>
      <c r="C29" s="23">
        <v>7641014</v>
      </c>
      <c r="D29" s="23">
        <v>2500000</v>
      </c>
      <c r="E29" s="23">
        <f t="shared" si="5"/>
        <v>67979875</v>
      </c>
      <c r="F29" s="23"/>
      <c r="G29" s="23">
        <v>46260781</v>
      </c>
      <c r="H29" s="23">
        <v>9781925</v>
      </c>
      <c r="I29" s="23">
        <v>0</v>
      </c>
      <c r="J29" s="23">
        <v>10173750</v>
      </c>
      <c r="K29" s="23">
        <v>1088318</v>
      </c>
      <c r="L29" s="23">
        <v>0</v>
      </c>
      <c r="M29" s="23">
        <v>675101</v>
      </c>
      <c r="N29" s="23">
        <f t="shared" si="6"/>
        <v>67979875</v>
      </c>
      <c r="O29" s="23"/>
      <c r="P29" s="23">
        <v>0</v>
      </c>
      <c r="Q29" s="23">
        <v>0</v>
      </c>
      <c r="S29" s="25">
        <f t="shared" si="2"/>
        <v>67979875</v>
      </c>
      <c r="T29" s="25">
        <f t="shared" si="3"/>
        <v>67979875</v>
      </c>
      <c r="U29" s="25">
        <f t="shared" si="4"/>
        <v>0</v>
      </c>
      <c r="X29" s="30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/>
      <c r="AQ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/>
      <c r="BI29" s="25"/>
    </row>
    <row r="30" spans="1:61" ht="12.75">
      <c r="A30" s="30" t="s">
        <v>48</v>
      </c>
      <c r="B30" s="23">
        <v>229098032</v>
      </c>
      <c r="C30" s="23">
        <v>0</v>
      </c>
      <c r="D30" s="23">
        <v>22909803</v>
      </c>
      <c r="E30" s="23">
        <f t="shared" si="5"/>
        <v>206188229</v>
      </c>
      <c r="F30" s="23"/>
      <c r="G30" s="23">
        <v>60083277</v>
      </c>
      <c r="H30" s="23">
        <v>21912464</v>
      </c>
      <c r="I30" s="23">
        <v>2475178</v>
      </c>
      <c r="J30" s="23">
        <v>25685669</v>
      </c>
      <c r="K30" s="23">
        <v>14694106</v>
      </c>
      <c r="L30" s="23">
        <v>0</v>
      </c>
      <c r="M30" s="23">
        <v>1887140</v>
      </c>
      <c r="N30" s="23">
        <f t="shared" si="6"/>
        <v>126737834</v>
      </c>
      <c r="O30" s="23"/>
      <c r="P30" s="23">
        <v>45227575</v>
      </c>
      <c r="Q30" s="23">
        <v>34222820</v>
      </c>
      <c r="S30" s="25">
        <f t="shared" si="2"/>
        <v>206188229</v>
      </c>
      <c r="T30" s="25">
        <f t="shared" si="3"/>
        <v>206188229</v>
      </c>
      <c r="U30" s="25">
        <f t="shared" si="4"/>
        <v>0</v>
      </c>
      <c r="X30" s="30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/>
      <c r="AQ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/>
      <c r="BI30" s="25"/>
    </row>
    <row r="31" spans="1:61" ht="12.75">
      <c r="A31" s="30" t="s">
        <v>49</v>
      </c>
      <c r="B31" s="23">
        <v>479371116</v>
      </c>
      <c r="C31" s="23">
        <v>91874219</v>
      </c>
      <c r="D31" s="23">
        <v>47937112</v>
      </c>
      <c r="E31" s="23">
        <f t="shared" si="5"/>
        <v>339559785</v>
      </c>
      <c r="F31" s="29"/>
      <c r="G31" s="23">
        <v>144695308</v>
      </c>
      <c r="H31" s="23">
        <v>11565463</v>
      </c>
      <c r="I31" s="23">
        <v>37506932</v>
      </c>
      <c r="J31" s="23">
        <v>29624143</v>
      </c>
      <c r="K31" s="23">
        <v>18993710</v>
      </c>
      <c r="L31" s="23">
        <v>0</v>
      </c>
      <c r="M31" s="23">
        <v>28087922</v>
      </c>
      <c r="N31" s="23">
        <f t="shared" si="6"/>
        <v>270473478</v>
      </c>
      <c r="O31" s="29"/>
      <c r="P31" s="23">
        <v>0</v>
      </c>
      <c r="Q31" s="23">
        <v>69086307</v>
      </c>
      <c r="S31" s="25">
        <f t="shared" si="2"/>
        <v>339559785</v>
      </c>
      <c r="T31" s="25">
        <f t="shared" si="3"/>
        <v>339559785</v>
      </c>
      <c r="U31" s="25">
        <f t="shared" si="4"/>
        <v>0</v>
      </c>
      <c r="X31" s="30"/>
      <c r="Y31" s="27"/>
      <c r="Z31" s="27"/>
      <c r="AA31" s="27"/>
      <c r="AB31" s="27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/>
      <c r="AQ31" s="30"/>
      <c r="AR31" s="23"/>
      <c r="AS31" s="23"/>
      <c r="AT31" s="23"/>
      <c r="AU31" s="27"/>
      <c r="AV31" s="29"/>
      <c r="AW31" s="23"/>
      <c r="AX31" s="23"/>
      <c r="AY31" s="23"/>
      <c r="AZ31" s="23"/>
      <c r="BA31" s="23"/>
      <c r="BB31" s="23"/>
      <c r="BC31" s="23"/>
      <c r="BD31" s="29"/>
      <c r="BE31" s="29"/>
      <c r="BF31" s="29"/>
      <c r="BG31" s="29"/>
      <c r="BH31"/>
      <c r="BI31" s="25"/>
    </row>
    <row r="32" spans="1:61" ht="12.75">
      <c r="A32" s="30" t="s">
        <v>50</v>
      </c>
      <c r="B32" s="23">
        <v>795353000</v>
      </c>
      <c r="C32" s="23">
        <v>96052255</v>
      </c>
      <c r="D32" s="23">
        <v>79535285</v>
      </c>
      <c r="E32" s="23">
        <f t="shared" si="5"/>
        <v>619765460</v>
      </c>
      <c r="F32" s="29"/>
      <c r="G32" s="23">
        <v>84174706</v>
      </c>
      <c r="H32" s="23">
        <v>111717339</v>
      </c>
      <c r="I32" s="23">
        <v>211176065</v>
      </c>
      <c r="J32" s="23">
        <v>12278906</v>
      </c>
      <c r="K32" s="23">
        <v>14182204</v>
      </c>
      <c r="L32" s="23"/>
      <c r="M32" s="23">
        <v>40116226</v>
      </c>
      <c r="N32" s="23">
        <f t="shared" si="6"/>
        <v>473645446</v>
      </c>
      <c r="O32" s="29"/>
      <c r="P32" s="23">
        <v>0</v>
      </c>
      <c r="Q32" s="23">
        <v>146120014</v>
      </c>
      <c r="S32" s="25">
        <f t="shared" si="2"/>
        <v>619765460</v>
      </c>
      <c r="T32" s="25">
        <f t="shared" si="3"/>
        <v>619765460</v>
      </c>
      <c r="U32" s="25">
        <f t="shared" si="4"/>
        <v>0</v>
      </c>
      <c r="X32" s="30"/>
      <c r="Y32" s="27"/>
      <c r="Z32" s="27"/>
      <c r="AA32" s="27"/>
      <c r="AB32" s="27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/>
      <c r="AQ32" s="30"/>
      <c r="AR32" s="23"/>
      <c r="AS32" s="27"/>
      <c r="AT32" s="27"/>
      <c r="AU32" s="27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/>
      <c r="BI32" s="25"/>
    </row>
    <row r="33" spans="1:61" ht="12.75">
      <c r="A33" s="30" t="s">
        <v>51</v>
      </c>
      <c r="B33" s="23">
        <v>267367231</v>
      </c>
      <c r="C33" s="23">
        <v>44994267</v>
      </c>
      <c r="D33" s="23">
        <v>26736723</v>
      </c>
      <c r="E33" s="23">
        <f t="shared" si="5"/>
        <v>195636241</v>
      </c>
      <c r="F33" s="23"/>
      <c r="G33" s="23">
        <v>39473991</v>
      </c>
      <c r="H33" s="23">
        <v>20249264</v>
      </c>
      <c r="I33" s="23">
        <v>0</v>
      </c>
      <c r="J33" s="23">
        <v>8224829</v>
      </c>
      <c r="K33" s="23">
        <v>1131583</v>
      </c>
      <c r="L33" s="23"/>
      <c r="M33" s="23">
        <v>0</v>
      </c>
      <c r="N33" s="23">
        <f t="shared" si="6"/>
        <v>69079667</v>
      </c>
      <c r="O33" s="23"/>
      <c r="P33" s="23">
        <v>67298501</v>
      </c>
      <c r="Q33" s="23">
        <v>59258073</v>
      </c>
      <c r="S33" s="25">
        <f t="shared" si="2"/>
        <v>195636241</v>
      </c>
      <c r="T33" s="25">
        <f t="shared" si="3"/>
        <v>195636241</v>
      </c>
      <c r="U33" s="25">
        <f t="shared" si="4"/>
        <v>0</v>
      </c>
      <c r="X33" s="30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/>
      <c r="AQ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/>
      <c r="BI33" s="25"/>
    </row>
    <row r="34" spans="1:61" ht="12.75">
      <c r="A34" s="30" t="s">
        <v>52</v>
      </c>
      <c r="B34" s="23">
        <v>91173882</v>
      </c>
      <c r="C34" s="23">
        <v>8676758</v>
      </c>
      <c r="D34" s="23">
        <v>8676758</v>
      </c>
      <c r="E34" s="23">
        <f t="shared" si="5"/>
        <v>73820366</v>
      </c>
      <c r="F34" s="23"/>
      <c r="G34" s="23">
        <v>9338350</v>
      </c>
      <c r="H34" s="23">
        <v>5604684</v>
      </c>
      <c r="I34" s="23">
        <v>0</v>
      </c>
      <c r="J34" s="23">
        <v>4041276</v>
      </c>
      <c r="K34" s="23">
        <v>510881</v>
      </c>
      <c r="L34" s="23">
        <v>457436</v>
      </c>
      <c r="M34" s="23">
        <v>328896</v>
      </c>
      <c r="N34" s="23">
        <f t="shared" si="6"/>
        <v>20281523</v>
      </c>
      <c r="O34" s="23"/>
      <c r="P34" s="23">
        <v>18776919</v>
      </c>
      <c r="Q34" s="23">
        <v>34761924</v>
      </c>
      <c r="S34" s="25">
        <f t="shared" si="2"/>
        <v>73820366</v>
      </c>
      <c r="T34" s="25">
        <f t="shared" si="3"/>
        <v>73820366</v>
      </c>
      <c r="U34" s="25">
        <f t="shared" si="4"/>
        <v>0</v>
      </c>
      <c r="X34" s="30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/>
      <c r="AQ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/>
      <c r="BI34" s="25"/>
    </row>
    <row r="35" spans="1:61" ht="12.75">
      <c r="A35" s="30" t="s">
        <v>53</v>
      </c>
      <c r="B35" s="23">
        <v>217051740</v>
      </c>
      <c r="C35" s="23">
        <v>43410348</v>
      </c>
      <c r="D35" s="23">
        <v>21705174</v>
      </c>
      <c r="E35" s="23">
        <f t="shared" si="5"/>
        <v>151936218</v>
      </c>
      <c r="F35" s="23"/>
      <c r="G35" s="23">
        <v>44063099</v>
      </c>
      <c r="H35" s="23">
        <v>31491653</v>
      </c>
      <c r="I35" s="23">
        <v>0</v>
      </c>
      <c r="J35" s="23">
        <v>5181501</v>
      </c>
      <c r="K35" s="23">
        <v>3004216</v>
      </c>
      <c r="L35" s="23">
        <v>0</v>
      </c>
      <c r="M35" s="23">
        <v>41416139</v>
      </c>
      <c r="N35" s="23">
        <f t="shared" si="6"/>
        <v>125156608</v>
      </c>
      <c r="O35" s="23"/>
      <c r="P35" s="23">
        <v>15331272</v>
      </c>
      <c r="Q35" s="23">
        <v>11448338</v>
      </c>
      <c r="S35" s="25">
        <f t="shared" si="2"/>
        <v>151936218</v>
      </c>
      <c r="T35" s="25">
        <f t="shared" si="3"/>
        <v>151936218</v>
      </c>
      <c r="U35" s="25">
        <f t="shared" si="4"/>
        <v>0</v>
      </c>
      <c r="X35" s="30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/>
      <c r="AQ35" s="3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/>
      <c r="BI35" s="25"/>
    </row>
    <row r="36" spans="1:61" ht="12.75">
      <c r="A36" s="30" t="s">
        <v>54</v>
      </c>
      <c r="B36" s="23">
        <v>45467288</v>
      </c>
      <c r="C36" s="23">
        <v>5500000</v>
      </c>
      <c r="D36" s="23">
        <v>0</v>
      </c>
      <c r="E36" s="23">
        <f t="shared" si="5"/>
        <v>39967288</v>
      </c>
      <c r="F36" s="23"/>
      <c r="G36" s="23">
        <v>14869589</v>
      </c>
      <c r="H36" s="23">
        <v>4455734</v>
      </c>
      <c r="I36" s="23">
        <v>0</v>
      </c>
      <c r="J36" s="23">
        <v>2314325</v>
      </c>
      <c r="K36" s="23">
        <v>648476</v>
      </c>
      <c r="L36" s="23">
        <v>0</v>
      </c>
      <c r="M36" s="23">
        <v>1201475</v>
      </c>
      <c r="N36" s="23">
        <f t="shared" si="6"/>
        <v>23489599</v>
      </c>
      <c r="O36" s="23"/>
      <c r="P36" s="23">
        <v>0</v>
      </c>
      <c r="Q36" s="23">
        <v>16477689</v>
      </c>
      <c r="S36" s="25">
        <f t="shared" si="2"/>
        <v>39967288</v>
      </c>
      <c r="T36" s="25">
        <f t="shared" si="3"/>
        <v>39967288</v>
      </c>
      <c r="U36" s="25">
        <f t="shared" si="4"/>
        <v>0</v>
      </c>
      <c r="X36" s="30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/>
      <c r="AQ36" s="30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/>
      <c r="BI36" s="25"/>
    </row>
    <row r="37" spans="1:61" ht="12.75">
      <c r="A37" s="26" t="s">
        <v>55</v>
      </c>
      <c r="B37" s="23">
        <v>58028579</v>
      </c>
      <c r="C37" s="23">
        <v>0</v>
      </c>
      <c r="D37" s="23">
        <v>0</v>
      </c>
      <c r="E37" s="23">
        <f t="shared" si="5"/>
        <v>58028579</v>
      </c>
      <c r="F37" s="27"/>
      <c r="G37" s="23">
        <v>28830744</v>
      </c>
      <c r="H37" s="23">
        <v>7326579</v>
      </c>
      <c r="I37" s="23">
        <v>0</v>
      </c>
      <c r="J37" s="23">
        <v>7411083</v>
      </c>
      <c r="K37" s="23">
        <v>5304687</v>
      </c>
      <c r="L37" s="23">
        <v>0</v>
      </c>
      <c r="M37" s="23">
        <v>0</v>
      </c>
      <c r="N37" s="23">
        <f t="shared" si="6"/>
        <v>48873093</v>
      </c>
      <c r="O37" s="27"/>
      <c r="P37" s="23">
        <v>0</v>
      </c>
      <c r="Q37" s="23">
        <v>9155486</v>
      </c>
      <c r="S37" s="25">
        <f t="shared" si="2"/>
        <v>58028579</v>
      </c>
      <c r="T37" s="25">
        <f t="shared" si="3"/>
        <v>58028579</v>
      </c>
      <c r="U37" s="25">
        <f t="shared" si="4"/>
        <v>0</v>
      </c>
      <c r="X37" s="2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/>
      <c r="AQ37" s="26"/>
      <c r="AR37" s="23"/>
      <c r="AS37" s="27"/>
      <c r="AT37" s="27"/>
      <c r="AU37" s="27"/>
      <c r="AV37" s="27"/>
      <c r="AW37" s="23"/>
      <c r="AX37" s="23"/>
      <c r="AY37" s="27"/>
      <c r="AZ37" s="23"/>
      <c r="BA37" s="23"/>
      <c r="BB37" s="27"/>
      <c r="BC37" s="27"/>
      <c r="BD37" s="27"/>
      <c r="BE37" s="27"/>
      <c r="BF37" s="27"/>
      <c r="BG37" s="27"/>
      <c r="BH37"/>
      <c r="BI37" s="25"/>
    </row>
    <row r="38" spans="1:61" ht="12.75">
      <c r="A38" s="30" t="s">
        <v>56</v>
      </c>
      <c r="B38" s="23">
        <v>45797430</v>
      </c>
      <c r="C38" s="23">
        <v>0</v>
      </c>
      <c r="D38" s="23">
        <v>424000</v>
      </c>
      <c r="E38" s="23">
        <f t="shared" si="5"/>
        <v>45373430</v>
      </c>
      <c r="F38" s="23"/>
      <c r="G38" s="23">
        <v>16217188</v>
      </c>
      <c r="H38" s="23">
        <v>742099</v>
      </c>
      <c r="I38" s="23">
        <v>0</v>
      </c>
      <c r="J38" s="23">
        <v>2673969</v>
      </c>
      <c r="K38" s="23">
        <v>3398589</v>
      </c>
      <c r="L38" s="23">
        <v>0</v>
      </c>
      <c r="M38" s="23">
        <v>5577816</v>
      </c>
      <c r="N38" s="23">
        <f t="shared" si="6"/>
        <v>28609661</v>
      </c>
      <c r="O38" s="23"/>
      <c r="P38" s="23">
        <v>16763769</v>
      </c>
      <c r="Q38" s="23">
        <v>0</v>
      </c>
      <c r="S38" s="25">
        <f t="shared" si="2"/>
        <v>45373430</v>
      </c>
      <c r="T38" s="25">
        <f t="shared" si="3"/>
        <v>45373430</v>
      </c>
      <c r="U38" s="25">
        <f t="shared" si="4"/>
        <v>0</v>
      </c>
      <c r="X38" s="30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31"/>
      <c r="AQ38" s="30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/>
      <c r="BI38" s="25"/>
    </row>
    <row r="39" spans="1:61" ht="12.75">
      <c r="A39" s="30" t="s">
        <v>57</v>
      </c>
      <c r="B39" s="23">
        <v>38521261</v>
      </c>
      <c r="C39" s="23">
        <v>0</v>
      </c>
      <c r="D39" s="23">
        <v>0</v>
      </c>
      <c r="E39" s="23">
        <f t="shared" si="5"/>
        <v>38521261</v>
      </c>
      <c r="F39" s="23"/>
      <c r="G39" s="23">
        <v>17202283</v>
      </c>
      <c r="H39" s="23">
        <v>2113010</v>
      </c>
      <c r="I39" s="23">
        <v>0</v>
      </c>
      <c r="J39" s="23">
        <v>2225096</v>
      </c>
      <c r="K39" s="23">
        <v>3260694</v>
      </c>
      <c r="L39" s="23">
        <v>0</v>
      </c>
      <c r="M39" s="23">
        <v>3144397</v>
      </c>
      <c r="N39" s="23">
        <f t="shared" si="6"/>
        <v>27945480</v>
      </c>
      <c r="O39" s="23"/>
      <c r="P39" s="23">
        <v>4559696</v>
      </c>
      <c r="Q39" s="23">
        <v>6016085</v>
      </c>
      <c r="S39" s="25">
        <f t="shared" si="2"/>
        <v>38521261</v>
      </c>
      <c r="T39" s="25">
        <f t="shared" si="3"/>
        <v>38521261</v>
      </c>
      <c r="U39" s="25">
        <f t="shared" si="4"/>
        <v>0</v>
      </c>
      <c r="X39" s="30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/>
      <c r="AQ39" s="30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/>
      <c r="BI39" s="25"/>
    </row>
    <row r="40" spans="1:61" ht="12.75">
      <c r="A40" s="30" t="s">
        <v>58</v>
      </c>
      <c r="B40" s="23">
        <v>404034823</v>
      </c>
      <c r="C40" s="23">
        <v>80806965</v>
      </c>
      <c r="D40" s="23">
        <v>40403482</v>
      </c>
      <c r="E40" s="23">
        <f t="shared" si="5"/>
        <v>282824376</v>
      </c>
      <c r="F40" s="23"/>
      <c r="G40" s="23">
        <v>52247837</v>
      </c>
      <c r="H40" s="23">
        <v>5239958</v>
      </c>
      <c r="I40" s="23">
        <v>6489063</v>
      </c>
      <c r="J40" s="23">
        <v>12188174</v>
      </c>
      <c r="K40" s="23">
        <v>2370528</v>
      </c>
      <c r="L40" s="23">
        <v>0</v>
      </c>
      <c r="M40" s="23">
        <v>0</v>
      </c>
      <c r="N40" s="23">
        <f t="shared" si="6"/>
        <v>78535560</v>
      </c>
      <c r="O40" s="23"/>
      <c r="P40" s="23">
        <v>204288816</v>
      </c>
      <c r="Q40" s="23">
        <v>0</v>
      </c>
      <c r="S40" s="25">
        <f t="shared" si="2"/>
        <v>282824376</v>
      </c>
      <c r="T40" s="25">
        <f t="shared" si="3"/>
        <v>282824376</v>
      </c>
      <c r="U40" s="25">
        <f t="shared" si="4"/>
        <v>0</v>
      </c>
      <c r="X40" s="30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/>
      <c r="AQ40" s="30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/>
      <c r="BI40" s="25"/>
    </row>
    <row r="41" spans="1:61" ht="12.75">
      <c r="A41" s="30" t="s">
        <v>59</v>
      </c>
      <c r="B41" s="23">
        <v>132656260</v>
      </c>
      <c r="C41" s="23">
        <v>13688365</v>
      </c>
      <c r="D41" s="23">
        <v>0</v>
      </c>
      <c r="E41" s="23">
        <f t="shared" si="5"/>
        <v>118967895</v>
      </c>
      <c r="F41" s="23"/>
      <c r="G41" s="23">
        <v>60518205</v>
      </c>
      <c r="H41" s="23">
        <v>0</v>
      </c>
      <c r="I41" s="23">
        <v>0</v>
      </c>
      <c r="J41" s="23">
        <v>1363467</v>
      </c>
      <c r="K41" s="23">
        <v>361034</v>
      </c>
      <c r="L41" s="23">
        <v>0</v>
      </c>
      <c r="M41" s="23">
        <v>3230145</v>
      </c>
      <c r="N41" s="23">
        <f t="shared" si="6"/>
        <v>65472851</v>
      </c>
      <c r="O41" s="23"/>
      <c r="P41" s="23">
        <v>0</v>
      </c>
      <c r="Q41" s="23">
        <v>53495044</v>
      </c>
      <c r="S41" s="25">
        <f t="shared" si="2"/>
        <v>118967895</v>
      </c>
      <c r="T41" s="25">
        <f t="shared" si="3"/>
        <v>118967895</v>
      </c>
      <c r="U41" s="25">
        <f t="shared" si="4"/>
        <v>0</v>
      </c>
      <c r="X41" s="30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/>
      <c r="AQ41" s="30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/>
      <c r="BI41" s="25"/>
    </row>
    <row r="42" spans="1:61" ht="12.75">
      <c r="A42" s="30" t="s">
        <v>60</v>
      </c>
      <c r="B42" s="23">
        <v>2442930602</v>
      </c>
      <c r="C42" s="23">
        <v>5000000</v>
      </c>
      <c r="D42" s="23">
        <v>244000000</v>
      </c>
      <c r="E42" s="23">
        <f t="shared" si="5"/>
        <v>2193930602</v>
      </c>
      <c r="F42" s="23"/>
      <c r="G42" s="23">
        <v>849172780</v>
      </c>
      <c r="H42" s="23">
        <v>72651719</v>
      </c>
      <c r="I42" s="23">
        <v>0</v>
      </c>
      <c r="J42" s="23">
        <v>203169741</v>
      </c>
      <c r="K42" s="23">
        <v>8029598</v>
      </c>
      <c r="L42" s="23">
        <v>409688</v>
      </c>
      <c r="M42" s="23">
        <v>181328455</v>
      </c>
      <c r="N42" s="23">
        <f t="shared" si="6"/>
        <v>1314761981</v>
      </c>
      <c r="O42" s="23"/>
      <c r="P42" s="23">
        <v>236055814</v>
      </c>
      <c r="Q42" s="23">
        <v>643112807</v>
      </c>
      <c r="S42" s="25">
        <f aca="true" t="shared" si="7" ref="S42:S60">+E42</f>
        <v>2193930602</v>
      </c>
      <c r="T42" s="25">
        <f aca="true" t="shared" si="8" ref="T42:T60">+Q42+P42+N42</f>
        <v>2193930602</v>
      </c>
      <c r="U42" s="25">
        <f aca="true" t="shared" si="9" ref="U42:U60">+S42-T42</f>
        <v>0</v>
      </c>
      <c r="X42" s="30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/>
      <c r="AQ42" s="30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/>
      <c r="BI42" s="25"/>
    </row>
    <row r="43" spans="1:61" ht="12.75">
      <c r="A43" s="30" t="s">
        <v>61</v>
      </c>
      <c r="B43" s="23">
        <v>319848839</v>
      </c>
      <c r="C43" s="23">
        <v>80253854</v>
      </c>
      <c r="D43" s="23">
        <v>7721813</v>
      </c>
      <c r="E43" s="23">
        <f t="shared" si="5"/>
        <v>231873172</v>
      </c>
      <c r="F43" s="23"/>
      <c r="G43" s="23">
        <v>78447466</v>
      </c>
      <c r="H43" s="23">
        <v>361023</v>
      </c>
      <c r="I43" s="23">
        <v>1019986</v>
      </c>
      <c r="J43" s="23">
        <v>2914515</v>
      </c>
      <c r="K43" s="23">
        <v>0</v>
      </c>
      <c r="L43" s="23">
        <v>39307</v>
      </c>
      <c r="M43" s="23">
        <v>47409171</v>
      </c>
      <c r="N43" s="23">
        <f t="shared" si="6"/>
        <v>130191468</v>
      </c>
      <c r="O43" s="23"/>
      <c r="P43" s="23">
        <v>98282190</v>
      </c>
      <c r="Q43" s="23">
        <v>3399514</v>
      </c>
      <c r="S43" s="25">
        <f t="shared" si="7"/>
        <v>231873172</v>
      </c>
      <c r="T43" s="25">
        <f t="shared" si="8"/>
        <v>231873172</v>
      </c>
      <c r="U43" s="25">
        <f t="shared" si="9"/>
        <v>0</v>
      </c>
      <c r="X43" s="30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/>
      <c r="AQ43" s="30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/>
      <c r="BI43" s="25"/>
    </row>
    <row r="44" spans="1:63" ht="12.75">
      <c r="A44" s="30" t="s">
        <v>62</v>
      </c>
      <c r="B44" s="23">
        <v>26399809</v>
      </c>
      <c r="C44" s="23">
        <v>0</v>
      </c>
      <c r="D44" s="23">
        <v>0</v>
      </c>
      <c r="E44" s="23">
        <f t="shared" si="5"/>
        <v>26399809</v>
      </c>
      <c r="F44" s="23"/>
      <c r="G44" s="23">
        <v>9133650</v>
      </c>
      <c r="H44" s="23">
        <v>1601817</v>
      </c>
      <c r="I44" s="23">
        <v>0</v>
      </c>
      <c r="J44" s="23">
        <v>1736827</v>
      </c>
      <c r="K44" s="23">
        <v>3982846</v>
      </c>
      <c r="L44" s="23">
        <v>0</v>
      </c>
      <c r="M44" s="23">
        <v>1634706</v>
      </c>
      <c r="N44" s="23">
        <f t="shared" si="6"/>
        <v>18089846</v>
      </c>
      <c r="O44" s="23"/>
      <c r="P44" s="23">
        <v>3117519</v>
      </c>
      <c r="Q44" s="23">
        <v>5192444</v>
      </c>
      <c r="S44" s="25">
        <f t="shared" si="7"/>
        <v>26399809</v>
      </c>
      <c r="T44" s="25">
        <f t="shared" si="8"/>
        <v>26399809</v>
      </c>
      <c r="U44" s="25">
        <f t="shared" si="9"/>
        <v>0</v>
      </c>
      <c r="X44" s="30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/>
      <c r="AQ44" s="30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/>
      <c r="BI44" s="25"/>
      <c r="BK44" s="32"/>
    </row>
    <row r="45" spans="1:61" ht="12.75">
      <c r="A45" s="30" t="s">
        <v>63</v>
      </c>
      <c r="B45" s="23">
        <v>727968260</v>
      </c>
      <c r="C45" s="23">
        <v>0</v>
      </c>
      <c r="D45" s="23">
        <v>72796826</v>
      </c>
      <c r="E45" s="23">
        <f t="shared" si="5"/>
        <v>655171434</v>
      </c>
      <c r="F45" s="23"/>
      <c r="G45" s="23">
        <v>65750966</v>
      </c>
      <c r="H45" s="23">
        <v>4260906</v>
      </c>
      <c r="I45" s="23">
        <v>0</v>
      </c>
      <c r="J45" s="23">
        <v>48182313</v>
      </c>
      <c r="K45" s="23">
        <v>31370732</v>
      </c>
      <c r="L45" s="23">
        <v>0</v>
      </c>
      <c r="M45" s="23">
        <v>56397483</v>
      </c>
      <c r="N45" s="23">
        <f t="shared" si="6"/>
        <v>205962400</v>
      </c>
      <c r="O45" s="23"/>
      <c r="P45" s="23">
        <v>449209034</v>
      </c>
      <c r="Q45" s="23">
        <v>0</v>
      </c>
      <c r="S45" s="25">
        <f t="shared" si="7"/>
        <v>655171434</v>
      </c>
      <c r="T45" s="25">
        <f t="shared" si="8"/>
        <v>655171434</v>
      </c>
      <c r="U45" s="25">
        <f t="shared" si="9"/>
        <v>0</v>
      </c>
      <c r="X45" s="30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/>
      <c r="AQ45" s="30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/>
      <c r="BI45" s="25"/>
    </row>
    <row r="46" spans="1:61" ht="12.75">
      <c r="A46" s="30" t="s">
        <v>64</v>
      </c>
      <c r="B46" s="23">
        <v>147596109</v>
      </c>
      <c r="C46" s="23">
        <v>29519222</v>
      </c>
      <c r="D46" s="23">
        <v>14759611</v>
      </c>
      <c r="E46" s="23">
        <f t="shared" si="5"/>
        <v>103317276</v>
      </c>
      <c r="F46" s="23"/>
      <c r="G46" s="23">
        <v>17865177</v>
      </c>
      <c r="H46" s="23">
        <v>9691108</v>
      </c>
      <c r="I46" s="23">
        <v>4662194</v>
      </c>
      <c r="J46" s="23">
        <v>1812481</v>
      </c>
      <c r="K46" s="23">
        <v>555951</v>
      </c>
      <c r="L46" s="23">
        <v>0</v>
      </c>
      <c r="M46" s="23">
        <v>7363179</v>
      </c>
      <c r="N46" s="23">
        <f t="shared" si="6"/>
        <v>41950090</v>
      </c>
      <c r="O46" s="23"/>
      <c r="P46" s="23">
        <v>0</v>
      </c>
      <c r="Q46" s="23">
        <v>61367186</v>
      </c>
      <c r="S46" s="25">
        <f t="shared" si="7"/>
        <v>103317276</v>
      </c>
      <c r="T46" s="25">
        <f t="shared" si="8"/>
        <v>103317276</v>
      </c>
      <c r="U46" s="25">
        <f t="shared" si="9"/>
        <v>0</v>
      </c>
      <c r="X46" s="30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/>
      <c r="AQ46" s="30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/>
      <c r="BI46" s="25"/>
    </row>
    <row r="47" spans="1:61" ht="12.75">
      <c r="A47" s="30" t="s">
        <v>65</v>
      </c>
      <c r="B47" s="23">
        <v>166798629</v>
      </c>
      <c r="C47" s="23">
        <v>0</v>
      </c>
      <c r="D47" s="23">
        <v>0</v>
      </c>
      <c r="E47" s="23">
        <f t="shared" si="5"/>
        <v>166798629</v>
      </c>
      <c r="F47" s="29"/>
      <c r="G47" s="23">
        <v>92622530</v>
      </c>
      <c r="H47" s="23">
        <v>24511266</v>
      </c>
      <c r="I47" s="23">
        <v>5512154</v>
      </c>
      <c r="J47" s="23">
        <v>14970723</v>
      </c>
      <c r="K47" s="23">
        <v>4756368</v>
      </c>
      <c r="L47" s="23">
        <v>0</v>
      </c>
      <c r="M47" s="23">
        <v>641737</v>
      </c>
      <c r="N47" s="23">
        <f t="shared" si="6"/>
        <v>143014778</v>
      </c>
      <c r="O47" s="29"/>
      <c r="P47" s="23">
        <v>23783851</v>
      </c>
      <c r="Q47" s="23">
        <v>0</v>
      </c>
      <c r="S47" s="25">
        <f t="shared" si="7"/>
        <v>166798629</v>
      </c>
      <c r="T47" s="25">
        <f t="shared" si="8"/>
        <v>166798629</v>
      </c>
      <c r="U47" s="25">
        <f t="shared" si="9"/>
        <v>0</v>
      </c>
      <c r="X47" s="30"/>
      <c r="Y47" s="27"/>
      <c r="Z47" s="28"/>
      <c r="AA47" s="28"/>
      <c r="AB47" s="27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/>
      <c r="AQ47" s="30"/>
      <c r="AR47" s="23"/>
      <c r="AS47" s="29"/>
      <c r="AT47" s="29"/>
      <c r="AU47" s="27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3"/>
      <c r="BG47" s="23"/>
      <c r="BH47"/>
      <c r="BI47" s="25"/>
    </row>
    <row r="48" spans="1:61" ht="12.75">
      <c r="A48" s="30" t="s">
        <v>66</v>
      </c>
      <c r="B48" s="23">
        <v>719499305</v>
      </c>
      <c r="C48" s="23">
        <v>126969000</v>
      </c>
      <c r="D48" s="23">
        <v>0</v>
      </c>
      <c r="E48" s="23">
        <f t="shared" si="5"/>
        <v>592530305</v>
      </c>
      <c r="F48" s="23"/>
      <c r="G48" s="23">
        <v>273618569</v>
      </c>
      <c r="H48" s="23">
        <v>14954501</v>
      </c>
      <c r="I48" s="23">
        <v>0</v>
      </c>
      <c r="J48" s="23">
        <v>13360122</v>
      </c>
      <c r="K48" s="23">
        <v>3555103</v>
      </c>
      <c r="L48" s="23">
        <v>0</v>
      </c>
      <c r="M48" s="23">
        <v>155310101</v>
      </c>
      <c r="N48" s="23">
        <f t="shared" si="6"/>
        <v>460798396</v>
      </c>
      <c r="O48" s="23"/>
      <c r="P48" s="23">
        <v>110611551</v>
      </c>
      <c r="Q48" s="23">
        <v>21120358</v>
      </c>
      <c r="S48" s="25">
        <f t="shared" si="7"/>
        <v>592530305</v>
      </c>
      <c r="T48" s="25">
        <f t="shared" si="8"/>
        <v>592530305</v>
      </c>
      <c r="U48" s="25">
        <f t="shared" si="9"/>
        <v>0</v>
      </c>
      <c r="X48" s="30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/>
      <c r="AQ48" s="30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/>
      <c r="BI48" s="25"/>
    </row>
    <row r="49" spans="1:61" ht="12.75">
      <c r="A49" s="30" t="s">
        <v>67</v>
      </c>
      <c r="B49" s="23">
        <v>95021587</v>
      </c>
      <c r="C49" s="23">
        <v>13645204</v>
      </c>
      <c r="D49" s="23">
        <v>2188456</v>
      </c>
      <c r="E49" s="23">
        <f t="shared" si="5"/>
        <v>79187927</v>
      </c>
      <c r="F49" s="29"/>
      <c r="G49" s="23">
        <v>64724694</v>
      </c>
      <c r="H49" s="23">
        <v>5299130</v>
      </c>
      <c r="I49" s="23">
        <v>0</v>
      </c>
      <c r="J49" s="23">
        <v>6073056</v>
      </c>
      <c r="K49" s="23">
        <v>1351763</v>
      </c>
      <c r="L49" s="23">
        <v>0</v>
      </c>
      <c r="M49" s="23">
        <v>1739284</v>
      </c>
      <c r="N49" s="23">
        <f t="shared" si="6"/>
        <v>79187927</v>
      </c>
      <c r="O49" s="29"/>
      <c r="P49" s="23">
        <v>0</v>
      </c>
      <c r="Q49" s="23">
        <v>0</v>
      </c>
      <c r="S49" s="25">
        <f t="shared" si="7"/>
        <v>79187927</v>
      </c>
      <c r="T49" s="25">
        <f t="shared" si="8"/>
        <v>79187927</v>
      </c>
      <c r="U49" s="25">
        <f t="shared" si="9"/>
        <v>0</v>
      </c>
      <c r="X49" s="30"/>
      <c r="Y49" s="27"/>
      <c r="Z49" s="28"/>
      <c r="AA49" s="28"/>
      <c r="AB49" s="27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/>
      <c r="AQ49" s="30"/>
      <c r="AR49" s="23"/>
      <c r="AS49" s="29"/>
      <c r="AT49" s="29"/>
      <c r="AU49" s="27"/>
      <c r="AV49" s="29"/>
      <c r="AW49" s="23"/>
      <c r="AX49" s="23"/>
      <c r="AY49" s="29"/>
      <c r="AZ49" s="23"/>
      <c r="BA49" s="23"/>
      <c r="BB49" s="29"/>
      <c r="BC49" s="29"/>
      <c r="BD49" s="29"/>
      <c r="BE49" s="29"/>
      <c r="BF49" s="23"/>
      <c r="BG49" s="23"/>
      <c r="BH49"/>
      <c r="BI49" s="25"/>
    </row>
    <row r="50" spans="1:61" ht="12.75">
      <c r="A50" s="30" t="s">
        <v>68</v>
      </c>
      <c r="B50" s="23">
        <v>99967824</v>
      </c>
      <c r="C50" s="23">
        <v>3493964</v>
      </c>
      <c r="D50" s="23">
        <v>9996782</v>
      </c>
      <c r="E50" s="23">
        <f t="shared" si="5"/>
        <v>86477078</v>
      </c>
      <c r="F50" s="23"/>
      <c r="G50" s="23">
        <v>26476475</v>
      </c>
      <c r="H50" s="23">
        <v>14249032</v>
      </c>
      <c r="I50" s="23">
        <v>0</v>
      </c>
      <c r="J50" s="23">
        <v>8090942</v>
      </c>
      <c r="K50" s="23">
        <v>3807828</v>
      </c>
      <c r="L50" s="23">
        <v>0</v>
      </c>
      <c r="M50" s="23">
        <v>11813090</v>
      </c>
      <c r="N50" s="23">
        <f t="shared" si="6"/>
        <v>64437367</v>
      </c>
      <c r="O50" s="23"/>
      <c r="P50" s="23">
        <v>22039711</v>
      </c>
      <c r="Q50" s="23">
        <v>0</v>
      </c>
      <c r="S50" s="25">
        <f t="shared" si="7"/>
        <v>86477078</v>
      </c>
      <c r="T50" s="25">
        <f t="shared" si="8"/>
        <v>86477078</v>
      </c>
      <c r="U50" s="25">
        <f t="shared" si="9"/>
        <v>0</v>
      </c>
      <c r="X50" s="30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/>
      <c r="AQ50" s="30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/>
      <c r="BI50" s="25"/>
    </row>
    <row r="51" spans="1:61" ht="12.75">
      <c r="A51" s="30" t="s">
        <v>69</v>
      </c>
      <c r="B51" s="23">
        <v>21313413</v>
      </c>
      <c r="C51" s="23">
        <v>0</v>
      </c>
      <c r="D51" s="23">
        <v>2131341</v>
      </c>
      <c r="E51" s="23">
        <f t="shared" si="5"/>
        <v>19182072</v>
      </c>
      <c r="F51" s="23"/>
      <c r="G51" s="23">
        <v>5860325</v>
      </c>
      <c r="H51" s="23">
        <v>1911430</v>
      </c>
      <c r="I51" s="23">
        <v>0</v>
      </c>
      <c r="J51" s="23">
        <v>1057957</v>
      </c>
      <c r="K51" s="23">
        <v>29775</v>
      </c>
      <c r="L51" s="23">
        <v>144921</v>
      </c>
      <c r="M51" s="23">
        <v>3415419</v>
      </c>
      <c r="N51" s="23">
        <f t="shared" si="6"/>
        <v>12419827</v>
      </c>
      <c r="O51" s="23"/>
      <c r="P51" s="23">
        <v>0</v>
      </c>
      <c r="Q51" s="23">
        <v>6762245</v>
      </c>
      <c r="S51" s="25">
        <f t="shared" si="7"/>
        <v>19182072</v>
      </c>
      <c r="T51" s="25">
        <f t="shared" si="8"/>
        <v>19182072</v>
      </c>
      <c r="U51" s="25">
        <f t="shared" si="9"/>
        <v>0</v>
      </c>
      <c r="X51" s="30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/>
      <c r="AQ51" s="30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/>
      <c r="BI51" s="25"/>
    </row>
    <row r="52" spans="1:61" ht="12.75">
      <c r="A52" s="30" t="s">
        <v>70</v>
      </c>
      <c r="B52" s="23">
        <v>202040173</v>
      </c>
      <c r="C52" s="23">
        <v>51811123</v>
      </c>
      <c r="D52" s="23">
        <v>0</v>
      </c>
      <c r="E52" s="23">
        <f t="shared" si="5"/>
        <v>150229050</v>
      </c>
      <c r="F52" s="29"/>
      <c r="G52" s="23">
        <v>74932739</v>
      </c>
      <c r="H52" s="23">
        <v>19980174</v>
      </c>
      <c r="I52" s="23">
        <v>4674342</v>
      </c>
      <c r="J52" s="23">
        <v>6499866</v>
      </c>
      <c r="K52" s="23">
        <v>3252133</v>
      </c>
      <c r="L52" s="23">
        <v>0</v>
      </c>
      <c r="M52" s="23">
        <v>5558022</v>
      </c>
      <c r="N52" s="23">
        <f t="shared" si="6"/>
        <v>114897276</v>
      </c>
      <c r="O52" s="29"/>
      <c r="P52" s="23">
        <v>9245295</v>
      </c>
      <c r="Q52" s="23">
        <v>26086479</v>
      </c>
      <c r="S52" s="25">
        <f t="shared" si="7"/>
        <v>150229050</v>
      </c>
      <c r="T52" s="25">
        <f t="shared" si="8"/>
        <v>150229050</v>
      </c>
      <c r="U52" s="25">
        <f t="shared" si="9"/>
        <v>0</v>
      </c>
      <c r="X52" s="30"/>
      <c r="Y52" s="27"/>
      <c r="Z52" s="27"/>
      <c r="AA52" s="27"/>
      <c r="AB52" s="27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/>
      <c r="AQ52" s="30"/>
      <c r="AR52" s="23"/>
      <c r="AS52" s="27"/>
      <c r="AT52" s="27"/>
      <c r="AU52" s="27"/>
      <c r="AV52" s="29"/>
      <c r="AW52" s="23"/>
      <c r="AX52" s="23"/>
      <c r="AY52" s="23"/>
      <c r="AZ52" s="23"/>
      <c r="BA52" s="23"/>
      <c r="BB52" s="23"/>
      <c r="BC52" s="23"/>
      <c r="BD52" s="29"/>
      <c r="BE52" s="29"/>
      <c r="BF52" s="23"/>
      <c r="BG52" s="23"/>
      <c r="BH52"/>
      <c r="BI52" s="25"/>
    </row>
    <row r="53" spans="1:61" ht="12.75">
      <c r="A53" s="30" t="s">
        <v>71</v>
      </c>
      <c r="B53" s="23">
        <v>511960024</v>
      </c>
      <c r="C53" s="23">
        <v>30571678</v>
      </c>
      <c r="D53" s="23">
        <v>51195975</v>
      </c>
      <c r="E53" s="23">
        <f t="shared" si="5"/>
        <v>430192371</v>
      </c>
      <c r="F53" s="23"/>
      <c r="G53" s="23">
        <v>93445050</v>
      </c>
      <c r="H53" s="23">
        <v>5699212</v>
      </c>
      <c r="I53" s="23">
        <v>0</v>
      </c>
      <c r="J53" s="23">
        <v>21413690</v>
      </c>
      <c r="K53" s="23">
        <v>8981546</v>
      </c>
      <c r="L53" s="23">
        <v>0</v>
      </c>
      <c r="M53" s="23">
        <v>125082675</v>
      </c>
      <c r="N53" s="23">
        <f t="shared" si="6"/>
        <v>254622173</v>
      </c>
      <c r="O53" s="23"/>
      <c r="P53" s="23">
        <v>175570198</v>
      </c>
      <c r="Q53" s="23">
        <v>0</v>
      </c>
      <c r="S53" s="25">
        <f t="shared" si="7"/>
        <v>430192371</v>
      </c>
      <c r="T53" s="25">
        <f t="shared" si="8"/>
        <v>430192371</v>
      </c>
      <c r="U53" s="25">
        <f t="shared" si="9"/>
        <v>0</v>
      </c>
      <c r="X53" s="30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9"/>
      <c r="AL53" s="23"/>
      <c r="AM53" s="23"/>
      <c r="AN53" s="23"/>
      <c r="AO53"/>
      <c r="AQ53" s="30"/>
      <c r="AR53" s="23"/>
      <c r="AS53" s="27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9"/>
      <c r="BE53" s="23"/>
      <c r="BF53" s="23"/>
      <c r="BG53" s="23"/>
      <c r="BH53"/>
      <c r="BI53" s="25"/>
    </row>
    <row r="54" spans="1:61" ht="12.75">
      <c r="A54" s="30" t="s">
        <v>72</v>
      </c>
      <c r="B54" s="23">
        <v>81073971</v>
      </c>
      <c r="C54" s="23">
        <v>3740480</v>
      </c>
      <c r="D54" s="23">
        <v>4898000</v>
      </c>
      <c r="E54" s="23">
        <f t="shared" si="5"/>
        <v>72435491</v>
      </c>
      <c r="F54" s="29"/>
      <c r="G54" s="23">
        <v>28938790</v>
      </c>
      <c r="H54" s="23">
        <v>18665500</v>
      </c>
      <c r="I54" s="23">
        <v>0</v>
      </c>
      <c r="J54" s="23">
        <v>5946424</v>
      </c>
      <c r="K54" s="23">
        <v>1039243</v>
      </c>
      <c r="L54" s="23">
        <v>33065</v>
      </c>
      <c r="M54" s="23">
        <v>3493</v>
      </c>
      <c r="N54" s="23">
        <f t="shared" si="6"/>
        <v>54626515</v>
      </c>
      <c r="O54" s="29"/>
      <c r="P54" s="23">
        <v>0</v>
      </c>
      <c r="Q54" s="23">
        <v>17808976</v>
      </c>
      <c r="S54" s="25">
        <f t="shared" si="7"/>
        <v>72435491</v>
      </c>
      <c r="T54" s="25">
        <f t="shared" si="8"/>
        <v>72435491</v>
      </c>
      <c r="U54" s="25">
        <f t="shared" si="9"/>
        <v>0</v>
      </c>
      <c r="X54" s="30"/>
      <c r="Y54" s="27"/>
      <c r="Z54" s="28"/>
      <c r="AA54" s="28"/>
      <c r="AB54" s="27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/>
      <c r="AQ54" s="30"/>
      <c r="AR54" s="23"/>
      <c r="AS54" s="29"/>
      <c r="AT54" s="29"/>
      <c r="AU54" s="27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3"/>
      <c r="BG54" s="23"/>
      <c r="BH54"/>
      <c r="BI54" s="25"/>
    </row>
    <row r="55" spans="1:61" ht="12.75">
      <c r="A55" s="30" t="s">
        <v>73</v>
      </c>
      <c r="B55" s="23">
        <v>47353181</v>
      </c>
      <c r="C55" s="23">
        <v>7709876</v>
      </c>
      <c r="D55" s="23">
        <v>4735318</v>
      </c>
      <c r="E55" s="23">
        <f t="shared" si="5"/>
        <v>34907987</v>
      </c>
      <c r="F55" s="23"/>
      <c r="G55" s="23">
        <v>25824725</v>
      </c>
      <c r="H55" s="23">
        <v>138799</v>
      </c>
      <c r="I55" s="23">
        <v>987713</v>
      </c>
      <c r="J55" s="23">
        <v>4624270</v>
      </c>
      <c r="K55" s="23">
        <v>366030</v>
      </c>
      <c r="L55" s="23">
        <v>0</v>
      </c>
      <c r="M55" s="23">
        <v>0</v>
      </c>
      <c r="N55" s="23">
        <f t="shared" si="6"/>
        <v>31941537</v>
      </c>
      <c r="O55" s="23"/>
      <c r="P55" s="23">
        <v>0</v>
      </c>
      <c r="Q55" s="23">
        <v>2966450</v>
      </c>
      <c r="S55" s="25">
        <f t="shared" si="7"/>
        <v>34907987</v>
      </c>
      <c r="T55" s="25">
        <f t="shared" si="8"/>
        <v>34907987</v>
      </c>
      <c r="U55" s="25">
        <f t="shared" si="9"/>
        <v>0</v>
      </c>
      <c r="X55" s="30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/>
      <c r="AQ55" s="30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/>
      <c r="BI55" s="25"/>
    </row>
    <row r="56" spans="1:61" ht="12.75">
      <c r="A56" s="30" t="s">
        <v>74</v>
      </c>
      <c r="B56" s="23">
        <v>158285172</v>
      </c>
      <c r="C56" s="23">
        <v>29157034</v>
      </c>
      <c r="D56" s="23">
        <v>15828517</v>
      </c>
      <c r="E56" s="23">
        <f t="shared" si="5"/>
        <v>113299621</v>
      </c>
      <c r="F56" s="29"/>
      <c r="G56" s="23">
        <v>44376545</v>
      </c>
      <c r="H56" s="23">
        <v>32579415</v>
      </c>
      <c r="I56" s="23">
        <v>0</v>
      </c>
      <c r="J56" s="23">
        <v>15299636</v>
      </c>
      <c r="K56" s="23">
        <v>5259616</v>
      </c>
      <c r="L56" s="23">
        <v>83686</v>
      </c>
      <c r="M56" s="23">
        <v>307</v>
      </c>
      <c r="N56" s="23">
        <f t="shared" si="6"/>
        <v>97599205</v>
      </c>
      <c r="O56" s="29"/>
      <c r="P56" s="23">
        <v>14185516</v>
      </c>
      <c r="Q56" s="23">
        <v>1514900</v>
      </c>
      <c r="S56" s="25">
        <f t="shared" si="7"/>
        <v>113299621</v>
      </c>
      <c r="T56" s="25">
        <f t="shared" si="8"/>
        <v>113299621</v>
      </c>
      <c r="U56" s="25">
        <f t="shared" si="9"/>
        <v>0</v>
      </c>
      <c r="X56" s="30"/>
      <c r="Y56" s="27"/>
      <c r="Z56" s="27"/>
      <c r="AA56" s="27"/>
      <c r="AB56" s="27"/>
      <c r="AC56" s="29"/>
      <c r="AD56" s="29"/>
      <c r="AE56" s="29"/>
      <c r="AF56" s="29"/>
      <c r="AG56" s="29"/>
      <c r="AH56" s="29"/>
      <c r="AI56" s="29"/>
      <c r="AJ56" s="29"/>
      <c r="AK56" s="23"/>
      <c r="AL56" s="29"/>
      <c r="AM56" s="29"/>
      <c r="AN56" s="29"/>
      <c r="AO56"/>
      <c r="AQ56" s="30"/>
      <c r="AR56" s="23"/>
      <c r="AS56" s="27"/>
      <c r="AT56" s="27"/>
      <c r="AU56" s="27"/>
      <c r="AV56" s="29"/>
      <c r="AW56" s="29"/>
      <c r="AX56" s="29"/>
      <c r="AY56" s="29"/>
      <c r="AZ56" s="29"/>
      <c r="BA56" s="29"/>
      <c r="BB56" s="29"/>
      <c r="BC56" s="29"/>
      <c r="BD56" s="23"/>
      <c r="BE56" s="29"/>
      <c r="BF56" s="23"/>
      <c r="BG56" s="23"/>
      <c r="BH56"/>
      <c r="BI56" s="25"/>
    </row>
    <row r="57" spans="1:61" ht="12.75">
      <c r="A57" s="30" t="s">
        <v>75</v>
      </c>
      <c r="B57" s="23">
        <v>403313831</v>
      </c>
      <c r="C57" s="23">
        <v>120994149</v>
      </c>
      <c r="D57" s="23">
        <v>0</v>
      </c>
      <c r="E57" s="23">
        <f t="shared" si="5"/>
        <v>282319682</v>
      </c>
      <c r="F57" s="23"/>
      <c r="G57" s="23">
        <v>33182861</v>
      </c>
      <c r="H57" s="23">
        <v>12321787</v>
      </c>
      <c r="I57" s="23">
        <v>0</v>
      </c>
      <c r="J57" s="23">
        <v>16901507</v>
      </c>
      <c r="K57" s="23">
        <v>2450928</v>
      </c>
      <c r="L57" s="23">
        <v>0</v>
      </c>
      <c r="M57" s="23">
        <v>19109216</v>
      </c>
      <c r="N57" s="23">
        <f t="shared" si="6"/>
        <v>83966299</v>
      </c>
      <c r="O57" s="23"/>
      <c r="P57" s="23">
        <v>68105346</v>
      </c>
      <c r="Q57" s="23">
        <v>130248037</v>
      </c>
      <c r="S57" s="25">
        <f t="shared" si="7"/>
        <v>282319682</v>
      </c>
      <c r="T57" s="25">
        <f t="shared" si="8"/>
        <v>282319682</v>
      </c>
      <c r="U57" s="25">
        <f t="shared" si="9"/>
        <v>0</v>
      </c>
      <c r="X57" s="30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/>
      <c r="AQ57" s="30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/>
      <c r="BI57" s="25"/>
    </row>
    <row r="58" spans="1:61" ht="12.75">
      <c r="A58" s="30" t="s">
        <v>76</v>
      </c>
      <c r="B58" s="23">
        <v>110176310</v>
      </c>
      <c r="C58" s="23">
        <v>10000000</v>
      </c>
      <c r="D58" s="23">
        <v>11017631</v>
      </c>
      <c r="E58" s="23">
        <f t="shared" si="5"/>
        <v>89158679</v>
      </c>
      <c r="F58" s="23"/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f t="shared" si="6"/>
        <v>0</v>
      </c>
      <c r="O58" s="23"/>
      <c r="P58" s="23">
        <v>0</v>
      </c>
      <c r="Q58" s="23">
        <v>89158679</v>
      </c>
      <c r="S58" s="25">
        <f t="shared" si="7"/>
        <v>89158679</v>
      </c>
      <c r="T58" s="25">
        <f t="shared" si="8"/>
        <v>89158679</v>
      </c>
      <c r="U58" s="25">
        <f t="shared" si="9"/>
        <v>0</v>
      </c>
      <c r="X58" s="30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/>
      <c r="AQ58" s="30"/>
      <c r="AR58" s="23"/>
      <c r="AS58" s="27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/>
      <c r="BI58" s="25"/>
    </row>
    <row r="59" spans="1:61" ht="12.75">
      <c r="A59" s="30" t="s">
        <v>77</v>
      </c>
      <c r="B59" s="23">
        <v>317505180</v>
      </c>
      <c r="C59" s="23">
        <v>63500000</v>
      </c>
      <c r="D59" s="23">
        <v>31750000</v>
      </c>
      <c r="E59" s="23">
        <f t="shared" si="5"/>
        <v>222255180</v>
      </c>
      <c r="F59" s="23"/>
      <c r="G59" s="23">
        <v>-66601</v>
      </c>
      <c r="H59" s="23">
        <v>0</v>
      </c>
      <c r="I59" s="23">
        <v>0</v>
      </c>
      <c r="J59" s="23">
        <v>710082</v>
      </c>
      <c r="K59" s="23">
        <v>1127468</v>
      </c>
      <c r="L59" s="23">
        <v>0</v>
      </c>
      <c r="M59" s="23">
        <v>48467578</v>
      </c>
      <c r="N59" s="23">
        <f t="shared" si="6"/>
        <v>50238527</v>
      </c>
      <c r="O59" s="23"/>
      <c r="P59" s="23">
        <v>141269890</v>
      </c>
      <c r="Q59" s="23">
        <v>30746763</v>
      </c>
      <c r="S59" s="25">
        <f t="shared" si="7"/>
        <v>222255180</v>
      </c>
      <c r="T59" s="25">
        <f t="shared" si="8"/>
        <v>222255180</v>
      </c>
      <c r="U59" s="25">
        <f t="shared" si="9"/>
        <v>0</v>
      </c>
      <c r="X59" s="30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/>
      <c r="AQ59" s="30"/>
      <c r="AR59" s="23"/>
      <c r="AS59" s="27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/>
      <c r="BI59" s="25"/>
    </row>
    <row r="60" spans="1:61" ht="12.75">
      <c r="A60" s="33" t="s">
        <v>78</v>
      </c>
      <c r="B60" s="23">
        <v>20815954</v>
      </c>
      <c r="C60" s="23">
        <v>4100000</v>
      </c>
      <c r="D60" s="23">
        <v>2081595</v>
      </c>
      <c r="E60" s="23">
        <f t="shared" si="5"/>
        <v>14634359</v>
      </c>
      <c r="F60" s="29"/>
      <c r="G60" s="23">
        <v>2031382</v>
      </c>
      <c r="H60" s="23">
        <v>370928</v>
      </c>
      <c r="I60" s="23">
        <v>0</v>
      </c>
      <c r="J60" s="23">
        <v>235970</v>
      </c>
      <c r="K60" s="23">
        <v>61010</v>
      </c>
      <c r="L60" s="23">
        <v>0</v>
      </c>
      <c r="M60" s="23">
        <v>0</v>
      </c>
      <c r="N60" s="23">
        <f t="shared" si="6"/>
        <v>2699290</v>
      </c>
      <c r="O60" s="29"/>
      <c r="P60" s="23">
        <v>0</v>
      </c>
      <c r="Q60" s="23">
        <v>11935069</v>
      </c>
      <c r="S60" s="25">
        <f t="shared" si="7"/>
        <v>14634359</v>
      </c>
      <c r="T60" s="25">
        <f t="shared" si="8"/>
        <v>14634359</v>
      </c>
      <c r="U60" s="25">
        <f t="shared" si="9"/>
        <v>0</v>
      </c>
      <c r="X60" s="33"/>
      <c r="Y60" s="34"/>
      <c r="Z60" s="35"/>
      <c r="AA60" s="35"/>
      <c r="AB60" s="27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/>
      <c r="AQ60" s="33"/>
      <c r="AR60" s="23"/>
      <c r="AS60" s="36"/>
      <c r="AT60" s="36"/>
      <c r="AU60" s="27"/>
      <c r="AV60" s="29"/>
      <c r="AW60" s="23"/>
      <c r="AX60" s="23"/>
      <c r="AY60" s="23"/>
      <c r="AZ60" s="23"/>
      <c r="BA60" s="23"/>
      <c r="BB60" s="23"/>
      <c r="BC60" s="23"/>
      <c r="BD60" s="29"/>
      <c r="BE60" s="29"/>
      <c r="BF60" s="23"/>
      <c r="BG60" s="23"/>
      <c r="BH60"/>
      <c r="BI60" s="25"/>
    </row>
    <row r="61" spans="1:60" ht="12.75">
      <c r="A61" s="30"/>
      <c r="B61" s="17"/>
      <c r="C61" s="17"/>
      <c r="D61" s="1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S61" s="24"/>
      <c r="T61" s="24"/>
      <c r="X61" s="30"/>
      <c r="Y61" s="17"/>
      <c r="Z61" s="17"/>
      <c r="AA61" s="17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Q61" s="30"/>
      <c r="AR61" s="17"/>
      <c r="AS61" s="17"/>
      <c r="AT61" s="17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9"/>
      <c r="BG61" s="23"/>
      <c r="BH61"/>
    </row>
    <row r="62" spans="1:59" ht="13.5" thickBot="1">
      <c r="A62" s="37" t="s">
        <v>79</v>
      </c>
      <c r="B62" s="38">
        <f>SUM(B10:B60)</f>
        <v>16712606855</v>
      </c>
      <c r="C62" s="38">
        <f>SUM(C10:C60)</f>
        <v>1763971400</v>
      </c>
      <c r="D62" s="38">
        <f>SUM(D10:D60)</f>
        <v>1028198053</v>
      </c>
      <c r="E62" s="38">
        <f>SUM(E10:E60)</f>
        <v>13920437402</v>
      </c>
      <c r="F62" s="38"/>
      <c r="G62" s="38">
        <f aca="true" t="shared" si="10" ref="G62:N62">SUM(G10:G60)</f>
        <v>4109763539</v>
      </c>
      <c r="H62" s="38">
        <f t="shared" si="10"/>
        <v>869164720</v>
      </c>
      <c r="I62" s="38">
        <f t="shared" si="10"/>
        <v>505816865</v>
      </c>
      <c r="J62" s="38">
        <f t="shared" si="10"/>
        <v>871147585</v>
      </c>
      <c r="K62" s="38">
        <f t="shared" si="10"/>
        <v>265602514</v>
      </c>
      <c r="L62" s="38">
        <f t="shared" si="10"/>
        <v>13205163</v>
      </c>
      <c r="M62" s="38">
        <f t="shared" si="10"/>
        <v>1368168302</v>
      </c>
      <c r="N62" s="38">
        <f t="shared" si="10"/>
        <v>8002868688</v>
      </c>
      <c r="O62" s="38"/>
      <c r="P62" s="38">
        <f>SUM(P10:P60)</f>
        <v>4123899661</v>
      </c>
      <c r="Q62" s="38">
        <f>SUM(Q10:Q60)</f>
        <v>1793669053</v>
      </c>
      <c r="S62" s="24"/>
      <c r="T62" s="24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Q62" s="37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  <row r="63" spans="1:59" ht="13.5" thickTop="1">
      <c r="A63" s="33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S63" s="24"/>
      <c r="T63" s="24"/>
      <c r="X63" s="33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Q63" s="33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</row>
    <row r="64" spans="1:59" ht="15">
      <c r="A64" s="51" t="s">
        <v>84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S64" s="24"/>
      <c r="T64" s="24"/>
      <c r="X64" s="3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Q64" s="39"/>
      <c r="AR64" s="40"/>
      <c r="AS64" s="41"/>
      <c r="AT64" s="42"/>
      <c r="AU64" s="41"/>
      <c r="AV64" s="40"/>
      <c r="AW64" s="41"/>
      <c r="AX64" s="41"/>
      <c r="AY64" s="41"/>
      <c r="AZ64" s="41"/>
      <c r="BA64" s="41"/>
      <c r="BB64" s="41"/>
      <c r="BC64" s="41"/>
      <c r="BD64" s="41"/>
      <c r="BE64" s="43"/>
      <c r="BF64" s="44"/>
      <c r="BG64" s="44"/>
    </row>
    <row r="65" spans="1:59" ht="12.75">
      <c r="A65" s="51" t="s">
        <v>89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S65" s="24"/>
      <c r="T65" s="24"/>
      <c r="X65" s="33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Q65" s="33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7:55" ht="14.25"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  <c r="X66" s="47"/>
      <c r="AQ66" s="47"/>
      <c r="BC66" s="32"/>
    </row>
    <row r="67" spans="1:43" ht="14.25">
      <c r="A67" s="47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X67" s="48"/>
      <c r="AQ67" s="48"/>
    </row>
    <row r="68" spans="1:43" ht="12.75">
      <c r="A68" s="48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X68" s="1"/>
      <c r="AQ68" s="1"/>
    </row>
    <row r="69" spans="1:43" ht="15">
      <c r="A69" s="4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X69" s="1"/>
      <c r="AQ69" s="1"/>
    </row>
    <row r="70" spans="1:43" ht="15">
      <c r="A70" s="49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AQ70" s="40"/>
    </row>
    <row r="71" spans="7:43" ht="14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AQ71" s="40"/>
    </row>
    <row r="72" spans="1:44" ht="14.25">
      <c r="A72" s="47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AQ72" s="40"/>
      <c r="AR72" s="50"/>
    </row>
    <row r="73" spans="1:43" ht="14.25">
      <c r="A73" s="47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AQ73" s="40"/>
    </row>
    <row r="74" spans="7:44" ht="12.75"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AR74" s="50"/>
    </row>
    <row r="75" spans="7:17" ht="12.75"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7:17" ht="12.75"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7:43" ht="12.75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AQ77" s="18"/>
    </row>
    <row r="78" spans="7:17" ht="12.75"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7:17" ht="12.75"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7:17" ht="12.75"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7:17" ht="12.75"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7:44" ht="12.75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AR82" s="50"/>
    </row>
    <row r="83" spans="7:17" ht="12.75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7:17" ht="12.75"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7:17" ht="12.75"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7:17" ht="12.75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7:17" ht="12.75"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7:17" ht="12.75"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7:17" ht="12.75"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7:17" ht="12.75"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7:17" ht="12.75"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7:17" ht="12.75"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7:17" ht="12.75"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7:17" ht="12.75"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7:17" ht="12.75"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7:17" ht="12.75"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7:17" ht="12.75"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7:17" ht="12.75"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7:17" ht="12.75"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7:17" ht="12.75"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7:17" ht="12.75"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7:17" ht="12.75"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7:17" ht="12.75"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7:17" ht="12.75"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7:17" ht="12.75"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7:17" ht="12.75"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7:17" ht="12.75"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7:17" ht="12.75"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7:17" ht="12.75"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7:17" ht="12.75"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7:17" ht="12.75"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7:17" ht="12.75"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7:17" ht="12.75"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7:17" ht="12.75"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7:17" ht="12.75"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7:17" ht="12.75"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7:17" ht="12.75"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7:17" ht="12.75"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7:17" ht="12.75"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7:17" ht="12.75"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7:17" ht="12.75"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7:17" ht="12.75"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7:17" ht="12.75"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7:17" ht="12.75"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7:17" ht="12.75"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7:17" ht="12.75"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7:17" ht="12.75"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7:17" ht="12.75"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7:17" ht="12.75"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7:17" ht="12.75"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7:17" ht="12.75"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7:17" ht="12.75"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7:17" ht="12.75"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7:17" ht="12.75"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7:17" ht="12.75"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7:17" ht="12.75"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7:17" ht="12.75"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7:17" ht="12.75"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7:17" ht="12.75"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7:17" ht="12.75"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7:17" ht="12.75"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7:17" ht="12.75"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7:17" ht="12.75"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7:17" ht="12.75"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7:17" ht="12.75"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7:17" ht="12.75"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7:17" ht="12.75"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7:17" ht="12.75"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7:17" ht="12.75"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7:17" ht="12.75"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7:17" ht="12.75"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7:17" ht="12.75"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7:17" ht="12.75"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7:17" ht="12.75"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7:17" ht="12.75"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7:17" ht="12.75"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7:17" ht="12.75"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7:17" ht="12.75"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7:17" ht="12.75"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7:17" ht="12.75"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7:17" ht="12.75"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7:17" ht="12.75"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7:17" ht="12.75"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7:17" ht="12.75"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7:17" ht="12.75"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7:17" ht="12.75"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7:17" ht="12.75"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7:17" ht="12.75"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7:17" ht="12.75"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7:17" ht="12.75"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7:17" ht="12.75"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7:17" ht="12.75"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7:17" ht="12.75"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7:17" ht="12.75"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7:17" ht="12.75"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7:17" ht="12.75"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7:17" ht="12.75"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7:17" ht="12.75"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7:17" ht="12.75"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7:17" ht="12.75"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7:17" ht="12.75"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7:17" ht="12.75"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7:17" ht="12.75"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7:17" ht="12.75"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7:17" ht="12.75"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7:17" ht="12.75"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7:17" ht="12.75"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7:17" ht="12.75"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7:17" ht="12.75"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7:17" ht="12.75"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7:17" ht="12.75"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7:17" ht="12.75"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7:17" ht="12.75"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7:17" ht="12.75"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7:17" ht="12.75"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7:17" ht="12.75"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7:17" ht="12.75"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7:17" ht="12.75"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7:17" ht="12.75"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7:17" ht="12.75"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7:17" ht="12.75"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7:17" ht="12.75"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7:17" ht="12.75"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7:17" ht="12.75"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7:17" ht="12.75"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7:17" ht="12.75"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7:17" ht="12.75"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7:17" ht="12.75"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7:17" ht="12.75"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7:17" ht="12.75"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</sheetData>
  <printOptions gridLines="1" horizontalCentered="1"/>
  <pageMargins left="0.2" right="0" top="0.36" bottom="0.25" header="0.24" footer="0"/>
  <pageSetup fitToHeight="1" fitToWidth="1" horizontalDpi="300" verticalDpi="300" orientation="landscape" scale="51" r:id="rId1"/>
  <headerFooter alignWithMargins="0">
    <oddHeader>&amp;C&amp;A&amp;R&amp;9&amp;D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2000-05-22T17:21:14Z</cp:lastPrinted>
  <dcterms:created xsi:type="dcterms:W3CDTF">2000-05-08T12:01:30Z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