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6360" yWindow="65521" windowWidth="6375" windowHeight="12030" tabRatio="599" firstSheet="6" activeTab="6"/>
  </bookViews>
  <sheets>
    <sheet name="Sch 1- Rate Base " sheetId="1" r:id="rId1"/>
    <sheet name="Sch 1A - Cash Working Capit" sheetId="2" r:id="rId2"/>
    <sheet name="Ratios" sheetId="3" r:id="rId3"/>
    <sheet name="Sch 3 - Expenses" sheetId="4" r:id="rId4"/>
    <sheet name="Sch 2 -Weighted Cost of Capital" sheetId="5" r:id="rId5"/>
    <sheet name="Sch 2 -Rate of Return" sheetId="6" r:id="rId6"/>
    <sheet name="Sch 3A - Taxes" sheetId="7" r:id="rId7"/>
    <sheet name="Sch 3B - Other Items" sheetId="8" r:id="rId8"/>
    <sheet name="Average System Cost" sheetId="9" r:id="rId9"/>
    <sheet name="Salaries" sheetId="10" r:id="rId10"/>
    <sheet name="PP &amp; OSS WorkSheet" sheetId="11" r:id="rId11"/>
    <sheet name="DIRECT 256 Deferred Gains " sheetId="12" r:id="rId12"/>
    <sheet name="DIRECT 254 Other Reg Liab " sheetId="13" r:id="rId13"/>
    <sheet name="DIRECT 253 Other Def Credits" sheetId="14" r:id="rId14"/>
    <sheet name="DIRECT 244 245 Der Liab Hedges" sheetId="15" r:id="rId15"/>
    <sheet name="DIRECT 187 Def Losses Disp Prop" sheetId="16" r:id="rId16"/>
    <sheet name="DIRECT 186 Misc Deferred Debits" sheetId="17" r:id="rId17"/>
    <sheet name="DIRECT 182.3 Oth Reg Assets " sheetId="18" r:id="rId18"/>
    <sheet name="DIRECT ACCUM PROV AMORTDEPR COM" sheetId="19" r:id="rId19"/>
    <sheet name="DIRECT Amort Exp Intang Plant" sheetId="20" r:id="rId20"/>
    <sheet name="DIRECT COMMON" sheetId="21" r:id="rId21"/>
    <sheet name="DIRECT ACQ ADJ" sheetId="22" r:id="rId22"/>
    <sheet name="DIRECT E303" sheetId="23" r:id="rId23"/>
    <sheet name="DIRECT 456" sheetId="24" r:id="rId24"/>
    <sheet name="DIRECT E302" sheetId="25" r:id="rId25"/>
    <sheet name="110-111 Bal Sht Assets &amp; Debits" sheetId="26" r:id="rId26"/>
    <sheet name="112-113 Bal Sht Liablts &amp; Crdts" sheetId="27" r:id="rId27"/>
    <sheet name="114-117 Statement of Income" sheetId="28" r:id="rId28"/>
    <sheet name="200 Utly Plnt Dep, Amort, Depl" sheetId="29" r:id="rId29"/>
    <sheet name="204-207 Elect Plnt-In-Service" sheetId="30" r:id="rId30"/>
    <sheet name="219 Accum Prov for Depr of E Pl" sheetId="31" r:id="rId31"/>
    <sheet name="232 Other Reg Assets" sheetId="32" r:id="rId32"/>
    <sheet name="233 Misc Deferred Debit" sheetId="33" r:id="rId33"/>
    <sheet name="257 Long-Term Debt" sheetId="34" r:id="rId34"/>
    <sheet name="262 Taxes" sheetId="35" r:id="rId35"/>
    <sheet name="269 Other Deferred Credits" sheetId="36" r:id="rId36"/>
    <sheet name="278 Other Reg Liabilities" sheetId="37" r:id="rId37"/>
    <sheet name="300-301 Elect Oper Revenues" sheetId="38" r:id="rId38"/>
    <sheet name="310-311 Sales for Resale" sheetId="39" r:id="rId39"/>
    <sheet name="320-323 Electric O&amp;M" sheetId="40" r:id="rId40"/>
    <sheet name="327 Purchase Power" sheetId="41" r:id="rId41"/>
    <sheet name="330 Trans Elec to others" sheetId="42" r:id="rId42"/>
    <sheet name="336 Elec Plnt Depr &amp; Amort" sheetId="43" r:id="rId43"/>
    <sheet name="354 Labor" sheetId="44" r:id="rId44"/>
  </sheets>
  <definedNames>
    <definedName name="_xlnm._FilterDatabase" localSheetId="16" hidden="1">'DIRECT 186 Misc Deferred Debits'!$D$10:$G$50</definedName>
    <definedName name="_xlnm._FilterDatabase" localSheetId="13" hidden="1">'DIRECT 253 Other Def Credits'!$B$7:$G$45</definedName>
    <definedName name="_xlnm.Print_Area" localSheetId="8">'Average System Cost'!$A$1:$F$39</definedName>
    <definedName name="_xlnm.Print_Area" localSheetId="17">'DIRECT 182.3 Oth Reg Assets '!$B$1:$G$70</definedName>
    <definedName name="_xlnm.Print_Area" localSheetId="16">'DIRECT 186 Misc Deferred Debits'!$B$1:$G$51</definedName>
    <definedName name="_xlnm.Print_Area" localSheetId="15">'DIRECT 187 Def Losses Disp Prop'!$B$1:$G$14</definedName>
    <definedName name="_xlnm.Print_Area" localSheetId="14">'DIRECT 244 245 Der Liab Hedges'!$B$1:$G$16</definedName>
    <definedName name="_xlnm.Print_Area" localSheetId="13">'DIRECT 253 Other Def Credits'!$B$1:$G$45</definedName>
    <definedName name="_xlnm.Print_Area" localSheetId="12">'DIRECT 254 Other Reg Liab '!$B$1:$G$22</definedName>
    <definedName name="_xlnm.Print_Area" localSheetId="11">'DIRECT 256 Deferred Gains '!$B$1:$G$14</definedName>
    <definedName name="_xlnm.Print_Area" localSheetId="23">'DIRECT 456'!$B$1:$G$15</definedName>
    <definedName name="_xlnm.Print_Area" localSheetId="18">'DIRECT ACCUM PROV AMORTDEPR COM'!$B$1:$G$26</definedName>
    <definedName name="_xlnm.Print_Area" localSheetId="21">'DIRECT ACQ ADJ'!$B$1:$G$30</definedName>
    <definedName name="_xlnm.Print_Area" localSheetId="19">'DIRECT Amort Exp Intang Plant'!$C$1:$H$15</definedName>
    <definedName name="_xlnm.Print_Area" localSheetId="20">'DIRECT COMMON'!$B$1:$F$23</definedName>
    <definedName name="_xlnm.Print_Area" localSheetId="24">'DIRECT E302'!$B$1:$G$14</definedName>
    <definedName name="_xlnm.Print_Area" localSheetId="22">'DIRECT E303'!$B$1:$G$15</definedName>
    <definedName name="_xlnm.Print_Area" localSheetId="9">'Salaries'!$A$1:$E$35</definedName>
    <definedName name="_xlnm.Print_Area" localSheetId="5">'Sch 3 - Expenses'!$A$1:$H$123</definedName>
    <definedName name="_xlnm.Print_Area" localSheetId="4">'Sch 2 -Weighted Cost of Capital'!$A$1:$H$48</definedName>
    <definedName name="_xlnm.Print_Area" localSheetId="7">'Sch 1- Rate Base '!$A$1:$J$36</definedName>
    <definedName name="_xlnm.Print_Titles" localSheetId="17">'DIRECT 182.3 Oth Reg Assets '!$1:$10</definedName>
    <definedName name="_xlnm.Print_Titles" localSheetId="16">'DIRECT 186 Misc Deferred Debits'!$1:$10</definedName>
    <definedName name="_xlnm.Print_Titles" localSheetId="15">'DIRECT 187 Def Losses Disp Prop'!$1:$10</definedName>
    <definedName name="_xlnm.Print_Titles" localSheetId="14">'DIRECT 244 245 Der Liab Hedges'!$1:$10</definedName>
    <definedName name="_xlnm.Print_Titles" localSheetId="13">'DIRECT 253 Other Def Credits'!$1:$10</definedName>
    <definedName name="_xlnm.Print_Titles" localSheetId="12">'DIRECT 254 Other Reg Liab '!$1:$10</definedName>
    <definedName name="_xlnm.Print_Titles" localSheetId="11">'DIRECT 256 Deferred Gains '!$1:$10</definedName>
    <definedName name="_xlnm.Print_Titles" localSheetId="2">'Ratios'!$1:$4</definedName>
    <definedName name="_xlnm.Print_Titles" localSheetId="5">'Sch 3 - Expenses'!$1:$4</definedName>
    <definedName name="ratio">'Ratios'!$D$71:$G$81</definedName>
  </definedNames>
  <calcPr fullCalcOnLoad="1"/>
</workbook>
</file>

<file path=xl/comments1.xml><?xml version="1.0" encoding="utf-8"?>
<comments xmlns="http://schemas.openxmlformats.org/spreadsheetml/2006/main">
  <authors>
    <author>zcpauls</author>
  </authors>
  <commentList>
    <comment ref="G67" authorId="0">
      <text>
        <r>
          <rPr>
            <b/>
            <sz val="8"/>
            <rFont val="Tahoma"/>
            <family val="0"/>
          </rPr>
          <t>zcpauls:</t>
        </r>
        <r>
          <rPr>
            <sz val="8"/>
            <rFont val="Tahoma"/>
            <family val="0"/>
          </rPr>
          <t xml:space="preserve">
included in Accum Prov for Depr, Amort, &amp; Depl (In-Service: Deprc Cmmn Plt)  (a)</t>
        </r>
      </text>
    </comment>
  </commentList>
</comments>
</file>

<file path=xl/sharedStrings.xml><?xml version="1.0" encoding="utf-8"?>
<sst xmlns="http://schemas.openxmlformats.org/spreadsheetml/2006/main" count="7039" uniqueCount="2032">
  <si>
    <t>5th and Jackson Indemnity</t>
  </si>
  <si>
    <t>PTC Credits (Sch 95a)</t>
  </si>
  <si>
    <t>PTC Credits (Sch 95a) Contra</t>
  </si>
  <si>
    <t>2005 - Shelf Registration</t>
  </si>
  <si>
    <t>2006 - Shelf Registration</t>
  </si>
  <si>
    <t>Residential Exc-Misc Def Debits</t>
  </si>
  <si>
    <t>ACCOUNT 221</t>
  </si>
  <si>
    <t>First Mortgage Bonds MTN 7.75% Series A</t>
  </si>
  <si>
    <t>First Mortgage Bonds Senior MTN 7.02% Series A</t>
  </si>
  <si>
    <t>First Mortgage Bonds Senior MTN 6.74% Series A</t>
  </si>
  <si>
    <t>Medium Term Notes - 6.46%</t>
  </si>
  <si>
    <t>Medium Term Notes - 7.00%</t>
  </si>
  <si>
    <t>First Mortgage Bonds Senior MTN 7.61% Series B</t>
  </si>
  <si>
    <t>First Mortgage Bonds Senior MTN 7.96% Series B</t>
  </si>
  <si>
    <t>First Mortgage Bonds Senior MTN 7.69% Series C</t>
  </si>
  <si>
    <t>Forsyth Pollution Control Bonds 5.0% 2003A</t>
  </si>
  <si>
    <t>Forsyth Pollution Control Bonds 5.1% 2003B</t>
  </si>
  <si>
    <t>First Mortgage Bonds Senior MTN 3.363%</t>
  </si>
  <si>
    <t>First Mortgage Bonds Senior Notes 5.483%</t>
  </si>
  <si>
    <t>First Mortgage Bonds Senior Notes 5.197%</t>
  </si>
  <si>
    <t>First Mortgage Bonds MTN 8.14% Series A</t>
  </si>
  <si>
    <t>First Mortgage Bonds MTN 8.06% Series A</t>
  </si>
  <si>
    <t>First Mortgage Bonds Senior Notes 6.724%</t>
  </si>
  <si>
    <t>First Mortgage Bonds Senior Notes 6.274%</t>
  </si>
  <si>
    <t>Bonds assumed which were originally issued by Washington Natural Gas Company</t>
  </si>
  <si>
    <t>First Mortgage Bonds 9.57%</t>
  </si>
  <si>
    <t>Medium Term Notes - 6.58% Series C</t>
  </si>
  <si>
    <t>Medium Term Notes - 6.61% Series C</t>
  </si>
  <si>
    <t>Medium Term Notes - 6.62% Series C</t>
  </si>
  <si>
    <t>Medium Term Notes - 7.02% Series C</t>
  </si>
  <si>
    <t>Medium Term Notes - 7.04% Series C</t>
  </si>
  <si>
    <t>Medium Term Notes - 6.53% Series C</t>
  </si>
  <si>
    <t>Medium Term Notes - 6.51% Series C</t>
  </si>
  <si>
    <t>Medium Term Notes - 7.12% Series C</t>
  </si>
  <si>
    <t>Medium Term Notes - 6.83% Series C</t>
  </si>
  <si>
    <t>Medium Term Notes - 6.90% Series C</t>
  </si>
  <si>
    <t>Medium Term Notes - 7.35% Series C</t>
  </si>
  <si>
    <t>Medium Term Notes - 7.36% Series C</t>
  </si>
  <si>
    <t>Medium Term Notes - 7.15% Series C</t>
  </si>
  <si>
    <t>Medium Term Notes - 7.20% Series C</t>
  </si>
  <si>
    <t>ACCOUNT 223, Notes Payable to Assoc. Companies</t>
  </si>
  <si>
    <t>Capital Trust I - 8.231%</t>
  </si>
  <si>
    <t>Capital Trust II - 8.400%</t>
  </si>
  <si>
    <t>ACCOUNT 224, Other Long Term Debt</t>
  </si>
  <si>
    <t>Mandatorily Redeemable Preferred Stock - 4.70%</t>
  </si>
  <si>
    <t>Mandatorily Redeemable Preferred Stock - 4.84%</t>
  </si>
  <si>
    <t>Income Tax</t>
  </si>
  <si>
    <t>Employment Tax</t>
  </si>
  <si>
    <t>Other Federal Taxes</t>
  </si>
  <si>
    <t>STATE OF WASHINGTON</t>
  </si>
  <si>
    <t>Property</t>
  </si>
  <si>
    <t>State Excise</t>
  </si>
  <si>
    <t>Municipal</t>
  </si>
  <si>
    <t>Other State Taxes</t>
  </si>
  <si>
    <t>OTHER STATES</t>
  </si>
  <si>
    <t>Other Taxes</t>
  </si>
  <si>
    <t>DEFERRED COMP - SALARY</t>
  </si>
  <si>
    <t>FAS 87 PENSION LIABILITY</t>
  </si>
  <si>
    <t>186, 219</t>
  </si>
  <si>
    <t>SPEC RETIREMENT BENEFITS</t>
  </si>
  <si>
    <t>SFAS 106 UNFUNDED LIABILITY</t>
  </si>
  <si>
    <t>EXECUTIVE INCENTIVE PLANS</t>
  </si>
  <si>
    <t>DEFERRED INTERCHANGE POWER</t>
  </si>
  <si>
    <t>MISC ITEMS</t>
  </si>
  <si>
    <t>PSE NON-QUAL RETIRE PLAN LIAB</t>
  </si>
  <si>
    <t>232, 241</t>
  </si>
  <si>
    <t>COLSTRIP 3&amp;4 FINAL RECLAMATION LIB</t>
  </si>
  <si>
    <t>232, 131</t>
  </si>
  <si>
    <t>UNCLAIMED PROPERTY</t>
  </si>
  <si>
    <t>UNEARNED REVENUE</t>
  </si>
  <si>
    <t>OTHER DEFERRED CREDIT - ADS</t>
  </si>
  <si>
    <t>UNAPPL CONSERV. &amp; RENEW. DISC</t>
  </si>
  <si>
    <t>UNEARNED REVENUE - POLE CONTACTS</t>
  </si>
  <si>
    <t>LOW INCOME PROGRAM</t>
  </si>
  <si>
    <t>CONTRA LOW INCOME PROGRAM</t>
  </si>
  <si>
    <t>SCH 85 LINE EXTENSION COSTS</t>
  </si>
  <si>
    <t>GREEN POWER TARIFF</t>
  </si>
  <si>
    <t>PIPELINE CAPACITY ASSIGNMENT - GAS</t>
  </si>
  <si>
    <t>FAS 148, 123 LTIP</t>
  </si>
  <si>
    <t>UNEARNED MT STAR CONV. REV.</t>
  </si>
  <si>
    <t>DEUTSCHE BANK COLLATERAL DEPOSIT</t>
  </si>
  <si>
    <t>DEFERRED ELEC CONSERVTN GRANT - BR</t>
  </si>
  <si>
    <t>SNOQUALMIE LICENSE O&amp;M LIABILITY</t>
  </si>
  <si>
    <t>DEFERRED POLE CONTACT COMPLIANCE</t>
  </si>
  <si>
    <t>H R INTEREST DUE CUSTOMER</t>
  </si>
  <si>
    <t>LANDLORD INCENTIVES</t>
  </si>
  <si>
    <t>Conservation Fuctionalization</t>
  </si>
  <si>
    <t>WORKERS COMP RESERVE</t>
  </si>
  <si>
    <t>BOTHELL ACCESS CTR</t>
  </si>
  <si>
    <t xml:space="preserve">     INCENTIVES</t>
  </si>
  <si>
    <t>Rock Island Power Costs - 34 years</t>
  </si>
  <si>
    <t>Unamort. Gain from Disposition of Allowances</t>
  </si>
  <si>
    <t>Proceeds form Canwest Settlement</t>
  </si>
  <si>
    <t>Intangible Plant:</t>
  </si>
  <si>
    <t>Intangible Plant - Organization</t>
  </si>
  <si>
    <t>204-207</t>
  </si>
  <si>
    <t>Intangible Plant - Franchises and Consents</t>
  </si>
  <si>
    <t>Intangible Plant - Miscellaneous</t>
  </si>
  <si>
    <t>Total Intangible Plant</t>
  </si>
  <si>
    <t>Production Plant:</t>
  </si>
  <si>
    <t>310-316</t>
  </si>
  <si>
    <t xml:space="preserve">Nuclear Production </t>
  </si>
  <si>
    <t>320-325</t>
  </si>
  <si>
    <t xml:space="preserve">Hydraulic Production  </t>
  </si>
  <si>
    <t>330-336</t>
  </si>
  <si>
    <t>340-346</t>
  </si>
  <si>
    <t>Total Production Plant</t>
  </si>
  <si>
    <t>350-359</t>
  </si>
  <si>
    <t>Total Transmission Plant</t>
  </si>
  <si>
    <t>Distribution Plant:</t>
  </si>
  <si>
    <t>360-373</t>
  </si>
  <si>
    <t xml:space="preserve">Total Distribution Plant  </t>
  </si>
  <si>
    <t xml:space="preserve">General Plant:  </t>
  </si>
  <si>
    <t>Land and Land Rights</t>
  </si>
  <si>
    <t>Structures and Improvements</t>
  </si>
  <si>
    <t>Furniture and Equipment</t>
  </si>
  <si>
    <t>Transportation Equipment</t>
  </si>
  <si>
    <t>Stores Equipment</t>
  </si>
  <si>
    <t>Tools and Garage Equipment</t>
  </si>
  <si>
    <t>Laboratory Equipment</t>
  </si>
  <si>
    <t>Power Operated Equipment</t>
  </si>
  <si>
    <t>Communication Equipment</t>
  </si>
  <si>
    <t>Miscellaneous Equipment</t>
  </si>
  <si>
    <t>Total General Plant</t>
  </si>
  <si>
    <t>Total Electric Plant In-Service</t>
  </si>
  <si>
    <t>(Total Intangible + Total Production + Total Transmission + Total Distribution + Total General)</t>
  </si>
  <si>
    <t>LESS:</t>
  </si>
  <si>
    <t>Depreciation Reserve</t>
  </si>
  <si>
    <t>Amortization Reserve</t>
  </si>
  <si>
    <t>Total Depreciation and Amortization</t>
  </si>
  <si>
    <t>Total Net Plant</t>
  </si>
  <si>
    <t xml:space="preserve"> (Total Electric Plant In-Service) - (Total Depreciation &amp; Amortization)</t>
  </si>
  <si>
    <t>Assets and Other Debits (Comparative Balance Sheet)</t>
  </si>
  <si>
    <t>(Utility Plant) Held For Future Use</t>
  </si>
  <si>
    <t>(Utility Plant) Completed Construction - Not Classified</t>
  </si>
  <si>
    <t>Nuclear Fuel</t>
  </si>
  <si>
    <t>Acquisition Adjustments (Electric)</t>
  </si>
  <si>
    <t>Other Investment</t>
  </si>
  <si>
    <t>110-111</t>
  </si>
  <si>
    <t>Fuel Stock</t>
  </si>
  <si>
    <t>Plant Materials and Operating Supplies</t>
  </si>
  <si>
    <t>Direct Assignment Analysis - Accum Prov for Depr, Amort, &amp; Depl (In-Service: Deprc Cmmn Plt)  (a)</t>
  </si>
  <si>
    <t>C101002</t>
  </si>
  <si>
    <t>C101003</t>
  </si>
  <si>
    <t>C101004</t>
  </si>
  <si>
    <t>C101002 Total</t>
  </si>
  <si>
    <t>C101003 Total</t>
  </si>
  <si>
    <t>C101004 Total</t>
  </si>
  <si>
    <t>RWIP-Mass C.O.R./Salvage &amp; AMA Reserve</t>
  </si>
  <si>
    <t>Stores Expense Undistributed</t>
  </si>
  <si>
    <t>Total Assets and Other Debits</t>
  </si>
  <si>
    <t xml:space="preserve">Liabilities and Other Credits (Comparative Balance Sheet) </t>
  </si>
  <si>
    <t>112-113</t>
  </si>
  <si>
    <t>Total Liabilities and Other Credits</t>
  </si>
  <si>
    <t>Total Rate Base</t>
  </si>
  <si>
    <t>(Total Net Plant + Debits - Credits)</t>
  </si>
  <si>
    <t>Schedule 3: Expenses</t>
  </si>
  <si>
    <t>Power Production Expenses:</t>
  </si>
  <si>
    <t>500-509</t>
  </si>
  <si>
    <t>Nuclear - Fuel</t>
  </si>
  <si>
    <t>517-525</t>
  </si>
  <si>
    <t>Nuclear - Maintenance</t>
  </si>
  <si>
    <t>528-532</t>
  </si>
  <si>
    <t>Hydraulic - Operation</t>
  </si>
  <si>
    <t>535-540</t>
  </si>
  <si>
    <t>Hydraulic - Maintenance</t>
  </si>
  <si>
    <t>541-545</t>
  </si>
  <si>
    <t>Other Power - Fuel</t>
  </si>
  <si>
    <t>546-550</t>
  </si>
  <si>
    <t>Other Power - Maintenance</t>
  </si>
  <si>
    <t>551-554</t>
  </si>
  <si>
    <t>System Control and Load Dispatching</t>
  </si>
  <si>
    <t>Other Expenses</t>
  </si>
  <si>
    <t>BPA REP Reversal</t>
  </si>
  <si>
    <t>Total Production Expense</t>
  </si>
  <si>
    <t>565</t>
  </si>
  <si>
    <t>Total Operations less Wheeling</t>
  </si>
  <si>
    <t>560-567</t>
  </si>
  <si>
    <t>Total Maintenance</t>
  </si>
  <si>
    <t>568-573</t>
  </si>
  <si>
    <t>Total Transmission Expense</t>
  </si>
  <si>
    <t>Distribution Expense:</t>
  </si>
  <si>
    <t>Total Operations</t>
  </si>
  <si>
    <t>580-589</t>
  </si>
  <si>
    <t>590-598</t>
  </si>
  <si>
    <t>Total Distribution Expense</t>
  </si>
  <si>
    <t>Customer and Sales Expenses:</t>
  </si>
  <si>
    <t>Total Customer Accounts</t>
  </si>
  <si>
    <t>901-905</t>
  </si>
  <si>
    <t>Total Customer and Sales Expenses</t>
  </si>
  <si>
    <t>Administration and General Expense:</t>
  </si>
  <si>
    <t>Administration and General Salaries</t>
  </si>
  <si>
    <t>Office Supplies &amp; Expenses</t>
  </si>
  <si>
    <t>(Less) Administration Expenses Transferred - Credit</t>
  </si>
  <si>
    <t>Outside Services Employed</t>
  </si>
  <si>
    <t>Property Insurance</t>
  </si>
  <si>
    <t>Injuries and Damages</t>
  </si>
  <si>
    <t>Employee Pensions &amp; Benefits</t>
  </si>
  <si>
    <t>Franchise Requirements</t>
  </si>
  <si>
    <t>Regulatory Commission Expenses</t>
  </si>
  <si>
    <t>(Less) Duplicate Charges - Credit</t>
  </si>
  <si>
    <t>General Advertising Expenses</t>
  </si>
  <si>
    <t>Miscellaneous General Expenses</t>
  </si>
  <si>
    <t>Rents</t>
  </si>
  <si>
    <t>Total Administration and General Expenses</t>
  </si>
  <si>
    <t>Total Operations and Maintenance</t>
  </si>
  <si>
    <t>(Total Expenses: Production + Transmission + Distribution + Customer and Sales +Total Administration and General Expenses)</t>
  </si>
  <si>
    <t>Depreciation and Amortization:</t>
  </si>
  <si>
    <t xml:space="preserve">Hydraulic Production Plant - Conventional </t>
  </si>
  <si>
    <t>Hydraulic Production Plant - Pumped Storage</t>
  </si>
  <si>
    <t>Common Plant - Electric</t>
  </si>
  <si>
    <t>Other States</t>
  </si>
  <si>
    <t>Other Included Items:</t>
  </si>
  <si>
    <t>411.7</t>
  </si>
  <si>
    <t>Sales for Resale</t>
  </si>
  <si>
    <t>Total Sales for Resale</t>
  </si>
  <si>
    <t>Other Revenues:</t>
  </si>
  <si>
    <t>Forfeited Discounts</t>
  </si>
  <si>
    <t>Miscellaneous Service Revenues</t>
  </si>
  <si>
    <t>451</t>
  </si>
  <si>
    <t>Sales of Water and Water Power</t>
  </si>
  <si>
    <t>453</t>
  </si>
  <si>
    <t>Rent from Electric Property</t>
  </si>
  <si>
    <t>454</t>
  </si>
  <si>
    <t>Interdepartmental Rents</t>
  </si>
  <si>
    <t>456</t>
  </si>
  <si>
    <t>Total Other Revenues</t>
  </si>
  <si>
    <t>Total Other Included Items</t>
  </si>
  <si>
    <t>Total Operating Expenses</t>
  </si>
  <si>
    <t>Total Cost</t>
  </si>
  <si>
    <t>Schedule 4: Average System Cost</t>
  </si>
  <si>
    <t>Labor Ratio Input:</t>
  </si>
  <si>
    <t>Administrative &amp; General</t>
  </si>
  <si>
    <t>Total Labor</t>
  </si>
  <si>
    <t>Cash Working Capital Calculation:</t>
  </si>
  <si>
    <t>Total Production O&amp;M</t>
  </si>
  <si>
    <t>Total Distribution O&amp;M</t>
  </si>
  <si>
    <t>Total Administrative and General O&amp;M</t>
  </si>
  <si>
    <t>Allowable Functionalized Cash Working Capital</t>
  </si>
  <si>
    <t xml:space="preserve">    PTD Total</t>
  </si>
  <si>
    <t>Direct to Distribution</t>
  </si>
  <si>
    <t>Direct to Production</t>
  </si>
  <si>
    <t>Direct to Transmission</t>
  </si>
  <si>
    <t>Direct Allocation</t>
  </si>
  <si>
    <t>Production, Transmission, Distribution, General</t>
  </si>
  <si>
    <t>Gain from Sale of Bellevue Office Building</t>
  </si>
  <si>
    <t>Gain from Sale of Crossroads Land &amp; Building</t>
  </si>
  <si>
    <t>DETM NW Pipeline Capacity Agreement</t>
  </si>
  <si>
    <t>DETM Westcoast Pipeline Capacity 10% Agreement</t>
  </si>
  <si>
    <t>DETM Westcoast Pipeline Capacity Trans. Agreement</t>
  </si>
  <si>
    <t>SALES FOR RESALE (A/C 447-01)</t>
  </si>
  <si>
    <t>Municipalities</t>
  </si>
  <si>
    <t>Port of Bremerton</t>
  </si>
  <si>
    <t>RQ</t>
  </si>
  <si>
    <t>Sch005</t>
  </si>
  <si>
    <t>Port of Brownsville</t>
  </si>
  <si>
    <t>City of Des Moines</t>
  </si>
  <si>
    <t>Kingston Port District</t>
  </si>
  <si>
    <t>Kittitas Co PUD</t>
  </si>
  <si>
    <t>City of Oak Harbor</t>
  </si>
  <si>
    <t>Poulsbo Port District</t>
  </si>
  <si>
    <t>Port of Skagit - LaConner Marina</t>
  </si>
  <si>
    <t>Port of Skagit - North Basin</t>
  </si>
  <si>
    <t>SALES FOR RESALE (A/C 447-03)</t>
  </si>
  <si>
    <t>Other Utilities</t>
  </si>
  <si>
    <t>American Electric Power Serv Corp</t>
  </si>
  <si>
    <t>Avista Corp. WWP Division</t>
  </si>
  <si>
    <t>Barclays Bank Plc</t>
  </si>
  <si>
    <t>Bear Energy LP</t>
  </si>
  <si>
    <t>Benton County PUD</t>
  </si>
  <si>
    <t>Black Hills Power</t>
  </si>
  <si>
    <t>BP Energy Co.</t>
  </si>
  <si>
    <t>BPA</t>
  </si>
  <si>
    <t>British Columbia Transmission Corp</t>
  </si>
  <si>
    <t>Cargill Power Markets</t>
  </si>
  <si>
    <t>Chelan County PUD #1</t>
  </si>
  <si>
    <t>Cincinnati Gas &amp; Electric Co</t>
  </si>
  <si>
    <t>Cinergy Services</t>
  </si>
  <si>
    <t>Citigroup Energy Inc</t>
  </si>
  <si>
    <t>Clatskanie PUD</t>
  </si>
  <si>
    <t>Conoco, Inc.</t>
  </si>
  <si>
    <t>Constellation Power Source, Inc.</t>
  </si>
  <si>
    <t>Coral Power</t>
  </si>
  <si>
    <t>DB Energy Trading LLC</t>
  </si>
  <si>
    <t>Douglas County PUD #1</t>
  </si>
  <si>
    <t>ENMAX Energy Marketing, Inc.</t>
  </si>
  <si>
    <t>Epcor Merchant &amp; Capital</t>
  </si>
  <si>
    <t>Eugene Water &amp; Electric</t>
  </si>
  <si>
    <t>Fortis Energy Marketing &amp; Trading</t>
  </si>
  <si>
    <t>Franklin County PUD #1</t>
  </si>
  <si>
    <t>Grant County PUD #2</t>
  </si>
  <si>
    <t>Grays Harbor PUD #1</t>
  </si>
  <si>
    <t>J. Aron &amp; Company</t>
  </si>
  <si>
    <t>JP Morgan Ventures Energy</t>
  </si>
  <si>
    <t>Klamath Falls, City of</t>
  </si>
  <si>
    <t>Lehman Bros Commodity Services</t>
  </si>
  <si>
    <t>Los Angeles Dept. Water &amp; Power</t>
  </si>
  <si>
    <t>Merrill Lynch Commodities</t>
  </si>
  <si>
    <t>Morgan Stanley CG</t>
  </si>
  <si>
    <t>N. California Power Agency</t>
  </si>
  <si>
    <t>NorthPoint Energy Solutions, Inc.</t>
  </si>
  <si>
    <t>Occidental Power Services</t>
  </si>
  <si>
    <t>Okanogan PUD</t>
  </si>
  <si>
    <t>Pacific Northwest Generation Coop.</t>
  </si>
  <si>
    <t>PG&amp;E Energy Trading</t>
  </si>
  <si>
    <t>Pinnacle West Capital Corp</t>
  </si>
  <si>
    <t>Powerex Corp.</t>
  </si>
  <si>
    <t>PP&amp;L Montana, LLC.</t>
  </si>
  <si>
    <t>San Diego Gas &amp; Electric</t>
  </si>
  <si>
    <t>Seattle City Light Marketing</t>
  </si>
  <si>
    <t>Sempra Energy Solutions</t>
  </si>
  <si>
    <t>Sempra Energy Trading</t>
  </si>
  <si>
    <t>Silicon Valley Pwr - Santa Clara</t>
  </si>
  <si>
    <t>Snohomish County PUD #1</t>
  </si>
  <si>
    <t>Southern Cal - Edison</t>
  </si>
  <si>
    <t>SUEZ Energy Marketing</t>
  </si>
  <si>
    <t>TransCanada Power Corp.</t>
  </si>
  <si>
    <t>UBS AG</t>
  </si>
  <si>
    <t>Western Area Power Association</t>
  </si>
  <si>
    <t>Williams Power Company</t>
  </si>
  <si>
    <t>+13/+21/+80/+198/</t>
  </si>
  <si>
    <t>-13/-21/-80/-198/</t>
  </si>
  <si>
    <t>+20/+21/+80/+198/</t>
  </si>
  <si>
    <t>+33/+41/+80/+198/</t>
  </si>
  <si>
    <t>-33/-41/-80/-198/</t>
  </si>
  <si>
    <t>+40/+41/+80/+198/</t>
  </si>
  <si>
    <t>+50/+59/+80/+198/</t>
  </si>
  <si>
    <t>+58/+59/+80/+198/</t>
  </si>
  <si>
    <t>+67/+74/+80/+198/</t>
  </si>
  <si>
    <t>+73/+74/+80/+198/</t>
  </si>
  <si>
    <t>+79/+80/+198/</t>
  </si>
  <si>
    <t>+99/+112/+198/</t>
  </si>
  <si>
    <t>(561.1) Load Dispatch-Reliability</t>
  </si>
  <si>
    <t>(561.2) Load Dispatch-Monitor and Operate Transmission System</t>
  </si>
  <si>
    <t>(561.3) Load Dispatch-Transmission Service and Scheduling</t>
  </si>
  <si>
    <t>(561.4) Scheduling, System Control and Dispatch Services</t>
  </si>
  <si>
    <t>(561.5) Reliability, Planning and Standards Development</t>
  </si>
  <si>
    <t>(561.6) Transmission Service Studies</t>
  </si>
  <si>
    <t>(561.7) Generation Interconnection Studies</t>
  </si>
  <si>
    <t>(561.8) Reliability, Planning and Standards Development Services</t>
  </si>
  <si>
    <t>TOTAL Operation (Total of lines 83 thru 98)</t>
  </si>
  <si>
    <t>+111/+112/+198/</t>
  </si>
  <si>
    <t>(569.1) Maintenance of Computer Hardware</t>
  </si>
  <si>
    <t>(569.2) Maintenance of Computer Software</t>
  </si>
  <si>
    <t>(569.3) Maintenance of Communication Equipment</t>
  </si>
  <si>
    <t>(569.4) Maintenance of Miscellaneous Regional Transmission Plant</t>
  </si>
  <si>
    <t>TOTAL Maintenance (Total of lines 101 thru 110)</t>
  </si>
  <si>
    <t>TOTAL Transmission Expenses (Total of lines 99 and 111)</t>
  </si>
  <si>
    <t>3. REGIONAL MARKET EXPENSES</t>
  </si>
  <si>
    <t>(575.1) Operation Supervision</t>
  </si>
  <si>
    <t>+123/+131/+198/</t>
  </si>
  <si>
    <t>(575.2) Day-Ahead and Real-Time Market Facilitation</t>
  </si>
  <si>
    <t>(575.3) Transmission Rights Market Facilitation</t>
  </si>
  <si>
    <t>(575.4) Capacity Market Facilitation</t>
  </si>
  <si>
    <t>(575.5) Ancillary Services Market Facilitation</t>
  </si>
  <si>
    <t>(575.6) Market Monitoring and Compliance</t>
  </si>
  <si>
    <t>(575.7) Market Facilitation, Monitoring and Compliance Services</t>
  </si>
  <si>
    <t>(575.8) Rents</t>
  </si>
  <si>
    <t>Total Operation (Lines 115 thru 122)</t>
  </si>
  <si>
    <t>(576.1) Maintenance of Structures and Improvements</t>
  </si>
  <si>
    <t>+130/+131/+198/</t>
  </si>
  <si>
    <t>(576.2) Maintenance of Computer Hardware</t>
  </si>
  <si>
    <t>(576.3) Maintenance of Computer Software</t>
  </si>
  <si>
    <t>(576.4) Maintenance of Communication Equipment</t>
  </si>
  <si>
    <t>(576.5) Maintenance of Miscellaneous Market Operation Plant</t>
  </si>
  <si>
    <t>Total Maintenance (Lines 125 thru 129)</t>
  </si>
  <si>
    <t>TOTAL Regional Transmission and Market Op Expns (Total 123 and 130)</t>
  </si>
  <si>
    <t>4. DISTRIBUTION EXPENSES</t>
  </si>
  <si>
    <t>+144/+156/+198/</t>
  </si>
  <si>
    <t>TOTAL Operation (Enter Total of lines 134 thru 143)</t>
  </si>
  <si>
    <t>+155/+156/+198/</t>
  </si>
  <si>
    <t>TOTAL Maintenance (Total of lines 146 thru 154)</t>
  </si>
  <si>
    <t>Ratio Used</t>
  </si>
  <si>
    <t xml:space="preserve">       TOTAL </t>
  </si>
  <si>
    <t>row_literal</t>
  </si>
  <si>
    <t>row_prvlg</t>
  </si>
  <si>
    <t>1. INTANGIBLE PLANT</t>
  </si>
  <si>
    <t>(301) Organization</t>
  </si>
  <si>
    <t>(302) Franchises and Consents</t>
  </si>
  <si>
    <t>(303) Miscellaneous Intangible Plant</t>
  </si>
  <si>
    <t>TOTAL Intangible Plant (Enter Total of lines 2, 3, and 4)</t>
  </si>
  <si>
    <t>2. PRODUCTION PLANT</t>
  </si>
  <si>
    <t>A. Steam Production Plant</t>
  </si>
  <si>
    <t>(310) Land and Land Rights</t>
  </si>
  <si>
    <t>(311) Structures and Improvements</t>
  </si>
  <si>
    <t>(312) Boiler Plant Equipment</t>
  </si>
  <si>
    <t>(313) Engines and Engine-Driven Generators</t>
  </si>
  <si>
    <t>(314) Turbogenerator Units</t>
  </si>
  <si>
    <t>(315) Accessory Electric Equipment</t>
  </si>
  <si>
    <t>(316) Misc. Power Plant Equipment</t>
  </si>
  <si>
    <t>(317) Asset Retirement Costs for Steam Production</t>
  </si>
  <si>
    <t>TOTAL Steam Production Plant (Enter Total of lines 8 thru 15)</t>
  </si>
  <si>
    <t>B. Nuclear Production Plant</t>
  </si>
  <si>
    <t>(320) Land and Land Rights</t>
  </si>
  <si>
    <t>(321) Structures and Improvements</t>
  </si>
  <si>
    <t>(322) Reactor Plant Equipment</t>
  </si>
  <si>
    <t>(323) Turbogenerator Units</t>
  </si>
  <si>
    <t>(324) Accessory Electric Equipment</t>
  </si>
  <si>
    <t>(325) Misc. Power Plant Equipment</t>
  </si>
  <si>
    <t>(326) Asset Retirement Costs for Nuclear Production</t>
  </si>
  <si>
    <t>TOTAL Nuclear Production Plant (Enter Total of lines 18 thru 24)</t>
  </si>
  <si>
    <t>C. Hydraulic Production Plant</t>
  </si>
  <si>
    <t>(330) Land and Land Rights</t>
  </si>
  <si>
    <t>row_number</t>
  </si>
  <si>
    <t>row_seq</t>
  </si>
  <si>
    <t>spplmnt_num</t>
  </si>
  <si>
    <t>begin_yr_bal</t>
  </si>
  <si>
    <t>adjustments</t>
  </si>
  <si>
    <t>yr_end_bal</t>
  </si>
  <si>
    <t>total_cde</t>
  </si>
  <si>
    <t>col_disp</t>
  </si>
  <si>
    <t>sum_field</t>
  </si>
  <si>
    <t>cols</t>
  </si>
  <si>
    <t>sum_cols</t>
  </si>
  <si>
    <t>equation_</t>
  </si>
  <si>
    <t>resp_name</t>
  </si>
  <si>
    <t>Avista Corporation</t>
  </si>
  <si>
    <t>H</t>
  </si>
  <si>
    <t>cd</t>
  </si>
  <si>
    <t>amt1</t>
  </si>
  <si>
    <t>amt2</t>
  </si>
  <si>
    <t>amt3</t>
  </si>
  <si>
    <t>amt5</t>
  </si>
  <si>
    <t>other6</t>
  </si>
  <si>
    <t>amt6</t>
  </si>
  <si>
    <t>amt7</t>
  </si>
  <si>
    <t>ref_pg</t>
  </si>
  <si>
    <t>beg_bal</t>
  </si>
  <si>
    <t>end_bal</t>
  </si>
  <si>
    <t>end_qtr_bal</t>
  </si>
  <si>
    <t>pri_yr_q4_bal</t>
  </si>
  <si>
    <t>200-201</t>
  </si>
  <si>
    <t>202-203</t>
  </si>
  <si>
    <t>224-225</t>
  </si>
  <si>
    <t>N</t>
  </si>
  <si>
    <t>228-229</t>
  </si>
  <si>
    <t>202-203/227</t>
  </si>
  <si>
    <t>352-353</t>
  </si>
  <si>
    <t>dsc_purp_asset</t>
  </si>
  <si>
    <t>beg_yr_bal</t>
  </si>
  <si>
    <t>debits</t>
  </si>
  <si>
    <t>acct_chrg_cr</t>
  </si>
  <si>
    <t>amount_cr</t>
  </si>
  <si>
    <t>dsc_purp_asset_f</t>
  </si>
  <si>
    <t>beg_yr_bal_f</t>
  </si>
  <si>
    <t>debits_f</t>
  </si>
  <si>
    <t>acct_chrg_cr_f</t>
  </si>
  <si>
    <t>amount_cr_f</t>
  </si>
  <si>
    <t>yr_end_bal_f</t>
  </si>
  <si>
    <t>Line 1</t>
  </si>
  <si>
    <t>Line 2</t>
  </si>
  <si>
    <t>Line 3</t>
  </si>
  <si>
    <t>Line 4</t>
  </si>
  <si>
    <t>Line 5</t>
  </si>
  <si>
    <t>Line 6</t>
  </si>
  <si>
    <t>Line 7</t>
  </si>
  <si>
    <t>Line 8</t>
  </si>
  <si>
    <t>Line 9</t>
  </si>
  <si>
    <t>Line 10</t>
  </si>
  <si>
    <t>Line 11</t>
  </si>
  <si>
    <t>Line 12</t>
  </si>
  <si>
    <t>Line 13</t>
  </si>
  <si>
    <t>Line 14</t>
  </si>
  <si>
    <t>Line 15</t>
  </si>
  <si>
    <t>Line 16</t>
  </si>
  <si>
    <t>Line 17</t>
  </si>
  <si>
    <t>Line 18</t>
  </si>
  <si>
    <t>Line 19</t>
  </si>
  <si>
    <t>Line 20</t>
  </si>
  <si>
    <t>Line 21</t>
  </si>
  <si>
    <t>Line 22</t>
  </si>
  <si>
    <t>Line 23</t>
  </si>
  <si>
    <t>Line 24</t>
  </si>
  <si>
    <t>Line 25</t>
  </si>
  <si>
    <t>Line 26</t>
  </si>
  <si>
    <t>Line 27</t>
  </si>
  <si>
    <t>Line 28</t>
  </si>
  <si>
    <t>Line 29</t>
  </si>
  <si>
    <t>Line 30</t>
  </si>
  <si>
    <t>Line 31</t>
  </si>
  <si>
    <t>Line 32</t>
  </si>
  <si>
    <t>Line 33</t>
  </si>
  <si>
    <t>Line 34</t>
  </si>
  <si>
    <t>Line 35</t>
  </si>
  <si>
    <t>Line 36</t>
  </si>
  <si>
    <t>Line 37</t>
  </si>
  <si>
    <t>Line 38</t>
  </si>
  <si>
    <t>Line 39</t>
  </si>
  <si>
    <t>Line 40</t>
  </si>
  <si>
    <t>Line 41</t>
  </si>
  <si>
    <t>Line 42</t>
  </si>
  <si>
    <t>Line 43</t>
  </si>
  <si>
    <t>dfrrd_debit_dsc</t>
  </si>
  <si>
    <t>dfrrd_debit_dsc_f</t>
  </si>
  <si>
    <t>begin_yr_bal_f</t>
  </si>
  <si>
    <t>Line 44</t>
  </si>
  <si>
    <t>Line 45</t>
  </si>
  <si>
    <t>Various</t>
  </si>
  <si>
    <t>+171/+198/</t>
  </si>
  <si>
    <t>TOTAL Customer Service and Information Expenses (Total 167 thru 170)</t>
  </si>
  <si>
    <t>7. SALES EXPENSES</t>
  </si>
  <si>
    <t>+178/+198/</t>
  </si>
  <si>
    <t>TOTAL Sales Expenses (Enter Total of lines 174  thru 177)</t>
  </si>
  <si>
    <t>8. ADMINISTRATIVE AND GENERAL EXPENSES</t>
  </si>
  <si>
    <t>+194/+197/+198/</t>
  </si>
  <si>
    <t>-194/-197/-198/</t>
  </si>
  <si>
    <t>TOTAL Operation (Enter Total of lines 181  thru 193)</t>
  </si>
  <si>
    <t>+197/+198/</t>
  </si>
  <si>
    <t>TOTAL Administrative &amp; General Expenses (Total of lines 194  and 196)</t>
  </si>
  <si>
    <t>TOTAL Elec Op and Maint Expns (Total 80,112,131,156,164,171,178,197)</t>
  </si>
  <si>
    <t>Line 46</t>
  </si>
  <si>
    <t>250-251</t>
  </si>
  <si>
    <t>118-119</t>
  </si>
  <si>
    <t>122(a)(b)</t>
  </si>
  <si>
    <t>256-257</t>
  </si>
  <si>
    <t>262-263</t>
  </si>
  <si>
    <t>266-267</t>
  </si>
  <si>
    <t>272-277</t>
  </si>
  <si>
    <t>othr_dfr_cr_dsc</t>
  </si>
  <si>
    <t>contra_acct_dr</t>
  </si>
  <si>
    <t>amount_dr</t>
  </si>
  <si>
    <t>credits</t>
  </si>
  <si>
    <t>othr_dfr_cr_dsc_f</t>
  </si>
  <si>
    <t>contra_acct_dr_f</t>
  </si>
  <si>
    <t>amount_dr_f</t>
  </si>
  <si>
    <t>credits_f</t>
  </si>
  <si>
    <t>dsc_purp</t>
  </si>
  <si>
    <t>dr_acct_num</t>
  </si>
  <si>
    <t>dr_amount</t>
  </si>
  <si>
    <t>end_yr_bal</t>
  </si>
  <si>
    <t>dsc_purp_f</t>
  </si>
  <si>
    <t>dr_acct_num_f</t>
  </si>
  <si>
    <t>dr_amount_f</t>
  </si>
  <si>
    <t>end_yr_bal_f</t>
  </si>
  <si>
    <t>crnt_yr_amt</t>
  </si>
  <si>
    <t>prev_yr_amt</t>
  </si>
  <si>
    <t>crnt_yr_amt_f</t>
  </si>
  <si>
    <t>prev_yr_amt_f</t>
  </si>
  <si>
    <t>bc</t>
  </si>
  <si>
    <t>depr_expn</t>
  </si>
  <si>
    <t>depr_expn_f</t>
  </si>
  <si>
    <t>depr_asset_retire_f</t>
  </si>
  <si>
    <t>limterm_elc_plnt_f</t>
  </si>
  <si>
    <t>othr_elc_plnt_f</t>
  </si>
  <si>
    <t>total_f</t>
  </si>
  <si>
    <t>f</t>
  </si>
  <si>
    <t>bcdef</t>
  </si>
  <si>
    <t>tax_accrd_bgn_yr</t>
  </si>
  <si>
    <t>prpd_tax_bgn_yr</t>
  </si>
  <si>
    <t>tax_chrg_drng_yr</t>
  </si>
  <si>
    <t>tax_paid_drng_yr</t>
  </si>
  <si>
    <t>tax_accrd_end_yr</t>
  </si>
  <si>
    <t>reterng_adjstmnt</t>
  </si>
  <si>
    <t>other</t>
  </si>
  <si>
    <t>tax_kind_f</t>
  </si>
  <si>
    <t>tax_accrd_bgn_yr_f</t>
  </si>
  <si>
    <t>prpd_tax_bgn_yr_f</t>
  </si>
  <si>
    <t>tax_chrg_drng_yr_f</t>
  </si>
  <si>
    <t>tax_paid_drng_yr_f</t>
  </si>
  <si>
    <t>adjustments_f</t>
  </si>
  <si>
    <t>tax_accrd_end_yr_f</t>
  </si>
  <si>
    <t>prpd_tax_end_yr_f</t>
  </si>
  <si>
    <t>electric_f</t>
  </si>
  <si>
    <t>xtraordnry_items_f</t>
  </si>
  <si>
    <t>reterng_adjstmnt_f</t>
  </si>
  <si>
    <t>other_f</t>
  </si>
  <si>
    <t>current_yr_total</t>
  </si>
  <si>
    <t>previous_yr_tot</t>
  </si>
  <si>
    <t>curr_3_mon</t>
  </si>
  <si>
    <t>prior_3_mon</t>
  </si>
  <si>
    <t>cy_elctrc_total</t>
  </si>
  <si>
    <t>prev_yr_elc_tot</t>
  </si>
  <si>
    <t>cy_gas_total</t>
  </si>
  <si>
    <t>prev_yr_gas_tot</t>
  </si>
  <si>
    <t>BONNEVILLE POWER ADMINISTRATION</t>
  </si>
  <si>
    <t>RESIDENTIAL PURCHASE AND SALE AGREEMENT</t>
  </si>
  <si>
    <t>Proposed 2008 Average System Cost Methodology</t>
  </si>
  <si>
    <t xml:space="preserve">Schedule 1: Plant Investment / Rate Base </t>
  </si>
  <si>
    <t>Form 1</t>
  </si>
  <si>
    <t>Numbers</t>
  </si>
  <si>
    <t xml:space="preserve">Intangible Plant - Organization  </t>
  </si>
  <si>
    <t xml:space="preserve">Intangible Plant - Franchises and Consents  </t>
  </si>
  <si>
    <t xml:space="preserve">Intangible Plant - Miscellaneous  </t>
  </si>
  <si>
    <t>Federal Income Tax Factor</t>
  </si>
  <si>
    <t>Transmission Plant: (i)</t>
  </si>
  <si>
    <t xml:space="preserve">Transmission Plant  </t>
  </si>
  <si>
    <t xml:space="preserve">Distribution Plant  </t>
  </si>
  <si>
    <t xml:space="preserve">Other Tangible Property </t>
  </si>
  <si>
    <t>Asset Retirement Costs for General Plant</t>
  </si>
  <si>
    <t>204-208</t>
  </si>
  <si>
    <t xml:space="preserve">Hydraulic Production Plant </t>
  </si>
  <si>
    <t>Transmission Plant (i)</t>
  </si>
  <si>
    <t>Mining Plant Depreciation</t>
  </si>
  <si>
    <t xml:space="preserve">Capital Lease - Common Plant </t>
  </si>
  <si>
    <t>Leasehold Improvements</t>
  </si>
  <si>
    <t>Cash Working Capital  (f)</t>
  </si>
  <si>
    <t>Calculation</t>
  </si>
  <si>
    <t>120.1-120.6</t>
  </si>
  <si>
    <t>Construction Work in Progress (CWIP)</t>
  </si>
  <si>
    <t>107 &amp; 120.1</t>
  </si>
  <si>
    <t>Investment in Associated Companies</t>
  </si>
  <si>
    <t xml:space="preserve">Long-Term Portion of Derivative Assets </t>
  </si>
  <si>
    <t xml:space="preserve">Fuel Stock Expenses Undistributed </t>
  </si>
  <si>
    <t>110-112</t>
  </si>
  <si>
    <t xml:space="preserve">Prepayments </t>
  </si>
  <si>
    <t xml:space="preserve">Derivative Instrument Assets </t>
  </si>
  <si>
    <t xml:space="preserve">Unamortized Debt Expenses </t>
  </si>
  <si>
    <t xml:space="preserve">Extraordinary Property Losses </t>
  </si>
  <si>
    <t xml:space="preserve">Unrecovered Plant and Regulatory Study Costs </t>
  </si>
  <si>
    <t xml:space="preserve">Other Regulatory Assets </t>
  </si>
  <si>
    <t xml:space="preserve">Prelim. Survey and Investigation Charges (Electric) </t>
  </si>
  <si>
    <t xml:space="preserve">Preliminary Natural Gas Survey and Investigation Charges </t>
  </si>
  <si>
    <t>Other Preliminary Survey and Investigation Charges</t>
  </si>
  <si>
    <t xml:space="preserve">Clearing Accounts </t>
  </si>
  <si>
    <t xml:space="preserve">Temporary Facilities </t>
  </si>
  <si>
    <t xml:space="preserve">Miscellaneous Deferred Debits </t>
  </si>
  <si>
    <t xml:space="preserve">Deferred Losses from Disposition of Utility Plant </t>
  </si>
  <si>
    <t xml:space="preserve">Research, Development, and Demonstration Expenditures </t>
  </si>
  <si>
    <t xml:space="preserve">Unamortized Loss on Reacquired Debt </t>
  </si>
  <si>
    <t xml:space="preserve">Accumulated Deferred Income Taxes </t>
  </si>
  <si>
    <t xml:space="preserve">Customer Advances for Construction </t>
  </si>
  <si>
    <t xml:space="preserve">Other Deferred Credits </t>
  </si>
  <si>
    <t xml:space="preserve">Other Regulatory Liabilities </t>
  </si>
  <si>
    <t xml:space="preserve">Accumulated Deferred Investment Tax Credits </t>
  </si>
  <si>
    <t xml:space="preserve">Deferred Gains from Disposition of Utility Plant </t>
  </si>
  <si>
    <t xml:space="preserve">Unamortized Gain on Reacquired Debt </t>
  </si>
  <si>
    <t>Accumulated Deferred Income Taxes-Accel. Amort.</t>
  </si>
  <si>
    <t xml:space="preserve">Accumulated Deferred Income Taxes-Property </t>
  </si>
  <si>
    <t xml:space="preserve">Accumulated Deferred Income Taxes-Other </t>
  </si>
  <si>
    <t>Schedule 1A: Cash Working Capital  (f)</t>
  </si>
  <si>
    <t>Total Transmission O&amp;M (i)</t>
  </si>
  <si>
    <t>Total Customer &amp; Sales</t>
  </si>
  <si>
    <t xml:space="preserve">Revised Total O&amp;M Expenses </t>
  </si>
  <si>
    <t xml:space="preserve">One-Eighth Revised Total O&amp;M Expenses </t>
  </si>
  <si>
    <t>Schedule 2: Capital Structure and Rate of Return (b)</t>
  </si>
  <si>
    <t xml:space="preserve">Investor Owned Utility Return Calculation </t>
  </si>
  <si>
    <t>Step 1: Weighted Cost of Capital from Most Recent State Commission Rate Order</t>
  </si>
  <si>
    <t>Capitalization Structure</t>
  </si>
  <si>
    <t>Effective Cost</t>
  </si>
  <si>
    <t>Component</t>
  </si>
  <si>
    <t>Amount</t>
  </si>
  <si>
    <t>Percent</t>
  </si>
  <si>
    <t>Embedded</t>
  </si>
  <si>
    <t>Weighted</t>
  </si>
  <si>
    <t>Debt</t>
  </si>
  <si>
    <t>Preferred Equity</t>
  </si>
  <si>
    <t>Common Equity</t>
  </si>
  <si>
    <t>Step 2: Gross Up Equity Return for Federal Income Taxes</t>
  </si>
  <si>
    <t>Federal Income Tax Rate   (Currently 35%)</t>
  </si>
  <si>
    <t>{(ROR – (Embedded Cost of Debt * (Debt / (Total Capital))} * {(Federal Tax Rate / (1- Federal Tax Rate)}</t>
  </si>
  <si>
    <t>Federal Income Tax Adjusted Weighted Cost of Capital</t>
  </si>
  <si>
    <t>(Weighted Cost of Capital Plus Federal Income Tax Factor)</t>
  </si>
  <si>
    <t>Step 3: Calculate Return on Rate Base</t>
  </si>
  <si>
    <t>Total Rate Base from Schedule 1</t>
  </si>
  <si>
    <t>Federal Income Tax Adjusted Return on Rate Base</t>
  </si>
  <si>
    <t>(Total Rate Base * Federal Income Tax Adjusted Weighted Cost of Capital)</t>
  </si>
  <si>
    <t xml:space="preserve">Consumer Owed Utility Return Calculation </t>
  </si>
  <si>
    <t>Step 1: Data Inputs</t>
  </si>
  <si>
    <t>Total Interest Expense</t>
  </si>
  <si>
    <t>Revenue Finaced Capital Expenditures</t>
  </si>
  <si>
    <t>Total Debt</t>
  </si>
  <si>
    <t>Annual Debt Service or TIER</t>
  </si>
  <si>
    <t>Total Revenue Requirement</t>
  </si>
  <si>
    <r>
      <t>Note:</t>
    </r>
    <r>
      <rPr>
        <i/>
        <sz val="12"/>
        <rFont val="Times New Roman"/>
        <family val="1"/>
      </rPr>
      <t xml:space="preserve"> BPA has identified an error in the Proposed 2008 ASC Methodology, Endnote b, regarding the calculation of return for Utilities that do not use depreciation or jurisdictional rate setting.  BPA is currently reviewing this matter and will post a proposed revision to Endnote b as soon as possible.  In addition, BPA will make a corresponding revision and posting to add language to the ASC Methodology template regarding this matter. </t>
    </r>
  </si>
  <si>
    <t>Steam Power - Fuel</t>
  </si>
  <si>
    <t>Steam Power - Operations  (Excluding 501 - Fuel)</t>
  </si>
  <si>
    <t>Steam Power - Maintenance</t>
  </si>
  <si>
    <t>510-515</t>
  </si>
  <si>
    <t>Nuclear - Operation ( Excluding 518 -  Fuel)</t>
  </si>
  <si>
    <t>Other Power - Operations (Excluding 547 - Fuel)</t>
  </si>
  <si>
    <t>Public Purpose Charges (h)</t>
  </si>
  <si>
    <t>Transmission Expenses: (i)</t>
  </si>
  <si>
    <t>Transportation Expenses (Non Major)</t>
  </si>
  <si>
    <t>320-324</t>
  </si>
  <si>
    <t>Amortization of Plant Acquisition Adjustments  (Electric)</t>
  </si>
  <si>
    <t>(Total O&amp;M - Total Depreciation &amp; Amortization)</t>
  </si>
  <si>
    <t>Sum of Dec-06</t>
  </si>
  <si>
    <t>254 Total</t>
  </si>
  <si>
    <t>253 Total</t>
  </si>
  <si>
    <t>244 Total</t>
  </si>
  <si>
    <t>245 Total</t>
  </si>
  <si>
    <t>187 Total</t>
  </si>
  <si>
    <t>186 Total</t>
  </si>
  <si>
    <t>182 Total</t>
  </si>
  <si>
    <t>Acct.det</t>
  </si>
  <si>
    <t>Sum of  Accm.ord.deprec</t>
  </si>
  <si>
    <t>Sum of Production Accm.ord.deprec</t>
  </si>
  <si>
    <t>Sum of Transmission Accm.ord.deprec</t>
  </si>
  <si>
    <t>Sum of Distribution/Other Accm.ord.deprec</t>
  </si>
  <si>
    <t>Income Tax (Included on Schedule 2)</t>
  </si>
  <si>
    <t>TOTAL FEDERAL</t>
  </si>
  <si>
    <t>STATE AND OTHER</t>
  </si>
  <si>
    <t>State of Arizona:</t>
  </si>
  <si>
    <t>Income</t>
  </si>
  <si>
    <t>State of California</t>
  </si>
  <si>
    <t>Unemployment</t>
  </si>
  <si>
    <t>Franchise-Income</t>
  </si>
  <si>
    <t>Regulatory Commission</t>
  </si>
  <si>
    <t>Use</t>
  </si>
  <si>
    <t>Local Franchise</t>
  </si>
  <si>
    <t xml:space="preserve">    Subtotal California</t>
  </si>
  <si>
    <t>State of Colorado</t>
  </si>
  <si>
    <t xml:space="preserve">    Subtotal Colorado</t>
  </si>
  <si>
    <t>State of Idaho:</t>
  </si>
  <si>
    <t>KWH</t>
  </si>
  <si>
    <t>Business License - Sho Ban</t>
  </si>
  <si>
    <t xml:space="preserve">    Subtotal Idaho</t>
  </si>
  <si>
    <t>State of Montana:</t>
  </si>
  <si>
    <t>Corporate License - Income</t>
  </si>
  <si>
    <t>Energy License</t>
  </si>
  <si>
    <t>Wholesale Energy</t>
  </si>
  <si>
    <t xml:space="preserve">    Subtotal Montana</t>
  </si>
  <si>
    <t>State of Nevada:</t>
  </si>
  <si>
    <t>Business Tax</t>
  </si>
  <si>
    <t xml:space="preserve">    Subtotal Nevada</t>
  </si>
  <si>
    <t>State of New Mexico</t>
  </si>
  <si>
    <t xml:space="preserve">    Subtotal New Mexico</t>
  </si>
  <si>
    <t>State of Oregon</t>
  </si>
  <si>
    <t>Wilsonville Payroll</t>
  </si>
  <si>
    <t>Excise-Income</t>
  </si>
  <si>
    <t>City of Portland Income</t>
  </si>
  <si>
    <t>Office of Energy</t>
  </si>
  <si>
    <t>Tri-Met</t>
  </si>
  <si>
    <t>Lane County</t>
  </si>
  <si>
    <t>Franchise</t>
  </si>
  <si>
    <t xml:space="preserve">    Subtotal Oregon</t>
  </si>
  <si>
    <t>State of Texas</t>
  </si>
  <si>
    <t xml:space="preserve">    Subtotal Texas</t>
  </si>
  <si>
    <t>State of Utah:</t>
  </si>
  <si>
    <t>Navajo Nation</t>
  </si>
  <si>
    <t>Gross Receipts</t>
  </si>
  <si>
    <t xml:space="preserve">    Subtotal Utah</t>
  </si>
  <si>
    <t>State of Washington</t>
  </si>
  <si>
    <t>Business &amp; Occupation</t>
  </si>
  <si>
    <t>Public Utility</t>
  </si>
  <si>
    <t>Retailing</t>
  </si>
  <si>
    <t>Land Tax</t>
  </si>
  <si>
    <t>State of Wyoming</t>
  </si>
  <si>
    <t>Corporate License</t>
  </si>
  <si>
    <t>Other Payroll Taxes</t>
  </si>
  <si>
    <t>Annual Report</t>
  </si>
  <si>
    <t xml:space="preserve">    Subtotal Wyoming</t>
  </si>
  <si>
    <t>TOTAL STATE AND OTHER TAXES</t>
  </si>
  <si>
    <t xml:space="preserve">Schedule 3B Other Included Items </t>
  </si>
  <si>
    <t>Other Electric Revenues</t>
  </si>
  <si>
    <t>Revenues from Transmission of Electricity of Others (i)</t>
  </si>
  <si>
    <t>(Total Disposition of Plant + Total Sales for Resale + Total Other Revenue)</t>
  </si>
  <si>
    <t>(From Schedule 3)</t>
  </si>
  <si>
    <t>(From Schedule 2)</t>
  </si>
  <si>
    <t>State and Other Taxes</t>
  </si>
  <si>
    <t>(From Schedule 3a)</t>
  </si>
  <si>
    <t>(From Schedule 3b)</t>
  </si>
  <si>
    <t>(Total Operating Expenses + Return on Rate Base + State and Other Taxes  - Total Other Included Items)</t>
  </si>
  <si>
    <t>Contract System Cost</t>
  </si>
  <si>
    <t>(Less)  New Large Single Load Costs (d)</t>
  </si>
  <si>
    <t>Total Contract System Cost</t>
  </si>
  <si>
    <t>Contract System Load (MWh)</t>
  </si>
  <si>
    <t>Total Retail Load</t>
  </si>
  <si>
    <t>(Less) New Large Single Load</t>
  </si>
  <si>
    <t>Total Retail Load (Net of NLSL) (d)</t>
  </si>
  <si>
    <t>Distribution Loss (f)</t>
  </si>
  <si>
    <t xml:space="preserve">Total Contract System Load </t>
  </si>
  <si>
    <t>Average System Cost $/MWh</t>
  </si>
  <si>
    <t>cy_other_total_1</t>
  </si>
  <si>
    <t>prev_yr_other_1</t>
  </si>
  <si>
    <t>cy_other_total_2</t>
  </si>
  <si>
    <t>prev_yr_other_2</t>
  </si>
  <si>
    <t>cy_other_total_3</t>
  </si>
  <si>
    <t>prev_yr_other_3</t>
  </si>
  <si>
    <t>cy_other_total_4</t>
  </si>
  <si>
    <t>prev_yr_other_4</t>
  </si>
  <si>
    <t>current_yr_total_f</t>
  </si>
  <si>
    <t>previous_yr_tot_f</t>
  </si>
  <si>
    <t>curr_3_mon_f</t>
  </si>
  <si>
    <t>prior_3_mon_f</t>
  </si>
  <si>
    <t>cy_elctrc_total_f</t>
  </si>
  <si>
    <t>prev_yr_elc_tot_f</t>
  </si>
  <si>
    <t>cy_gas_total_f</t>
  </si>
  <si>
    <t>prev_yr_gas_tot_f</t>
  </si>
  <si>
    <t>cy_other_total_1_f</t>
  </si>
  <si>
    <t>prev_yr_other_1_f</t>
  </si>
  <si>
    <t>cy_other_total_2_f</t>
  </si>
  <si>
    <t>prev_yr_other_2_f</t>
  </si>
  <si>
    <t>cy_other_total_3_f</t>
  </si>
  <si>
    <t>prev_yr_other_3_f</t>
  </si>
  <si>
    <t>cy_other_total_4_f</t>
  </si>
  <si>
    <t>prev_yr_other_4_f</t>
  </si>
  <si>
    <t>ref_page</t>
  </si>
  <si>
    <t>UTILITY OPERATING INCOME</t>
  </si>
  <si>
    <t>cdefghijklmnop</t>
  </si>
  <si>
    <t>Operating Revenues (400)</t>
  </si>
  <si>
    <t>300-301</t>
  </si>
  <si>
    <t>Operating Expenses</t>
  </si>
  <si>
    <t>Operation Expenses (401)</t>
  </si>
  <si>
    <t>320-323</t>
  </si>
  <si>
    <t>Maintenance Expenses (402)</t>
  </si>
  <si>
    <t>Depreciation Expense (403)</t>
  </si>
  <si>
    <t>336-337</t>
  </si>
  <si>
    <t>Depreciation Expense for Asset Retirement Costs (403.1)</t>
  </si>
  <si>
    <t>Amort. &amp; Depl. of Utility Plant (404-405)</t>
  </si>
  <si>
    <t>Amort. of Utility Plant Acq. Adj. (406)</t>
  </si>
  <si>
    <t>Amort. Property Losses, Unrecov Plant and Regulatory Study Costs (407)</t>
  </si>
  <si>
    <t>Amort. of Conversion Expenses (407)</t>
  </si>
  <si>
    <t>Regulatory Debits (407.3)</t>
  </si>
  <si>
    <t>(Less) Regulatory Credits (407.4)</t>
  </si>
  <si>
    <t>Taxes Other Than Income Taxes (408.1)</t>
  </si>
  <si>
    <t>Income Taxes - Federal (409.1)</t>
  </si>
  <si>
    <t xml:space="preserve">             - Other (409.1)</t>
  </si>
  <si>
    <t>Provision for Deferred Income Taxes (410.1)</t>
  </si>
  <si>
    <t>234, 272-277</t>
  </si>
  <si>
    <t>(Less) Provision for Deferred Income Taxes-Cr. (411.1)</t>
  </si>
  <si>
    <t>Investment Tax Credit Adj. - Net (411.4)</t>
  </si>
  <si>
    <t>(Less) Gains from Disp. of Utility Plant (411.6)</t>
  </si>
  <si>
    <t>Losses from Disp. of Utility Plant (411.7)</t>
  </si>
  <si>
    <t>(Less) Gains from Disposition of Allowances (411.8)</t>
  </si>
  <si>
    <t>Losses from Disposition of Allowances (411.9)</t>
  </si>
  <si>
    <t>Accretion Expense (411.10)</t>
  </si>
  <si>
    <t xml:space="preserve">Production </t>
  </si>
  <si>
    <t>TOTAL Utility Operating Expenses (Enter Total of lines 4 thru 24)</t>
  </si>
  <si>
    <t>Net Util Oper Inc (Enter Tot line 2 less 25) Carry to Pg117,line 27</t>
  </si>
  <si>
    <t>Net Utility Operating Income (Carried forward from page 114)</t>
  </si>
  <si>
    <t>D</t>
  </si>
  <si>
    <t>ghijklmnop</t>
  </si>
  <si>
    <t>cdef</t>
  </si>
  <si>
    <t>Other Income and Deductions</t>
  </si>
  <si>
    <t>Other Income</t>
  </si>
  <si>
    <t>Nonutilty Operating Income</t>
  </si>
  <si>
    <t>Revenues From Merchandising, Jobbing and Contract Work (415)</t>
  </si>
  <si>
    <t>(Less) Costs and Exp. of Merchandising, Job. &amp; Contract Work (416)</t>
  </si>
  <si>
    <t>Revenues From Nonutility Operations (417)</t>
  </si>
  <si>
    <t>(Less) Expenses of Nonutility Operations (417.1)</t>
  </si>
  <si>
    <t>Nonoperating Rental Income (418)</t>
  </si>
  <si>
    <t>Equity in Earnings of Subsidiary Companies (418.1)</t>
  </si>
  <si>
    <t>Interest and Dividend Income (419)</t>
  </si>
  <si>
    <t>Allowance for Other Funds Used During Construction (419.1)</t>
  </si>
  <si>
    <t>Miscellaneous Nonoperating Income (421)</t>
  </si>
  <si>
    <t>Gain on Disposition of Property (421.1)</t>
  </si>
  <si>
    <t>FERC Form 1</t>
  </si>
  <si>
    <t>Functionalization</t>
  </si>
  <si>
    <t>Distribution/  Other</t>
  </si>
  <si>
    <t>Page</t>
  </si>
  <si>
    <t>Number</t>
  </si>
  <si>
    <t>Default</t>
  </si>
  <si>
    <t>Optional</t>
  </si>
  <si>
    <t>DIST</t>
  </si>
  <si>
    <t>PROD</t>
  </si>
  <si>
    <t>TRANS</t>
  </si>
  <si>
    <t>Amortization of Intangible Plant  - Account 301</t>
  </si>
  <si>
    <t>Amortization of Intangible Plant  - Account 302</t>
  </si>
  <si>
    <t>Amortization of Intangible Plant  - Account 303</t>
  </si>
  <si>
    <t>Amortization of Plant Held for Future Use</t>
  </si>
  <si>
    <t>In-Service: Depreciation of Common Plant  (a)</t>
  </si>
  <si>
    <t>Amortization of Other Utility Plant (a)</t>
  </si>
  <si>
    <t>Other Property and Investments</t>
  </si>
  <si>
    <t xml:space="preserve">Long-Term Portion of Derivative Assets - Hedges </t>
  </si>
  <si>
    <t>Current and Accrued Assets</t>
  </si>
  <si>
    <t>Merchandise (Major Only)</t>
  </si>
  <si>
    <t>Other Materials and Supplies (Major only)</t>
  </si>
  <si>
    <t>EPA Allowance Inventory</t>
  </si>
  <si>
    <t>EPA Allowances Withheld</t>
  </si>
  <si>
    <t xml:space="preserve">Less: Long-Term Portion of Derivative Assets </t>
  </si>
  <si>
    <t>Derivative Instrument Assets - Hedges</t>
  </si>
  <si>
    <t xml:space="preserve">Less: Long-Term Portion of Derivative Assets - Hedges </t>
  </si>
  <si>
    <t>Deferred Debits</t>
  </si>
  <si>
    <t xml:space="preserve">Derivative Instrument Liabilities </t>
  </si>
  <si>
    <r>
      <t>(less)</t>
    </r>
    <r>
      <rPr>
        <sz val="10"/>
        <color indexed="12"/>
        <rFont val="Times New Roman"/>
        <family val="1"/>
      </rPr>
      <t xml:space="preserve"> Long-Term Portion of Derivative Instrument Liabilities</t>
    </r>
  </si>
  <si>
    <t>112-114</t>
  </si>
  <si>
    <t>Derivative Instrument Liabilities - Hedges</t>
  </si>
  <si>
    <t>112-115</t>
  </si>
  <si>
    <r>
      <t>(less)</t>
    </r>
    <r>
      <rPr>
        <sz val="10"/>
        <color indexed="12"/>
        <rFont val="Times New Roman"/>
        <family val="1"/>
      </rPr>
      <t xml:space="preserve"> Long-Term Portion of Derivative Instrument Liabilities - Hedges</t>
    </r>
  </si>
  <si>
    <t xml:space="preserve">Single-Jurisdiction Investor-Owned Utility Return Calculation </t>
  </si>
  <si>
    <t xml:space="preserve">    Note: Multi-jurisdictional utilities must begin on Page 2</t>
  </si>
  <si>
    <t xml:space="preserve">            Publicly-owned utilities must begin on Page 4</t>
  </si>
  <si>
    <t>Weighted Cost of Capital</t>
  </si>
  <si>
    <t xml:space="preserve">Multi-Jurisdiction Investor-Owned Utility Return Calculation </t>
  </si>
  <si>
    <t xml:space="preserve">Step 1: </t>
  </si>
  <si>
    <t xml:space="preserve"> Weighted Cost of Capital from Most Recent State Commission Rate Order in Jurisdiction 1</t>
  </si>
  <si>
    <t>Jurisdiction</t>
  </si>
  <si>
    <t>Rate Base</t>
  </si>
  <si>
    <t xml:space="preserve">Effective Cost - </t>
  </si>
  <si>
    <t>Allocation</t>
  </si>
  <si>
    <t>Weighted  State Allocation</t>
  </si>
  <si>
    <t xml:space="preserve"> Weighted Cost of Capital from Most Recent State Commission Rate Order in Jurisdiction 2</t>
  </si>
  <si>
    <t xml:space="preserve"> Weighted Cost of Capital from Most Recent State Commission Rate Order in Jurisdiction 3</t>
  </si>
  <si>
    <t>Weighted cost</t>
  </si>
  <si>
    <t>%</t>
  </si>
  <si>
    <t>Weighted Return</t>
  </si>
  <si>
    <r>
      <t xml:space="preserve">Multi-Jurisdiction Investor-Owned Utility Return Calculation </t>
    </r>
    <r>
      <rPr>
        <i/>
        <sz val="12"/>
        <color indexed="12"/>
        <rFont val="Times New Roman"/>
        <family val="1"/>
      </rPr>
      <t>(continued)</t>
    </r>
  </si>
  <si>
    <t xml:space="preserve">Publicly-Owned Utility Return Calculation </t>
  </si>
  <si>
    <t>Step 1: Weighted Cost of Debt</t>
  </si>
  <si>
    <t>Debt Issue</t>
  </si>
  <si>
    <t>Original</t>
  </si>
  <si>
    <t>Year</t>
  </si>
  <si>
    <t>Interest</t>
  </si>
  <si>
    <t xml:space="preserve">Interest </t>
  </si>
  <si>
    <t>Issued</t>
  </si>
  <si>
    <t>Due</t>
  </si>
  <si>
    <t>Rate</t>
  </si>
  <si>
    <t>Expense</t>
  </si>
  <si>
    <t>Weighted Cost of Debt</t>
  </si>
  <si>
    <t>Step 2: Calculate Return on Rate Base</t>
  </si>
  <si>
    <t>CONS</t>
  </si>
  <si>
    <t>Transmission of Electricity by Others (Wheeling)</t>
  </si>
  <si>
    <t>Customer Service and Information</t>
  </si>
  <si>
    <t>906-907</t>
  </si>
  <si>
    <t>Customer assistance expenses (Major only)</t>
  </si>
  <si>
    <t>909-910</t>
  </si>
  <si>
    <t>Total Sales Expense</t>
  </si>
  <si>
    <t>911-917</t>
  </si>
  <si>
    <t>Funct.  Method</t>
  </si>
  <si>
    <t>Property (k)</t>
  </si>
  <si>
    <t xml:space="preserve">    Subtotal Arizona</t>
  </si>
  <si>
    <r>
      <t xml:space="preserve">Note (k) For utilities that own power plants and related equipment in states where they do </t>
    </r>
    <r>
      <rPr>
        <b/>
        <i/>
        <sz val="12"/>
        <color indexed="12"/>
        <rFont val="Times New Roman"/>
        <family val="1"/>
      </rPr>
      <t xml:space="preserve">not </t>
    </r>
    <r>
      <rPr>
        <sz val="12"/>
        <color indexed="12"/>
        <rFont val="Times New Roman"/>
        <family val="0"/>
      </rPr>
      <t xml:space="preserve">sell electricity under rates regulated by state public utility commissions, property taxes shall be functionalized to Production.   Utilities that functionalize property taxes to production under this endnote must provide documentation that the property taxes are related to power generation and/or transmission plant and related equipment such as natural gas pipelines which are used to supply power plants owned by the utility. </t>
    </r>
  </si>
  <si>
    <t>Regulatory Debits</t>
  </si>
  <si>
    <t>(Less) Regulatory Credits</t>
  </si>
  <si>
    <t>Gain from Disposition of Utility Plant</t>
  </si>
  <si>
    <t>(Less) Loss from Disposition of Utility Plant</t>
  </si>
  <si>
    <t>Gain from Disposition of Allowances</t>
  </si>
  <si>
    <t>(Less) Loss from Disposition of Allowances</t>
  </si>
  <si>
    <t>Miscellaneous Nonoperating Income</t>
  </si>
  <si>
    <t>Sales for Resale:</t>
  </si>
  <si>
    <t>Distribution of Salaries and Wages (For Labor Ratio Calculation)</t>
  </si>
  <si>
    <t>Line</t>
  </si>
  <si>
    <t>No.</t>
  </si>
  <si>
    <t>354-355</t>
  </si>
  <si>
    <t>TOTAL Operation (Enter Total of lines 1 thru 7)</t>
  </si>
  <si>
    <t>TOTAL Maintenance (Total of lines 9 thru 12)</t>
  </si>
  <si>
    <t>Production (Enter Total of lines 1 and 9)</t>
  </si>
  <si>
    <t>Transmission (Enter Total of lines 2 and 10)</t>
  </si>
  <si>
    <t>Distribution (Enter Total of lines 3 and 11)</t>
  </si>
  <si>
    <t>Customer Accounts (Transcribe from line 4)</t>
  </si>
  <si>
    <t>Customer Service and Information (Transcribe from line 5)</t>
  </si>
  <si>
    <t>Sales (Transcribe from line 6)</t>
  </si>
  <si>
    <t>Administrative and General (Enter Total of lines 7 and 12)</t>
  </si>
  <si>
    <t>Ratio Table</t>
  </si>
  <si>
    <t>LABOR RATIO</t>
  </si>
  <si>
    <t>General Plant Ratio</t>
  </si>
  <si>
    <t>GP RATIO</t>
  </si>
  <si>
    <t>Production, Transmission, Distribution Ratio</t>
  </si>
  <si>
    <t>PTD RATIO</t>
  </si>
  <si>
    <t>Production, Transmission, Distribution and General Plant Ratio</t>
  </si>
  <si>
    <t>General Plant Total</t>
  </si>
  <si>
    <t>PTDG RATIO</t>
  </si>
  <si>
    <t>Transmission and Distribution Plant Ratio</t>
  </si>
  <si>
    <t>TD RATIO</t>
  </si>
  <si>
    <t>Maintenance of General Plant Ratio</t>
  </si>
  <si>
    <t>GPM RATIO</t>
  </si>
  <si>
    <t>SUMMARY RATIO TABLE</t>
  </si>
  <si>
    <r>
      <t xml:space="preserve">  </t>
    </r>
    <r>
      <rPr>
        <i/>
        <sz val="12"/>
        <color indexed="12"/>
        <rFont val="Times New Roman"/>
        <family val="1"/>
      </rPr>
      <t xml:space="preserve"> Less Purchased Power, Public Purpose Charge, REP Reversal, Fuel Costs</t>
    </r>
  </si>
  <si>
    <t>IF</t>
  </si>
  <si>
    <t>SF</t>
  </si>
  <si>
    <t>IU</t>
  </si>
  <si>
    <t>NA</t>
  </si>
  <si>
    <t>AD</t>
  </si>
  <si>
    <t>Purchased Power &amp; Off-System Sales</t>
  </si>
  <si>
    <t>Settlement Total</t>
  </si>
  <si>
    <t>MWh Purchased</t>
  </si>
  <si>
    <t>Purchase Power</t>
  </si>
  <si>
    <t>310-311</t>
  </si>
  <si>
    <t>310-312</t>
  </si>
  <si>
    <t>310-313</t>
  </si>
  <si>
    <t>310-314</t>
  </si>
  <si>
    <t>310-315</t>
  </si>
  <si>
    <t>310-317</t>
  </si>
  <si>
    <t>310-318</t>
  </si>
  <si>
    <t>310-319</t>
  </si>
  <si>
    <t>310-320</t>
  </si>
  <si>
    <t>TOTAL Other Income (Enter Total of lines 31 thru 40)</t>
  </si>
  <si>
    <t>Other Income Deductions</t>
  </si>
  <si>
    <t>Loss on Disposition of Property (421.2)</t>
  </si>
  <si>
    <t>Miscellaneous Amortization (425)</t>
  </si>
  <si>
    <t>Taxes Applic. to Other Income and Deductions</t>
  </si>
  <si>
    <t>Taxes Other Than Income Taxes (408.2)</t>
  </si>
  <si>
    <t>Income Taxes-Federal (409.2)</t>
  </si>
  <si>
    <t>Income Taxes-Other (409.2)</t>
  </si>
  <si>
    <t>Provision for Deferred Inc. Taxes (410.2)</t>
  </si>
  <si>
    <t>(Less) Provision for Deferred Income Taxes-Cr. (411.2)</t>
  </si>
  <si>
    <t>Investment Tax Credit Adj.-Net (411.5)</t>
  </si>
  <si>
    <t>(Less) Investment Tax Credits (420)</t>
  </si>
  <si>
    <t>Interest Charges</t>
  </si>
  <si>
    <t>Interest on Long-Term Debt (427)</t>
  </si>
  <si>
    <t>Amort. of Debt Disc. and Expense (428)</t>
  </si>
  <si>
    <t>Amortization of Loss on Reaquired Debt (428.1)</t>
  </si>
  <si>
    <t>(Less) Amort. of Premium on Debt-Credit (429)</t>
  </si>
  <si>
    <t>(Less) Amortization of Gain on Reaquired Debt-Credit (429.1)</t>
  </si>
  <si>
    <t>Interest on Debt to Assoc. Companies (430)</t>
  </si>
  <si>
    <t>Other Interest Expense (431)</t>
  </si>
  <si>
    <t>(Less) Allowance for Borrowed Funds Used During Construction-Cr. (432)</t>
  </si>
  <si>
    <t>payment_by</t>
  </si>
  <si>
    <t>erg_recv_from</t>
  </si>
  <si>
    <t>erg_delvd_to</t>
  </si>
  <si>
    <t>rtsched_trffnbr</t>
  </si>
  <si>
    <t>receipt_point</t>
  </si>
  <si>
    <t>delivery_point</t>
  </si>
  <si>
    <t>billing_demand</t>
  </si>
  <si>
    <t>mwh_recv</t>
  </si>
  <si>
    <t>mwh_delvd</t>
  </si>
  <si>
    <t>dmnd_charges</t>
  </si>
  <si>
    <t>erg_charges</t>
  </si>
  <si>
    <t>othr_charges</t>
  </si>
  <si>
    <t>tot_revenues</t>
  </si>
  <si>
    <t>payment_by_f</t>
  </si>
  <si>
    <t>erg_recv_from_f</t>
  </si>
  <si>
    <t>erg_delvd_to_f</t>
  </si>
  <si>
    <t>rtsched_trffnbr_f</t>
  </si>
  <si>
    <t>receipt_point_f</t>
  </si>
  <si>
    <t>delivery_point_f</t>
  </si>
  <si>
    <t>billing_demand_f</t>
  </si>
  <si>
    <t>mwh_recv_f</t>
  </si>
  <si>
    <t>mwh_delvd_f</t>
  </si>
  <si>
    <t>dmnd_charges_f</t>
  </si>
  <si>
    <t>erg_charges_f</t>
  </si>
  <si>
    <t>othr_charges_f</t>
  </si>
  <si>
    <t>tot_revenues_f</t>
  </si>
  <si>
    <t>Avista Energy</t>
  </si>
  <si>
    <t>Portland General Electric</t>
  </si>
  <si>
    <t>Pacificorp</t>
  </si>
  <si>
    <t>TOTAL added up here</t>
  </si>
  <si>
    <t>Extraordinary Items</t>
  </si>
  <si>
    <t>Extraordinary Income (434)</t>
  </si>
  <si>
    <t>(Less) Extraordinary Deductions (435)</t>
  </si>
  <si>
    <t>Net Extraordinary Items (Total of line 73 less line 74)</t>
  </si>
  <si>
    <t>Income Taxes-Federal and Other (409.3)</t>
  </si>
  <si>
    <t>-77/-78/</t>
  </si>
  <si>
    <t>Extraordinary Items After Taxes (line 75 less line 76)</t>
  </si>
  <si>
    <t>Net Income (Total of line 71 and 77)</t>
  </si>
  <si>
    <t>acct_dsc</t>
  </si>
  <si>
    <t>rev_amt_crnt_yr</t>
  </si>
  <si>
    <t>rev_amt_prev_yr</t>
  </si>
  <si>
    <t>mwh_sold_crnt_yr</t>
  </si>
  <si>
    <t>mwh_sold_prev_yr</t>
  </si>
  <si>
    <t>avg_cstmr_crntyr</t>
  </si>
  <si>
    <t>avg_cstmr_prevyr</t>
  </si>
  <si>
    <t>acct_dsc_f</t>
  </si>
  <si>
    <t>rev_amt_crnt_yr_f</t>
  </si>
  <si>
    <t>rev_amt_prev_yr_f</t>
  </si>
  <si>
    <t>mwh_sold_crnt_yr_f</t>
  </si>
  <si>
    <t>mwh_sold_prev_yr_f</t>
  </si>
  <si>
    <t>avg_cstmr_crntyr_f</t>
  </si>
  <si>
    <t>avg_cstmr_prevyr_f</t>
  </si>
  <si>
    <t>bcdefg</t>
  </si>
  <si>
    <t>+10/+12/+14/+27/</t>
  </si>
  <si>
    <t>+12/+14/+27/</t>
  </si>
  <si>
    <t>-14/-27/</t>
  </si>
  <si>
    <t>defg</t>
  </si>
  <si>
    <t>+26/+27/</t>
  </si>
  <si>
    <t>L</t>
  </si>
  <si>
    <t>company_name</t>
  </si>
  <si>
    <t>sttstcl_clssfctn</t>
  </si>
  <si>
    <t>ferc_rt_schedule</t>
  </si>
  <si>
    <t>avg_mthly_demand</t>
  </si>
  <si>
    <t>avg_mthly_ncp</t>
  </si>
  <si>
    <t>avg_mthly_cp</t>
  </si>
  <si>
    <t>mwh_sold</t>
  </si>
  <si>
    <t>demand_charges</t>
  </si>
  <si>
    <t>energy_charges</t>
  </si>
  <si>
    <t>other_charges</t>
  </si>
  <si>
    <t>tot_revenue_chgs</t>
  </si>
  <si>
    <t>company_name_f</t>
  </si>
  <si>
    <t>sttstcl_clssfctn_f</t>
  </si>
  <si>
    <t>ferc_rt_schedule_f</t>
  </si>
  <si>
    <t>avg_mthly_demand_f</t>
  </si>
  <si>
    <t>avg_mthly_ncp_f</t>
  </si>
  <si>
    <t>avg_mthly_cp_f</t>
  </si>
  <si>
    <t>mwh_sold_f</t>
  </si>
  <si>
    <t>demand_charges_f</t>
  </si>
  <si>
    <t>energy_charges_f</t>
  </si>
  <si>
    <t>other_charges_f</t>
  </si>
  <si>
    <t>tot_revenue_chgs_f</t>
  </si>
  <si>
    <t>BP Energy Company</t>
  </si>
  <si>
    <t>Conoco Phillips</t>
  </si>
  <si>
    <t>Morgan Stanley</t>
  </si>
  <si>
    <t>Sacramento Municipal Utility District</t>
  </si>
  <si>
    <t>Seattle City Light</t>
  </si>
  <si>
    <t>Snohomish County PUD</t>
  </si>
  <si>
    <t>Electric Plant</t>
  </si>
  <si>
    <t>Gas Plant</t>
  </si>
  <si>
    <t>(331) Structures and Improvements</t>
  </si>
  <si>
    <t>(332) Reservoirs, Dams, and Waterways</t>
  </si>
  <si>
    <t>(333) Water Wheels, Turbines, and Generators</t>
  </si>
  <si>
    <t>(334) Accessory Electric Equipment</t>
  </si>
  <si>
    <t>(335) Misc. Power PLant Equipment</t>
  </si>
  <si>
    <t>(336) Roads, Railroads, and Bridges</t>
  </si>
  <si>
    <t>(337) Asset Retirement Costs for Hydraulic Production</t>
  </si>
  <si>
    <t>TOTAL Hydraulic Production Plant (Enter Total of lines 27 thru 34)</t>
  </si>
  <si>
    <t>D. Other Production Plant</t>
  </si>
  <si>
    <t>(340) Land and Land Rights</t>
  </si>
  <si>
    <t>(341) Structures and Improvements</t>
  </si>
  <si>
    <t>(342) Fuel Holders, Products, and Accessories</t>
  </si>
  <si>
    <t>(343) Prime Movers</t>
  </si>
  <si>
    <t>(344) Generators</t>
  </si>
  <si>
    <t>(345) Accessory Electric Equipment</t>
  </si>
  <si>
    <t>(346) Misc. Power Plant Equipment</t>
  </si>
  <si>
    <t>(347) Asset Retirement Costs for Other Production</t>
  </si>
  <si>
    <t>TOTAL Other Prod. Plant (Enter Total of lines 37 thru 44)</t>
  </si>
  <si>
    <t>TOTAL Prod. Plant (Enter Total of lines 16, 25, 35, and 45)</t>
  </si>
  <si>
    <t>3. TRANSMISSION PLANT</t>
  </si>
  <si>
    <t>(350) Land and Land Rights</t>
  </si>
  <si>
    <t>(352) Structures and Improvements</t>
  </si>
  <si>
    <t>(353) Station Equipment</t>
  </si>
  <si>
    <t>(354) Towers and Fixtures</t>
  </si>
  <si>
    <t>(355) Poles and Fixtures</t>
  </si>
  <si>
    <t>(356) Overhead Conductors and Devices</t>
  </si>
  <si>
    <t>(357) Underground Conduit</t>
  </si>
  <si>
    <t>(358) Underground Conductors and Devices</t>
  </si>
  <si>
    <t>(359) Roads and Trails</t>
  </si>
  <si>
    <t>(359.1) Asset Retirement Costs for Transmission Plant</t>
  </si>
  <si>
    <t>TOTAL Transmission Plant (Enter Total of lines 48 thru 57)</t>
  </si>
  <si>
    <t>4. DISTRIBUTION PLANT</t>
  </si>
  <si>
    <t>(360) Land and Land Rights</t>
  </si>
  <si>
    <t>(361) Structures and Improvements</t>
  </si>
  <si>
    <t>(362) Station Equipment</t>
  </si>
  <si>
    <t>(363) Storage Battery Equipment</t>
  </si>
  <si>
    <t>(364) Poles, Towers, and Fixtures</t>
  </si>
  <si>
    <t>(365) Overhead Conductors and Devices</t>
  </si>
  <si>
    <t>(366) Underground Conduit</t>
  </si>
  <si>
    <t>(367) Underground Conductors and Devices</t>
  </si>
  <si>
    <t>(368) Line Transformers</t>
  </si>
  <si>
    <t>(369) Services</t>
  </si>
  <si>
    <t>(370) Meters</t>
  </si>
  <si>
    <t>(371) Installations on Customer Premises</t>
  </si>
  <si>
    <t>(372) Leased Property on Customer Premises</t>
  </si>
  <si>
    <t>(373) Street Lighting and Signal Systems</t>
  </si>
  <si>
    <t>(374) Asset Retirement Costs for Distribution Plant</t>
  </si>
  <si>
    <t>TOTAL Distribution Plant (Enter Total of lines 60 thru 74)</t>
  </si>
  <si>
    <t>(389) Land and Land Rights</t>
  </si>
  <si>
    <t>(390) Structures and Improvements</t>
  </si>
  <si>
    <t>(391) Office Furniture and Equipment</t>
  </si>
  <si>
    <t>(392) Transportation Equipment</t>
  </si>
  <si>
    <t>(393) Stores Equipment</t>
  </si>
  <si>
    <t>(394) Tools, Shop and Garage Equipment</t>
  </si>
  <si>
    <t>(395) Laboratory Equipment</t>
  </si>
  <si>
    <t>(396) Power Operated Equipment</t>
  </si>
  <si>
    <t>(397) Communication Equipment</t>
  </si>
  <si>
    <t>(398) Miscellaneous Equipment</t>
  </si>
  <si>
    <t>(399) Other Tangible Property</t>
  </si>
  <si>
    <t>(399.1) Asset Retirement Costs for General Plant</t>
  </si>
  <si>
    <t>TOTAL (Accounts 101 and 106)</t>
  </si>
  <si>
    <t>(102) Electric Plant Purchased (See Instr. 8)</t>
  </si>
  <si>
    <t>(Less) (102) Electric Plant Sold (See Instr. 8)</t>
  </si>
  <si>
    <t>(103) Experimental Plant Unclassified</t>
  </si>
  <si>
    <t>Utility Plant</t>
  </si>
  <si>
    <t>In Service</t>
  </si>
  <si>
    <t xml:space="preserve">  Plant in Service (Classified)</t>
  </si>
  <si>
    <t xml:space="preserve">  Property Under Capital Leases</t>
  </si>
  <si>
    <t xml:space="preserve">  Plant Purchased or Sold</t>
  </si>
  <si>
    <t xml:space="preserve">  Completed Construction not Classified</t>
  </si>
  <si>
    <t xml:space="preserve">  Experimental Plant Unclassified</t>
  </si>
  <si>
    <t xml:space="preserve">    Total (3 thru 7)</t>
  </si>
  <si>
    <t>Leased to Others</t>
  </si>
  <si>
    <t>Held for Future Use</t>
  </si>
  <si>
    <t>Construction Work in Progress</t>
  </si>
  <si>
    <t>Acquisition Adjustments</t>
  </si>
  <si>
    <t xml:space="preserve">  Total Utility Plant (8 thru 12)</t>
  </si>
  <si>
    <t>Accum Prov for Depr, Amort, &amp; Depl</t>
  </si>
  <si>
    <t xml:space="preserve">  Net Utility Plant (13 less 14)</t>
  </si>
  <si>
    <t>Detail of Accum Prov for Depr, Amort &amp; Depl</t>
  </si>
  <si>
    <t>In Service:</t>
  </si>
  <si>
    <t xml:space="preserve"> Depreciation</t>
  </si>
  <si>
    <t>Data</t>
  </si>
  <si>
    <t>FERC</t>
  </si>
  <si>
    <t>AsstSupNo.</t>
  </si>
  <si>
    <t>E302</t>
  </si>
  <si>
    <t>GNR-BRU</t>
  </si>
  <si>
    <t>GNR-SG1</t>
  </si>
  <si>
    <t>INT-0000</t>
  </si>
  <si>
    <t xml:space="preserve">Direct Assignment Analysis - Account No. 303 - Intangible Plant - Miscellaneous  </t>
  </si>
  <si>
    <t>E303</t>
  </si>
  <si>
    <t>INT-ROC</t>
  </si>
  <si>
    <t>GNR-WH1</t>
  </si>
  <si>
    <t>GNR-WH23</t>
  </si>
  <si>
    <t>INT-0001</t>
  </si>
  <si>
    <t>115 Total</t>
  </si>
  <si>
    <t>C302</t>
  </si>
  <si>
    <t>C303</t>
  </si>
  <si>
    <t>C389</t>
  </si>
  <si>
    <t>C390</t>
  </si>
  <si>
    <t>C391</t>
  </si>
  <si>
    <t>C392</t>
  </si>
  <si>
    <t>C393</t>
  </si>
  <si>
    <t>C394</t>
  </si>
  <si>
    <t>C396</t>
  </si>
  <si>
    <t>C397</t>
  </si>
  <si>
    <t>C398</t>
  </si>
  <si>
    <t>C399</t>
  </si>
  <si>
    <t>Direct Assignment Analysis - Common</t>
  </si>
  <si>
    <t>Accum Prov for Amort of Plant Acq Adjustment</t>
  </si>
  <si>
    <t>Direct Assignment Analysis - Acquisition Adjustment</t>
  </si>
  <si>
    <t>114 Total</t>
  </si>
  <si>
    <t xml:space="preserve">Direct Assignment Analysis - Account 182.3 - Other Regulatory Assets </t>
  </si>
  <si>
    <t xml:space="preserve">Direct Assignment Analysis - Account 186 - Miscellaneous Deferred Debits </t>
  </si>
  <si>
    <t xml:space="preserve">Direct Assignment Analysis - Account 187 - Deferred Losses from Disposition of Utility Plant </t>
  </si>
  <si>
    <t>Direct Assignment Analysis - Accounts 244 and 245 - Derivative Instrument Liabilities &amp; Hedges</t>
  </si>
  <si>
    <t xml:space="preserve">Direct Assignment Analysis - Account 253 - Other Deferred Credits </t>
  </si>
  <si>
    <t>Direct Assignment Analysis - Account 254 - Other Regulatory Liabilities</t>
  </si>
  <si>
    <t xml:space="preserve">Direct Assignment Analysis - Account 256 - Deferred Gains from Disposition of Utility Plant </t>
  </si>
  <si>
    <t xml:space="preserve"> Amort &amp; Depl of Producing Nat Gas Land/Land Right</t>
  </si>
  <si>
    <t xml:space="preserve"> Amort of Underground Storage Land/Land Rights</t>
  </si>
  <si>
    <t xml:space="preserve"> Amort of Other Utility Plant</t>
  </si>
  <si>
    <t>Direct Assignment Analysis - Account No. 302 - Intangible Plant - Franchises and Consents</t>
  </si>
  <si>
    <t>Grand Total</t>
  </si>
  <si>
    <t xml:space="preserve">   Total In Service (18 thru 21)</t>
  </si>
  <si>
    <t xml:space="preserve"> Amortization and Depletion</t>
  </si>
  <si>
    <t xml:space="preserve">   Total Leased to Others (24 &amp; 25)</t>
  </si>
  <si>
    <t xml:space="preserve"> Amortization</t>
  </si>
  <si>
    <t xml:space="preserve">   Total Held for Future Use (28 &amp; 29)</t>
  </si>
  <si>
    <t>Abandonment of Leases (Natural Gas)</t>
  </si>
  <si>
    <t xml:space="preserve"> Amort of Plant Acquisition Adj</t>
  </si>
  <si>
    <t xml:space="preserve">  Total Accum Prov (equals 14) (22,26,30,31,32)</t>
  </si>
  <si>
    <t>electric_plant</t>
  </si>
  <si>
    <t>Balance Beginning of Year</t>
  </si>
  <si>
    <t>Depreciation Provisions for Year, Charged to</t>
  </si>
  <si>
    <t>(403) Depreciation Expense</t>
  </si>
  <si>
    <t>(403.1) Depreciation Expense for Asset Retirement Costs</t>
  </si>
  <si>
    <t>(413) Exp. of Elec. Plt. Leas. to Others</t>
  </si>
  <si>
    <t>Transportation Expenses-Clearing</t>
  </si>
  <si>
    <t>Other Clearing Accounts</t>
  </si>
  <si>
    <t>Other Accounts (Specify, details in footnote):</t>
  </si>
  <si>
    <t>TOTAL Deprec. Prov for Year (Enter Total of lines 3 thru 9)</t>
  </si>
  <si>
    <t>Net Charges for Plant Retired:</t>
  </si>
  <si>
    <t>Book Cost of Plant Retired</t>
  </si>
  <si>
    <t>Cost of Removal</t>
  </si>
  <si>
    <t>Salvage (Credit)</t>
  </si>
  <si>
    <t>TOTAL Net Chrgs. for Plant Ret. (Enter Total of lines 12 thru 14)</t>
  </si>
  <si>
    <t>Other Debit or Cr. Items (Describe, details in footnote):</t>
  </si>
  <si>
    <t>Book Cost or Asset Retirement Costs Retired</t>
  </si>
  <si>
    <t>Balance End of Year (Enter Totals of lines 1, 10, 15, 16, and 18)</t>
  </si>
  <si>
    <t>Nuclear Production</t>
  </si>
  <si>
    <t>Hydraulic Production-Conventional</t>
  </si>
  <si>
    <t>Hydraulic Production-Pumped Storage</t>
  </si>
  <si>
    <t>General</t>
  </si>
  <si>
    <t>row_lit</t>
  </si>
  <si>
    <t>UTILITY PLANT</t>
  </si>
  <si>
    <t>Utility Plant (101-106, 114)</t>
  </si>
  <si>
    <t>Construction Work in Progress (107)</t>
  </si>
  <si>
    <t>TOTAL Utility Plant (Enter Total of lines 2 and 3)</t>
  </si>
  <si>
    <t>Net Utility Plant (Enter Total of line 4 less 5)</t>
  </si>
  <si>
    <t>(Less) Accum. Prov. for Amort. of Nucl. Fuel Assemblies (120.5)</t>
  </si>
  <si>
    <t>Utility Plant Adjustments (116)</t>
  </si>
  <si>
    <t>Gas Stored Underground - Noncurrent (117)</t>
  </si>
  <si>
    <t>OTHER PROPERTY AND INVESTMENTS</t>
  </si>
  <si>
    <t>Nonutility Property (121)</t>
  </si>
  <si>
    <t>(Less) Accum. Prov. for Depr. and Amort. (122)</t>
  </si>
  <si>
    <t>Investments in Associated Companies (123)</t>
  </si>
  <si>
    <t>Investment in Subsidiary Companies (123.1)</t>
  </si>
  <si>
    <t>(For Cost of Account 123.1, See Footnote Page 224, line 42)</t>
  </si>
  <si>
    <t>Noncurrent Portion of Allowances</t>
  </si>
  <si>
    <t>Other Investments (124)</t>
  </si>
  <si>
    <t>Long-Term Portion of Derivative Assets (175)</t>
  </si>
  <si>
    <t>Long-Term Portion of Derivative Assets – Hedges (176)</t>
  </si>
  <si>
    <t>CURRENT AND ACCRUED ASSETS</t>
  </si>
  <si>
    <t>Cash (131)</t>
  </si>
  <si>
    <t>Special Deposits (132-134)</t>
  </si>
  <si>
    <t>Working Fund (135)</t>
  </si>
  <si>
    <t>Temporary Cash Investments (136)</t>
  </si>
  <si>
    <t>Notes Receivable (141)</t>
  </si>
  <si>
    <t>Customer Accounts Receivable (142)</t>
  </si>
  <si>
    <t>Other Accounts Receivable (143)</t>
  </si>
  <si>
    <t>(Less) Accum. Prov. for Uncollectible Acct.-Credit (144)</t>
  </si>
  <si>
    <t>Notes Receivable from Associated Companies (145)</t>
  </si>
  <si>
    <t>Accounts Receivable from Assoc. Companies (146)</t>
  </si>
  <si>
    <t>Fuel Stock (151)</t>
  </si>
  <si>
    <t>Fuel Stock Expenses Undistributed (152)</t>
  </si>
  <si>
    <t>Residuals (Elec) and Extracted Products (153)</t>
  </si>
  <si>
    <t>Plant Materials and Operating Supplies (154)</t>
  </si>
  <si>
    <t>Merchandise (155)</t>
  </si>
  <si>
    <t>Other Materials and Supplies (156)</t>
  </si>
  <si>
    <t>Nuclear Materials Held for Sale (157)</t>
  </si>
  <si>
    <t>Allowances (158.1 and 158.2)</t>
  </si>
  <si>
    <t>(Less) Noncurrent Portion of Allowances</t>
  </si>
  <si>
    <t>Stores Expense Undistributed (163)</t>
  </si>
  <si>
    <t>Gas Stored Underground - Current (164.1)</t>
  </si>
  <si>
    <t>Liquefied Natural Gas Stored and Held for Processing (164.2-164.3)</t>
  </si>
  <si>
    <t>Prepayments (165)</t>
  </si>
  <si>
    <t>Advances for Gas (166-167)</t>
  </si>
  <si>
    <t>Interest and Dividends Receivable (171)</t>
  </si>
  <si>
    <t>Rents Receivable (172)</t>
  </si>
  <si>
    <t>Accrued Utility Revenues (173)</t>
  </si>
  <si>
    <t>Miscellaneous Current and Accrued Assets (174)</t>
  </si>
  <si>
    <t>Derivative Instrument Assets (175)</t>
  </si>
  <si>
    <t>(Less) Long-Term Portion of Derivative Instrument Assets (175)</t>
  </si>
  <si>
    <t>Derivative Instrument Assets - Hedges (176)</t>
  </si>
  <si>
    <t>(Less) Long-Term Portion of Derivative Instrument Assets - Hedges (176</t>
  </si>
  <si>
    <t>DEFERRED DEBITS</t>
  </si>
  <si>
    <t>Unamortized Debt Expenses (181)</t>
  </si>
  <si>
    <t>Extraordinary Property Losses (182.1)</t>
  </si>
  <si>
    <t>Unrecovered Plant and Regulatory Study Costs (182.2)</t>
  </si>
  <si>
    <t>Other Regulatory Assets (182.3)</t>
  </si>
  <si>
    <t>Prelim. Survey and Investigation Charges (Electric) (183)</t>
  </si>
  <si>
    <t>Preliminary Natural Gas Survey and Investigation Charges 183.1)</t>
  </si>
  <si>
    <t>Clearing Accounts (184)</t>
  </si>
  <si>
    <t>Temporary Facilities (185)</t>
  </si>
  <si>
    <t>N/A</t>
  </si>
  <si>
    <t>cls_sers_oblgt</t>
  </si>
  <si>
    <t>prncpl_amt_debt</t>
  </si>
  <si>
    <t>total_expense</t>
  </si>
  <si>
    <t>outstanding</t>
  </si>
  <si>
    <t>yr_amt_intrst</t>
  </si>
  <si>
    <t>SUBTOTAL</t>
  </si>
  <si>
    <t>Other Power Supply Expenses</t>
  </si>
  <si>
    <t>Steam Power Generation</t>
  </si>
  <si>
    <t>Nuclear Power Generation</t>
  </si>
  <si>
    <t>Hydraulic Power Generation</t>
  </si>
  <si>
    <t>Other Power Generation</t>
  </si>
  <si>
    <t>Sales</t>
  </si>
  <si>
    <t>Northwestern Energy</t>
  </si>
  <si>
    <t>Tacoma City Light</t>
  </si>
  <si>
    <t>respondent_id</t>
  </si>
  <si>
    <t>other4</t>
  </si>
  <si>
    <t>amt4</t>
  </si>
  <si>
    <t>other5</t>
  </si>
  <si>
    <t>amt1_f</t>
  </si>
  <si>
    <t>amt2_f</t>
  </si>
  <si>
    <t>Fredonia #3 and #4</t>
  </si>
  <si>
    <t>Electric Leasehold Improvements</t>
  </si>
  <si>
    <t>Electric Computer Software</t>
  </si>
  <si>
    <t>Electric Franchises and Licences</t>
  </si>
  <si>
    <t>Direct Assignment Analysis - Amortization Exp - Intangible Plant</t>
  </si>
  <si>
    <t>ORDER</t>
  </si>
  <si>
    <t>amt3_f</t>
  </si>
  <si>
    <t>other4_f</t>
  </si>
  <si>
    <t>amt4_f</t>
  </si>
  <si>
    <t>other5_f</t>
  </si>
  <si>
    <t>amt5_f</t>
  </si>
  <si>
    <t>other6_f</t>
  </si>
  <si>
    <t>amt6_f</t>
  </si>
  <si>
    <t>amt7_f</t>
  </si>
  <si>
    <t>bcdefgh</t>
  </si>
  <si>
    <t>+8/+13/+15/</t>
  </si>
  <si>
    <t>+13/+15/</t>
  </si>
  <si>
    <t>-15/</t>
  </si>
  <si>
    <t>+22/+33/</t>
  </si>
  <si>
    <t>cefgh</t>
  </si>
  <si>
    <t>+26/+33/</t>
  </si>
  <si>
    <t>+30/+33/</t>
  </si>
  <si>
    <t>+33/</t>
  </si>
  <si>
    <t>item</t>
  </si>
  <si>
    <t>future_plant</t>
  </si>
  <si>
    <t>leased_plant</t>
  </si>
  <si>
    <t>item_f</t>
  </si>
  <si>
    <t>total_cde_f</t>
  </si>
  <si>
    <t>electric_plant_f</t>
  </si>
  <si>
    <t>future_plant_f</t>
  </si>
  <si>
    <t>leased_plant_f</t>
  </si>
  <si>
    <t>b</t>
  </si>
  <si>
    <t>+19/</t>
  </si>
  <si>
    <t>bcde</t>
  </si>
  <si>
    <t>e</t>
  </si>
  <si>
    <t>+10/+19/</t>
  </si>
  <si>
    <t>de</t>
  </si>
  <si>
    <t>+15/+19/</t>
  </si>
  <si>
    <t>+28/</t>
  </si>
  <si>
    <t>addition</t>
  </si>
  <si>
    <t>retirements</t>
  </si>
  <si>
    <t>transfers</t>
  </si>
  <si>
    <t>addition_f</t>
  </si>
  <si>
    <t>retirements_f</t>
  </si>
  <si>
    <t>transfers_f</t>
  </si>
  <si>
    <t>bbal_f</t>
  </si>
  <si>
    <t>ebal_f</t>
  </si>
  <si>
    <t>end_qtr_bal_f</t>
  </si>
  <si>
    <t>pri_yr_q4_bal_f</t>
  </si>
  <si>
    <t>premium_dscnt</t>
  </si>
  <si>
    <t>nominal_iss_dt</t>
  </si>
  <si>
    <t>maturity_date</t>
  </si>
  <si>
    <t>amrtzdper_dt_frm</t>
  </si>
  <si>
    <t>amrtzdper_dt_to</t>
  </si>
  <si>
    <t>prncpl_amt_debt_f</t>
  </si>
  <si>
    <t>cls_sers_oblgt_f</t>
  </si>
  <si>
    <t>total_expense_f</t>
  </si>
  <si>
    <t>premium_dscnt_f</t>
  </si>
  <si>
    <t>nominal_iss_dt_f</t>
  </si>
  <si>
    <t>maturity_date_f</t>
  </si>
  <si>
    <t>amrtzdper_dt_frm_f</t>
  </si>
  <si>
    <t>amrtzdper_dt_to_f</t>
  </si>
  <si>
    <t>outstanding_f</t>
  </si>
  <si>
    <t>yr_amt_intrst_f</t>
  </si>
  <si>
    <t>WSPP</t>
  </si>
  <si>
    <t>Hinson Power Company</t>
  </si>
  <si>
    <t>FEDERAL</t>
  </si>
  <si>
    <t>Schedule 3A Items: Taxes (Including Income Taxes)</t>
  </si>
  <si>
    <t>classification</t>
  </si>
  <si>
    <t>drct_pyrl_dstrbt</t>
  </si>
  <si>
    <t>alloc_of_payroll</t>
  </si>
  <si>
    <t>classification_f</t>
  </si>
  <si>
    <t>drct_pyrl_dstrbt_f</t>
  </si>
  <si>
    <t>alloc_of_payroll_f</t>
  </si>
  <si>
    <t>Electric</t>
  </si>
  <si>
    <t>bcd</t>
  </si>
  <si>
    <t>d</t>
  </si>
  <si>
    <t>Customer Accounts</t>
  </si>
  <si>
    <t>Customer Service and Informational</t>
  </si>
  <si>
    <t>Total Washington</t>
  </si>
  <si>
    <t>Total Other States</t>
  </si>
  <si>
    <t>Administrative and General</t>
  </si>
  <si>
    <t>bd</t>
  </si>
  <si>
    <t>Total Operation and Maintenance</t>
  </si>
  <si>
    <t>Gas</t>
  </si>
  <si>
    <t>Production-Manufactured Gas</t>
  </si>
  <si>
    <t>Production-Nat. Gas (Including Expl. and Dev.)</t>
  </si>
  <si>
    <t>Other Gas Supply</t>
  </si>
  <si>
    <t>Storage, LNG Terminaling and Processing</t>
  </si>
  <si>
    <t>Other Utility Departments</t>
  </si>
  <si>
    <t>Operation and Maintenance</t>
  </si>
  <si>
    <t>Construction (By Utility Departments)</t>
  </si>
  <si>
    <t>Other (provide details in footnote):</t>
  </si>
  <si>
    <t>Plant Removal (By Utility Departments)</t>
  </si>
  <si>
    <t>Other Accounts (Specify, provide details in footnote):</t>
  </si>
  <si>
    <t>+95/+96/</t>
  </si>
  <si>
    <t>E</t>
  </si>
  <si>
    <t>a</t>
  </si>
  <si>
    <t>TOTAL Other Accounts</t>
  </si>
  <si>
    <t>TOTAL SALARIES AND WAGES</t>
  </si>
  <si>
    <t>Miscellaneous Deferred Debits (186)</t>
  </si>
  <si>
    <t>Def. Losses from Disposition of Utility Plt. (187)</t>
  </si>
  <si>
    <t>Research, Devel. and Demonstration Expend. (188)</t>
  </si>
  <si>
    <t>Unamortized Loss on Reaquired Debt (189)</t>
  </si>
  <si>
    <t>Accumulated Deferred Income Taxes (190)</t>
  </si>
  <si>
    <t>Unrecovered Purchased Gas Costs (191)</t>
  </si>
  <si>
    <t>PROPRIETARY CAPITAL</t>
  </si>
  <si>
    <t>Common Stock Issued (201)</t>
  </si>
  <si>
    <t>Preferred Stock Issued (204)</t>
  </si>
  <si>
    <t>Capital Stock Subscribed (202, 205)</t>
  </si>
  <si>
    <t>Stock Liability for Conversion (203, 206)</t>
  </si>
  <si>
    <t>Premium on Capital Stock (207)</t>
  </si>
  <si>
    <t>Other Paid-In Capital (208-211)</t>
  </si>
  <si>
    <t>Installments Received on Capital Stock (212)</t>
  </si>
  <si>
    <t>(Less) Discount on Capital Stock (213)</t>
  </si>
  <si>
    <t>TOTAL Distribution Expenses (Total of lines 144 and 155)</t>
  </si>
  <si>
    <t>5. CUSTOMER ACCOUNTS EXPENSES</t>
  </si>
  <si>
    <t>+164/+198/</t>
  </si>
  <si>
    <t>TOTAL Customer Accounts Expenses (Total of lines 159 thru 163)</t>
  </si>
  <si>
    <t>6. CUSTOMER SERVICE AND INFORMATIONAL EXPENSES</t>
  </si>
  <si>
    <t>OLF</t>
  </si>
  <si>
    <t>FPC #155</t>
  </si>
  <si>
    <t>Stillwater Substatn</t>
  </si>
  <si>
    <t>Bothell Substation</t>
  </si>
  <si>
    <t>LFP</t>
  </si>
  <si>
    <t>FPC #60</t>
  </si>
  <si>
    <t>Beverly Park Substa</t>
  </si>
  <si>
    <t>Goldbar Substation</t>
  </si>
  <si>
    <t>FPC #28</t>
  </si>
  <si>
    <t>Hilton Lake Sub</t>
  </si>
  <si>
    <t>Olympic Pipe Sub</t>
  </si>
  <si>
    <t>FPC #62</t>
  </si>
  <si>
    <t>Starwood Substation</t>
  </si>
  <si>
    <t>Baldi Substation</t>
  </si>
  <si>
    <t>NF</t>
  </si>
  <si>
    <t>PSE OATT 6TH Rev 7</t>
  </si>
  <si>
    <t>Bonneville Power Admin</t>
  </si>
  <si>
    <t>Tanner Electric Cooperative</t>
  </si>
  <si>
    <t>Maple Valley Substa</t>
  </si>
  <si>
    <t>Ames Lake Tap</t>
  </si>
  <si>
    <t>City of Blaine</t>
  </si>
  <si>
    <t>Custer Substation</t>
  </si>
  <si>
    <t>Blaine Substation</t>
  </si>
  <si>
    <t>Orcas Power &amp; Light</t>
  </si>
  <si>
    <t>Murray Bellingham</t>
  </si>
  <si>
    <t>Fidalgo Substation</t>
  </si>
  <si>
    <t>Olympia Substation</t>
  </si>
  <si>
    <t>Luhr Beach Tap</t>
  </si>
  <si>
    <t>North Bend Substatin</t>
  </si>
  <si>
    <t>City of Sumas</t>
  </si>
  <si>
    <t>Bellingham Substa</t>
  </si>
  <si>
    <t>Sumas Tap</t>
  </si>
  <si>
    <t>Kittitas County</t>
  </si>
  <si>
    <t>White River Substa</t>
  </si>
  <si>
    <t>Teanaway Substation</t>
  </si>
  <si>
    <t>Morgan Stanley Capital</t>
  </si>
  <si>
    <t>Portland General Electrics Marketing</t>
  </si>
  <si>
    <t>SFP</t>
  </si>
  <si>
    <t>PPM Energy</t>
  </si>
  <si>
    <t>Sacramento Municipal</t>
  </si>
  <si>
    <t>TransAlta Energy</t>
  </si>
  <si>
    <t>Whatcom County PUD</t>
  </si>
  <si>
    <t>Bellingham Substatin</t>
  </si>
  <si>
    <t>Enterprise Sub</t>
  </si>
  <si>
    <t>Ferndale Sub</t>
  </si>
  <si>
    <t>Port of Seattle</t>
  </si>
  <si>
    <t>SeaTac Airport</t>
  </si>
  <si>
    <t>Transportation Customers</t>
  </si>
  <si>
    <t>Air Liquide</t>
  </si>
  <si>
    <t>Air Products</t>
  </si>
  <si>
    <t>AMCOR Petroleum Containers</t>
  </si>
  <si>
    <t>AMCOR Petroleum Con.</t>
  </si>
  <si>
    <t>Bellingham Cold Storage - Orchard</t>
  </si>
  <si>
    <t>B'ham Cold Stor-Orch</t>
  </si>
  <si>
    <t>Bellingham Cold Storage - Roeder</t>
  </si>
  <si>
    <t>B'ham Cold Stor-Roed</t>
  </si>
  <si>
    <t>Boeing</t>
  </si>
  <si>
    <t>BP Westcoast Products</t>
  </si>
  <si>
    <t>BP Westcoast Product</t>
  </si>
  <si>
    <t>Equilon</t>
  </si>
  <si>
    <t>Georgia Pacific</t>
  </si>
  <si>
    <t>Intel</t>
  </si>
  <si>
    <t>Tesoro</t>
  </si>
  <si>
    <t>+12/</t>
  </si>
  <si>
    <t>Regional Transmission and Market Operation Plant</t>
  </si>
  <si>
    <t>+11/+20/+28/+65/+96/</t>
  </si>
  <si>
    <t>+11/+21/+28/+65/+96/</t>
  </si>
  <si>
    <t>Regional Market</t>
  </si>
  <si>
    <t>+11/+22/+28/+65/+96/</t>
  </si>
  <si>
    <t>+11/+23/+28/+65/+96/</t>
  </si>
  <si>
    <t>+11/+24/+28/+65/+96/</t>
  </si>
  <si>
    <t>+11/+25/+28/+65/+96/</t>
  </si>
  <si>
    <t>+11/+26/+28/+65/+96/</t>
  </si>
  <si>
    <t>+11/+27/+28/+65/+96/</t>
  </si>
  <si>
    <t>TOTAL Operation (Enter Total of lines 3 thru 10)</t>
  </si>
  <si>
    <t>+18/+20/+28/+65/+96/</t>
  </si>
  <si>
    <t>+18/+21/+28/+65/+96/</t>
  </si>
  <si>
    <t>+18/+22/+28/+65/+96/</t>
  </si>
  <si>
    <t>+18/+23/+28/+65/+96/</t>
  </si>
  <si>
    <t>+18/+27/+28/+65/+96/</t>
  </si>
  <si>
    <t>TOTAL Maintenance (Total of lines 13 thru 17)</t>
  </si>
  <si>
    <t>Production (Enter Total of lines 3 and 13)</t>
  </si>
  <si>
    <t>Transmission (Enter Total of lines 4 and 14)</t>
  </si>
  <si>
    <t>Regional Market (Enter Total of Lines 5 and 15)</t>
  </si>
  <si>
    <t>Distribution (Enter Total of lines 6 and 16)</t>
  </si>
  <si>
    <t>Customer Accounts (Transcribe from line 7)</t>
  </si>
  <si>
    <t>Customer Service and Informational (Transcribe from line 8)</t>
  </si>
  <si>
    <t>Sales (Transcribe from line 9)</t>
  </si>
  <si>
    <t>Administrative and General (Enter Total of lines 10 and 17)</t>
  </si>
  <si>
    <t>TOTAL Oper. and Maint. (Total of lines 20 thru 27)</t>
  </si>
  <si>
    <t>+41/+52/+62/+65/+96/</t>
  </si>
  <si>
    <t>+41/+53/+62/+65/+96/</t>
  </si>
  <si>
    <t>+41/+54/+62/+65/+96/</t>
  </si>
  <si>
    <t>+41/+55/+62/+65/+96/</t>
  </si>
  <si>
    <t>+41/+56/+62/+65/+96/</t>
  </si>
  <si>
    <t>+41/+57/+62/+65/+96/</t>
  </si>
  <si>
    <t>+41/+58/+62/+65/+96/</t>
  </si>
  <si>
    <t>+41/+59/+62/+65/+96/</t>
  </si>
  <si>
    <t>+41/+60/+62/+65/+96/</t>
  </si>
  <si>
    <t>+41/+61/+62/+65/+96/</t>
  </si>
  <si>
    <t>TOTAL Operation (Enter Total of lines 31 thru 40)</t>
  </si>
  <si>
    <t>+50/+52/+62/+65/+96/</t>
  </si>
  <si>
    <t>Production-Natural Gas (Including Exploration and Development)</t>
  </si>
  <si>
    <t>+50/+53/+62/+65/+96/</t>
  </si>
  <si>
    <t>+50/+54/+62/+65/+96/</t>
  </si>
  <si>
    <t>+50/+55/+62/+65/+96/</t>
  </si>
  <si>
    <t>+50/+56/+62/+65/+96/</t>
  </si>
  <si>
    <t>+50/+57/+62/+65/+96/</t>
  </si>
  <si>
    <t>+50/+61/+62/+65/+96/</t>
  </si>
  <si>
    <t>TOTAL Maint. (Enter Total of lines 43 thru 49)</t>
  </si>
  <si>
    <t>Production-Manufactured Gas (Enter Total of lines 31 and 43)</t>
  </si>
  <si>
    <t>Production-Natural Gas (Including Expl. and Dev.) (Total lines 32, 44)</t>
  </si>
  <si>
    <t>Other Gas Supply (Enter Total of lines 33 and 45)</t>
  </si>
  <si>
    <t>Storage, LNG Terminaling and Processing (Total of lines 31 thru 47)</t>
  </si>
  <si>
    <t>Transmission (Lines 35 and 47)</t>
  </si>
  <si>
    <t>Distribution (Lines 36 and 48)</t>
  </si>
  <si>
    <t>Customer Accounts (Line 37)</t>
  </si>
  <si>
    <t>Customer Service and Informational (Line 38)</t>
  </si>
  <si>
    <t>Sales (Line 39)</t>
  </si>
  <si>
    <t>Administrative and General (Lines 40 and 49)</t>
  </si>
  <si>
    <t>TOTAL Operation and Maint. (Total of lines 52 thru 61)</t>
  </si>
  <si>
    <t>+65/+96/</t>
  </si>
  <si>
    <t>TOTAL All Utility Dept. (Total of lines 28, 62, and 64)</t>
  </si>
  <si>
    <t>+71/+96/</t>
  </si>
  <si>
    <t>TOTAL Construction (Total of lines 68 thru 70)</t>
  </si>
  <si>
    <t>+76/+96/</t>
  </si>
  <si>
    <t>TOTAL Plant Removal (Total of lines 73 thru 75)</t>
  </si>
  <si>
    <t>121 Non Utility Property</t>
  </si>
  <si>
    <t>163 Store Expense</t>
  </si>
  <si>
    <t>182 Regulatory Asset</t>
  </si>
  <si>
    <t>185 Temporary Facilities</t>
  </si>
  <si>
    <t>186 Misc. Deferred Debits</t>
  </si>
  <si>
    <t>Misc. 400 Accounts</t>
  </si>
  <si>
    <t>(Less) Capital Stock Expense (214)</t>
  </si>
  <si>
    <t>Retained Earnings (215, 215.1, 216)</t>
  </si>
  <si>
    <t>Unappropriated Undistributed Subsidiary Earnings (216.1)</t>
  </si>
  <si>
    <t>(Less) Reaquired Capital Stock (217)</t>
  </si>
  <si>
    <t>Accumulated Other Comprehensive Income (219)</t>
  </si>
  <si>
    <t>LONG-TERM DEBT</t>
  </si>
  <si>
    <t>Bonds (221)</t>
  </si>
  <si>
    <t>(Less) Reaquired Bonds (222)</t>
  </si>
  <si>
    <t>Advances from Associated Companies (223)</t>
  </si>
  <si>
    <t>Other Long-Term Debt (224)</t>
  </si>
  <si>
    <t>Unamortized Premium on Long-Term Debt (225)</t>
  </si>
  <si>
    <t>(Less) Unamortized Discount on Long-Term Debt-Debit (226)</t>
  </si>
  <si>
    <t>OTHER NONCURRENT LIABILITIES</t>
  </si>
  <si>
    <t>Obligations Under Capital Leases - Noncurrent (227)</t>
  </si>
  <si>
    <t>Accumulated Provision for Property Insurance (228.1)</t>
  </si>
  <si>
    <t>Accumulated Provision for Injuries and Damages (228.2)</t>
  </si>
  <si>
    <t>Accumulated Provision for Pensions and Benefits (228.3)</t>
  </si>
  <si>
    <t>Accumulated Miscellaneous Operating Provisions (228.4)</t>
  </si>
  <si>
    <t>Accumulated Provision for Rate Refunds (229)</t>
  </si>
  <si>
    <t>Long-Term Portion of Derivative Instrument Liabilities</t>
  </si>
  <si>
    <t>Long-Term Portion of Derivative Instrument Liabilities - Hedges</t>
  </si>
  <si>
    <t>Asset Retirement Obligations (230)</t>
  </si>
  <si>
    <t>CURRENT AND ACCRUED LIABILITIES</t>
  </si>
  <si>
    <t>Notes Payable (231)</t>
  </si>
  <si>
    <t>Accounts Payable (232)</t>
  </si>
  <si>
    <t>DESCRIPTION</t>
  </si>
  <si>
    <t>Sum of Expense</t>
  </si>
  <si>
    <t>Sum of Production</t>
  </si>
  <si>
    <t>Sum of Transmission</t>
  </si>
  <si>
    <t>Sum of Distribution/Other</t>
  </si>
  <si>
    <t>Sum of Cum.acquis.val.</t>
  </si>
  <si>
    <t>Sum of Production Cum.acquis.val.</t>
  </si>
  <si>
    <t>Sum of Transmission Cum.acquis.val.</t>
  </si>
  <si>
    <t>Sum of Distribution/Other Cum.acquis.val.</t>
  </si>
  <si>
    <t>Direct Assignment Analysis - Account No. 456 - Other Electric Revenues</t>
  </si>
  <si>
    <t>Class</t>
  </si>
  <si>
    <t>Sum of 12/2006</t>
  </si>
  <si>
    <t>*     Encogen Other Revenue</t>
  </si>
  <si>
    <t>*     Non-Core Gas Sales</t>
  </si>
  <si>
    <t>*     Other Misc Operating Rev</t>
  </si>
  <si>
    <t>*     Transmission Revenue</t>
  </si>
  <si>
    <t>*     Transportation</t>
  </si>
  <si>
    <t>Notes Payable to Associated Companies (233)</t>
  </si>
  <si>
    <t>Accounts Payable to Associated Companies (234)</t>
  </si>
  <si>
    <t>Customer Deposits (235)</t>
  </si>
  <si>
    <t>Taxes Accrued (236)</t>
  </si>
  <si>
    <t>Interest Accrued (237)</t>
  </si>
  <si>
    <t>prpd_tax_end_yr</t>
  </si>
  <si>
    <t>electric</t>
  </si>
  <si>
    <t>xtraordnry_items</t>
  </si>
  <si>
    <t>Dividends Declared (238)</t>
  </si>
  <si>
    <t>Matured Long-Term Debt (239)</t>
  </si>
  <si>
    <t>Matured Interest (240)</t>
  </si>
  <si>
    <t>Tax Collections Payable (241)</t>
  </si>
  <si>
    <t>Miscellaneous Current and Accrued Liabilities (242)</t>
  </si>
  <si>
    <t>Obligations Under Capital Leases-Current (243)</t>
  </si>
  <si>
    <t>Derivative Instrument Liabilities (244)</t>
  </si>
  <si>
    <t>(Less) Long-Term Portion of Derivative Instrument Liabilities</t>
  </si>
  <si>
    <t>Derivative Instrument Liabilities - Hedges (245)</t>
  </si>
  <si>
    <t>(Less) Long-Term Portion of Derivative Instrument Liabilities-Hedges</t>
  </si>
  <si>
    <t>DEFERRED CREDITS</t>
  </si>
  <si>
    <t>Customer Advances for Construction (252)</t>
  </si>
  <si>
    <t>Accumulated Deferred Investment Tax Credits (255)</t>
  </si>
  <si>
    <t>Deferred Gains from Disposition of Utility Plant (256)</t>
  </si>
  <si>
    <t>Other Deferred Credits (253)</t>
  </si>
  <si>
    <t>Other Regulatory Liabilities (254)</t>
  </si>
  <si>
    <t>Unamortized Gain on Reaquired Debt (257)</t>
  </si>
  <si>
    <t>TOTAL Liab and Other Credits (Enter Total of lines 15,23,32,49,58)</t>
  </si>
  <si>
    <t>OS</t>
  </si>
  <si>
    <t>Sierra Pacific Power</t>
  </si>
  <si>
    <t>Accum. Deferred Income Taxes-Accel. Amort.(281)</t>
  </si>
  <si>
    <t>Accum. Deferred Income Taxes-Other (283)</t>
  </si>
  <si>
    <t>1. POWER PRODUCTION EXPENSES</t>
  </si>
  <si>
    <t>A. Steam Power Generation</t>
  </si>
  <si>
    <t>Operation</t>
  </si>
  <si>
    <t>(500) Operation Supervision and Engineering</t>
  </si>
  <si>
    <t>(501) Fuel</t>
  </si>
  <si>
    <t>(502) Steam Expenses</t>
  </si>
  <si>
    <t>(503) Steam from Other Sources</t>
  </si>
  <si>
    <t>(Less) (504) Steam Transferred-Cr.</t>
  </si>
  <si>
    <t>(505) Electric Expenses</t>
  </si>
  <si>
    <t>(506) Miscellaneous Steam Power Expenses</t>
  </si>
  <si>
    <t>(507) Rents</t>
  </si>
  <si>
    <t>(509) Allowances</t>
  </si>
  <si>
    <t>TOTAL Operation (Enter Total of Lines 4 thru 12)</t>
  </si>
  <si>
    <t>Maintenance</t>
  </si>
  <si>
    <t>(510) Maintenance Supervision and Engineering</t>
  </si>
  <si>
    <t>(511) Maintenance of Structures</t>
  </si>
  <si>
    <t>(512) Maintenance of Boiler Plant</t>
  </si>
  <si>
    <t>(513) Maintenance of Electric Plant</t>
  </si>
  <si>
    <t>(514) Maintenance of Miscellaneous Steam Plant</t>
  </si>
  <si>
    <t>TOTAL Maintenance (Enter Total of Lines 15 thru 19)</t>
  </si>
  <si>
    <t>TOTAL Power Production Expenses-Steam Power (Entr Tot lines 13 &amp; 20)</t>
  </si>
  <si>
    <t>B. Nuclear Power Generation</t>
  </si>
  <si>
    <t>(517) Operation Supervision and Engineering</t>
  </si>
  <si>
    <t>(518) Fuel</t>
  </si>
  <si>
    <t>(519) Coolants and Water</t>
  </si>
  <si>
    <t>(520) Steam Expenses</t>
  </si>
  <si>
    <t>(521) Steam from Other Sources</t>
  </si>
  <si>
    <t>(Less) (522) Steam Transferred-Cr.</t>
  </si>
  <si>
    <t>(523) Electric Expenses</t>
  </si>
  <si>
    <t>(524) Miscellaneous Nuclear Power Expenses</t>
  </si>
  <si>
    <t>(525) Rents</t>
  </si>
  <si>
    <t>TOTAL Operation (Enter Total of lines 24 thru 32)</t>
  </si>
  <si>
    <t>(528) Maintenance Supervision and Engineering</t>
  </si>
  <si>
    <t>(529) Maintenance of Structures</t>
  </si>
  <si>
    <t>(530) Maintenance of Reactor Plant Equipment</t>
  </si>
  <si>
    <t>(531) Maintenance of Electric Plant</t>
  </si>
  <si>
    <t>(532) Maintenance of Miscellaneous Nuclear Plant</t>
  </si>
  <si>
    <t>TOTAL Maintenance (Enter Total of lines 35 thru 39)</t>
  </si>
  <si>
    <t>TOTAL Power Production Expenses-Nuc. Power (Entr tot lines 33 &amp; 40)</t>
  </si>
  <si>
    <t>C. Hydraulic Power Generation</t>
  </si>
  <si>
    <t>(535) Operation Supervision and Engineering</t>
  </si>
  <si>
    <t>(536) Water for Power</t>
  </si>
  <si>
    <t>(537) Hydraulic Expenses</t>
  </si>
  <si>
    <t>(538) Electric Expenses</t>
  </si>
  <si>
    <t>(539) Miscellaneous Hydraulic Power Generation Expenses</t>
  </si>
  <si>
    <t>(540) Rents</t>
  </si>
  <si>
    <t>TOTAL Operation (Enter Total of Lines 44 thru 49)</t>
  </si>
  <si>
    <t>C. Hydraulic Power Generation (Continued)</t>
  </si>
  <si>
    <t>(541) Mainentance Supervision and Engineering</t>
  </si>
  <si>
    <t>(542) Maintenance of Structures</t>
  </si>
  <si>
    <t>(543) Maintenance of Reservoirs, Dams, and Waterways</t>
  </si>
  <si>
    <t>(544) Maintenance of Electric Plant</t>
  </si>
  <si>
    <t>(545) Maintenance of Miscellaneous Hydraulic Plant</t>
  </si>
  <si>
    <t>TOTAL Maintenance (Enter Total of lines 53 thru 57)</t>
  </si>
  <si>
    <t>TOTAL Power Production Expenses-Hydraulic Power (tot of lines 50 &amp; 58)</t>
  </si>
  <si>
    <t>D. Other Power Generation</t>
  </si>
  <si>
    <t>(546) Operation Supervision and Engineering</t>
  </si>
  <si>
    <t>(547) Fuel</t>
  </si>
  <si>
    <t>Purchased Power (Excluding REP Reversal)</t>
  </si>
  <si>
    <t>(548) Generation Expenses</t>
  </si>
  <si>
    <t>(549) Miscellaneous Other Power Generation Expenses</t>
  </si>
  <si>
    <t>(550) Rents</t>
  </si>
  <si>
    <t>TOTAL Operation (Enter Total of lines 62 thru 66)</t>
  </si>
  <si>
    <t>(551) Maintenance Supervision and Engineering</t>
  </si>
  <si>
    <t>(552) Maintenance of Structures</t>
  </si>
  <si>
    <t>tax_kind</t>
  </si>
  <si>
    <t>Sales of Electricity</t>
  </si>
  <si>
    <t>(440) Residential Sales</t>
  </si>
  <si>
    <t>(442) Commercial and Industrial Sales</t>
  </si>
  <si>
    <t>Small (or Comm.) (See Instr. 4)</t>
  </si>
  <si>
    <t>Large (or Ind.) (See Instr. 4)</t>
  </si>
  <si>
    <t>(444) Public Street and Highway Lighting</t>
  </si>
  <si>
    <t>(445) Other Sales to Public Authorities</t>
  </si>
  <si>
    <t>(446) Sales to Railroads and Railways</t>
  </si>
  <si>
    <t>(448) Interdepartmental Sales</t>
  </si>
  <si>
    <t>TOTAL Sales to Ultimate Consumers</t>
  </si>
  <si>
    <t>(447) Sales for Resale</t>
  </si>
  <si>
    <t>TOTAL Sales of Electricity</t>
  </si>
  <si>
    <t>(Less) (449.1) Provision for Rate Refunds</t>
  </si>
  <si>
    <t>TOTAL Revenues Net of Prov. for Refunds</t>
  </si>
  <si>
    <t>Other Operating Revenues</t>
  </si>
  <si>
    <t>(450) Forfeited Discounts</t>
  </si>
  <si>
    <t>(451) Miscellaneous Service Revenues</t>
  </si>
  <si>
    <t>(453) Sales of Water and Water Power</t>
  </si>
  <si>
    <t>(454) Rent from Electric Property</t>
  </si>
  <si>
    <t>(455) Interdepartmental Rents</t>
  </si>
  <si>
    <t>(456) Other Electric Revenues</t>
  </si>
  <si>
    <t>(456.1) Revenues from Transmission of Electricity of Others</t>
  </si>
  <si>
    <t>(457.1) Regional Control Service Revenues</t>
  </si>
  <si>
    <t>(457.2) Miscellaneous Revenues</t>
  </si>
  <si>
    <t>TOTAL Other Operating Revenues</t>
  </si>
  <si>
    <t>TOTAL Electric Operating Revenues</t>
  </si>
  <si>
    <t>(553) Maintenance of Generating and Electric Plant</t>
  </si>
  <si>
    <t>(554) Maintenance of Miscellaneous Other Power Generation Plant</t>
  </si>
  <si>
    <t>TOTAL Maintenance (Enter Total of lines 69 thru 72)</t>
  </si>
  <si>
    <t>TOTAL Power Production Expenses-Other Power (Enter Tot of 67 &amp; 73)</t>
  </si>
  <si>
    <t>E. Other Power Supply Expenses</t>
  </si>
  <si>
    <t>(555) Purchased Power</t>
  </si>
  <si>
    <t>(556) System Control and Load Dispatching</t>
  </si>
  <si>
    <t>(557) Other Expenses</t>
  </si>
  <si>
    <t>TOTAL Other Power Supply Exp (Enter Total of lines 76 thru 78)</t>
  </si>
  <si>
    <t>TOTAL Power Production Expenses (Total of lines 21, 41, 59, 74 &amp; 79)</t>
  </si>
  <si>
    <t>2. TRANSMISSION EXPENSES</t>
  </si>
  <si>
    <t>(560) Operation Supervision and Engineering</t>
  </si>
  <si>
    <t>(561) Load Dispatching</t>
  </si>
  <si>
    <t>(562) Station Expenses</t>
  </si>
  <si>
    <t>(563) Overhead Lines Expenses</t>
  </si>
  <si>
    <t>(564) Underground Lines Expenses</t>
  </si>
  <si>
    <t>(565) Transmission of Electricity by Others</t>
  </si>
  <si>
    <t>(566) Miscellaneous Transmission Expenses</t>
  </si>
  <si>
    <t>(567) Rents</t>
  </si>
  <si>
    <t>(568) Maintenance Supervision and Engineering</t>
  </si>
  <si>
    <t>(569) Maintenance of Structures</t>
  </si>
  <si>
    <t>(570) Maintenance of Station Equipment</t>
  </si>
  <si>
    <t>(571) Maintenance of Overhead Lines</t>
  </si>
  <si>
    <t>(572) Maintenance of Underground Lines</t>
  </si>
  <si>
    <t>(573) Maintenance of Miscellaneous Transmission Plant</t>
  </si>
  <si>
    <t>(580) Operation Supervision and Engineering</t>
  </si>
  <si>
    <t>(581) Load Dispatching</t>
  </si>
  <si>
    <t>athrty_co_name</t>
  </si>
  <si>
    <t>avgmth_bill_dmnd</t>
  </si>
  <si>
    <t>avgmth_ncp_dmnd</t>
  </si>
  <si>
    <t>avgmth_cp_dmnd</t>
  </si>
  <si>
    <t>mwh_purchased</t>
  </si>
  <si>
    <t>settlement_tot</t>
  </si>
  <si>
    <t>athrty_co_name_f</t>
  </si>
  <si>
    <t>avgmth_bill_dmnd_f</t>
  </si>
  <si>
    <t>avgmth_ncp_dmnd_f</t>
  </si>
  <si>
    <t>avgmth_cp_dmnd_f</t>
  </si>
  <si>
    <t>mwh_purchased_f</t>
  </si>
  <si>
    <t>settlement_tot_f</t>
  </si>
  <si>
    <t>BC Hydro</t>
  </si>
  <si>
    <t>LF</t>
  </si>
  <si>
    <t>Bonneville Power Association</t>
  </si>
  <si>
    <t>Chelan PUD #1 (Rock Island)</t>
  </si>
  <si>
    <t>Chelan PUD - Rocky Reach</t>
  </si>
  <si>
    <t>Douglas County PUD #1 - Wells</t>
  </si>
  <si>
    <t>Grant PUD #2 - Priest Rapids</t>
  </si>
  <si>
    <t>Grant PUD #2 - Wanapum</t>
  </si>
  <si>
    <t>VanderHaak Dairy Digester</t>
  </si>
  <si>
    <t>Northern WASCO County PUD</t>
  </si>
  <si>
    <t>Hutchinson Hydro - PURPA</t>
  </si>
  <si>
    <t>LU</t>
  </si>
  <si>
    <t>Koma Kulshan Associates - PURPA</t>
  </si>
  <si>
    <t>March Point - PURPA</t>
  </si>
  <si>
    <t>Puget Sound Hydro - PURPA</t>
  </si>
  <si>
    <t>Port Townsend Paper Co. - PURPA</t>
  </si>
  <si>
    <t>Puyallup Energy Recovery Company-PURPA</t>
  </si>
  <si>
    <t>Spokane - PURPA</t>
  </si>
  <si>
    <t>Sumas Cogeneration - PURPA</t>
  </si>
  <si>
    <t>Cascade Clean Energy - PURPA</t>
  </si>
  <si>
    <t>Tenaska - PURPA</t>
  </si>
  <si>
    <t>Twin Falls Associates - PURPA</t>
  </si>
  <si>
    <t>Southfork Associates - PURPA</t>
  </si>
  <si>
    <t>EX</t>
  </si>
  <si>
    <t>Pacific Gas &amp; Elec</t>
  </si>
  <si>
    <t>System Deviation</t>
  </si>
  <si>
    <t>Black Creek - Deferred Energy</t>
  </si>
  <si>
    <t>ATCO Power Canada</t>
  </si>
  <si>
    <t>Idaho Falls Power</t>
  </si>
  <si>
    <t>King County</t>
  </si>
  <si>
    <t>New Mexico, Public Service Company</t>
  </si>
  <si>
    <t>Pacific Northwest Generatin Coop.</t>
  </si>
  <si>
    <t>Sumas Cogeneration</t>
  </si>
  <si>
    <t>Tenaska</t>
  </si>
  <si>
    <t>Wild Horse Test Power</t>
  </si>
  <si>
    <t>Bonneville Pwr Adm- Amort of WNP#3</t>
  </si>
  <si>
    <t>Residential Exchange-Refunding (Sch 94</t>
  </si>
  <si>
    <t>(582) Station Expenses</t>
  </si>
  <si>
    <t>(583) Overhead Line Expenses</t>
  </si>
  <si>
    <t>(584) Underground Line Expenses</t>
  </si>
  <si>
    <t>(585) Street Lighting and Signal System Expenses</t>
  </si>
  <si>
    <t>(586) Meter Expenses</t>
  </si>
  <si>
    <t>(587) Customer Installations Expenses</t>
  </si>
  <si>
    <t>(588) Miscellaneous Expenses</t>
  </si>
  <si>
    <t>(589) Rents</t>
  </si>
  <si>
    <t>(590) Maintenance Supervision and Engineering</t>
  </si>
  <si>
    <t>(591) Maintenance of Structures</t>
  </si>
  <si>
    <t>(592) Maintenance of Station Equipment</t>
  </si>
  <si>
    <t>(593) Maintenance of Overhead Lines</t>
  </si>
  <si>
    <t>(594) Maintenance of Underground Lines</t>
  </si>
  <si>
    <t>(595) Maintenance of Line Transformers</t>
  </si>
  <si>
    <t>(596) Maintenance of Street Lighting and Signal Systems</t>
  </si>
  <si>
    <t>(597) Maintenance of Meters</t>
  </si>
  <si>
    <t>(598) Maintenance of Miscellaneous Distribution Plant</t>
  </si>
  <si>
    <t>(901) Supervision</t>
  </si>
  <si>
    <t>(902) Meter Reading Expenses</t>
  </si>
  <si>
    <t>(903) Customer Records and Collection Expenses</t>
  </si>
  <si>
    <t>(904) Uncollectible Accounts</t>
  </si>
  <si>
    <t>(905) Miscellaneous Customer Accounts Expenses</t>
  </si>
  <si>
    <t>(907) Supervision</t>
  </si>
  <si>
    <t>(908) Customer Assistance Expenses</t>
  </si>
  <si>
    <t>(909) Informational and Instructional Expenses</t>
  </si>
  <si>
    <t>(910) Miscellaneous Customer Service and Informational Expenses</t>
  </si>
  <si>
    <t>(911) Supervision</t>
  </si>
  <si>
    <t>(912) Demonstrating and Selling Expenses</t>
  </si>
  <si>
    <t>(913) Advertising Expenses</t>
  </si>
  <si>
    <t>(916) Miscellaneous Sales Expenses</t>
  </si>
  <si>
    <t>(920) Administrative and General Salaries</t>
  </si>
  <si>
    <t>(921) Office Supplies and Expenses</t>
  </si>
  <si>
    <t>(Less) (922) Administrative Expenses Transferred-Credit</t>
  </si>
  <si>
    <t>(923) Outside Services Employed</t>
  </si>
  <si>
    <t>(924) Property Insurance</t>
  </si>
  <si>
    <t>(925) Injuries and Damages</t>
  </si>
  <si>
    <t>(926) Employee Pensions and Benefits</t>
  </si>
  <si>
    <t>(927) Franchise Requirements</t>
  </si>
  <si>
    <t>(928) Regulatory Commission Expenses</t>
  </si>
  <si>
    <t>(929) (Less) Duplicate Charges-Cr.</t>
  </si>
  <si>
    <t>(930.1) General Advertising Expenses</t>
  </si>
  <si>
    <t>(930.2) Miscellaneous General Expenses</t>
  </si>
  <si>
    <t>(931) Rents</t>
  </si>
  <si>
    <t>(935) Maintenance of General Plant</t>
  </si>
  <si>
    <t>Powerex</t>
  </si>
  <si>
    <t>Tacoma Power</t>
  </si>
  <si>
    <t>TransAlta Energy Marketing</t>
  </si>
  <si>
    <t>Arizona Public Service</t>
  </si>
  <si>
    <t>Burbank, City of</t>
  </si>
  <si>
    <t>Idaho Power Company</t>
  </si>
  <si>
    <t>Modesto Irrigation District</t>
  </si>
  <si>
    <t>PPM Energy, Inc.</t>
  </si>
  <si>
    <t>Public Service of Colorado</t>
  </si>
  <si>
    <t>Rainbow Energy Marketing</t>
  </si>
  <si>
    <t>Redding, City of</t>
  </si>
  <si>
    <t>Turlock Irrigation District</t>
  </si>
  <si>
    <t>depr_asset_retire</t>
  </si>
  <si>
    <t>limterm_elc_plnt</t>
  </si>
  <si>
    <t>othr_elc_plnt</t>
  </si>
  <si>
    <t>total</t>
  </si>
  <si>
    <t>Steam Production Plant</t>
  </si>
  <si>
    <t>Nuclear Production Plant</t>
  </si>
  <si>
    <t>Hydraulic Production Plant-Conventional</t>
  </si>
  <si>
    <t>Hydraulic Production Plant-Pumped Storage</t>
  </si>
  <si>
    <t>Common Plant-Electric</t>
  </si>
  <si>
    <t>TOTAL</t>
  </si>
  <si>
    <t>DIRECT</t>
  </si>
  <si>
    <t>GP</t>
  </si>
  <si>
    <t>General Plant</t>
  </si>
  <si>
    <t>GPM</t>
  </si>
  <si>
    <t>Maintenance of General Plant</t>
  </si>
  <si>
    <t>LABOR</t>
  </si>
  <si>
    <t>Labor Ratios</t>
  </si>
  <si>
    <t>Account</t>
  </si>
  <si>
    <t>Funct.</t>
  </si>
  <si>
    <t xml:space="preserve"> </t>
  </si>
  <si>
    <t>Distribution/</t>
  </si>
  <si>
    <t>PTD</t>
  </si>
  <si>
    <t>Production, Transmission, Distribution</t>
  </si>
  <si>
    <t xml:space="preserve"> Account Description</t>
  </si>
  <si>
    <t>Method</t>
  </si>
  <si>
    <t>Total</t>
  </si>
  <si>
    <t>Production</t>
  </si>
  <si>
    <t>Transmission</t>
  </si>
  <si>
    <t>Other</t>
  </si>
  <si>
    <t>PTDG</t>
  </si>
  <si>
    <t>TD</t>
  </si>
  <si>
    <t>Transmission, Distribution</t>
  </si>
  <si>
    <t>Steam Production</t>
  </si>
  <si>
    <t>Other Production</t>
  </si>
  <si>
    <t>Transmission Plant</t>
  </si>
  <si>
    <t>Intangible Plant</t>
  </si>
  <si>
    <t>Other Production Plant</t>
  </si>
  <si>
    <t>Distribution Plant</t>
  </si>
  <si>
    <t>Distribution</t>
  </si>
  <si>
    <t>Puget Sound Energy, Inc.</t>
  </si>
  <si>
    <t>+4/+6/+14/+85/</t>
  </si>
  <si>
    <t>(Less) Accum. Prov. for Depr. Amort. Depl. (108, 110, 111, 115)</t>
  </si>
  <si>
    <t>-6/-14/-85/</t>
  </si>
  <si>
    <t>Nuclear Fuel in Process of Ref., Conv.,Enrich., and Fab. (120.1)</t>
  </si>
  <si>
    <t>+13/+14/+85/</t>
  </si>
  <si>
    <t>Nuclear Fuel Materials and Assemblies-Stock Account (120.2)</t>
  </si>
  <si>
    <t>Nuclear Fuel Assemblies in Reactor (120.3)</t>
  </si>
  <si>
    <t>Spent Nuclear Fuel (120.4)</t>
  </si>
  <si>
    <t>Nuclear Fuel Under Capital Leases (120.6)</t>
  </si>
  <si>
    <t>-13/-14/-85/</t>
  </si>
  <si>
    <t>Net Nuclear Fuel (Enter Total of lines 7-11 less 12)</t>
  </si>
  <si>
    <t>Net Utility Plant (Enter Total of lines 6 and 13)</t>
  </si>
  <si>
    <t>+85/</t>
  </si>
  <si>
    <t>+32/+85/</t>
  </si>
  <si>
    <t>-32/-85/</t>
  </si>
  <si>
    <t>Sinking Funds (125)</t>
  </si>
  <si>
    <t>Depreciation Fund (126)</t>
  </si>
  <si>
    <t>Amortization Fund - Federal (127)</t>
  </si>
  <si>
    <t>Other Special Funds (128)</t>
  </si>
  <si>
    <t>Special Funds (Non Major Only) (129)</t>
  </si>
  <si>
    <t>TOTAL Other Property and Investments (Lines 18-21 and 23-31)</t>
  </si>
  <si>
    <t>Cash and Working Funds (Non-major Only) (130)</t>
  </si>
  <si>
    <t>+67/+85/</t>
  </si>
  <si>
    <t>-67/-85/</t>
  </si>
  <si>
    <t>Total Current and Accrued Assets (Lines 34 through 66)</t>
  </si>
  <si>
    <t>+84/+85/</t>
  </si>
  <si>
    <t>Other Preliminary Survey and Investigation Charges (183.2)</t>
  </si>
  <si>
    <t>Total Deferred Debits (lines 69 through 83)</t>
  </si>
  <si>
    <t>TOTAL ASSETS (lines 14-16, 32, 67, and 84)</t>
  </si>
  <si>
    <t>+16/+66/</t>
  </si>
  <si>
    <t>-16/-66/</t>
  </si>
  <si>
    <t xml:space="preserve"> Noncorporate Proprietorship (Non-major only) (218)</t>
  </si>
  <si>
    <t>Total Proprietary Capital (lines 2 through 15)</t>
  </si>
  <si>
    <t>+24/+66/</t>
  </si>
  <si>
    <t>-24/-66/</t>
  </si>
  <si>
    <t>Total Long-Term Debt (lines 18 through 23)</t>
  </si>
  <si>
    <t>+35/+66/</t>
  </si>
  <si>
    <t>Total Other Noncurrent Liabilities (lines 26 through 34)</t>
  </si>
  <si>
    <t>+54/+66/</t>
  </si>
  <si>
    <t>-54/-66/</t>
  </si>
  <si>
    <t>Total Current and Accrued Liabilities (lines 37 through 53)</t>
  </si>
  <si>
    <t>+65/+66/</t>
  </si>
  <si>
    <t>Accum. Deferred Income Taxes-Other Property (282)</t>
  </si>
  <si>
    <t>Total Deferred Credits (lines 56 through 64)</t>
  </si>
  <si>
    <t>TOTAL LIABILITIES AND STOCKHOLDER EQUITY (lines 16, 24, 35, 54 and 65)</t>
  </si>
  <si>
    <t>+26/+27/+71/+78/</t>
  </si>
  <si>
    <t>+25/-26/-27/-71/-78/</t>
  </si>
  <si>
    <t>-25/+26/+27/+71/+78/</t>
  </si>
  <si>
    <t>+41/+60/+71/+78/</t>
  </si>
  <si>
    <t>-41/-60/-71/-78/</t>
  </si>
  <si>
    <t>+50/-60/-71/-78/</t>
  </si>
  <si>
    <t xml:space="preserve">  Donations (426.1)</t>
  </si>
  <si>
    <t xml:space="preserve">  Life Insurance (426.2)</t>
  </si>
  <si>
    <t xml:space="preserve">  Penalties (426.3)</t>
  </si>
  <si>
    <t xml:space="preserve">  Exp. for Certain Civic, Political &amp; Related Activities (426.4)</t>
  </si>
  <si>
    <t xml:space="preserve">  Other Deductions (426.5)</t>
  </si>
  <si>
    <t>TOTAL Other Income Deductions (Total of lines 43 thru 49)</t>
  </si>
  <si>
    <t>+59/-60/-71/-78/</t>
  </si>
  <si>
    <t>-59/+60/+71/+78/</t>
  </si>
  <si>
    <t>TOTAL Taxes on Other Income and Deductions (Total of lines 52-58)</t>
  </si>
  <si>
    <t>Net Other Income and Deductions (Total of lines 41, 50, 59)</t>
  </si>
  <si>
    <t>+70/-71/-78/</t>
  </si>
  <si>
    <t>-70/+71/+78/</t>
  </si>
  <si>
    <t>Net Interest Charges (Total of lines 62 thru 69)</t>
  </si>
  <si>
    <t>Income Before Extraordinary Items (Total of lines 27, 60 and 70)</t>
  </si>
  <si>
    <t>+75/+77/+78/</t>
  </si>
  <si>
    <t>-75/-77/-78/</t>
  </si>
  <si>
    <t>+5/+100/+104/</t>
  </si>
  <si>
    <t>+16/+46/+100/+104/</t>
  </si>
  <si>
    <t>+25/+46/+100/+104/</t>
  </si>
  <si>
    <t>+35/+46/+100/+104/</t>
  </si>
  <si>
    <t>+45/+46/+100/+104/</t>
  </si>
  <si>
    <t>+58/+100/+104/</t>
  </si>
  <si>
    <t>+75/+100/+104/</t>
  </si>
  <si>
    <t>5.  REGIONAL TRANSMISSION AND MARKET OPERATION PLANT</t>
  </si>
  <si>
    <t>(380) Land and Land Rights</t>
  </si>
  <si>
    <t>+84/+100/+104/</t>
  </si>
  <si>
    <t>(381) Structures and Improvements</t>
  </si>
  <si>
    <t>(382) Computer Hardware</t>
  </si>
  <si>
    <t>(383) Computer Software</t>
  </si>
  <si>
    <t>(384) Communication Equipment</t>
  </si>
  <si>
    <t>(385) Miscellaneous Regional Transmission and Market Operation Plant</t>
  </si>
  <si>
    <t>(386) Asset Retirement Costs for Regional Transmission and Market Oper</t>
  </si>
  <si>
    <t>TOTAL Transmission and Market Operation Plant (Total lines 77 thru 83)</t>
  </si>
  <si>
    <t>6. GENERAL PLANT</t>
  </si>
  <si>
    <t>+96/+99/+100/+104/</t>
  </si>
  <si>
    <t>SUBTOTAL (Enter Total of lines 86 thru 95)</t>
  </si>
  <si>
    <t>+99/+100/+104/</t>
  </si>
  <si>
    <t>TOTAL General Plant (Enter Total of lines 96, 97 and 98)</t>
  </si>
  <si>
    <t>+104/</t>
  </si>
  <si>
    <t>-104/</t>
  </si>
  <si>
    <t>TOTAL Electric Plant in Service (Enter Total of lines 100 thru 103)</t>
  </si>
  <si>
    <t>Regional Transmission and Market Operation</t>
  </si>
  <si>
    <t>TOTAL (Enter Total of lines 20 thru 28)</t>
  </si>
  <si>
    <t>Unamortized Conservation Costs - 1 to 10 years</t>
  </si>
  <si>
    <t>Deferred AFUDC</t>
  </si>
  <si>
    <t>Colstrip Common - 37.5 years</t>
  </si>
  <si>
    <t>BPA Power Exchange - 30.5 years</t>
  </si>
  <si>
    <t>SFAS 106 Post Ret Benefits</t>
  </si>
  <si>
    <t>Regulatory Tax Asset</t>
  </si>
  <si>
    <t>Environmental Remediation Costs -  0-5 years</t>
  </si>
  <si>
    <t>PURPA Buyout Regulatory Asset - Tenaska - 14 years</t>
  </si>
  <si>
    <t>PURPA Buyout Regulatory Asset - Cabot - 8.5 years</t>
  </si>
  <si>
    <t>Tree Watch Program - 10 years</t>
  </si>
  <si>
    <t>Gas Rental Equipment Pipe &amp; Vent</t>
  </si>
  <si>
    <t>2001 Rate Case  - 3 years</t>
  </si>
  <si>
    <t>2004 Rate Case</t>
  </si>
  <si>
    <t>Electric Gross PCA</t>
  </si>
  <si>
    <t>White River Relicensing &amp; CWIP Reg Asset</t>
  </si>
  <si>
    <t>Carrying Cost Rate Base Cap</t>
  </si>
  <si>
    <t>Hopkins Ridge BPA Upgrades</t>
  </si>
  <si>
    <t>Interest on PTC Deferred Tax</t>
  </si>
  <si>
    <t>Chelan PUD Contract Initiation</t>
  </si>
  <si>
    <t>FASB 87 Pension Costs</t>
  </si>
  <si>
    <t>PSD Pension Csts Excess Cntrib</t>
  </si>
  <si>
    <t>AFUCE Gross Up (2/97-1/07)</t>
  </si>
  <si>
    <t>Clearing Account Charges</t>
  </si>
  <si>
    <t>Adv. Pay Montana Firm Cntrct</t>
  </si>
  <si>
    <t>Environmental Remediation Exp.</t>
  </si>
  <si>
    <t>Unbilled Accum. BOA Costs</t>
  </si>
  <si>
    <t>Non-Temp Facility - Common</t>
  </si>
  <si>
    <t>Damage Claims</t>
  </si>
  <si>
    <t>FAS 133 Net Unrealized Gn/(Ls)</t>
  </si>
  <si>
    <t>Restricted Stock Grant</t>
  </si>
  <si>
    <t>PCA FAS 133 Derivative</t>
  </si>
  <si>
    <t>Uppr Baker Fire-Mitigation Cost</t>
  </si>
  <si>
    <t>Colstrip Exp Billable to MPC</t>
  </si>
  <si>
    <t>BrokerFee-RanchAssoc(3/04-2/14)</t>
  </si>
  <si>
    <t>SFAS 71-Snoqualmie License Exp</t>
  </si>
  <si>
    <t>5th and Jackson Legal Costs</t>
  </si>
</sst>
</file>

<file path=xl/styles.xml><?xml version="1.0" encoding="utf-8"?>
<styleSheet xmlns="http://schemas.openxmlformats.org/spreadsheetml/2006/main">
  <numFmts count="4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Red]\(#,##0\)"/>
    <numFmt numFmtId="165" formatCode="d\ mmm\ yy"/>
    <numFmt numFmtId="166" formatCode="_(* #,##0_);_(* \(#,##0\);_(* &quot;-&quot;??_);_(@_)"/>
    <numFmt numFmtId="167" formatCode="0.0%"/>
    <numFmt numFmtId="168" formatCode="_(* #,##0.0_);_(* \(#,##0.0\);_(* &quot;-&quot;??_);_(@_)"/>
    <numFmt numFmtId="169" formatCode="0.000%"/>
    <numFmt numFmtId="170" formatCode="_(* #,##0.000_);_(* \(#,##0.000\);_(* &quot;-&quot;??_);_(@_)"/>
    <numFmt numFmtId="171" formatCode="_(* #,##0.0000_);_(* \(#,##0.0000\);_(* &quot;-&quot;??_);_(@_)"/>
    <numFmt numFmtId="172" formatCode="_(* #,##0.00000_);_(* \(#,##0.00000\);_(* &quot;-&quot;??_);_(@_)"/>
    <numFmt numFmtId="173" formatCode="_(* #,##0.000000_);_(* \(#,##0.000000\);_(* &quot;-&quot;??_);_(@_)"/>
    <numFmt numFmtId="174" formatCode="0.0000000000000000%"/>
    <numFmt numFmtId="175" formatCode="0_);\(0\)"/>
    <numFmt numFmtId="176" formatCode="_(&quot;$&quot;* #,##0.0_);_(&quot;$&quot;* \(#,##0.0\);_(&quot;$&quot;* &quot;-&quot;??_);_(@_)"/>
    <numFmt numFmtId="177" formatCode="_(&quot;$&quot;* #,##0_);_(&quot;$&quot;* \(#,##0\);_(&quot;$&quot;* &quot;-&quot;??_);_(@_)"/>
    <numFmt numFmtId="178" formatCode="_(&quot;$&quot;* #,##0.000_);_(&quot;$&quot;* \(#,##0.000\);_(&quot;$&quot;* &quot;-&quot;??_);_(@_)"/>
    <numFmt numFmtId="179" formatCode="#,##0.0"/>
    <numFmt numFmtId="180" formatCode="0.0"/>
    <numFmt numFmtId="181" formatCode="&quot;Yes&quot;;&quot;Yes&quot;;&quot;No&quot;"/>
    <numFmt numFmtId="182" formatCode="&quot;True&quot;;&quot;True&quot;;&quot;False&quot;"/>
    <numFmt numFmtId="183" formatCode="&quot;On&quot;;&quot;On&quot;;&quot;Off&quot;"/>
    <numFmt numFmtId="184" formatCode="[$€-2]\ #,##0.00_);[Red]\([$€-2]\ #,##0.00\)"/>
    <numFmt numFmtId="185" formatCode="0.000"/>
    <numFmt numFmtId="186" formatCode="#,##0.0_);[Red]\(#,##0.0\)"/>
    <numFmt numFmtId="187" formatCode="[$-409]dddd\,\ mmmm\ dd\,\ yyyy"/>
    <numFmt numFmtId="188" formatCode="[$-409]d\-mmm\-yy;@"/>
    <numFmt numFmtId="189" formatCode="0.0000%"/>
    <numFmt numFmtId="190" formatCode="0.00000%"/>
    <numFmt numFmtId="191" formatCode="&quot;$&quot;#,##0"/>
    <numFmt numFmtId="192" formatCode="0.000000%"/>
    <numFmt numFmtId="193" formatCode="0.0000000%"/>
    <numFmt numFmtId="194" formatCode="0.00000000%"/>
    <numFmt numFmtId="195" formatCode="0.000000000%"/>
    <numFmt numFmtId="196" formatCode="0.0000000000%"/>
  </numFmts>
  <fonts count="75">
    <font>
      <sz val="12"/>
      <name val="Times New Roman"/>
      <family val="0"/>
    </font>
    <font>
      <sz val="10"/>
      <name val="Helv"/>
      <family val="0"/>
    </font>
    <font>
      <sz val="8"/>
      <name val="Arial"/>
      <family val="2"/>
    </font>
    <font>
      <sz val="8"/>
      <color indexed="8"/>
      <name val="Arial"/>
      <family val="2"/>
    </font>
    <font>
      <sz val="8"/>
      <color indexed="12"/>
      <name val="Arial"/>
      <family val="2"/>
    </font>
    <font>
      <sz val="8"/>
      <name val="Times New Roman"/>
      <family val="0"/>
    </font>
    <font>
      <u val="single"/>
      <sz val="10"/>
      <color indexed="36"/>
      <name val="Arial"/>
      <family val="0"/>
    </font>
    <font>
      <u val="single"/>
      <sz val="10"/>
      <color indexed="12"/>
      <name val="Arial"/>
      <family val="0"/>
    </font>
    <font>
      <sz val="10"/>
      <name val="Arial"/>
      <family val="0"/>
    </font>
    <font>
      <b/>
      <sz val="14"/>
      <name val="Times New Roman"/>
      <family val="1"/>
    </font>
    <font>
      <sz val="10"/>
      <color indexed="8"/>
      <name val="Times New Roman"/>
      <family val="1"/>
    </font>
    <font>
      <b/>
      <sz val="12"/>
      <name val="Times New Roman"/>
      <family val="1"/>
    </font>
    <font>
      <b/>
      <sz val="12"/>
      <color indexed="12"/>
      <name val="Times New Roman"/>
      <family val="1"/>
    </font>
    <font>
      <b/>
      <i/>
      <u val="single"/>
      <sz val="12"/>
      <color indexed="10"/>
      <name val="Times New Roman"/>
      <family val="1"/>
    </font>
    <font>
      <sz val="10"/>
      <color indexed="12"/>
      <name val="Times New Roman"/>
      <family val="1"/>
    </font>
    <font>
      <b/>
      <i/>
      <u val="single"/>
      <sz val="8"/>
      <name val="Times New Roman"/>
      <family val="1"/>
    </font>
    <font>
      <sz val="10"/>
      <name val="Times New Roman"/>
      <family val="1"/>
    </font>
    <font>
      <sz val="8"/>
      <color indexed="8"/>
      <name val="Times New Roman"/>
      <family val="1"/>
    </font>
    <font>
      <b/>
      <sz val="12"/>
      <color indexed="8"/>
      <name val="Times New Roman"/>
      <family val="1"/>
    </font>
    <font>
      <sz val="8"/>
      <color indexed="12"/>
      <name val="Times New Roman"/>
      <family val="1"/>
    </font>
    <font>
      <sz val="10"/>
      <name val="Garamond"/>
      <family val="1"/>
    </font>
    <font>
      <b/>
      <u val="single"/>
      <sz val="12"/>
      <name val="Times New Roman"/>
      <family val="1"/>
    </font>
    <font>
      <b/>
      <sz val="10"/>
      <color indexed="10"/>
      <name val="Times New Roman"/>
      <family val="1"/>
    </font>
    <font>
      <i/>
      <sz val="10"/>
      <name val="Times New Roman"/>
      <family val="1"/>
    </font>
    <font>
      <b/>
      <sz val="10"/>
      <color indexed="12"/>
      <name val="Times New Roman"/>
      <family val="1"/>
    </font>
    <font>
      <b/>
      <sz val="12"/>
      <color indexed="10"/>
      <name val="Times New Roman"/>
      <family val="1"/>
    </font>
    <font>
      <b/>
      <sz val="8"/>
      <color indexed="12"/>
      <name val="Times New Roman"/>
      <family val="1"/>
    </font>
    <font>
      <sz val="12"/>
      <color indexed="12"/>
      <name val="Times New Roman"/>
      <family val="1"/>
    </font>
    <font>
      <i/>
      <sz val="12"/>
      <name val="Times New Roman"/>
      <family val="1"/>
    </font>
    <font>
      <b/>
      <i/>
      <sz val="12"/>
      <name val="Times New Roman"/>
      <family val="1"/>
    </font>
    <font>
      <sz val="10"/>
      <color indexed="48"/>
      <name val="Times New Roman"/>
      <family val="1"/>
    </font>
    <font>
      <sz val="10"/>
      <color indexed="48"/>
      <name val="Arial"/>
      <family val="2"/>
    </font>
    <font>
      <b/>
      <i/>
      <sz val="12"/>
      <color indexed="10"/>
      <name val="Times New Roman"/>
      <family val="1"/>
    </font>
    <font>
      <i/>
      <sz val="8"/>
      <name val="Times New Roman"/>
      <family val="1"/>
    </font>
    <font>
      <sz val="12"/>
      <color indexed="8"/>
      <name val="Times New Roman"/>
      <family val="1"/>
    </font>
    <font>
      <b/>
      <sz val="10"/>
      <color indexed="8"/>
      <name val="Times New Roman"/>
      <family val="1"/>
    </font>
    <font>
      <b/>
      <sz val="10"/>
      <name val="Garamond"/>
      <family val="1"/>
    </font>
    <font>
      <sz val="12"/>
      <color indexed="10"/>
      <name val="Times New Roman"/>
      <family val="0"/>
    </font>
    <font>
      <b/>
      <sz val="8"/>
      <color indexed="8"/>
      <name val="Times New Roman"/>
      <family val="1"/>
    </font>
    <font>
      <sz val="8"/>
      <color indexed="10"/>
      <name val="Times New Roman"/>
      <family val="1"/>
    </font>
    <font>
      <sz val="8"/>
      <name val="Tahoma"/>
      <family val="0"/>
    </font>
    <font>
      <b/>
      <sz val="8"/>
      <name val="Tahoma"/>
      <family val="0"/>
    </font>
    <font>
      <b/>
      <sz val="14"/>
      <color indexed="12"/>
      <name val="Times New Roman"/>
      <family val="1"/>
    </font>
    <font>
      <b/>
      <i/>
      <u val="single"/>
      <sz val="14"/>
      <color indexed="10"/>
      <name val="Times New Roman"/>
      <family val="1"/>
    </font>
    <font>
      <b/>
      <u val="single"/>
      <sz val="12"/>
      <color indexed="12"/>
      <name val="Times New Roman"/>
      <family val="1"/>
    </font>
    <font>
      <b/>
      <sz val="11"/>
      <color indexed="12"/>
      <name val="Times New Roman"/>
      <family val="1"/>
    </font>
    <font>
      <b/>
      <u val="single"/>
      <sz val="8"/>
      <color indexed="12"/>
      <name val="Times New Roman"/>
      <family val="1"/>
    </font>
    <font>
      <sz val="10"/>
      <color indexed="12"/>
      <name val="Garamond"/>
      <family val="1"/>
    </font>
    <font>
      <b/>
      <u val="single"/>
      <sz val="10"/>
      <color indexed="12"/>
      <name val="Times New Roman"/>
      <family val="1"/>
    </font>
    <font>
      <i/>
      <sz val="10"/>
      <color indexed="12"/>
      <name val="Times New Roman"/>
      <family val="1"/>
    </font>
    <font>
      <sz val="10"/>
      <color indexed="56"/>
      <name val="Times New Roman"/>
      <family val="1"/>
    </font>
    <font>
      <b/>
      <i/>
      <sz val="10"/>
      <color indexed="12"/>
      <name val="Times New Roman"/>
      <family val="1"/>
    </font>
    <font>
      <b/>
      <i/>
      <u val="single"/>
      <sz val="12"/>
      <color indexed="12"/>
      <name val="Times New Roman"/>
      <family val="1"/>
    </font>
    <font>
      <b/>
      <i/>
      <u val="single"/>
      <sz val="8"/>
      <color indexed="12"/>
      <name val="Times New Roman"/>
      <family val="1"/>
    </font>
    <font>
      <i/>
      <sz val="12"/>
      <color indexed="12"/>
      <name val="Times New Roman"/>
      <family val="1"/>
    </font>
    <font>
      <sz val="12"/>
      <color indexed="12"/>
      <name val="Garamond"/>
      <family val="1"/>
    </font>
    <font>
      <b/>
      <i/>
      <sz val="12"/>
      <color indexed="12"/>
      <name val="Times New Roman"/>
      <family val="1"/>
    </font>
    <font>
      <sz val="11"/>
      <color indexed="12"/>
      <name val="Times New Roman"/>
      <family val="1"/>
    </font>
    <font>
      <sz val="11"/>
      <color indexed="8"/>
      <name val="Garamond"/>
      <family val="2"/>
    </font>
    <font>
      <sz val="11"/>
      <color indexed="9"/>
      <name val="Garamond"/>
      <family val="2"/>
    </font>
    <font>
      <sz val="11"/>
      <color indexed="20"/>
      <name val="Garamond"/>
      <family val="2"/>
    </font>
    <font>
      <b/>
      <sz val="11"/>
      <color indexed="10"/>
      <name val="Garamond"/>
      <family val="2"/>
    </font>
    <font>
      <b/>
      <sz val="11"/>
      <color indexed="9"/>
      <name val="Garamond"/>
      <family val="2"/>
    </font>
    <font>
      <i/>
      <sz val="11"/>
      <color indexed="23"/>
      <name val="Garamond"/>
      <family val="2"/>
    </font>
    <font>
      <sz val="11"/>
      <color indexed="17"/>
      <name val="Garamond"/>
      <family val="2"/>
    </font>
    <font>
      <b/>
      <sz val="15"/>
      <color indexed="62"/>
      <name val="Garamond"/>
      <family val="2"/>
    </font>
    <font>
      <b/>
      <sz val="13"/>
      <color indexed="62"/>
      <name val="Garamond"/>
      <family val="2"/>
    </font>
    <font>
      <b/>
      <sz val="11"/>
      <color indexed="62"/>
      <name val="Garamond"/>
      <family val="2"/>
    </font>
    <font>
      <sz val="11"/>
      <color indexed="62"/>
      <name val="Garamond"/>
      <family val="2"/>
    </font>
    <font>
      <sz val="11"/>
      <color indexed="10"/>
      <name val="Garamond"/>
      <family val="2"/>
    </font>
    <font>
      <sz val="11"/>
      <color indexed="19"/>
      <name val="Garamond"/>
      <family val="2"/>
    </font>
    <font>
      <b/>
      <sz val="11"/>
      <color indexed="63"/>
      <name val="Garamond"/>
      <family val="2"/>
    </font>
    <font>
      <b/>
      <sz val="18"/>
      <color indexed="62"/>
      <name val="Cambria"/>
      <family val="2"/>
    </font>
    <font>
      <b/>
      <sz val="11"/>
      <color indexed="8"/>
      <name val="Garamond"/>
      <family val="2"/>
    </font>
    <font>
      <b/>
      <sz val="8"/>
      <name val="Times New Roman"/>
      <family val="2"/>
    </font>
  </fonts>
  <fills count="20">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
      <patternFill patternType="solid">
        <fgColor indexed="13"/>
        <bgColor indexed="64"/>
      </patternFill>
    </fill>
    <fill>
      <patternFill patternType="solid">
        <fgColor indexed="42"/>
        <bgColor indexed="64"/>
      </patternFill>
    </fill>
  </fills>
  <borders count="16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56"/>
      </top>
      <bottom style="double">
        <color indexed="56"/>
      </bottom>
    </border>
    <border>
      <left style="medium"/>
      <right style="medium"/>
      <top style="medium"/>
      <bottom style="medium"/>
    </border>
    <border>
      <left style="medium"/>
      <right style="medium"/>
      <top>
        <color indexed="63"/>
      </top>
      <bottom>
        <color indexed="63"/>
      </bottom>
    </border>
    <border>
      <left>
        <color indexed="63"/>
      </left>
      <right style="medium"/>
      <top style="medium"/>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color indexed="63"/>
      </right>
      <top>
        <color indexed="63"/>
      </top>
      <bottom style="double"/>
    </border>
    <border>
      <left style="thin"/>
      <right style="thin"/>
      <top style="thin"/>
      <bottom style="thin"/>
    </border>
    <border>
      <left style="thin"/>
      <right>
        <color indexed="63"/>
      </right>
      <top style="thin"/>
      <bottom style="thin"/>
    </border>
    <border>
      <left style="medium"/>
      <right>
        <color indexed="63"/>
      </right>
      <top style="medium"/>
      <bottom style="thin"/>
    </border>
    <border>
      <left>
        <color indexed="63"/>
      </left>
      <right>
        <color indexed="63"/>
      </right>
      <top style="medium"/>
      <bottom>
        <color indexed="63"/>
      </bottom>
    </border>
    <border>
      <left style="medium"/>
      <right style="medium"/>
      <top style="medium"/>
      <bottom style="thin"/>
    </border>
    <border>
      <left style="medium"/>
      <right style="medium"/>
      <top style="thin"/>
      <bottom style="thin"/>
    </border>
    <border>
      <left style="medium"/>
      <right>
        <color indexed="63"/>
      </right>
      <top>
        <color indexed="63"/>
      </top>
      <bottom style="thin"/>
    </border>
    <border>
      <left style="medium"/>
      <right style="thin"/>
      <top style="thin"/>
      <bottom style="medium"/>
    </border>
    <border>
      <left>
        <color indexed="63"/>
      </left>
      <right>
        <color indexed="63"/>
      </right>
      <top>
        <color indexed="63"/>
      </top>
      <bottom style="mediu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style="thin">
        <color indexed="8"/>
      </top>
      <bottom>
        <color indexed="63"/>
      </bottom>
    </border>
    <border>
      <left style="thin"/>
      <right>
        <color indexed="63"/>
      </right>
      <top style="thin">
        <color indexed="8"/>
      </top>
      <bottom>
        <color indexed="63"/>
      </bottom>
    </border>
    <border>
      <left style="thin"/>
      <right style="thin">
        <color indexed="8"/>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style="thin"/>
      <bottom>
        <color indexed="63"/>
      </bottom>
    </border>
    <border>
      <left style="thin">
        <color indexed="8"/>
      </left>
      <right>
        <color indexed="63"/>
      </right>
      <top style="thin">
        <color indexed="8"/>
      </top>
      <bottom style="thin">
        <color indexed="8"/>
      </bottom>
    </border>
    <border>
      <left style="thin"/>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style="thin"/>
      <bottom style="double"/>
    </border>
    <border>
      <left>
        <color indexed="63"/>
      </left>
      <right>
        <color indexed="63"/>
      </right>
      <top style="thin"/>
      <bottom style="double"/>
    </border>
    <border>
      <left>
        <color indexed="63"/>
      </left>
      <right style="thin">
        <color indexed="8"/>
      </right>
      <top style="thin"/>
      <bottom style="double"/>
    </border>
    <border>
      <left style="thick">
        <color indexed="62"/>
      </left>
      <right>
        <color indexed="63"/>
      </right>
      <top>
        <color indexed="63"/>
      </top>
      <bottom>
        <color indexed="63"/>
      </bottom>
    </border>
    <border>
      <left>
        <color indexed="63"/>
      </left>
      <right style="thick">
        <color indexed="62"/>
      </right>
      <top>
        <color indexed="63"/>
      </top>
      <bottom>
        <color indexed="63"/>
      </bottom>
    </border>
    <border>
      <left style="medium">
        <color indexed="62"/>
      </left>
      <right style="medium">
        <color indexed="62"/>
      </right>
      <top style="medium">
        <color indexed="62"/>
      </top>
      <bottom style="medium">
        <color indexed="62"/>
      </bottom>
    </border>
    <border>
      <left style="medium">
        <color indexed="62"/>
      </left>
      <right>
        <color indexed="63"/>
      </right>
      <top style="medium">
        <color indexed="62"/>
      </top>
      <bottom>
        <color indexed="63"/>
      </bottom>
    </border>
    <border>
      <left>
        <color indexed="63"/>
      </left>
      <right style="medium">
        <color indexed="62"/>
      </right>
      <top style="medium">
        <color indexed="62"/>
      </top>
      <bottom>
        <color indexed="63"/>
      </bottom>
    </border>
    <border>
      <left>
        <color indexed="63"/>
      </left>
      <right style="medium">
        <color indexed="62"/>
      </right>
      <top>
        <color indexed="63"/>
      </top>
      <bottom>
        <color indexed="63"/>
      </bottom>
    </border>
    <border>
      <left style="medium">
        <color indexed="62"/>
      </left>
      <right style="medium">
        <color indexed="62"/>
      </right>
      <top>
        <color indexed="63"/>
      </top>
      <bottom>
        <color indexed="63"/>
      </bottom>
    </border>
    <border>
      <left style="medium">
        <color indexed="62"/>
      </left>
      <right>
        <color indexed="63"/>
      </right>
      <top>
        <color indexed="63"/>
      </top>
      <bottom style="medium">
        <color indexed="62"/>
      </bottom>
    </border>
    <border>
      <left>
        <color indexed="63"/>
      </left>
      <right style="medium">
        <color indexed="62"/>
      </right>
      <top>
        <color indexed="63"/>
      </top>
      <bottom style="medium">
        <color indexed="62"/>
      </bottom>
    </border>
    <border>
      <left style="medium">
        <color indexed="62"/>
      </left>
      <right style="medium">
        <color indexed="62"/>
      </right>
      <top>
        <color indexed="63"/>
      </top>
      <bottom style="medium">
        <color indexed="62"/>
      </bottom>
    </border>
    <border>
      <left style="thin"/>
      <right style="thin">
        <color indexed="62"/>
      </right>
      <top style="thin">
        <color indexed="62"/>
      </top>
      <bottom style="thin">
        <color indexed="62"/>
      </bottom>
    </border>
    <border>
      <left style="thin">
        <color indexed="62"/>
      </left>
      <right style="thin">
        <color indexed="62"/>
      </right>
      <top style="thin">
        <color indexed="62"/>
      </top>
      <bottom style="thin">
        <color indexed="62"/>
      </bottom>
    </border>
    <border>
      <left style="thin">
        <color indexed="62"/>
      </left>
      <right style="thick">
        <color indexed="62"/>
      </right>
      <top style="thin">
        <color indexed="62"/>
      </top>
      <bottom style="thin">
        <color indexed="62"/>
      </bottom>
    </border>
    <border>
      <left style="thin"/>
      <right style="thin">
        <color indexed="62"/>
      </right>
      <top style="thin">
        <color indexed="62"/>
      </top>
      <bottom>
        <color indexed="63"/>
      </bottom>
    </border>
    <border>
      <left style="thin">
        <color indexed="62"/>
      </left>
      <right style="thin">
        <color indexed="62"/>
      </right>
      <top style="thin">
        <color indexed="62"/>
      </top>
      <bottom>
        <color indexed="63"/>
      </bottom>
    </border>
    <border>
      <left>
        <color indexed="63"/>
      </left>
      <right style="thin">
        <color indexed="62"/>
      </right>
      <top style="thin">
        <color indexed="62"/>
      </top>
      <bottom style="thin">
        <color indexed="62"/>
      </bottom>
    </border>
    <border>
      <left style="thick">
        <color indexed="62"/>
      </left>
      <right>
        <color indexed="63"/>
      </right>
      <top>
        <color indexed="63"/>
      </top>
      <bottom style="thick">
        <color indexed="62"/>
      </bottom>
    </border>
    <border>
      <left>
        <color indexed="63"/>
      </left>
      <right>
        <color indexed="63"/>
      </right>
      <top>
        <color indexed="63"/>
      </top>
      <bottom style="thick">
        <color indexed="62"/>
      </bottom>
    </border>
    <border>
      <left>
        <color indexed="63"/>
      </left>
      <right style="thick">
        <color indexed="62"/>
      </right>
      <top>
        <color indexed="63"/>
      </top>
      <bottom style="thick">
        <color indexed="62"/>
      </bottom>
    </border>
    <border>
      <left>
        <color indexed="63"/>
      </left>
      <right style="thin">
        <color indexed="62"/>
      </right>
      <top>
        <color indexed="63"/>
      </top>
      <bottom style="thin">
        <color indexed="62"/>
      </bottom>
    </border>
    <border>
      <left style="thin">
        <color indexed="62"/>
      </left>
      <right style="thin">
        <color indexed="62"/>
      </right>
      <top>
        <color indexed="63"/>
      </top>
      <bottom style="thin">
        <color indexed="62"/>
      </bottom>
    </border>
    <border>
      <left style="thin">
        <color indexed="62"/>
      </left>
      <right style="thick">
        <color indexed="62"/>
      </right>
      <top>
        <color indexed="63"/>
      </top>
      <bottom style="thin">
        <color indexed="62"/>
      </bottom>
    </border>
    <border>
      <left style="thin"/>
      <right style="thin"/>
      <top>
        <color indexed="63"/>
      </top>
      <bottom style="thin"/>
    </border>
    <border>
      <left style="thin"/>
      <right style="thick">
        <color indexed="62"/>
      </right>
      <top style="thin"/>
      <bottom style="thin"/>
    </border>
    <border>
      <left style="thin">
        <color indexed="62"/>
      </left>
      <right style="thin">
        <color indexed="62"/>
      </right>
      <top style="thin">
        <color indexed="62"/>
      </top>
      <bottom style="medium">
        <color indexed="62"/>
      </bottom>
    </border>
    <border>
      <left style="thin">
        <color indexed="62"/>
      </left>
      <right style="medium">
        <color indexed="62"/>
      </right>
      <top style="thin">
        <color indexed="62"/>
      </top>
      <bottom style="medium">
        <color indexed="62"/>
      </bottom>
    </border>
    <border>
      <left style="thick">
        <color indexed="62"/>
      </left>
      <right style="thin">
        <color indexed="62"/>
      </right>
      <top>
        <color indexed="63"/>
      </top>
      <bottom style="thin">
        <color indexed="62"/>
      </bottom>
    </border>
    <border>
      <left style="thin">
        <color indexed="62"/>
      </left>
      <right style="medium">
        <color indexed="62"/>
      </right>
      <top>
        <color indexed="63"/>
      </top>
      <bottom style="thin">
        <color indexed="62"/>
      </bottom>
    </border>
    <border>
      <left style="thick">
        <color indexed="62"/>
      </left>
      <right style="thin">
        <color indexed="62"/>
      </right>
      <top style="thin">
        <color indexed="62"/>
      </top>
      <bottom style="thin">
        <color indexed="62"/>
      </bottom>
    </border>
    <border>
      <left style="thin">
        <color indexed="62"/>
      </left>
      <right style="medium">
        <color indexed="62"/>
      </right>
      <top style="thin">
        <color indexed="62"/>
      </top>
      <bottom style="thin">
        <color indexed="62"/>
      </bottom>
    </border>
    <border>
      <left style="thick">
        <color indexed="62"/>
      </left>
      <right style="thin">
        <color indexed="62"/>
      </right>
      <top style="thin">
        <color indexed="62"/>
      </top>
      <bottom style="medium">
        <color indexed="62"/>
      </bottom>
    </border>
    <border>
      <left style="medium">
        <color indexed="62"/>
      </left>
      <right style="thin">
        <color indexed="62"/>
      </right>
      <top style="medium">
        <color indexed="62"/>
      </top>
      <bottom style="thin">
        <color indexed="62"/>
      </bottom>
    </border>
    <border>
      <left style="thin">
        <color indexed="62"/>
      </left>
      <right style="thin">
        <color indexed="62"/>
      </right>
      <top style="medium">
        <color indexed="62"/>
      </top>
      <bottom style="thin">
        <color indexed="62"/>
      </bottom>
    </border>
    <border>
      <left style="thin">
        <color indexed="62"/>
      </left>
      <right style="thick">
        <color indexed="62"/>
      </right>
      <top style="medium">
        <color indexed="62"/>
      </top>
      <bottom style="thin">
        <color indexed="62"/>
      </bottom>
    </border>
    <border>
      <left style="medium">
        <color indexed="62"/>
      </left>
      <right style="thin">
        <color indexed="62"/>
      </right>
      <top style="thin"/>
      <bottom style="thin">
        <color indexed="62"/>
      </bottom>
    </border>
    <border>
      <left style="medium">
        <color indexed="62"/>
      </left>
      <right style="thin">
        <color indexed="62"/>
      </right>
      <top style="thin">
        <color indexed="62"/>
      </top>
      <bottom style="thin">
        <color indexed="62"/>
      </bottom>
    </border>
    <border>
      <left style="medium">
        <color indexed="62"/>
      </left>
      <right style="thin">
        <color indexed="62"/>
      </right>
      <top style="thin">
        <color indexed="62"/>
      </top>
      <bottom style="medium">
        <color indexed="62"/>
      </bottom>
    </border>
    <border>
      <left style="thin">
        <color indexed="62"/>
      </left>
      <right style="thick">
        <color indexed="62"/>
      </right>
      <top style="thin">
        <color indexed="62"/>
      </top>
      <bottom style="medium">
        <color indexed="62"/>
      </bottom>
    </border>
    <border>
      <left>
        <color indexed="63"/>
      </left>
      <right style="thick">
        <color indexed="62"/>
      </right>
      <top>
        <color indexed="63"/>
      </top>
      <bottom style="thin"/>
    </border>
    <border>
      <left style="thick">
        <color indexed="62"/>
      </left>
      <right style="thin">
        <color indexed="62"/>
      </right>
      <top style="medium">
        <color indexed="62"/>
      </top>
      <bottom style="medium">
        <color indexed="62"/>
      </bottom>
    </border>
    <border>
      <left style="thin">
        <color indexed="62"/>
      </left>
      <right style="thin">
        <color indexed="62"/>
      </right>
      <top style="medium">
        <color indexed="62"/>
      </top>
      <bottom style="medium">
        <color indexed="62"/>
      </bottom>
    </border>
    <border>
      <left style="thin">
        <color indexed="62"/>
      </left>
      <right style="medium">
        <color indexed="62"/>
      </right>
      <top style="medium">
        <color indexed="62"/>
      </top>
      <bottom style="medium">
        <color indexed="62"/>
      </bottom>
    </border>
    <border>
      <left style="thick">
        <color indexed="62"/>
      </left>
      <right>
        <color indexed="63"/>
      </right>
      <top style="medium">
        <color indexed="62"/>
      </top>
      <bottom style="medium">
        <color indexed="62"/>
      </bottom>
    </border>
    <border>
      <left>
        <color indexed="63"/>
      </left>
      <right>
        <color indexed="63"/>
      </right>
      <top style="medium">
        <color indexed="62"/>
      </top>
      <bottom style="medium">
        <color indexed="62"/>
      </bottom>
    </border>
    <border>
      <left>
        <color indexed="63"/>
      </left>
      <right style="medium">
        <color indexed="62"/>
      </right>
      <top style="medium">
        <color indexed="62"/>
      </top>
      <bottom style="medium">
        <color indexed="62"/>
      </bottom>
    </border>
    <border>
      <left style="medium">
        <color indexed="62"/>
      </left>
      <right>
        <color indexed="63"/>
      </right>
      <top>
        <color indexed="63"/>
      </top>
      <bottom style="thin"/>
    </border>
    <border>
      <left>
        <color indexed="63"/>
      </left>
      <right>
        <color indexed="63"/>
      </right>
      <top>
        <color indexed="63"/>
      </top>
      <bottom style="thin"/>
    </border>
    <border>
      <left style="thin">
        <color indexed="62"/>
      </left>
      <right style="thin">
        <color indexed="62"/>
      </right>
      <top style="medium">
        <color indexed="62"/>
      </top>
      <bottom>
        <color indexed="63"/>
      </bottom>
    </border>
    <border>
      <left style="thin">
        <color indexed="62"/>
      </left>
      <right style="thin">
        <color indexed="62"/>
      </right>
      <top>
        <color indexed="63"/>
      </top>
      <bottom style="medium">
        <color indexed="62"/>
      </bottom>
    </border>
    <border>
      <left>
        <color indexed="63"/>
      </left>
      <right style="medium">
        <color indexed="62"/>
      </right>
      <top>
        <color indexed="63"/>
      </top>
      <bottom style="thin">
        <color indexed="62"/>
      </bottom>
    </border>
    <border>
      <left>
        <color indexed="63"/>
      </left>
      <right style="medium">
        <color indexed="62"/>
      </right>
      <top style="thin">
        <color indexed="62"/>
      </top>
      <bottom style="thin">
        <color indexed="62"/>
      </bottom>
    </border>
    <border>
      <left>
        <color indexed="63"/>
      </left>
      <right style="medium">
        <color indexed="62"/>
      </right>
      <top style="thin">
        <color indexed="62"/>
      </top>
      <bottom style="medium">
        <color indexed="62"/>
      </bottom>
    </border>
    <border>
      <left style="medium">
        <color indexed="62"/>
      </left>
      <right style="medium">
        <color indexed="62"/>
      </right>
      <top style="thick">
        <color indexed="62"/>
      </top>
      <bottom style="medium">
        <color indexed="62"/>
      </bottom>
    </border>
    <border>
      <left style="medium">
        <color indexed="62"/>
      </left>
      <right style="medium">
        <color indexed="62"/>
      </right>
      <top style="medium">
        <color indexed="62"/>
      </top>
      <bottom>
        <color indexed="63"/>
      </bottom>
    </border>
    <border>
      <left>
        <color indexed="63"/>
      </left>
      <right style="medium">
        <color indexed="62"/>
      </right>
      <top>
        <color indexed="63"/>
      </top>
      <bottom style="thick">
        <color indexed="62"/>
      </bottom>
    </border>
    <border>
      <left style="medium">
        <color indexed="62"/>
      </left>
      <right style="medium">
        <color indexed="62"/>
      </right>
      <top>
        <color indexed="63"/>
      </top>
      <bottom style="thick">
        <color indexed="62"/>
      </bottom>
    </border>
    <border>
      <left>
        <color indexed="63"/>
      </left>
      <right>
        <color indexed="63"/>
      </right>
      <top>
        <color indexed="63"/>
      </top>
      <bottom style="thin">
        <color indexed="62"/>
      </bottom>
    </border>
    <border>
      <left style="thin">
        <color indexed="62"/>
      </left>
      <right>
        <color indexed="63"/>
      </right>
      <top style="thin">
        <color indexed="62"/>
      </top>
      <bottom style="thin">
        <color indexed="62"/>
      </bottom>
    </border>
    <border>
      <left>
        <color indexed="63"/>
      </left>
      <right>
        <color indexed="63"/>
      </right>
      <top style="thin">
        <color indexed="62"/>
      </top>
      <bottom style="thin">
        <color indexed="62"/>
      </bottom>
    </border>
    <border>
      <left style="thin"/>
      <right>
        <color indexed="63"/>
      </right>
      <top>
        <color indexed="63"/>
      </top>
      <bottom style="thin">
        <color indexed="62"/>
      </bottom>
    </border>
    <border>
      <left>
        <color indexed="63"/>
      </left>
      <right style="thin"/>
      <top>
        <color indexed="63"/>
      </top>
      <bottom style="thin">
        <color indexed="62"/>
      </bottom>
    </border>
    <border>
      <left style="thin"/>
      <right style="thin"/>
      <top>
        <color indexed="63"/>
      </top>
      <bottom style="thin">
        <color indexed="62"/>
      </bottom>
    </border>
    <border>
      <left style="thin"/>
      <right style="thick">
        <color indexed="62"/>
      </right>
      <top>
        <color indexed="63"/>
      </top>
      <bottom style="thin">
        <color indexed="62"/>
      </bottom>
    </border>
    <border>
      <left style="medium">
        <color indexed="62"/>
      </left>
      <right>
        <color indexed="63"/>
      </right>
      <top style="medium">
        <color indexed="62"/>
      </top>
      <bottom style="medium">
        <color indexed="62"/>
      </bottom>
    </border>
    <border>
      <left style="medium">
        <color indexed="62"/>
      </left>
      <right style="medium">
        <color indexed="62"/>
      </right>
      <top style="medium">
        <color indexed="62"/>
      </top>
      <bottom style="thick">
        <color indexed="62"/>
      </bottom>
    </border>
    <border>
      <left style="thick">
        <color indexed="62"/>
      </left>
      <right style="medium">
        <color indexed="62"/>
      </right>
      <top style="medium">
        <color indexed="62"/>
      </top>
      <bottom>
        <color indexed="63"/>
      </bottom>
    </border>
    <border>
      <left style="thick">
        <color indexed="62"/>
      </left>
      <right style="medium">
        <color indexed="62"/>
      </right>
      <top>
        <color indexed="63"/>
      </top>
      <bottom>
        <color indexed="63"/>
      </bottom>
    </border>
    <border>
      <left style="thick">
        <color indexed="62"/>
      </left>
      <right style="medium">
        <color indexed="62"/>
      </right>
      <top>
        <color indexed="63"/>
      </top>
      <bottom style="medium">
        <color indexed="62"/>
      </bottom>
    </border>
    <border>
      <left style="thick">
        <color indexed="62"/>
      </left>
      <right style="thin">
        <color indexed="62"/>
      </right>
      <top style="medium">
        <color indexed="62"/>
      </top>
      <bottom>
        <color indexed="63"/>
      </bottom>
    </border>
    <border>
      <left style="thick">
        <color indexed="62"/>
      </left>
      <right style="thin">
        <color indexed="62"/>
      </right>
      <top>
        <color indexed="63"/>
      </top>
      <bottom>
        <color indexed="63"/>
      </bottom>
    </border>
    <border>
      <left>
        <color indexed="63"/>
      </left>
      <right style="thick">
        <color indexed="62"/>
      </right>
      <top style="thin">
        <color indexed="62"/>
      </top>
      <bottom style="thin">
        <color indexed="62"/>
      </bottom>
    </border>
    <border>
      <left style="thin"/>
      <right>
        <color indexed="63"/>
      </right>
      <top>
        <color indexed="63"/>
      </top>
      <bottom>
        <color indexed="63"/>
      </bottom>
    </border>
    <border>
      <left style="thick">
        <color indexed="62"/>
      </left>
      <right style="thin">
        <color indexed="62"/>
      </right>
      <top>
        <color indexed="63"/>
      </top>
      <bottom style="thick">
        <color indexed="62"/>
      </bottom>
    </border>
    <border>
      <left style="thick">
        <color indexed="18"/>
      </left>
      <right>
        <color indexed="63"/>
      </right>
      <top>
        <color indexed="63"/>
      </top>
      <bottom>
        <color indexed="63"/>
      </bottom>
    </border>
    <border>
      <left>
        <color indexed="63"/>
      </left>
      <right style="thick">
        <color indexed="18"/>
      </right>
      <top>
        <color indexed="63"/>
      </top>
      <bottom>
        <color indexed="63"/>
      </bottom>
    </border>
    <border>
      <left>
        <color indexed="63"/>
      </left>
      <right style="thin">
        <color indexed="18"/>
      </right>
      <top>
        <color indexed="63"/>
      </top>
      <bottom>
        <color indexed="63"/>
      </bottom>
    </border>
    <border>
      <left style="thin">
        <color indexed="18"/>
      </left>
      <right style="thin">
        <color indexed="18"/>
      </right>
      <top style="thin">
        <color indexed="18"/>
      </top>
      <bottom style="thin">
        <color indexed="18"/>
      </bottom>
    </border>
    <border>
      <left style="thin">
        <color indexed="18"/>
      </left>
      <right style="thick">
        <color indexed="18"/>
      </right>
      <top style="thin">
        <color indexed="18"/>
      </top>
      <bottom style="thin">
        <color indexed="18"/>
      </bottom>
    </border>
    <border>
      <left style="thin">
        <color indexed="18"/>
      </left>
      <right style="thin"/>
      <top style="thin">
        <color indexed="18"/>
      </top>
      <bottom style="thin">
        <color indexed="18"/>
      </bottom>
    </border>
    <border>
      <left style="thin"/>
      <right style="thick">
        <color indexed="18"/>
      </right>
      <top style="thin"/>
      <bottom style="thin"/>
    </border>
    <border>
      <left style="thick">
        <color indexed="18"/>
      </left>
      <right>
        <color indexed="63"/>
      </right>
      <top>
        <color indexed="63"/>
      </top>
      <bottom style="thick">
        <color indexed="18"/>
      </bottom>
    </border>
    <border>
      <left>
        <color indexed="63"/>
      </left>
      <right>
        <color indexed="63"/>
      </right>
      <top>
        <color indexed="63"/>
      </top>
      <bottom style="thick">
        <color indexed="18"/>
      </bottom>
    </border>
    <border>
      <left style="thick">
        <color indexed="18"/>
      </left>
      <right>
        <color indexed="63"/>
      </right>
      <top style="thin">
        <color indexed="18"/>
      </top>
      <bottom style="thick">
        <color indexed="18"/>
      </bottom>
    </border>
    <border>
      <left>
        <color indexed="63"/>
      </left>
      <right>
        <color indexed="63"/>
      </right>
      <top style="thin">
        <color indexed="18"/>
      </top>
      <bottom style="thick">
        <color indexed="18"/>
      </bottom>
    </border>
    <border>
      <left>
        <color indexed="63"/>
      </left>
      <right style="thick">
        <color indexed="18"/>
      </right>
      <top style="thin">
        <color indexed="18"/>
      </top>
      <bottom style="thick">
        <color indexed="18"/>
      </bottom>
    </border>
    <border>
      <left>
        <color indexed="63"/>
      </left>
      <right>
        <color indexed="63"/>
      </right>
      <top style="thin">
        <color indexed="18"/>
      </top>
      <bottom style="thin">
        <color indexed="18"/>
      </bottom>
    </border>
    <border>
      <left>
        <color indexed="63"/>
      </left>
      <right style="thick">
        <color indexed="18"/>
      </right>
      <top style="thin">
        <color indexed="18"/>
      </top>
      <bottom style="thin">
        <color indexed="18"/>
      </bottom>
    </border>
    <border>
      <left>
        <color indexed="63"/>
      </left>
      <right style="thick">
        <color indexed="18"/>
      </right>
      <top>
        <color indexed="63"/>
      </top>
      <bottom style="thick">
        <color indexed="18"/>
      </bottom>
    </border>
    <border>
      <left style="medium">
        <color indexed="18"/>
      </left>
      <right style="thin">
        <color indexed="18"/>
      </right>
      <top style="medium">
        <color indexed="18"/>
      </top>
      <bottom style="thin">
        <color indexed="18"/>
      </bottom>
    </border>
    <border>
      <left style="thin">
        <color indexed="18"/>
      </left>
      <right style="thin">
        <color indexed="18"/>
      </right>
      <top style="medium">
        <color indexed="18"/>
      </top>
      <bottom style="thin">
        <color indexed="18"/>
      </bottom>
    </border>
    <border>
      <left style="thin">
        <color indexed="18"/>
      </left>
      <right style="thick">
        <color indexed="18"/>
      </right>
      <top style="medium">
        <color indexed="18"/>
      </top>
      <bottom style="thin">
        <color indexed="18"/>
      </bottom>
    </border>
    <border>
      <left style="medium">
        <color indexed="18"/>
      </left>
      <right style="thin">
        <color indexed="18"/>
      </right>
      <top style="thin">
        <color indexed="18"/>
      </top>
      <bottom style="thin">
        <color indexed="18"/>
      </bottom>
    </border>
    <border>
      <left style="medium">
        <color indexed="18"/>
      </left>
      <right style="thin">
        <color indexed="18"/>
      </right>
      <top style="thin">
        <color indexed="18"/>
      </top>
      <bottom style="medium">
        <color indexed="18"/>
      </bottom>
    </border>
    <border>
      <left style="thin">
        <color indexed="18"/>
      </left>
      <right style="thin">
        <color indexed="18"/>
      </right>
      <top style="thin">
        <color indexed="18"/>
      </top>
      <bottom style="medium">
        <color indexed="18"/>
      </bottom>
    </border>
    <border>
      <left style="thin">
        <color indexed="18"/>
      </left>
      <right style="thick">
        <color indexed="18"/>
      </right>
      <top style="thin">
        <color indexed="18"/>
      </top>
      <bottom style="medium">
        <color indexed="18"/>
      </bottom>
    </border>
    <border>
      <left style="medium">
        <color indexed="62"/>
      </left>
      <right style="thick">
        <color indexed="62"/>
      </right>
      <top>
        <color indexed="63"/>
      </top>
      <bottom>
        <color indexed="63"/>
      </bottom>
    </border>
    <border>
      <left style="medium">
        <color indexed="62"/>
      </left>
      <right style="thick">
        <color indexed="62"/>
      </right>
      <top style="medium">
        <color indexed="62"/>
      </top>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color indexed="62"/>
      </top>
      <bottom style="thin">
        <color indexed="62"/>
      </bottom>
    </border>
    <border>
      <left style="medium">
        <color indexed="62"/>
      </left>
      <right style="thick">
        <color indexed="62"/>
      </right>
      <top>
        <color indexed="63"/>
      </top>
      <bottom style="medium">
        <color indexed="62"/>
      </bottom>
    </border>
    <border>
      <left style="thick">
        <color indexed="62"/>
      </left>
      <right>
        <color indexed="63"/>
      </right>
      <top style="thick">
        <color indexed="62"/>
      </top>
      <bottom>
        <color indexed="63"/>
      </bottom>
    </border>
    <border>
      <left>
        <color indexed="63"/>
      </left>
      <right>
        <color indexed="63"/>
      </right>
      <top style="thick">
        <color indexed="62"/>
      </top>
      <bottom>
        <color indexed="63"/>
      </bottom>
    </border>
    <border>
      <left>
        <color indexed="63"/>
      </left>
      <right style="thick">
        <color indexed="62"/>
      </right>
      <top style="thick">
        <color indexed="62"/>
      </top>
      <bottom>
        <color indexed="63"/>
      </bottom>
    </border>
    <border>
      <left style="thick">
        <color indexed="62"/>
      </left>
      <right>
        <color indexed="63"/>
      </right>
      <top style="medium">
        <color indexed="62"/>
      </top>
      <bottom>
        <color indexed="63"/>
      </bottom>
    </border>
    <border>
      <left style="thick">
        <color indexed="62"/>
      </left>
      <right>
        <color indexed="63"/>
      </right>
      <top>
        <color indexed="63"/>
      </top>
      <bottom style="medium">
        <color indexed="62"/>
      </bottom>
    </border>
    <border>
      <left style="thick">
        <color indexed="18"/>
      </left>
      <right>
        <color indexed="63"/>
      </right>
      <top style="thick">
        <color indexed="18"/>
      </top>
      <bottom>
        <color indexed="63"/>
      </bottom>
    </border>
    <border>
      <left>
        <color indexed="63"/>
      </left>
      <right>
        <color indexed="63"/>
      </right>
      <top style="thick">
        <color indexed="18"/>
      </top>
      <bottom>
        <color indexed="63"/>
      </bottom>
    </border>
    <border>
      <left>
        <color indexed="63"/>
      </left>
      <right style="thick">
        <color indexed="18"/>
      </right>
      <top style="thick">
        <color indexed="18"/>
      </top>
      <bottom>
        <color indexed="63"/>
      </bottom>
    </border>
    <border>
      <left style="thick">
        <color indexed="18"/>
      </left>
      <right>
        <color indexed="63"/>
      </right>
      <top>
        <color indexed="63"/>
      </top>
      <bottom style="medium">
        <color indexed="18"/>
      </bottom>
    </border>
    <border>
      <left>
        <color indexed="63"/>
      </left>
      <right>
        <color indexed="63"/>
      </right>
      <top>
        <color indexed="63"/>
      </top>
      <bottom style="medium">
        <color indexed="18"/>
      </bottom>
    </border>
    <border>
      <left>
        <color indexed="63"/>
      </left>
      <right style="thick">
        <color indexed="18"/>
      </right>
      <top>
        <color indexed="63"/>
      </top>
      <bottom style="medium">
        <color indexed="18"/>
      </bottom>
    </border>
    <border>
      <left style="medium">
        <color indexed="62"/>
      </left>
      <right style="thick">
        <color indexed="62"/>
      </right>
      <top style="thick">
        <color indexed="62"/>
      </top>
      <bottom>
        <color indexed="63"/>
      </bottom>
    </border>
    <border>
      <left style="medium">
        <color indexed="62"/>
      </left>
      <right style="thick">
        <color indexed="62"/>
      </right>
      <top>
        <color indexed="63"/>
      </top>
      <bottom style="thick">
        <color indexed="62"/>
      </bottom>
    </border>
    <border>
      <left>
        <color indexed="63"/>
      </left>
      <right style="medium">
        <color indexed="62"/>
      </right>
      <top style="thick">
        <color indexed="62"/>
      </top>
      <bottom>
        <color indexed="63"/>
      </bottom>
    </border>
    <border>
      <left style="medium">
        <color indexed="62"/>
      </left>
      <right style="medium">
        <color indexed="62"/>
      </right>
      <top style="thick">
        <color indexed="62"/>
      </top>
      <bottom>
        <color indexed="63"/>
      </bottom>
    </border>
    <border>
      <left>
        <color indexed="63"/>
      </left>
      <right>
        <color indexed="63"/>
      </right>
      <top>
        <color indexed="63"/>
      </top>
      <bottom style="medium">
        <color indexed="62"/>
      </bottom>
    </border>
    <border>
      <left>
        <color indexed="63"/>
      </left>
      <right style="thick">
        <color indexed="62"/>
      </right>
      <top>
        <color indexed="63"/>
      </top>
      <bottom style="medium">
        <color indexed="62"/>
      </bottom>
    </border>
    <border>
      <left style="thick">
        <color indexed="62"/>
      </left>
      <right style="thin">
        <color indexed="62"/>
      </right>
      <top>
        <color indexed="63"/>
      </top>
      <bottom style="medium">
        <color indexed="62"/>
      </bottom>
    </border>
    <border>
      <left style="thin">
        <color indexed="62"/>
      </left>
      <right style="medium">
        <color indexed="62"/>
      </right>
      <top style="medium">
        <color indexed="62"/>
      </top>
      <bottom style="thin">
        <color indexed="62"/>
      </bottom>
    </border>
    <border>
      <left style="medium">
        <color indexed="62"/>
      </left>
      <right>
        <color indexed="63"/>
      </right>
      <top>
        <color indexed="63"/>
      </top>
      <bottom>
        <color indexed="63"/>
      </bottom>
    </border>
  </borders>
  <cellStyleXfs count="8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4" borderId="0" applyNumberFormat="0" applyBorder="0" applyAlignment="0" applyProtection="0"/>
    <xf numFmtId="0" fontId="58" fillId="6" borderId="0" applyNumberFormat="0" applyBorder="0" applyAlignment="0" applyProtection="0"/>
    <xf numFmtId="0" fontId="58" fillId="3"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6" borderId="0" applyNumberFormat="0" applyBorder="0" applyAlignment="0" applyProtection="0"/>
    <xf numFmtId="0" fontId="58" fillId="4" borderId="0" applyNumberFormat="0" applyBorder="0" applyAlignment="0" applyProtection="0"/>
    <xf numFmtId="0" fontId="59" fillId="6"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8" borderId="0" applyNumberFormat="0" applyBorder="0" applyAlignment="0" applyProtection="0"/>
    <xf numFmtId="0" fontId="59" fillId="6" borderId="0" applyNumberFormat="0" applyBorder="0" applyAlignment="0" applyProtection="0"/>
    <xf numFmtId="0" fontId="59" fillId="3" borderId="0" applyNumberFormat="0" applyBorder="0" applyAlignment="0" applyProtection="0"/>
    <xf numFmtId="0" fontId="59" fillId="11"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59" fillId="14" borderId="0" applyNumberFormat="0" applyBorder="0" applyAlignment="0" applyProtection="0"/>
    <xf numFmtId="0" fontId="60" fillId="15" borderId="0" applyNumberFormat="0" applyBorder="0" applyAlignment="0" applyProtection="0"/>
    <xf numFmtId="0" fontId="61" fillId="16" borderId="1" applyNumberFormat="0" applyAlignment="0" applyProtection="0"/>
    <xf numFmtId="0" fontId="62" fillId="1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63" fillId="0" borderId="0" applyNumberFormat="0" applyFill="0" applyBorder="0" applyAlignment="0" applyProtection="0"/>
    <xf numFmtId="0" fontId="6" fillId="0" borderId="0" applyNumberFormat="0" applyFill="0" applyBorder="0" applyAlignment="0" applyProtection="0"/>
    <xf numFmtId="0" fontId="64" fillId="6" borderId="0" applyNumberFormat="0" applyBorder="0" applyAlignment="0" applyProtection="0"/>
    <xf numFmtId="0" fontId="65" fillId="0" borderId="3" applyNumberFormat="0" applyFill="0" applyAlignment="0" applyProtection="0"/>
    <xf numFmtId="0" fontId="66" fillId="0" borderId="4" applyNumberFormat="0" applyFill="0" applyAlignment="0" applyProtection="0"/>
    <xf numFmtId="0" fontId="67" fillId="0" borderId="5" applyNumberFormat="0" applyFill="0" applyAlignment="0" applyProtection="0"/>
    <xf numFmtId="0" fontId="67" fillId="0" borderId="0" applyNumberFormat="0" applyFill="0" applyBorder="0" applyAlignment="0" applyProtection="0"/>
    <xf numFmtId="0" fontId="7" fillId="0" borderId="0" applyNumberFormat="0" applyFill="0" applyBorder="0" applyAlignment="0" applyProtection="0"/>
    <xf numFmtId="0" fontId="68" fillId="7" borderId="1" applyNumberFormat="0" applyAlignment="0" applyProtection="0"/>
    <xf numFmtId="0" fontId="69" fillId="0" borderId="6" applyNumberFormat="0" applyFill="0" applyAlignment="0" applyProtection="0"/>
    <xf numFmtId="0" fontId="70" fillId="7" borderId="0" applyNumberFormat="0" applyBorder="0" applyAlignment="0" applyProtection="0"/>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1"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0" fillId="4" borderId="7" applyNumberFormat="0" applyFont="0" applyAlignment="0" applyProtection="0"/>
    <xf numFmtId="0" fontId="71" fillId="16"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72" fillId="0" borderId="0" applyNumberFormat="0" applyFill="0" applyBorder="0" applyAlignment="0" applyProtection="0"/>
    <xf numFmtId="0" fontId="73" fillId="0" borderId="9" applyNumberFormat="0" applyFill="0" applyAlignment="0" applyProtection="0"/>
    <xf numFmtId="0" fontId="69" fillId="0" borderId="0" applyNumberFormat="0" applyFill="0" applyBorder="0" applyAlignment="0" applyProtection="0"/>
  </cellStyleXfs>
  <cellXfs count="1026">
    <xf numFmtId="0" fontId="0" fillId="0" borderId="0" xfId="0" applyAlignment="1">
      <alignment/>
    </xf>
    <xf numFmtId="0" fontId="3" fillId="0" borderId="0" xfId="70" applyFont="1" applyFill="1" applyBorder="1" applyAlignment="1" applyProtection="1">
      <alignment horizontal="center"/>
      <protection/>
    </xf>
    <xf numFmtId="0" fontId="3" fillId="0" borderId="0" xfId="70" applyFont="1" applyBorder="1" applyAlignment="1" applyProtection="1">
      <alignment horizontal="left"/>
      <protection/>
    </xf>
    <xf numFmtId="0" fontId="4" fillId="0" borderId="0" xfId="70" applyFont="1" applyBorder="1" applyAlignment="1" applyProtection="1">
      <alignment horizontal="center"/>
      <protection/>
    </xf>
    <xf numFmtId="0" fontId="3" fillId="0" borderId="0" xfId="70" applyFont="1" applyBorder="1" applyAlignment="1" applyProtection="1">
      <alignment horizontal="center"/>
      <protection/>
    </xf>
    <xf numFmtId="164" fontId="3" fillId="0" borderId="0" xfId="70" applyNumberFormat="1" applyFont="1" applyBorder="1" applyAlignment="1" applyProtection="1">
      <alignment horizontal="right"/>
      <protection/>
    </xf>
    <xf numFmtId="0" fontId="3" fillId="0" borderId="0" xfId="70" applyFont="1" applyFill="1" applyBorder="1" applyAlignment="1" applyProtection="1">
      <alignment horizontal="left"/>
      <protection/>
    </xf>
    <xf numFmtId="164" fontId="3" fillId="0" borderId="0" xfId="70" applyNumberFormat="1" applyFont="1" applyFill="1" applyBorder="1" applyAlignment="1" applyProtection="1">
      <alignment horizontal="center"/>
      <protection/>
    </xf>
    <xf numFmtId="164" fontId="2" fillId="0" borderId="0" xfId="70" applyNumberFormat="1" applyFont="1" applyFill="1" applyBorder="1" applyAlignment="1" applyProtection="1">
      <alignment horizontal="right"/>
      <protection/>
    </xf>
    <xf numFmtId="166" fontId="2" fillId="0" borderId="0" xfId="42" applyNumberFormat="1" applyFont="1" applyAlignment="1">
      <alignment/>
    </xf>
    <xf numFmtId="0" fontId="5" fillId="0" borderId="0" xfId="0" applyFont="1" applyAlignment="1">
      <alignment/>
    </xf>
    <xf numFmtId="0" fontId="2" fillId="0" borderId="0" xfId="0" applyFont="1" applyAlignment="1">
      <alignment/>
    </xf>
    <xf numFmtId="43" fontId="2" fillId="0" borderId="0" xfId="42" applyFont="1" applyAlignment="1">
      <alignment/>
    </xf>
    <xf numFmtId="0" fontId="2" fillId="0" borderId="0" xfId="0" applyFont="1" applyBorder="1" applyAlignment="1">
      <alignment/>
    </xf>
    <xf numFmtId="166" fontId="2" fillId="0" borderId="0" xfId="42" applyNumberFormat="1" applyFont="1" applyBorder="1" applyAlignment="1">
      <alignment/>
    </xf>
    <xf numFmtId="0" fontId="2" fillId="0" borderId="0" xfId="0" applyFont="1" applyBorder="1" applyAlignment="1">
      <alignment horizontal="center"/>
    </xf>
    <xf numFmtId="0" fontId="4" fillId="0" borderId="0" xfId="70" applyFont="1" applyBorder="1" applyAlignment="1" applyProtection="1">
      <alignment horizontal="center"/>
      <protection locked="0"/>
    </xf>
    <xf numFmtId="0" fontId="4" fillId="0" borderId="0" xfId="70" applyFont="1" applyFill="1" applyBorder="1" applyAlignment="1" applyProtection="1">
      <alignment horizontal="left"/>
      <protection/>
    </xf>
    <xf numFmtId="0" fontId="2" fillId="0" borderId="0" xfId="0" applyFont="1" applyFill="1" applyBorder="1" applyAlignment="1">
      <alignment/>
    </xf>
    <xf numFmtId="164" fontId="3" fillId="18" borderId="0" xfId="70" applyNumberFormat="1" applyFont="1" applyFill="1" applyBorder="1" applyAlignment="1" applyProtection="1">
      <alignment horizontal="right"/>
      <protection/>
    </xf>
    <xf numFmtId="164" fontId="4" fillId="0" borderId="0" xfId="70" applyNumberFormat="1" applyFont="1" applyFill="1" applyBorder="1" applyAlignment="1" applyProtection="1">
      <alignment horizontal="right"/>
      <protection locked="0"/>
    </xf>
    <xf numFmtId="0" fontId="2" fillId="0" borderId="0" xfId="0" applyFont="1" applyBorder="1" applyAlignment="1">
      <alignment horizontal="left"/>
    </xf>
    <xf numFmtId="0" fontId="4" fillId="18" borderId="0" xfId="70" applyFont="1" applyFill="1" applyBorder="1" applyAlignment="1" applyProtection="1">
      <alignment horizontal="left"/>
      <protection/>
    </xf>
    <xf numFmtId="0" fontId="2" fillId="18" borderId="0" xfId="0" applyFont="1" applyFill="1" applyBorder="1" applyAlignment="1">
      <alignment/>
    </xf>
    <xf numFmtId="0" fontId="2" fillId="18" borderId="0" xfId="0" applyFont="1" applyFill="1" applyBorder="1" applyAlignment="1">
      <alignment horizontal="left"/>
    </xf>
    <xf numFmtId="166" fontId="2" fillId="18" borderId="0" xfId="42" applyNumberFormat="1" applyFont="1" applyFill="1" applyBorder="1" applyAlignment="1">
      <alignment/>
    </xf>
    <xf numFmtId="0" fontId="2" fillId="18" borderId="0" xfId="0" applyFont="1" applyFill="1" applyBorder="1" applyAlignment="1">
      <alignment horizontal="center"/>
    </xf>
    <xf numFmtId="0" fontId="3" fillId="18" borderId="0" xfId="70" applyFont="1" applyFill="1" applyBorder="1" applyAlignment="1" applyProtection="1">
      <alignment horizontal="center"/>
      <protection/>
    </xf>
    <xf numFmtId="0" fontId="8" fillId="0" borderId="0" xfId="72">
      <alignment/>
      <protection/>
    </xf>
    <xf numFmtId="0" fontId="8" fillId="0" borderId="0" xfId="78">
      <alignment/>
      <protection/>
    </xf>
    <xf numFmtId="0" fontId="8" fillId="0" borderId="0" xfId="74">
      <alignment/>
      <protection/>
    </xf>
    <xf numFmtId="0" fontId="2" fillId="0" borderId="0" xfId="0" applyFont="1" applyFill="1" applyBorder="1" applyAlignment="1">
      <alignment horizontal="left"/>
    </xf>
    <xf numFmtId="166" fontId="2" fillId="0" borderId="0" xfId="42" applyNumberFormat="1" applyFont="1" applyFill="1" applyBorder="1" applyAlignment="1">
      <alignment/>
    </xf>
    <xf numFmtId="0" fontId="0" fillId="18" borderId="0" xfId="0" applyFill="1" applyAlignment="1">
      <alignment/>
    </xf>
    <xf numFmtId="0" fontId="0" fillId="0" borderId="0" xfId="0" applyFill="1" applyAlignment="1">
      <alignment/>
    </xf>
    <xf numFmtId="0" fontId="8" fillId="0" borderId="0" xfId="76">
      <alignment/>
      <protection/>
    </xf>
    <xf numFmtId="0" fontId="8" fillId="18" borderId="0" xfId="72" applyFill="1">
      <alignment/>
      <protection/>
    </xf>
    <xf numFmtId="0" fontId="8" fillId="0" borderId="0" xfId="77">
      <alignment/>
      <protection/>
    </xf>
    <xf numFmtId="0" fontId="8" fillId="18" borderId="0" xfId="77" applyFill="1">
      <alignment/>
      <protection/>
    </xf>
    <xf numFmtId="0" fontId="3" fillId="18" borderId="0" xfId="70" applyFont="1" applyFill="1" applyBorder="1" applyAlignment="1" applyProtection="1">
      <alignment horizontal="left"/>
      <protection/>
    </xf>
    <xf numFmtId="0" fontId="0" fillId="19" borderId="0" xfId="0" applyFill="1" applyAlignment="1">
      <alignment/>
    </xf>
    <xf numFmtId="0" fontId="2" fillId="19" borderId="0" xfId="0" applyFont="1" applyFill="1" applyAlignment="1">
      <alignment/>
    </xf>
    <xf numFmtId="0" fontId="8" fillId="0" borderId="0" xfId="63">
      <alignment/>
      <protection/>
    </xf>
    <xf numFmtId="0" fontId="8" fillId="0" borderId="0" xfId="64">
      <alignment/>
      <protection/>
    </xf>
    <xf numFmtId="0" fontId="8" fillId="0" borderId="0" xfId="65">
      <alignment/>
      <protection/>
    </xf>
    <xf numFmtId="0" fontId="8" fillId="0" borderId="0" xfId="67">
      <alignment/>
      <protection/>
    </xf>
    <xf numFmtId="0" fontId="8" fillId="18" borderId="0" xfId="67" applyFill="1">
      <alignment/>
      <protection/>
    </xf>
    <xf numFmtId="0" fontId="0" fillId="18" borderId="10" xfId="0" applyFill="1" applyBorder="1" applyAlignment="1">
      <alignment/>
    </xf>
    <xf numFmtId="0" fontId="0" fillId="18" borderId="11" xfId="0" applyFill="1" applyBorder="1" applyAlignment="1">
      <alignment/>
    </xf>
    <xf numFmtId="14" fontId="0" fillId="0" borderId="0" xfId="0" applyNumberFormat="1" applyAlignment="1">
      <alignment/>
    </xf>
    <xf numFmtId="0" fontId="0" fillId="7" borderId="12" xfId="0" applyFill="1" applyBorder="1" applyAlignment="1">
      <alignment/>
    </xf>
    <xf numFmtId="3" fontId="8" fillId="0" borderId="0" xfId="64" applyNumberFormat="1">
      <alignment/>
      <protection/>
    </xf>
    <xf numFmtId="3" fontId="0" fillId="0" borderId="0" xfId="0" applyNumberFormat="1" applyAlignment="1">
      <alignment/>
    </xf>
    <xf numFmtId="0" fontId="2" fillId="0" borderId="0" xfId="0" applyFont="1" applyFill="1" applyAlignment="1">
      <alignment/>
    </xf>
    <xf numFmtId="0" fontId="0" fillId="19" borderId="10" xfId="0" applyFill="1" applyBorder="1" applyAlignment="1">
      <alignment/>
    </xf>
    <xf numFmtId="0" fontId="8" fillId="0" borderId="0" xfId="76" applyFill="1">
      <alignment/>
      <protection/>
    </xf>
    <xf numFmtId="14" fontId="0" fillId="0" borderId="0" xfId="0" applyNumberFormat="1" applyFill="1" applyAlignment="1">
      <alignment/>
    </xf>
    <xf numFmtId="0" fontId="0" fillId="7" borderId="0" xfId="0" applyFill="1" applyBorder="1" applyAlignment="1">
      <alignment/>
    </xf>
    <xf numFmtId="0" fontId="8" fillId="0" borderId="0" xfId="76" applyFill="1" applyBorder="1">
      <alignment/>
      <protection/>
    </xf>
    <xf numFmtId="0" fontId="0" fillId="0" borderId="0" xfId="0" applyFill="1" applyBorder="1" applyAlignment="1">
      <alignment/>
    </xf>
    <xf numFmtId="14" fontId="0" fillId="0" borderId="0" xfId="0" applyNumberFormat="1" applyFill="1" applyBorder="1" applyAlignment="1">
      <alignment/>
    </xf>
    <xf numFmtId="0" fontId="0" fillId="7" borderId="13" xfId="0" applyFill="1" applyBorder="1" applyAlignment="1">
      <alignment/>
    </xf>
    <xf numFmtId="0" fontId="0" fillId="7" borderId="14" xfId="0" applyFill="1" applyBorder="1" applyAlignment="1">
      <alignment/>
    </xf>
    <xf numFmtId="0" fontId="0" fillId="7" borderId="15" xfId="0" applyFill="1" applyBorder="1" applyAlignment="1">
      <alignment/>
    </xf>
    <xf numFmtId="0" fontId="0" fillId="7" borderId="16" xfId="0" applyFill="1" applyBorder="1" applyAlignment="1">
      <alignment/>
    </xf>
    <xf numFmtId="0" fontId="0" fillId="7" borderId="17" xfId="0" applyFill="1" applyBorder="1" applyAlignment="1">
      <alignment/>
    </xf>
    <xf numFmtId="0" fontId="0" fillId="7" borderId="18" xfId="0" applyFill="1" applyBorder="1" applyAlignment="1">
      <alignment/>
    </xf>
    <xf numFmtId="0" fontId="8" fillId="7" borderId="19" xfId="76" applyFill="1" applyBorder="1">
      <alignment/>
      <protection/>
    </xf>
    <xf numFmtId="0" fontId="0" fillId="7" borderId="20" xfId="0" applyFill="1" applyBorder="1" applyAlignment="1">
      <alignment/>
    </xf>
    <xf numFmtId="14" fontId="0" fillId="7" borderId="20" xfId="0" applyNumberFormat="1" applyFill="1" applyBorder="1" applyAlignment="1">
      <alignment/>
    </xf>
    <xf numFmtId="0" fontId="0" fillId="7" borderId="19" xfId="0" applyFill="1" applyBorder="1" applyAlignment="1">
      <alignment/>
    </xf>
    <xf numFmtId="0" fontId="2" fillId="0" borderId="0" xfId="59" applyFont="1">
      <alignment/>
      <protection/>
    </xf>
    <xf numFmtId="0" fontId="5" fillId="0" borderId="0" xfId="0" applyFont="1" applyFill="1" applyAlignment="1">
      <alignment/>
    </xf>
    <xf numFmtId="0" fontId="5" fillId="18" borderId="0" xfId="0" applyFont="1" applyFill="1" applyAlignment="1">
      <alignment/>
    </xf>
    <xf numFmtId="0" fontId="2" fillId="0" borderId="0" xfId="71" applyFont="1">
      <alignment/>
      <protection/>
    </xf>
    <xf numFmtId="0" fontId="2" fillId="0" borderId="0" xfId="60" applyFont="1">
      <alignment/>
      <protection/>
    </xf>
    <xf numFmtId="0" fontId="2" fillId="0" borderId="0" xfId="71" applyFont="1" applyFill="1">
      <alignment/>
      <protection/>
    </xf>
    <xf numFmtId="0" fontId="5" fillId="7" borderId="0" xfId="0" applyFont="1" applyFill="1" applyAlignment="1">
      <alignment/>
    </xf>
    <xf numFmtId="0" fontId="2" fillId="0" borderId="0" xfId="79" applyFont="1">
      <alignment/>
      <protection/>
    </xf>
    <xf numFmtId="0" fontId="2" fillId="18" borderId="0" xfId="79" applyFont="1" applyFill="1">
      <alignment/>
      <protection/>
    </xf>
    <xf numFmtId="0" fontId="2" fillId="7" borderId="0" xfId="79" applyFont="1" applyFill="1">
      <alignment/>
      <protection/>
    </xf>
    <xf numFmtId="0" fontId="2" fillId="0" borderId="0" xfId="61" applyFont="1">
      <alignment/>
      <protection/>
    </xf>
    <xf numFmtId="166" fontId="5" fillId="0" borderId="0" xfId="42" applyNumberFormat="1" applyFont="1" applyAlignment="1">
      <alignment/>
    </xf>
    <xf numFmtId="0" fontId="2" fillId="0" borderId="0" xfId="75" applyFont="1">
      <alignment/>
      <protection/>
    </xf>
    <xf numFmtId="0" fontId="2" fillId="0" borderId="0" xfId="68" applyFont="1">
      <alignment/>
      <protection/>
    </xf>
    <xf numFmtId="0" fontId="2" fillId="0" borderId="0" xfId="75" applyFont="1" applyFill="1">
      <alignment/>
      <protection/>
    </xf>
    <xf numFmtId="0" fontId="2" fillId="18" borderId="0" xfId="75" applyFont="1" applyFill="1">
      <alignment/>
      <protection/>
    </xf>
    <xf numFmtId="0" fontId="2" fillId="18" borderId="0" xfId="68" applyFont="1" applyFill="1">
      <alignment/>
      <protection/>
    </xf>
    <xf numFmtId="0" fontId="2" fillId="19" borderId="0" xfId="75" applyFont="1" applyFill="1">
      <alignment/>
      <protection/>
    </xf>
    <xf numFmtId="0" fontId="2" fillId="0" borderId="0" xfId="73" applyFont="1">
      <alignment/>
      <protection/>
    </xf>
    <xf numFmtId="0" fontId="2" fillId="0" borderId="0" xfId="66" applyFont="1">
      <alignment/>
      <protection/>
    </xf>
    <xf numFmtId="0" fontId="2" fillId="18" borderId="0" xfId="73" applyFont="1" applyFill="1">
      <alignment/>
      <protection/>
    </xf>
    <xf numFmtId="0" fontId="2" fillId="18" borderId="0" xfId="66" applyFont="1" applyFill="1">
      <alignment/>
      <protection/>
    </xf>
    <xf numFmtId="0" fontId="2" fillId="0" borderId="0" xfId="62" applyFont="1" applyFill="1">
      <alignment/>
      <protection/>
    </xf>
    <xf numFmtId="0" fontId="5" fillId="0" borderId="0" xfId="0" applyFont="1" applyBorder="1" applyAlignment="1">
      <alignment/>
    </xf>
    <xf numFmtId="0" fontId="5" fillId="0" borderId="0" xfId="0" applyFont="1" applyBorder="1" applyAlignment="1">
      <alignment horizontal="center"/>
    </xf>
    <xf numFmtId="0" fontId="0" fillId="0" borderId="0" xfId="0" applyFont="1" applyBorder="1" applyAlignment="1">
      <alignment/>
    </xf>
    <xf numFmtId="38" fontId="5" fillId="0" borderId="0" xfId="0" applyNumberFormat="1" applyFont="1" applyBorder="1" applyAlignment="1">
      <alignment/>
    </xf>
    <xf numFmtId="38" fontId="0" fillId="0" borderId="0" xfId="0" applyNumberFormat="1" applyFont="1" applyBorder="1" applyAlignment="1">
      <alignment/>
    </xf>
    <xf numFmtId="0" fontId="11" fillId="0" borderId="0" xfId="70" applyFont="1" applyBorder="1" applyAlignment="1" applyProtection="1">
      <alignment horizontal="centerContinuous"/>
      <protection/>
    </xf>
    <xf numFmtId="0" fontId="11" fillId="0" borderId="0" xfId="70" applyFont="1" applyFill="1" applyBorder="1" applyAlignment="1" applyProtection="1">
      <alignment horizontal="centerContinuous"/>
      <protection/>
    </xf>
    <xf numFmtId="38" fontId="11" fillId="0" borderId="0" xfId="70" applyNumberFormat="1" applyFont="1" applyFill="1" applyBorder="1" applyAlignment="1" applyProtection="1">
      <alignment horizontal="centerContinuous"/>
      <protection/>
    </xf>
    <xf numFmtId="38" fontId="11" fillId="0" borderId="0" xfId="70" applyNumberFormat="1" applyFont="1" applyBorder="1" applyAlignment="1">
      <alignment horizontal="centerContinuous"/>
      <protection/>
    </xf>
    <xf numFmtId="38" fontId="12" fillId="0" borderId="0" xfId="70" applyNumberFormat="1" applyFont="1" applyFill="1" applyBorder="1" applyAlignment="1" applyProtection="1">
      <alignment horizontal="centerContinuous"/>
      <protection/>
    </xf>
    <xf numFmtId="0" fontId="13" fillId="0" borderId="0" xfId="70" applyFont="1" applyBorder="1" applyAlignment="1" applyProtection="1">
      <alignment horizontal="centerContinuous"/>
      <protection/>
    </xf>
    <xf numFmtId="0" fontId="5" fillId="0" borderId="0" xfId="70" applyFont="1" applyBorder="1" applyAlignment="1" applyProtection="1">
      <alignment horizontal="centerContinuous"/>
      <protection/>
    </xf>
    <xf numFmtId="0" fontId="5" fillId="0" borderId="0" xfId="70" applyFont="1" applyFill="1" applyBorder="1" applyAlignment="1" applyProtection="1">
      <alignment horizontal="centerContinuous"/>
      <protection/>
    </xf>
    <xf numFmtId="0" fontId="14" fillId="0" borderId="0" xfId="70" applyFont="1" applyFill="1" applyBorder="1" applyAlignment="1" applyProtection="1">
      <alignment horizontal="centerContinuous"/>
      <protection/>
    </xf>
    <xf numFmtId="38" fontId="15" fillId="0" borderId="0" xfId="70" applyNumberFormat="1" applyFont="1" applyFill="1" applyBorder="1" applyAlignment="1" applyProtection="1">
      <alignment horizontal="centerContinuous"/>
      <protection/>
    </xf>
    <xf numFmtId="38" fontId="16" fillId="0" borderId="0" xfId="70" applyNumberFormat="1" applyFont="1" applyFill="1" applyBorder="1" applyAlignment="1" applyProtection="1">
      <alignment horizontal="centerContinuous"/>
      <protection/>
    </xf>
    <xf numFmtId="38" fontId="16" fillId="0" borderId="0" xfId="70" applyNumberFormat="1" applyFont="1" applyBorder="1" applyAlignment="1">
      <alignment horizontal="centerContinuous"/>
      <protection/>
    </xf>
    <xf numFmtId="38" fontId="14" fillId="0" borderId="0" xfId="70" applyNumberFormat="1" applyFont="1" applyFill="1" applyBorder="1" applyAlignment="1" applyProtection="1">
      <alignment horizontal="centerContinuous"/>
      <protection/>
    </xf>
    <xf numFmtId="0" fontId="17" fillId="0" borderId="0" xfId="70" applyFont="1" applyBorder="1" applyAlignment="1" applyProtection="1">
      <alignment horizontal="center"/>
      <protection/>
    </xf>
    <xf numFmtId="0" fontId="5" fillId="0" borderId="0" xfId="70" applyFont="1" applyFill="1" applyBorder="1" applyAlignment="1" applyProtection="1">
      <alignment horizontal="center"/>
      <protection/>
    </xf>
    <xf numFmtId="0" fontId="17" fillId="0" borderId="0" xfId="70" applyFont="1" applyFill="1" applyBorder="1" applyAlignment="1" applyProtection="1">
      <alignment horizontal="center"/>
      <protection/>
    </xf>
    <xf numFmtId="38" fontId="18" fillId="0" borderId="0" xfId="70" applyNumberFormat="1" applyFont="1" applyFill="1" applyBorder="1" applyAlignment="1" applyProtection="1">
      <alignment horizontal="center"/>
      <protection/>
    </xf>
    <xf numFmtId="38" fontId="18" fillId="0" borderId="0" xfId="70" applyNumberFormat="1" applyFont="1" applyBorder="1" applyAlignment="1" applyProtection="1">
      <alignment horizontal="center"/>
      <protection/>
    </xf>
    <xf numFmtId="38" fontId="18" fillId="0" borderId="21" xfId="70" applyNumberFormat="1" applyFont="1" applyFill="1" applyBorder="1" applyAlignment="1" applyProtection="1">
      <alignment horizontal="center"/>
      <protection/>
    </xf>
    <xf numFmtId="38" fontId="18" fillId="0" borderId="21" xfId="70" applyNumberFormat="1" applyFont="1" applyBorder="1" applyAlignment="1" applyProtection="1">
      <alignment horizontal="center"/>
      <protection/>
    </xf>
    <xf numFmtId="0" fontId="11" fillId="0" borderId="0" xfId="70" applyFont="1" applyFill="1" applyBorder="1" applyAlignment="1" applyProtection="1">
      <alignment horizontal="left"/>
      <protection/>
    </xf>
    <xf numFmtId="38" fontId="5" fillId="0" borderId="0" xfId="70" applyNumberFormat="1" applyFont="1" applyFill="1" applyBorder="1" applyProtection="1">
      <alignment/>
      <protection/>
    </xf>
    <xf numFmtId="38" fontId="5" fillId="0" borderId="0" xfId="70" applyNumberFormat="1" applyFont="1" applyBorder="1" applyProtection="1">
      <alignment/>
      <protection/>
    </xf>
    <xf numFmtId="0" fontId="14" fillId="0" borderId="0" xfId="70" applyFont="1" applyFill="1" applyBorder="1" applyAlignment="1" applyProtection="1">
      <alignment horizontal="left"/>
      <protection/>
    </xf>
    <xf numFmtId="0" fontId="14" fillId="0" borderId="0" xfId="70" applyFont="1" applyFill="1" applyBorder="1" applyAlignment="1" applyProtection="1">
      <alignment horizontal="center"/>
      <protection locked="0"/>
    </xf>
    <xf numFmtId="38" fontId="19" fillId="7" borderId="0" xfId="42" applyNumberFormat="1" applyFont="1" applyFill="1" applyAlignment="1" applyProtection="1">
      <alignment/>
      <protection/>
    </xf>
    <xf numFmtId="166" fontId="20" fillId="0" borderId="0" xfId="42" applyNumberFormat="1" applyFont="1" applyAlignment="1">
      <alignment/>
    </xf>
    <xf numFmtId="164" fontId="17" fillId="0" borderId="0" xfId="70" applyNumberFormat="1" applyFont="1" applyFill="1" applyBorder="1" applyAlignment="1" applyProtection="1">
      <alignment horizontal="right"/>
      <protection/>
    </xf>
    <xf numFmtId="164" fontId="17" fillId="0" borderId="0" xfId="70" applyNumberFormat="1" applyFont="1" applyFill="1" applyBorder="1" applyAlignment="1" applyProtection="1">
      <alignment horizontal="left"/>
      <protection/>
    </xf>
    <xf numFmtId="0" fontId="16" fillId="0" borderId="0" xfId="70" applyFont="1" applyBorder="1">
      <alignment/>
      <protection/>
    </xf>
    <xf numFmtId="0" fontId="16" fillId="0" borderId="0" xfId="70" applyFont="1" applyFill="1" applyBorder="1" applyProtection="1">
      <alignment/>
      <protection/>
    </xf>
    <xf numFmtId="166" fontId="20" fillId="7" borderId="0" xfId="42" applyNumberFormat="1" applyFont="1" applyFill="1" applyAlignment="1">
      <alignment/>
    </xf>
    <xf numFmtId="38" fontId="17" fillId="0" borderId="0" xfId="70" applyNumberFormat="1" applyFont="1" applyFill="1" applyBorder="1" applyAlignment="1" applyProtection="1">
      <alignment horizontal="right"/>
      <protection/>
    </xf>
    <xf numFmtId="0" fontId="16" fillId="0" borderId="0" xfId="70" applyFont="1" applyFill="1" applyBorder="1">
      <alignment/>
      <protection/>
    </xf>
    <xf numFmtId="0" fontId="0" fillId="0" borderId="0" xfId="0" applyFont="1" applyFill="1" applyBorder="1" applyAlignment="1">
      <alignment/>
    </xf>
    <xf numFmtId="0" fontId="14" fillId="0" borderId="0" xfId="70" applyFont="1" applyFill="1" applyBorder="1" applyAlignment="1" applyProtection="1">
      <alignment horizontal="left"/>
      <protection locked="0"/>
    </xf>
    <xf numFmtId="0" fontId="14" fillId="0" borderId="0" xfId="70" applyFont="1" applyFill="1" applyBorder="1" applyAlignment="1" applyProtection="1">
      <alignment horizontal="center"/>
      <protection/>
    </xf>
    <xf numFmtId="38" fontId="19" fillId="0" borderId="0" xfId="70" applyNumberFormat="1" applyFont="1" applyBorder="1" applyProtection="1">
      <alignment/>
      <protection/>
    </xf>
    <xf numFmtId="38" fontId="19" fillId="7" borderId="0" xfId="42" applyNumberFormat="1" applyFont="1" applyFill="1" applyBorder="1" applyAlignment="1" applyProtection="1">
      <alignment/>
      <protection locked="0"/>
    </xf>
    <xf numFmtId="38" fontId="17" fillId="0" borderId="0" xfId="70" applyNumberFormat="1" applyFont="1" applyBorder="1" applyAlignment="1" applyProtection="1">
      <alignment horizontal="right"/>
      <protection/>
    </xf>
    <xf numFmtId="38" fontId="19" fillId="0" borderId="0" xfId="70" applyNumberFormat="1" applyFont="1" applyBorder="1" applyAlignment="1" applyProtection="1">
      <alignment horizontal="right"/>
      <protection/>
    </xf>
    <xf numFmtId="0" fontId="14" fillId="0" borderId="0" xfId="70" applyFont="1" applyFill="1" applyBorder="1" applyProtection="1">
      <alignment/>
      <protection locked="0"/>
    </xf>
    <xf numFmtId="38" fontId="19" fillId="7" borderId="0" xfId="42" applyNumberFormat="1" applyFont="1" applyFill="1" applyAlignment="1">
      <alignment/>
    </xf>
    <xf numFmtId="0" fontId="19" fillId="0" borderId="0" xfId="70" applyFont="1" applyFill="1" applyBorder="1" applyProtection="1">
      <alignment/>
      <protection locked="0"/>
    </xf>
    <xf numFmtId="0" fontId="5" fillId="0" borderId="0" xfId="70" applyFont="1" applyFill="1" applyBorder="1" applyAlignment="1" applyProtection="1">
      <alignment horizontal="center"/>
      <protection locked="0"/>
    </xf>
    <xf numFmtId="0" fontId="19" fillId="0" borderId="0" xfId="70" applyFont="1" applyFill="1" applyBorder="1" applyAlignment="1" applyProtection="1">
      <alignment horizontal="center"/>
      <protection locked="0"/>
    </xf>
    <xf numFmtId="38" fontId="17" fillId="0" borderId="0" xfId="0" applyNumberFormat="1" applyFont="1" applyBorder="1" applyAlignment="1" applyProtection="1">
      <alignment horizontal="right"/>
      <protection/>
    </xf>
    <xf numFmtId="0" fontId="19" fillId="0" borderId="0" xfId="70" applyFont="1" applyFill="1" applyBorder="1" applyAlignment="1" applyProtection="1">
      <alignment horizontal="center"/>
      <protection/>
    </xf>
    <xf numFmtId="0" fontId="19" fillId="0" borderId="0" xfId="70" applyFont="1" applyFill="1" applyBorder="1" applyProtection="1">
      <alignment/>
      <protection/>
    </xf>
    <xf numFmtId="38" fontId="19" fillId="0" borderId="0" xfId="70" applyNumberFormat="1" applyFont="1" applyFill="1" applyBorder="1" applyAlignment="1" applyProtection="1">
      <alignment horizontal="right"/>
      <protection/>
    </xf>
    <xf numFmtId="0" fontId="14" fillId="0" borderId="0" xfId="70" applyFont="1" applyFill="1" applyBorder="1" applyProtection="1">
      <alignment/>
      <protection/>
    </xf>
    <xf numFmtId="0" fontId="19" fillId="0" borderId="0" xfId="70" applyFont="1" applyFill="1" applyBorder="1" applyAlignment="1" applyProtection="1">
      <alignment horizontal="left"/>
      <protection/>
    </xf>
    <xf numFmtId="38" fontId="17" fillId="0" borderId="0" xfId="0" applyNumberFormat="1" applyFont="1" applyFill="1" applyBorder="1" applyAlignment="1" applyProtection="1">
      <alignment horizontal="right"/>
      <protection/>
    </xf>
    <xf numFmtId="0" fontId="5" fillId="0" borderId="0" xfId="70" applyFont="1" applyFill="1" applyBorder="1" applyAlignment="1" applyProtection="1">
      <alignment horizontal="left"/>
      <protection/>
    </xf>
    <xf numFmtId="38" fontId="19" fillId="0" borderId="0" xfId="70" applyNumberFormat="1" applyFont="1" applyBorder="1" applyProtection="1">
      <alignment/>
      <protection locked="0"/>
    </xf>
    <xf numFmtId="0" fontId="24" fillId="0" borderId="0" xfId="70" applyFont="1" applyFill="1" applyBorder="1" applyAlignment="1" applyProtection="1">
      <alignment horizontal="left"/>
      <protection locked="0"/>
    </xf>
    <xf numFmtId="38" fontId="19" fillId="0" borderId="0" xfId="70" applyNumberFormat="1" applyFont="1" applyFill="1" applyBorder="1" applyProtection="1">
      <alignment/>
      <protection locked="0"/>
    </xf>
    <xf numFmtId="0" fontId="24" fillId="0" borderId="0" xfId="0" applyFont="1" applyFill="1" applyBorder="1" applyAlignment="1">
      <alignment horizontal="center"/>
    </xf>
    <xf numFmtId="38" fontId="19" fillId="7" borderId="0" xfId="42" applyNumberFormat="1" applyFont="1" applyFill="1" applyAlignment="1" applyProtection="1">
      <alignment horizontal="right"/>
      <protection locked="0"/>
    </xf>
    <xf numFmtId="38" fontId="5" fillId="7" borderId="0" xfId="70" applyNumberFormat="1" applyFont="1" applyFill="1" applyBorder="1" applyAlignment="1" applyProtection="1">
      <alignment horizontal="center"/>
      <protection/>
    </xf>
    <xf numFmtId="0" fontId="14" fillId="0" borderId="0" xfId="0" applyFont="1" applyFill="1" applyBorder="1" applyAlignment="1">
      <alignment/>
    </xf>
    <xf numFmtId="38" fontId="19" fillId="7" borderId="0" xfId="42" applyNumberFormat="1" applyFont="1" applyFill="1" applyBorder="1" applyAlignment="1">
      <alignment/>
    </xf>
    <xf numFmtId="0" fontId="26" fillId="0" borderId="0" xfId="70" applyFont="1" applyFill="1" applyBorder="1" applyProtection="1">
      <alignment/>
      <protection locked="0"/>
    </xf>
    <xf numFmtId="38" fontId="5" fillId="0" borderId="0" xfId="70" applyNumberFormat="1" applyFont="1" applyBorder="1">
      <alignment/>
      <protection/>
    </xf>
    <xf numFmtId="38" fontId="19" fillId="0" borderId="0" xfId="0" applyNumberFormat="1" applyFont="1" applyBorder="1" applyAlignment="1" applyProtection="1">
      <alignment horizontal="right"/>
      <protection/>
    </xf>
    <xf numFmtId="38" fontId="19" fillId="7" borderId="0" xfId="0" applyNumberFormat="1" applyFont="1" applyFill="1" applyBorder="1" applyAlignment="1" applyProtection="1">
      <alignment horizontal="right"/>
      <protection/>
    </xf>
    <xf numFmtId="38" fontId="19" fillId="7" borderId="0" xfId="70" applyNumberFormat="1" applyFont="1" applyFill="1" applyBorder="1">
      <alignment/>
      <protection/>
    </xf>
    <xf numFmtId="38" fontId="19" fillId="7" borderId="0" xfId="42" applyNumberFormat="1" applyFont="1" applyFill="1" applyBorder="1" applyAlignment="1" applyProtection="1">
      <alignment horizontal="right"/>
      <protection locked="0"/>
    </xf>
    <xf numFmtId="0" fontId="19" fillId="0" borderId="0" xfId="0" applyFont="1" applyFill="1" applyBorder="1" applyAlignment="1">
      <alignment/>
    </xf>
    <xf numFmtId="0" fontId="0" fillId="0" borderId="0" xfId="0" applyFont="1" applyFill="1" applyBorder="1" applyAlignment="1">
      <alignment horizontal="right"/>
    </xf>
    <xf numFmtId="0" fontId="23" fillId="0" borderId="0" xfId="70" applyFont="1" applyBorder="1" applyProtection="1">
      <alignment/>
      <protection/>
    </xf>
    <xf numFmtId="0" fontId="19" fillId="0" borderId="0" xfId="70" applyFont="1" applyBorder="1" applyProtection="1">
      <alignment/>
      <protection/>
    </xf>
    <xf numFmtId="0" fontId="19" fillId="0" borderId="0" xfId="70" applyFont="1" applyBorder="1" applyAlignment="1" applyProtection="1">
      <alignment horizontal="center"/>
      <protection/>
    </xf>
    <xf numFmtId="0" fontId="0" fillId="0" borderId="0" xfId="0" applyFont="1" applyAlignment="1">
      <alignment/>
    </xf>
    <xf numFmtId="164" fontId="17" fillId="0" borderId="0" xfId="0" applyNumberFormat="1" applyFont="1" applyFill="1" applyBorder="1" applyAlignment="1" applyProtection="1">
      <alignment horizontal="right"/>
      <protection/>
    </xf>
    <xf numFmtId="10" fontId="17" fillId="0" borderId="0" xfId="82" applyNumberFormat="1" applyFont="1" applyFill="1" applyBorder="1" applyAlignment="1" applyProtection="1">
      <alignment horizontal="right"/>
      <protection/>
    </xf>
    <xf numFmtId="38" fontId="16" fillId="0" borderId="0" xfId="42" applyNumberFormat="1" applyFont="1" applyFill="1" applyBorder="1" applyAlignment="1" applyProtection="1">
      <alignment/>
      <protection/>
    </xf>
    <xf numFmtId="0" fontId="21" fillId="0" borderId="0" xfId="70" applyFont="1" applyBorder="1" applyProtection="1">
      <alignment/>
      <protection/>
    </xf>
    <xf numFmtId="0" fontId="9" fillId="0" borderId="0" xfId="0" applyFont="1" applyAlignment="1">
      <alignment horizontal="centerContinuous"/>
    </xf>
    <xf numFmtId="0" fontId="11" fillId="0" borderId="0" xfId="0" applyFont="1" applyAlignment="1">
      <alignment horizontal="centerContinuous"/>
    </xf>
    <xf numFmtId="0" fontId="0" fillId="0" borderId="0" xfId="0" applyAlignment="1">
      <alignment horizontal="centerContinuous"/>
    </xf>
    <xf numFmtId="0" fontId="11" fillId="5" borderId="19" xfId="0" applyFont="1" applyFill="1" applyBorder="1" applyAlignment="1">
      <alignment/>
    </xf>
    <xf numFmtId="0" fontId="11" fillId="5" borderId="20" xfId="0" applyFont="1" applyFill="1" applyBorder="1" applyAlignment="1">
      <alignment/>
    </xf>
    <xf numFmtId="0" fontId="13" fillId="5" borderId="20" xfId="70" applyFont="1" applyFill="1" applyBorder="1" applyAlignment="1" applyProtection="1">
      <alignment horizontal="centerContinuous"/>
      <protection/>
    </xf>
    <xf numFmtId="0" fontId="0" fillId="5" borderId="20" xfId="70" applyFont="1" applyFill="1" applyBorder="1" applyAlignment="1" applyProtection="1">
      <alignment horizontal="centerContinuous"/>
      <protection/>
    </xf>
    <xf numFmtId="0" fontId="0" fillId="5" borderId="12" xfId="70" applyFont="1" applyFill="1" applyBorder="1" applyAlignment="1" applyProtection="1">
      <alignment horizontal="centerContinuous"/>
      <protection/>
    </xf>
    <xf numFmtId="0" fontId="11" fillId="0" borderId="0" xfId="0" applyFont="1" applyBorder="1" applyAlignment="1">
      <alignment/>
    </xf>
    <xf numFmtId="0" fontId="0" fillId="0" borderId="0" xfId="70" applyFont="1" applyBorder="1" applyAlignment="1" applyProtection="1">
      <alignment horizontal="centerContinuous"/>
      <protection/>
    </xf>
    <xf numFmtId="0" fontId="0" fillId="0" borderId="0" xfId="70" applyFont="1" applyFill="1" applyBorder="1" applyAlignment="1" applyProtection="1">
      <alignment horizontal="centerContinuous"/>
      <protection/>
    </xf>
    <xf numFmtId="0" fontId="11" fillId="0" borderId="0" xfId="0" applyFont="1" applyBorder="1" applyAlignment="1">
      <alignment horizontal="center"/>
    </xf>
    <xf numFmtId="0" fontId="16" fillId="0" borderId="0" xfId="78" applyFont="1" applyAlignment="1" quotePrefix="1">
      <alignment horizontal="center"/>
      <protection/>
    </xf>
    <xf numFmtId="0" fontId="11" fillId="0" borderId="0" xfId="78" applyFont="1" applyBorder="1" applyAlignment="1">
      <alignment horizontal="center"/>
      <protection/>
    </xf>
    <xf numFmtId="167" fontId="0" fillId="0" borderId="0" xfId="82" applyNumberFormat="1" applyFont="1" applyBorder="1" applyAlignment="1">
      <alignment horizontal="center"/>
    </xf>
    <xf numFmtId="10" fontId="0" fillId="7" borderId="0" xfId="82" applyNumberFormat="1" applyFont="1" applyFill="1" applyBorder="1" applyAlignment="1">
      <alignment horizontal="center"/>
    </xf>
    <xf numFmtId="169" fontId="0" fillId="0" borderId="0" xfId="82" applyNumberFormat="1" applyFont="1" applyBorder="1" applyAlignment="1">
      <alignment horizontal="center"/>
    </xf>
    <xf numFmtId="0" fontId="11" fillId="0" borderId="0" xfId="0" applyFont="1" applyFill="1" applyBorder="1" applyAlignment="1">
      <alignment horizontal="center"/>
    </xf>
    <xf numFmtId="176" fontId="11" fillId="19" borderId="22" xfId="0" applyNumberFormat="1" applyFont="1" applyFill="1" applyBorder="1" applyAlignment="1">
      <alignment horizontal="center"/>
    </xf>
    <xf numFmtId="169" fontId="11" fillId="19" borderId="10" xfId="82" applyNumberFormat="1" applyFont="1" applyFill="1" applyBorder="1" applyAlignment="1">
      <alignment horizontal="center"/>
    </xf>
    <xf numFmtId="0" fontId="11" fillId="19" borderId="23" xfId="0" applyFont="1" applyFill="1" applyBorder="1" applyAlignment="1">
      <alignment horizontal="center"/>
    </xf>
    <xf numFmtId="0" fontId="27" fillId="0" borderId="0" xfId="78" applyFont="1" applyFill="1" applyBorder="1">
      <alignment/>
      <protection/>
    </xf>
    <xf numFmtId="0" fontId="0" fillId="0" borderId="0" xfId="78" applyFont="1" applyAlignment="1">
      <alignment horizontal="center"/>
      <protection/>
    </xf>
    <xf numFmtId="0" fontId="11" fillId="0" borderId="0" xfId="0" applyFont="1" applyFill="1" applyBorder="1" applyAlignment="1">
      <alignment/>
    </xf>
    <xf numFmtId="9" fontId="27" fillId="0" borderId="0" xfId="78" applyNumberFormat="1" applyFont="1" applyBorder="1" applyAlignment="1">
      <alignment horizontal="center"/>
      <protection/>
    </xf>
    <xf numFmtId="0" fontId="16" fillId="0" borderId="0" xfId="78" applyFont="1" applyAlignment="1">
      <alignment horizontal="center"/>
      <protection/>
    </xf>
    <xf numFmtId="169" fontId="0" fillId="0" borderId="0" xfId="82" applyNumberFormat="1" applyFont="1" applyAlignment="1">
      <alignment/>
    </xf>
    <xf numFmtId="0" fontId="0" fillId="0" borderId="0" xfId="0" applyFont="1" applyAlignment="1">
      <alignment wrapText="1"/>
    </xf>
    <xf numFmtId="0" fontId="16" fillId="0" borderId="0" xfId="78" applyFont="1" applyAlignment="1" quotePrefix="1">
      <alignment horizontal="center" wrapText="1"/>
      <protection/>
    </xf>
    <xf numFmtId="0" fontId="28" fillId="0" borderId="0" xfId="0" applyFont="1" applyAlignment="1">
      <alignment wrapText="1"/>
    </xf>
    <xf numFmtId="0" fontId="28" fillId="0" borderId="0" xfId="0" applyFont="1" applyAlignment="1">
      <alignment/>
    </xf>
    <xf numFmtId="0" fontId="0" fillId="0" borderId="0" xfId="0" applyFont="1" applyFill="1" applyAlignment="1">
      <alignment/>
    </xf>
    <xf numFmtId="0" fontId="27" fillId="0" borderId="0" xfId="70" applyFont="1" applyFill="1" applyBorder="1" applyProtection="1">
      <alignment/>
      <protection locked="0"/>
    </xf>
    <xf numFmtId="0" fontId="0" fillId="0" borderId="0" xfId="70" applyFont="1" applyFill="1" applyBorder="1" applyAlignment="1">
      <alignment horizontal="center"/>
      <protection/>
    </xf>
    <xf numFmtId="177" fontId="0" fillId="0" borderId="0" xfId="45" applyNumberFormat="1" applyFont="1" applyAlignment="1">
      <alignment/>
    </xf>
    <xf numFmtId="0" fontId="11" fillId="0" borderId="0" xfId="0" applyFont="1" applyFill="1" applyAlignment="1">
      <alignment/>
    </xf>
    <xf numFmtId="177" fontId="11" fillId="15" borderId="22" xfId="0" applyNumberFormat="1" applyFont="1" applyFill="1" applyBorder="1" applyAlignment="1">
      <alignment/>
    </xf>
    <xf numFmtId="0" fontId="28" fillId="0" borderId="0" xfId="0" applyFont="1" applyFill="1" applyAlignment="1">
      <alignment/>
    </xf>
    <xf numFmtId="0" fontId="11" fillId="0" borderId="0" xfId="0" applyFont="1" applyAlignment="1">
      <alignment horizontal="center"/>
    </xf>
    <xf numFmtId="0" fontId="0" fillId="0" borderId="0" xfId="0" applyFont="1" applyBorder="1" applyAlignment="1">
      <alignment horizontal="left"/>
    </xf>
    <xf numFmtId="0" fontId="0" fillId="7" borderId="0" xfId="0" applyFont="1" applyFill="1" applyAlignment="1">
      <alignment/>
    </xf>
    <xf numFmtId="0" fontId="9" fillId="0" borderId="0" xfId="0" applyFont="1" applyBorder="1" applyAlignment="1">
      <alignment horizontal="center"/>
    </xf>
    <xf numFmtId="0" fontId="14" fillId="0" borderId="0" xfId="70" applyFont="1" applyBorder="1" applyAlignment="1" applyProtection="1">
      <alignment horizontal="center"/>
      <protection/>
    </xf>
    <xf numFmtId="0" fontId="14" fillId="0" borderId="0" xfId="70" applyFont="1" applyBorder="1" applyAlignment="1" applyProtection="1">
      <alignment horizontal="left"/>
      <protection/>
    </xf>
    <xf numFmtId="0" fontId="14" fillId="0" borderId="0" xfId="70" applyFont="1" applyBorder="1" applyAlignment="1" applyProtection="1">
      <alignment horizontal="center"/>
      <protection locked="0"/>
    </xf>
    <xf numFmtId="0" fontId="14" fillId="0" borderId="0" xfId="70" applyFont="1" applyBorder="1" applyAlignment="1" applyProtection="1">
      <alignment horizontal="left"/>
      <protection locked="0"/>
    </xf>
    <xf numFmtId="0" fontId="14" fillId="0" borderId="0" xfId="70" applyFont="1" applyBorder="1" applyProtection="1">
      <alignment/>
      <protection locked="0"/>
    </xf>
    <xf numFmtId="38" fontId="19" fillId="0" borderId="0" xfId="0" applyNumberFormat="1" applyFont="1" applyBorder="1" applyAlignment="1">
      <alignment/>
    </xf>
    <xf numFmtId="0" fontId="12" fillId="0" borderId="0" xfId="78" applyFont="1" applyFill="1" applyBorder="1">
      <alignment/>
      <protection/>
    </xf>
    <xf numFmtId="0" fontId="12" fillId="0" borderId="0" xfId="0" applyFont="1" applyFill="1" applyBorder="1" applyAlignment="1">
      <alignment/>
    </xf>
    <xf numFmtId="0" fontId="16" fillId="0" borderId="0" xfId="0" applyFont="1" applyAlignment="1">
      <alignment/>
    </xf>
    <xf numFmtId="38" fontId="14" fillId="7" borderId="0" xfId="78" applyNumberFormat="1" applyFont="1" applyFill="1">
      <alignment/>
      <protection/>
    </xf>
    <xf numFmtId="0" fontId="19" fillId="0" borderId="0" xfId="70" applyFont="1" applyBorder="1" applyProtection="1">
      <alignment/>
      <protection locked="0"/>
    </xf>
    <xf numFmtId="0" fontId="5" fillId="0" borderId="0" xfId="70" applyFont="1" applyBorder="1" applyAlignment="1">
      <alignment horizontal="center"/>
      <protection/>
    </xf>
    <xf numFmtId="0" fontId="5" fillId="0" borderId="0" xfId="70" applyFont="1" applyBorder="1" applyAlignment="1" applyProtection="1">
      <alignment horizontal="center"/>
      <protection locked="0"/>
    </xf>
    <xf numFmtId="38" fontId="19" fillId="7" borderId="0" xfId="70" applyNumberFormat="1" applyFont="1" applyFill="1" applyBorder="1" applyAlignment="1" applyProtection="1">
      <alignment horizontal="right"/>
      <protection/>
    </xf>
    <xf numFmtId="0" fontId="27" fillId="0" borderId="0" xfId="70" applyFont="1" applyFill="1" applyBorder="1" applyProtection="1">
      <alignment/>
      <protection/>
    </xf>
    <xf numFmtId="0" fontId="32" fillId="0" borderId="0" xfId="0" applyFont="1" applyAlignment="1">
      <alignment horizontal="centerContinuous"/>
    </xf>
    <xf numFmtId="38" fontId="14" fillId="19" borderId="10" xfId="70" applyNumberFormat="1" applyFont="1" applyFill="1" applyBorder="1" applyAlignment="1" applyProtection="1">
      <alignment horizontal="right"/>
      <protection/>
    </xf>
    <xf numFmtId="0" fontId="33" fillId="0" borderId="0" xfId="70" applyFont="1" applyBorder="1" applyProtection="1">
      <alignment/>
      <protection/>
    </xf>
    <xf numFmtId="0" fontId="18" fillId="0" borderId="24" xfId="70" applyFont="1" applyBorder="1" applyProtection="1">
      <alignment/>
      <protection/>
    </xf>
    <xf numFmtId="0" fontId="5" fillId="0" borderId="25" xfId="70" applyFont="1" applyBorder="1" applyAlignment="1">
      <alignment horizontal="center"/>
      <protection/>
    </xf>
    <xf numFmtId="0" fontId="0" fillId="0" borderId="25" xfId="70" applyFont="1" applyBorder="1" applyAlignment="1" applyProtection="1">
      <alignment horizontal="center"/>
      <protection/>
    </xf>
    <xf numFmtId="38" fontId="34" fillId="0" borderId="25" xfId="70" applyNumberFormat="1" applyFont="1" applyBorder="1" applyAlignment="1" applyProtection="1">
      <alignment horizontal="center"/>
      <protection/>
    </xf>
    <xf numFmtId="0" fontId="0" fillId="0" borderId="14" xfId="0" applyFont="1" applyBorder="1" applyAlignment="1">
      <alignment/>
    </xf>
    <xf numFmtId="0" fontId="34" fillId="0" borderId="15" xfId="70" applyFont="1" applyBorder="1" applyProtection="1">
      <alignment/>
      <protection/>
    </xf>
    <xf numFmtId="0" fontId="0" fillId="0" borderId="0" xfId="70" applyFont="1" applyBorder="1" applyAlignment="1" applyProtection="1">
      <alignment horizontal="center"/>
      <protection/>
    </xf>
    <xf numFmtId="38" fontId="14" fillId="0" borderId="26" xfId="70" applyNumberFormat="1" applyFont="1" applyBorder="1" applyAlignment="1" applyProtection="1">
      <alignment horizontal="right"/>
      <protection/>
    </xf>
    <xf numFmtId="38" fontId="34" fillId="0" borderId="0" xfId="70" applyNumberFormat="1" applyFont="1" applyBorder="1" applyAlignment="1" applyProtection="1">
      <alignment horizontal="center"/>
      <protection/>
    </xf>
    <xf numFmtId="38" fontId="34" fillId="0" borderId="16" xfId="70" applyNumberFormat="1" applyFont="1" applyBorder="1" applyAlignment="1" applyProtection="1">
      <alignment horizontal="center"/>
      <protection/>
    </xf>
    <xf numFmtId="38" fontId="14" fillId="0" borderId="27" xfId="70" applyNumberFormat="1" applyFont="1" applyBorder="1" applyAlignment="1" applyProtection="1">
      <alignment horizontal="right"/>
      <protection/>
    </xf>
    <xf numFmtId="38" fontId="0" fillId="0" borderId="16" xfId="0" applyNumberFormat="1" applyFont="1" applyBorder="1" applyAlignment="1">
      <alignment/>
    </xf>
    <xf numFmtId="38" fontId="14" fillId="7" borderId="27" xfId="70" applyNumberFormat="1" applyFont="1" applyFill="1" applyBorder="1" applyAlignment="1" applyProtection="1">
      <alignment horizontal="center"/>
      <protection/>
    </xf>
    <xf numFmtId="0" fontId="18" fillId="0" borderId="15" xfId="70" applyFont="1" applyBorder="1" applyProtection="1">
      <alignment/>
      <protection/>
    </xf>
    <xf numFmtId="38" fontId="14" fillId="0" borderId="0" xfId="70" applyNumberFormat="1" applyFont="1" applyBorder="1" applyAlignment="1" applyProtection="1">
      <alignment horizontal="center"/>
      <protection/>
    </xf>
    <xf numFmtId="0" fontId="18" fillId="0" borderId="28" xfId="70" applyFont="1" applyBorder="1" applyProtection="1">
      <alignment/>
      <protection/>
    </xf>
    <xf numFmtId="38" fontId="0" fillId="0" borderId="0" xfId="70" applyNumberFormat="1" applyFont="1" applyBorder="1" applyAlignment="1" applyProtection="1">
      <alignment horizontal="left"/>
      <protection locked="0"/>
    </xf>
    <xf numFmtId="38" fontId="14" fillId="7" borderId="27" xfId="70" applyNumberFormat="1" applyFont="1" applyFill="1" applyBorder="1" applyAlignment="1" applyProtection="1">
      <alignment horizontal="right"/>
      <protection/>
    </xf>
    <xf numFmtId="0" fontId="27" fillId="0" borderId="16" xfId="70" applyFont="1" applyBorder="1" applyAlignment="1">
      <alignment horizontal="center"/>
      <protection/>
    </xf>
    <xf numFmtId="0" fontId="17" fillId="0" borderId="15" xfId="70" applyFont="1" applyBorder="1" applyProtection="1">
      <alignment/>
      <protection/>
    </xf>
    <xf numFmtId="38" fontId="34" fillId="0" borderId="0" xfId="70" applyNumberFormat="1" applyFont="1" applyBorder="1" applyAlignment="1" applyProtection="1">
      <alignment horizontal="right"/>
      <protection/>
    </xf>
    <xf numFmtId="0" fontId="0" fillId="0" borderId="16" xfId="0" applyFont="1" applyBorder="1" applyAlignment="1">
      <alignment/>
    </xf>
    <xf numFmtId="0" fontId="18" fillId="0" borderId="29" xfId="70" applyFont="1" applyFill="1" applyBorder="1" applyProtection="1">
      <alignment/>
      <protection/>
    </xf>
    <xf numFmtId="0" fontId="5" fillId="0" borderId="30" xfId="70" applyFont="1" applyBorder="1" applyAlignment="1">
      <alignment horizontal="center"/>
      <protection/>
    </xf>
    <xf numFmtId="0" fontId="0" fillId="0" borderId="30" xfId="70" applyFont="1" applyBorder="1" applyAlignment="1" applyProtection="1">
      <alignment horizontal="center"/>
      <protection/>
    </xf>
    <xf numFmtId="44" fontId="35" fillId="8" borderId="10" xfId="45" applyFont="1" applyFill="1" applyBorder="1" applyAlignment="1" applyProtection="1">
      <alignment horizontal="center"/>
      <protection/>
    </xf>
    <xf numFmtId="38" fontId="34" fillId="0" borderId="30" xfId="70" applyNumberFormat="1" applyFont="1" applyBorder="1" applyAlignment="1" applyProtection="1">
      <alignment horizontal="center"/>
      <protection/>
    </xf>
    <xf numFmtId="0" fontId="0" fillId="0" borderId="18" xfId="0" applyFont="1" applyBorder="1" applyAlignment="1">
      <alignment/>
    </xf>
    <xf numFmtId="166" fontId="30" fillId="7" borderId="0" xfId="42" applyNumberFormat="1" applyFont="1" applyFill="1" applyAlignment="1">
      <alignment/>
    </xf>
    <xf numFmtId="0" fontId="36" fillId="0" borderId="0" xfId="69" applyFont="1">
      <alignment/>
      <protection/>
    </xf>
    <xf numFmtId="0" fontId="20" fillId="0" borderId="0" xfId="69" applyFont="1">
      <alignment/>
      <protection/>
    </xf>
    <xf numFmtId="177" fontId="20" fillId="0" borderId="0" xfId="45" applyNumberFormat="1" applyFont="1" applyAlignment="1">
      <alignment/>
    </xf>
    <xf numFmtId="166" fontId="0" fillId="18" borderId="0" xfId="42" applyNumberFormat="1" applyFont="1" applyFill="1" applyAlignment="1">
      <alignment/>
    </xf>
    <xf numFmtId="166" fontId="37" fillId="18" borderId="0" xfId="42" applyNumberFormat="1" applyFont="1" applyFill="1" applyAlignment="1">
      <alignment/>
    </xf>
    <xf numFmtId="10" fontId="37" fillId="18" borderId="0" xfId="82" applyNumberFormat="1" applyFont="1" applyFill="1" applyAlignment="1">
      <alignment/>
    </xf>
    <xf numFmtId="43" fontId="8" fillId="0" borderId="0" xfId="42" applyFont="1" applyAlignment="1">
      <alignment/>
    </xf>
    <xf numFmtId="38" fontId="19" fillId="7" borderId="0" xfId="42" applyNumberFormat="1" applyFont="1" applyFill="1" applyAlignment="1" applyProtection="1">
      <alignment/>
      <protection locked="0"/>
    </xf>
    <xf numFmtId="38" fontId="19" fillId="0" borderId="0" xfId="70" applyNumberFormat="1" applyFont="1" applyFill="1" applyBorder="1">
      <alignment/>
      <protection/>
    </xf>
    <xf numFmtId="38" fontId="19" fillId="0" borderId="0" xfId="70" applyNumberFormat="1" applyFont="1" applyBorder="1">
      <alignment/>
      <protection/>
    </xf>
    <xf numFmtId="38" fontId="19" fillId="0" borderId="0" xfId="70" applyNumberFormat="1" applyFont="1" applyFill="1" applyBorder="1" applyProtection="1">
      <alignment/>
      <protection/>
    </xf>
    <xf numFmtId="176" fontId="0" fillId="7" borderId="0" xfId="45" applyNumberFormat="1" applyFont="1" applyFill="1" applyBorder="1" applyAlignment="1">
      <alignment horizontal="center"/>
    </xf>
    <xf numFmtId="0" fontId="30" fillId="0" borderId="0" xfId="0" applyFont="1" applyAlignment="1">
      <alignment/>
    </xf>
    <xf numFmtId="38" fontId="30" fillId="0" borderId="0" xfId="70" applyNumberFormat="1" applyFont="1" applyBorder="1" applyProtection="1">
      <alignment/>
      <protection/>
    </xf>
    <xf numFmtId="0" fontId="30" fillId="7" borderId="0" xfId="0" applyFont="1" applyFill="1" applyAlignment="1">
      <alignment/>
    </xf>
    <xf numFmtId="38" fontId="30" fillId="7" borderId="0" xfId="42" applyNumberFormat="1" applyFont="1" applyFill="1" applyAlignment="1" applyProtection="1">
      <alignment/>
      <protection/>
    </xf>
    <xf numFmtId="38" fontId="30" fillId="0" borderId="0" xfId="70" applyNumberFormat="1" applyFont="1" applyFill="1" applyBorder="1">
      <alignment/>
      <protection/>
    </xf>
    <xf numFmtId="38" fontId="30" fillId="7" borderId="0" xfId="42" applyNumberFormat="1" applyFont="1" applyFill="1" applyAlignment="1">
      <alignment/>
    </xf>
    <xf numFmtId="38" fontId="30" fillId="0" borderId="0" xfId="70" applyNumberFormat="1" applyFont="1" applyBorder="1">
      <alignment/>
      <protection/>
    </xf>
    <xf numFmtId="38" fontId="31" fillId="7" borderId="0" xfId="42" applyNumberFormat="1" applyFont="1" applyFill="1" applyAlignment="1">
      <alignment/>
    </xf>
    <xf numFmtId="38" fontId="30" fillId="0" borderId="0" xfId="70" applyNumberFormat="1" applyFont="1" applyFill="1" applyBorder="1" applyAlignment="1" applyProtection="1">
      <alignment horizontal="right"/>
      <protection/>
    </xf>
    <xf numFmtId="38" fontId="30" fillId="0" borderId="0" xfId="0" applyNumberFormat="1" applyFont="1" applyBorder="1" applyAlignment="1">
      <alignment/>
    </xf>
    <xf numFmtId="38" fontId="14" fillId="0" borderId="0" xfId="70" applyNumberFormat="1" applyFont="1" applyFill="1" applyBorder="1" applyAlignment="1" applyProtection="1">
      <alignment horizontal="right"/>
      <protection/>
    </xf>
    <xf numFmtId="0" fontId="0" fillId="0" borderId="0" xfId="70" applyFont="1" applyFill="1" applyBorder="1" applyAlignment="1" applyProtection="1">
      <alignment horizontal="center"/>
      <protection/>
    </xf>
    <xf numFmtId="0" fontId="27" fillId="0" borderId="0" xfId="70" applyFont="1" applyFill="1" applyBorder="1" applyAlignment="1" applyProtection="1">
      <alignment horizontal="center"/>
      <protection/>
    </xf>
    <xf numFmtId="38" fontId="27" fillId="0" borderId="0" xfId="70" applyNumberFormat="1" applyFont="1" applyFill="1" applyBorder="1" applyAlignment="1" applyProtection="1">
      <alignment horizontal="right"/>
      <protection/>
    </xf>
    <xf numFmtId="43" fontId="5" fillId="0" borderId="0" xfId="42" applyFont="1" applyAlignment="1">
      <alignment/>
    </xf>
    <xf numFmtId="43" fontId="5" fillId="18" borderId="0" xfId="42" applyFont="1" applyFill="1" applyAlignment="1">
      <alignment/>
    </xf>
    <xf numFmtId="43" fontId="5" fillId="8" borderId="0" xfId="42" applyFont="1" applyFill="1" applyAlignment="1">
      <alignment/>
    </xf>
    <xf numFmtId="4" fontId="0" fillId="0" borderId="0" xfId="0" applyNumberFormat="1" applyFont="1" applyFill="1" applyBorder="1" applyAlignment="1">
      <alignment/>
    </xf>
    <xf numFmtId="0" fontId="0" fillId="0" borderId="31" xfId="0" applyFill="1" applyBorder="1" applyAlignment="1">
      <alignment/>
    </xf>
    <xf numFmtId="43" fontId="0" fillId="0" borderId="31" xfId="0" applyNumberFormat="1" applyFill="1" applyBorder="1" applyAlignment="1">
      <alignment/>
    </xf>
    <xf numFmtId="4" fontId="0" fillId="0" borderId="0" xfId="0" applyNumberFormat="1" applyFill="1" applyAlignment="1">
      <alignment/>
    </xf>
    <xf numFmtId="4" fontId="0" fillId="0" borderId="32" xfId="0" applyNumberFormat="1" applyFill="1" applyBorder="1" applyAlignment="1">
      <alignment/>
    </xf>
    <xf numFmtId="0" fontId="0" fillId="0" borderId="0" xfId="0" applyFont="1" applyBorder="1" applyAlignment="1">
      <alignment horizontal="right"/>
    </xf>
    <xf numFmtId="0" fontId="10" fillId="0" borderId="0" xfId="70" applyFont="1" applyFill="1" applyBorder="1" applyAlignment="1" applyProtection="1">
      <alignment horizontal="right"/>
      <protection/>
    </xf>
    <xf numFmtId="0" fontId="10" fillId="0" borderId="0" xfId="70" applyFont="1" applyFill="1" applyBorder="1" applyAlignment="1" applyProtection="1">
      <alignment horizontal="left"/>
      <protection/>
    </xf>
    <xf numFmtId="38" fontId="17" fillId="0" borderId="0" xfId="70" applyNumberFormat="1" applyFont="1" applyFill="1" applyBorder="1" applyAlignment="1" applyProtection="1">
      <alignment horizontal="center"/>
      <protection/>
    </xf>
    <xf numFmtId="38" fontId="17" fillId="0" borderId="0" xfId="70" applyNumberFormat="1" applyFont="1" applyBorder="1" applyAlignment="1" applyProtection="1">
      <alignment horizontal="center"/>
      <protection/>
    </xf>
    <xf numFmtId="0" fontId="17" fillId="0" borderId="0" xfId="70" applyFont="1" applyBorder="1" applyAlignment="1" applyProtection="1">
      <alignment horizontal="right"/>
      <protection/>
    </xf>
    <xf numFmtId="0" fontId="38" fillId="0" borderId="0" xfId="70" applyFont="1" applyFill="1" applyBorder="1" applyAlignment="1" applyProtection="1">
      <alignment horizontal="right"/>
      <protection/>
    </xf>
    <xf numFmtId="0" fontId="38" fillId="0" borderId="0" xfId="70" applyFont="1" applyFill="1" applyBorder="1" applyAlignment="1" applyProtection="1">
      <alignment horizontal="left"/>
      <protection/>
    </xf>
    <xf numFmtId="0" fontId="17" fillId="0" borderId="0" xfId="70" applyFont="1" applyBorder="1" applyAlignment="1" applyProtection="1">
      <alignment horizontal="left"/>
      <protection/>
    </xf>
    <xf numFmtId="164" fontId="5" fillId="0" borderId="0" xfId="0" applyNumberFormat="1" applyFont="1" applyFill="1" applyBorder="1" applyAlignment="1">
      <alignment/>
    </xf>
    <xf numFmtId="164" fontId="17" fillId="0" borderId="0" xfId="70" applyNumberFormat="1" applyFont="1" applyBorder="1" applyAlignment="1" applyProtection="1">
      <alignment horizontal="right"/>
      <protection/>
    </xf>
    <xf numFmtId="164" fontId="17" fillId="0" borderId="0" xfId="70" applyNumberFormat="1" applyFont="1" applyBorder="1" applyAlignment="1" applyProtection="1">
      <alignment horizontal="left"/>
      <protection/>
    </xf>
    <xf numFmtId="164" fontId="5" fillId="0" borderId="0" xfId="0" applyNumberFormat="1" applyFont="1" applyBorder="1" applyAlignment="1" applyProtection="1">
      <alignment/>
      <protection/>
    </xf>
    <xf numFmtId="164" fontId="5" fillId="0" borderId="0" xfId="0" applyNumberFormat="1" applyFont="1" applyBorder="1" applyAlignment="1" applyProtection="1">
      <alignment horizontal="left"/>
      <protection/>
    </xf>
    <xf numFmtId="164" fontId="19" fillId="0" borderId="0" xfId="0" applyNumberFormat="1" applyFont="1" applyBorder="1" applyAlignment="1" applyProtection="1">
      <alignment/>
      <protection/>
    </xf>
    <xf numFmtId="164" fontId="5" fillId="0" borderId="0" xfId="70" applyNumberFormat="1" applyFont="1" applyFill="1" applyBorder="1" applyAlignment="1" applyProtection="1">
      <alignment horizontal="right"/>
      <protection/>
    </xf>
    <xf numFmtId="3" fontId="39" fillId="0" borderId="0" xfId="70" applyNumberFormat="1" applyFont="1" applyBorder="1" applyProtection="1">
      <alignment/>
      <protection/>
    </xf>
    <xf numFmtId="3" fontId="39" fillId="0" borderId="0" xfId="70" applyNumberFormat="1" applyFont="1" applyFill="1" applyBorder="1" applyProtection="1">
      <alignment/>
      <protection/>
    </xf>
    <xf numFmtId="0" fontId="5" fillId="0" borderId="0" xfId="70" applyFont="1" applyBorder="1">
      <alignment/>
      <protection/>
    </xf>
    <xf numFmtId="3" fontId="17" fillId="0" borderId="0" xfId="70" applyNumberFormat="1" applyFont="1" applyFill="1" applyBorder="1" applyAlignment="1" applyProtection="1">
      <alignment horizontal="right"/>
      <protection/>
    </xf>
    <xf numFmtId="3" fontId="17" fillId="0" borderId="0" xfId="70" applyNumberFormat="1" applyFont="1" applyFill="1" applyBorder="1" applyAlignment="1" applyProtection="1">
      <alignment horizontal="left"/>
      <protection/>
    </xf>
    <xf numFmtId="0" fontId="17" fillId="0" borderId="0" xfId="70" applyFont="1" applyFill="1" applyBorder="1" applyAlignment="1" applyProtection="1">
      <alignment horizontal="right"/>
      <protection/>
    </xf>
    <xf numFmtId="0" fontId="17" fillId="0" borderId="0" xfId="70" applyFont="1" applyFill="1" applyBorder="1" applyAlignment="1" applyProtection="1">
      <alignment horizontal="left"/>
      <protection/>
    </xf>
    <xf numFmtId="0" fontId="5" fillId="0" borderId="0" xfId="70" applyFont="1" applyFill="1" applyBorder="1" applyAlignment="1" applyProtection="1">
      <alignment horizontal="right"/>
      <protection/>
    </xf>
    <xf numFmtId="0" fontId="16" fillId="0" borderId="0" xfId="70" applyFont="1" applyFill="1" applyBorder="1" applyAlignment="1">
      <alignment horizontal="right"/>
      <protection/>
    </xf>
    <xf numFmtId="3" fontId="17" fillId="0" borderId="0" xfId="70" applyNumberFormat="1" applyFont="1" applyFill="1" applyBorder="1" applyAlignment="1" applyProtection="1">
      <alignment horizontal="center"/>
      <protection/>
    </xf>
    <xf numFmtId="0" fontId="16" fillId="0" borderId="0" xfId="70" applyFont="1" applyFill="1" applyBorder="1" applyAlignment="1">
      <alignment horizontal="left"/>
      <protection/>
    </xf>
    <xf numFmtId="0" fontId="5" fillId="0" borderId="0" xfId="0" applyFont="1" applyBorder="1" applyAlignment="1">
      <alignment horizontal="right"/>
    </xf>
    <xf numFmtId="38" fontId="0" fillId="0" borderId="0" xfId="0" applyNumberFormat="1" applyFont="1" applyFill="1" applyBorder="1" applyAlignment="1">
      <alignment/>
    </xf>
    <xf numFmtId="38" fontId="14" fillId="7" borderId="26" xfId="70" applyNumberFormat="1" applyFont="1" applyFill="1" applyBorder="1" applyAlignment="1" applyProtection="1">
      <alignment horizontal="right"/>
      <protection/>
    </xf>
    <xf numFmtId="38" fontId="19" fillId="0" borderId="0" xfId="70" applyNumberFormat="1" applyFont="1" applyBorder="1" applyAlignment="1" applyProtection="1">
      <alignment horizontal="center"/>
      <protection locked="0"/>
    </xf>
    <xf numFmtId="38" fontId="34" fillId="0" borderId="0" xfId="70" applyNumberFormat="1" applyFont="1" applyBorder="1" applyAlignment="1" applyProtection="1">
      <alignment horizontal="left"/>
      <protection/>
    </xf>
    <xf numFmtId="0" fontId="9" fillId="0" borderId="0" xfId="0" applyFont="1" applyFill="1" applyAlignment="1">
      <alignment horizontal="centerContinuous"/>
    </xf>
    <xf numFmtId="0" fontId="11" fillId="0" borderId="0" xfId="0" applyFont="1" applyFill="1" applyAlignment="1">
      <alignment horizontal="centerContinuous"/>
    </xf>
    <xf numFmtId="0" fontId="0" fillId="0" borderId="33" xfId="0" applyFill="1" applyBorder="1" applyAlignment="1">
      <alignment horizontal="center" vertical="center" wrapText="1"/>
    </xf>
    <xf numFmtId="0" fontId="0" fillId="0" borderId="34" xfId="0" applyFill="1" applyBorder="1" applyAlignment="1">
      <alignment horizontal="center" vertical="center" wrapText="1"/>
    </xf>
    <xf numFmtId="0" fontId="0" fillId="0" borderId="33" xfId="0" applyFill="1" applyBorder="1" applyAlignment="1">
      <alignment/>
    </xf>
    <xf numFmtId="0" fontId="0" fillId="0" borderId="35" xfId="0" applyFill="1" applyBorder="1" applyAlignment="1">
      <alignment horizontal="center" vertical="center" wrapText="1"/>
    </xf>
    <xf numFmtId="0" fontId="0" fillId="0" borderId="36" xfId="0" applyFill="1" applyBorder="1" applyAlignment="1">
      <alignment/>
    </xf>
    <xf numFmtId="0" fontId="0" fillId="0" borderId="37" xfId="0" applyFill="1" applyBorder="1" applyAlignment="1">
      <alignment/>
    </xf>
    <xf numFmtId="4" fontId="0" fillId="0" borderId="33" xfId="0" applyNumberFormat="1" applyFill="1" applyBorder="1" applyAlignment="1">
      <alignment/>
    </xf>
    <xf numFmtId="4" fontId="0" fillId="0" borderId="36" xfId="0" applyNumberFormat="1" applyFill="1" applyBorder="1" applyAlignment="1">
      <alignment/>
    </xf>
    <xf numFmtId="4" fontId="0" fillId="0" borderId="37" xfId="0" applyNumberFormat="1" applyFill="1" applyBorder="1" applyAlignment="1">
      <alignment/>
    </xf>
    <xf numFmtId="0" fontId="8" fillId="0" borderId="0" xfId="0" applyFont="1" applyFill="1" applyAlignment="1">
      <alignment/>
    </xf>
    <xf numFmtId="0" fontId="0" fillId="0" borderId="38" xfId="0" applyFill="1" applyBorder="1" applyAlignment="1">
      <alignment/>
    </xf>
    <xf numFmtId="4" fontId="0" fillId="0" borderId="31" xfId="0" applyNumberFormat="1" applyFill="1" applyBorder="1" applyAlignment="1">
      <alignment/>
    </xf>
    <xf numFmtId="0" fontId="0" fillId="0" borderId="22" xfId="0" applyFill="1" applyBorder="1" applyAlignment="1">
      <alignment/>
    </xf>
    <xf numFmtId="4" fontId="0" fillId="0" borderId="22" xfId="0" applyNumberFormat="1" applyFill="1" applyBorder="1" applyAlignment="1">
      <alignment/>
    </xf>
    <xf numFmtId="0" fontId="0" fillId="0" borderId="39" xfId="0" applyFill="1" applyBorder="1" applyAlignment="1">
      <alignment/>
    </xf>
    <xf numFmtId="0" fontId="0" fillId="0" borderId="40" xfId="0" applyFill="1" applyBorder="1" applyAlignment="1">
      <alignment/>
    </xf>
    <xf numFmtId="4" fontId="0" fillId="0" borderId="39" xfId="0" applyNumberFormat="1" applyFill="1" applyBorder="1" applyAlignment="1">
      <alignment/>
    </xf>
    <xf numFmtId="4" fontId="0" fillId="0" borderId="41" xfId="0" applyNumberFormat="1" applyFill="1" applyBorder="1" applyAlignment="1">
      <alignment/>
    </xf>
    <xf numFmtId="4" fontId="0" fillId="0" borderId="42" xfId="0" applyNumberFormat="1" applyFill="1" applyBorder="1" applyAlignment="1">
      <alignment/>
    </xf>
    <xf numFmtId="0" fontId="0" fillId="0" borderId="34" xfId="0" applyFill="1" applyBorder="1" applyAlignment="1">
      <alignment/>
    </xf>
    <xf numFmtId="0" fontId="0" fillId="0" borderId="35" xfId="0" applyFill="1" applyBorder="1" applyAlignment="1">
      <alignment/>
    </xf>
    <xf numFmtId="0" fontId="0" fillId="0" borderId="0" xfId="0" applyFill="1" applyAlignment="1">
      <alignment vertical="center" wrapText="1"/>
    </xf>
    <xf numFmtId="0" fontId="0" fillId="0" borderId="33" xfId="0" applyFill="1" applyBorder="1" applyAlignment="1">
      <alignment vertical="center" wrapText="1"/>
    </xf>
    <xf numFmtId="0" fontId="0" fillId="0" borderId="36" xfId="0" applyFill="1" applyBorder="1" applyAlignment="1">
      <alignment horizontal="center" vertical="center" wrapText="1"/>
    </xf>
    <xf numFmtId="0" fontId="0" fillId="0" borderId="37" xfId="0" applyFill="1" applyBorder="1" applyAlignment="1">
      <alignment horizontal="center" vertical="center" wrapText="1"/>
    </xf>
    <xf numFmtId="43" fontId="0" fillId="0" borderId="33" xfId="0" applyNumberFormat="1" applyFill="1" applyBorder="1" applyAlignment="1">
      <alignment/>
    </xf>
    <xf numFmtId="43" fontId="0" fillId="0" borderId="39" xfId="0" applyNumberFormat="1" applyFill="1" applyBorder="1" applyAlignment="1">
      <alignment/>
    </xf>
    <xf numFmtId="4" fontId="0" fillId="0" borderId="22" xfId="0" applyNumberFormat="1" applyFont="1" applyFill="1" applyBorder="1" applyAlignment="1">
      <alignment/>
    </xf>
    <xf numFmtId="0" fontId="0" fillId="0" borderId="0" xfId="0" applyFill="1" applyAlignment="1">
      <alignment horizontal="center" vertical="center" wrapText="1"/>
    </xf>
    <xf numFmtId="0" fontId="0" fillId="0" borderId="43" xfId="0" applyFill="1" applyBorder="1" applyAlignment="1">
      <alignment/>
    </xf>
    <xf numFmtId="43" fontId="0" fillId="0" borderId="43" xfId="0" applyNumberFormat="1" applyFill="1" applyBorder="1" applyAlignment="1">
      <alignment/>
    </xf>
    <xf numFmtId="4" fontId="0" fillId="0" borderId="44" xfId="0" applyNumberFormat="1" applyFill="1" applyBorder="1" applyAlignment="1">
      <alignment/>
    </xf>
    <xf numFmtId="4" fontId="0" fillId="0" borderId="45" xfId="0" applyNumberFormat="1" applyFill="1" applyBorder="1" applyAlignment="1">
      <alignment/>
    </xf>
    <xf numFmtId="43" fontId="0" fillId="0" borderId="0" xfId="0" applyNumberFormat="1" applyFill="1" applyAlignment="1">
      <alignment/>
    </xf>
    <xf numFmtId="4" fontId="0" fillId="0" borderId="0" xfId="0" applyNumberFormat="1" applyFill="1" applyBorder="1" applyAlignment="1">
      <alignment/>
    </xf>
    <xf numFmtId="43" fontId="0" fillId="0" borderId="0" xfId="42" applyFont="1" applyFill="1" applyAlignment="1">
      <alignment/>
    </xf>
    <xf numFmtId="0" fontId="11" fillId="0" borderId="0" xfId="0" applyFont="1" applyFill="1" applyAlignment="1">
      <alignment horizontal="center"/>
    </xf>
    <xf numFmtId="0" fontId="12" fillId="0" borderId="0" xfId="70" applyFont="1" applyBorder="1" applyAlignment="1" applyProtection="1">
      <alignment horizontal="center"/>
      <protection/>
    </xf>
    <xf numFmtId="0" fontId="43" fillId="0" borderId="46" xfId="70" applyFont="1" applyBorder="1" applyAlignment="1" applyProtection="1">
      <alignment horizontal="centerContinuous"/>
      <protection/>
    </xf>
    <xf numFmtId="38" fontId="14" fillId="0" borderId="47" xfId="70" applyNumberFormat="1" applyFont="1" applyFill="1" applyBorder="1" applyAlignment="1" applyProtection="1">
      <alignment horizontal="centerContinuous"/>
      <protection/>
    </xf>
    <xf numFmtId="0" fontId="12" fillId="0" borderId="48" xfId="70" applyFont="1" applyFill="1" applyBorder="1" applyAlignment="1" applyProtection="1">
      <alignment horizontal="centerContinuous" vertical="center"/>
      <protection/>
    </xf>
    <xf numFmtId="0" fontId="19" fillId="0" borderId="48" xfId="70" applyFont="1" applyFill="1" applyBorder="1" applyAlignment="1" applyProtection="1">
      <alignment horizontal="centerContinuous" vertical="center"/>
      <protection/>
    </xf>
    <xf numFmtId="0" fontId="12" fillId="0" borderId="49" xfId="70" applyFont="1" applyFill="1" applyBorder="1" applyAlignment="1" applyProtection="1">
      <alignment horizontal="centerContinuous" vertical="center"/>
      <protection/>
    </xf>
    <xf numFmtId="0" fontId="12" fillId="0" borderId="50" xfId="70" applyFont="1" applyFill="1" applyBorder="1" applyAlignment="1" applyProtection="1">
      <alignment horizontal="centerContinuous" vertical="center"/>
      <protection/>
    </xf>
    <xf numFmtId="0" fontId="12" fillId="0" borderId="51" xfId="70" applyFont="1" applyFill="1" applyBorder="1" applyAlignment="1" applyProtection="1">
      <alignment horizontal="center" vertical="center"/>
      <protection/>
    </xf>
    <xf numFmtId="0" fontId="12" fillId="0" borderId="52" xfId="70" applyFont="1" applyBorder="1" applyAlignment="1" applyProtection="1">
      <alignment horizontal="center" vertical="center"/>
      <protection/>
    </xf>
    <xf numFmtId="0" fontId="12" fillId="0" borderId="52" xfId="70" applyFont="1" applyFill="1" applyBorder="1" applyAlignment="1" applyProtection="1">
      <alignment horizontal="center" vertical="center"/>
      <protection/>
    </xf>
    <xf numFmtId="0" fontId="12" fillId="0" borderId="53" xfId="70" applyFont="1" applyFill="1" applyBorder="1" applyAlignment="1" applyProtection="1">
      <alignment horizontal="centerContinuous" vertical="center"/>
      <protection/>
    </xf>
    <xf numFmtId="0" fontId="12" fillId="0" borderId="54" xfId="70" applyFont="1" applyFill="1" applyBorder="1" applyAlignment="1" applyProtection="1">
      <alignment horizontal="centerContinuous" vertical="center"/>
      <protection/>
    </xf>
    <xf numFmtId="0" fontId="12" fillId="0" borderId="55" xfId="70" applyFont="1" applyBorder="1" applyAlignment="1" applyProtection="1">
      <alignment horizontal="center" vertical="center"/>
      <protection/>
    </xf>
    <xf numFmtId="0" fontId="12" fillId="0" borderId="55" xfId="70" applyFont="1" applyFill="1" applyBorder="1" applyAlignment="1" applyProtection="1">
      <alignment horizontal="center" vertical="center"/>
      <protection/>
    </xf>
    <xf numFmtId="0" fontId="12" fillId="0" borderId="46" xfId="70" applyFont="1" applyFill="1" applyBorder="1" applyAlignment="1" applyProtection="1">
      <alignment horizontal="left"/>
      <protection/>
    </xf>
    <xf numFmtId="0" fontId="26" fillId="0" borderId="0" xfId="70" applyFont="1" applyFill="1" applyBorder="1" applyAlignment="1" applyProtection="1">
      <alignment horizontal="left"/>
      <protection/>
    </xf>
    <xf numFmtId="38" fontId="5" fillId="0" borderId="47" xfId="70" applyNumberFormat="1" applyFont="1" applyBorder="1" applyProtection="1">
      <alignment/>
      <protection/>
    </xf>
    <xf numFmtId="0" fontId="19" fillId="0" borderId="46" xfId="0" applyFont="1" applyFill="1" applyBorder="1" applyAlignment="1">
      <alignment horizontal="center"/>
    </xf>
    <xf numFmtId="0" fontId="14" fillId="0" borderId="56" xfId="70" applyFont="1" applyFill="1" applyBorder="1" applyAlignment="1" applyProtection="1">
      <alignment horizontal="center"/>
      <protection/>
    </xf>
    <xf numFmtId="0" fontId="14" fillId="0" borderId="57" xfId="70" applyFont="1" applyFill="1" applyBorder="1" applyAlignment="1" applyProtection="1">
      <alignment horizontal="center"/>
      <protection/>
    </xf>
    <xf numFmtId="0" fontId="14" fillId="0" borderId="57" xfId="70" applyFont="1" applyFill="1" applyBorder="1" applyAlignment="1" applyProtection="1">
      <alignment horizontal="center"/>
      <protection locked="0"/>
    </xf>
    <xf numFmtId="177" fontId="14" fillId="7" borderId="57" xfId="47" applyNumberFormat="1" applyFont="1" applyFill="1" applyBorder="1" applyAlignment="1">
      <alignment/>
    </xf>
    <xf numFmtId="177" fontId="14" fillId="7" borderId="58" xfId="47" applyNumberFormat="1" applyFont="1" applyFill="1" applyBorder="1" applyAlignment="1">
      <alignment/>
    </xf>
    <xf numFmtId="166" fontId="25" fillId="7" borderId="57" xfId="44" applyNumberFormat="1" applyFont="1" applyFill="1" applyBorder="1" applyAlignment="1">
      <alignment/>
    </xf>
    <xf numFmtId="0" fontId="14" fillId="0" borderId="59" xfId="70" applyFont="1" applyFill="1" applyBorder="1" applyAlignment="1" applyProtection="1">
      <alignment horizontal="center"/>
      <protection/>
    </xf>
    <xf numFmtId="0" fontId="14" fillId="0" borderId="60" xfId="70" applyFont="1" applyFill="1" applyBorder="1" applyAlignment="1" applyProtection="1">
      <alignment horizontal="center"/>
      <protection/>
    </xf>
    <xf numFmtId="0" fontId="14" fillId="0" borderId="60" xfId="70" applyFont="1" applyFill="1" applyBorder="1" applyAlignment="1" applyProtection="1">
      <alignment horizontal="center"/>
      <protection locked="0"/>
    </xf>
    <xf numFmtId="0" fontId="44" fillId="0" borderId="46" xfId="70" applyFont="1" applyFill="1" applyBorder="1" applyAlignment="1" applyProtection="1">
      <alignment/>
      <protection/>
    </xf>
    <xf numFmtId="166" fontId="14" fillId="15" borderId="61" xfId="44" applyNumberFormat="1" applyFont="1" applyFill="1" applyBorder="1" applyAlignment="1">
      <alignment/>
    </xf>
    <xf numFmtId="166" fontId="14" fillId="15" borderId="57" xfId="44" applyNumberFormat="1" applyFont="1" applyFill="1" applyBorder="1" applyAlignment="1">
      <alignment/>
    </xf>
    <xf numFmtId="166" fontId="14" fillId="15" borderId="58" xfId="44" applyNumberFormat="1" applyFont="1" applyFill="1" applyBorder="1" applyAlignment="1">
      <alignment/>
    </xf>
    <xf numFmtId="0" fontId="46" fillId="0" borderId="46" xfId="70" applyFont="1" applyFill="1" applyBorder="1" applyAlignment="1" applyProtection="1">
      <alignment/>
      <protection/>
    </xf>
    <xf numFmtId="38" fontId="19" fillId="0" borderId="47" xfId="70" applyNumberFormat="1" applyFont="1" applyFill="1" applyBorder="1" applyProtection="1">
      <alignment/>
      <protection/>
    </xf>
    <xf numFmtId="0" fontId="24" fillId="0" borderId="0" xfId="70" applyFont="1" applyFill="1" applyBorder="1" applyAlignment="1" applyProtection="1">
      <alignment horizontal="left"/>
      <protection/>
    </xf>
    <xf numFmtId="38" fontId="19" fillId="0" borderId="47" xfId="70" applyNumberFormat="1" applyFont="1" applyBorder="1" applyProtection="1">
      <alignment/>
      <protection/>
    </xf>
    <xf numFmtId="0" fontId="19" fillId="0" borderId="46" xfId="70" applyFont="1" applyFill="1" applyBorder="1" applyAlignment="1" applyProtection="1">
      <alignment horizontal="center"/>
      <protection/>
    </xf>
    <xf numFmtId="38" fontId="19" fillId="7" borderId="57" xfId="44" applyNumberFormat="1" applyFont="1" applyFill="1" applyBorder="1" applyAlignment="1" applyProtection="1">
      <alignment/>
      <protection/>
    </xf>
    <xf numFmtId="166" fontId="47" fillId="7" borderId="57" xfId="44" applyNumberFormat="1" applyFont="1" applyFill="1" applyBorder="1" applyAlignment="1">
      <alignment/>
    </xf>
    <xf numFmtId="166" fontId="47" fillId="7" borderId="58" xfId="44" applyNumberFormat="1" applyFont="1" applyFill="1" applyBorder="1" applyAlignment="1">
      <alignment/>
    </xf>
    <xf numFmtId="0" fontId="24" fillId="0" borderId="0" xfId="70" applyFont="1" applyFill="1" applyBorder="1" applyAlignment="1" applyProtection="1">
      <alignment horizontal="center"/>
      <protection/>
    </xf>
    <xf numFmtId="0" fontId="48" fillId="0" borderId="46" xfId="70" applyFont="1" applyFill="1" applyBorder="1" applyAlignment="1" applyProtection="1">
      <alignment/>
      <protection/>
    </xf>
    <xf numFmtId="0" fontId="14" fillId="0" borderId="0" xfId="70" applyFont="1" applyFill="1" applyBorder="1">
      <alignment/>
      <protection/>
    </xf>
    <xf numFmtId="0" fontId="14" fillId="0" borderId="0" xfId="70" applyFont="1" applyFill="1" applyBorder="1" applyAlignment="1">
      <alignment horizontal="center"/>
      <protection/>
    </xf>
    <xf numFmtId="38" fontId="19" fillId="0" borderId="47" xfId="70" applyNumberFormat="1" applyFont="1" applyFill="1" applyBorder="1" applyProtection="1">
      <alignment/>
      <protection locked="0"/>
    </xf>
    <xf numFmtId="0" fontId="44" fillId="0" borderId="46" xfId="70" applyFont="1" applyFill="1" applyBorder="1" applyAlignment="1" applyProtection="1">
      <alignment horizontal="left"/>
      <protection/>
    </xf>
    <xf numFmtId="0" fontId="48" fillId="0" borderId="46" xfId="70" applyFont="1" applyFill="1" applyBorder="1" applyAlignment="1" applyProtection="1">
      <alignment horizontal="left"/>
      <protection/>
    </xf>
    <xf numFmtId="38" fontId="19" fillId="0" borderId="0" xfId="44" applyNumberFormat="1" applyFont="1" applyFill="1" applyBorder="1" applyAlignment="1" applyProtection="1">
      <alignment/>
      <protection locked="0"/>
    </xf>
    <xf numFmtId="38" fontId="19" fillId="0" borderId="47" xfId="44" applyNumberFormat="1" applyFont="1" applyFill="1" applyBorder="1" applyAlignment="1" applyProtection="1">
      <alignment/>
      <protection locked="0"/>
    </xf>
    <xf numFmtId="38" fontId="19" fillId="0" borderId="47" xfId="70" applyNumberFormat="1" applyFont="1" applyBorder="1" applyAlignment="1" applyProtection="1">
      <alignment horizontal="right"/>
      <protection/>
    </xf>
    <xf numFmtId="38" fontId="25" fillId="7" borderId="57" xfId="44" applyNumberFormat="1" applyFont="1" applyFill="1" applyBorder="1" applyAlignment="1" applyProtection="1">
      <alignment/>
      <protection/>
    </xf>
    <xf numFmtId="0" fontId="26" fillId="0" borderId="46" xfId="70" applyFont="1" applyFill="1" applyBorder="1" applyProtection="1">
      <alignment/>
      <protection/>
    </xf>
    <xf numFmtId="38" fontId="19" fillId="0" borderId="0" xfId="44" applyNumberFormat="1" applyFont="1" applyBorder="1" applyAlignment="1">
      <alignment/>
    </xf>
    <xf numFmtId="38" fontId="19" fillId="0" borderId="47" xfId="0" applyNumberFormat="1" applyFont="1" applyBorder="1" applyAlignment="1" applyProtection="1">
      <alignment horizontal="right"/>
      <protection/>
    </xf>
    <xf numFmtId="0" fontId="44" fillId="0" borderId="46" xfId="70" applyFont="1" applyFill="1" applyBorder="1" applyProtection="1">
      <alignment/>
      <protection/>
    </xf>
    <xf numFmtId="0" fontId="46" fillId="0" borderId="62" xfId="70" applyFont="1" applyFill="1" applyBorder="1" applyProtection="1">
      <alignment/>
      <protection/>
    </xf>
    <xf numFmtId="0" fontId="19" fillId="0" borderId="63" xfId="70" applyFont="1" applyFill="1" applyBorder="1" applyProtection="1">
      <alignment/>
      <protection/>
    </xf>
    <xf numFmtId="38" fontId="19" fillId="0" borderId="63" xfId="70" applyNumberFormat="1" applyFont="1" applyFill="1" applyBorder="1" applyAlignment="1" applyProtection="1">
      <alignment horizontal="right"/>
      <protection/>
    </xf>
    <xf numFmtId="38" fontId="19" fillId="0" borderId="64" xfId="70" applyNumberFormat="1" applyFont="1" applyFill="1" applyBorder="1" applyAlignment="1" applyProtection="1">
      <alignment horizontal="right"/>
      <protection/>
    </xf>
    <xf numFmtId="177" fontId="14" fillId="15" borderId="65" xfId="47" applyNumberFormat="1" applyFont="1" applyFill="1" applyBorder="1" applyAlignment="1">
      <alignment/>
    </xf>
    <xf numFmtId="177" fontId="14" fillId="15" borderId="66" xfId="47" applyNumberFormat="1" applyFont="1" applyFill="1" applyBorder="1" applyAlignment="1">
      <alignment/>
    </xf>
    <xf numFmtId="177" fontId="14" fillId="15" borderId="67" xfId="47" applyNumberFormat="1" applyFont="1" applyFill="1" applyBorder="1" applyAlignment="1">
      <alignment/>
    </xf>
    <xf numFmtId="0" fontId="49" fillId="0" borderId="46" xfId="70" applyFont="1" applyFill="1" applyBorder="1" applyProtection="1">
      <alignment/>
      <protection/>
    </xf>
    <xf numFmtId="38" fontId="19" fillId="0" borderId="47" xfId="70" applyNumberFormat="1" applyFont="1" applyFill="1" applyBorder="1" applyAlignment="1" applyProtection="1">
      <alignment horizontal="right"/>
      <protection/>
    </xf>
    <xf numFmtId="0" fontId="26" fillId="0" borderId="46" xfId="70" applyFont="1" applyFill="1" applyBorder="1" applyAlignment="1" applyProtection="1">
      <alignment horizontal="left"/>
      <protection/>
    </xf>
    <xf numFmtId="0" fontId="14" fillId="0" borderId="57" xfId="70" applyNumberFormat="1" applyFont="1" applyFill="1" applyBorder="1" applyAlignment="1" applyProtection="1">
      <alignment horizontal="center"/>
      <protection/>
    </xf>
    <xf numFmtId="49" fontId="14" fillId="0" borderId="57" xfId="70" applyNumberFormat="1" applyFont="1" applyFill="1" applyBorder="1" applyAlignment="1" applyProtection="1">
      <alignment horizontal="center"/>
      <protection locked="0"/>
    </xf>
    <xf numFmtId="38" fontId="19" fillId="0" borderId="0" xfId="44" applyNumberFormat="1" applyFont="1" applyBorder="1" applyAlignment="1" applyProtection="1">
      <alignment/>
      <protection locked="0"/>
    </xf>
    <xf numFmtId="38" fontId="19" fillId="0" borderId="0" xfId="0" applyNumberFormat="1" applyFont="1" applyFill="1" applyBorder="1" applyAlignment="1" applyProtection="1">
      <alignment horizontal="right"/>
      <protection/>
    </xf>
    <xf numFmtId="38" fontId="19" fillId="0" borderId="47" xfId="0" applyNumberFormat="1" applyFont="1" applyFill="1" applyBorder="1" applyAlignment="1" applyProtection="1">
      <alignment horizontal="right"/>
      <protection/>
    </xf>
    <xf numFmtId="0" fontId="19" fillId="0" borderId="46" xfId="70" applyFont="1" applyFill="1" applyBorder="1" applyAlignment="1" applyProtection="1">
      <alignment horizontal="left"/>
      <protection/>
    </xf>
    <xf numFmtId="177" fontId="14" fillId="15" borderId="61" xfId="47" applyNumberFormat="1" applyFont="1" applyFill="1" applyBorder="1" applyAlignment="1">
      <alignment/>
    </xf>
    <xf numFmtId="177" fontId="14" fillId="15" borderId="57" xfId="47" applyNumberFormat="1" applyFont="1" applyFill="1" applyBorder="1" applyAlignment="1">
      <alignment/>
    </xf>
    <xf numFmtId="177" fontId="14" fillId="15" borderId="58" xfId="47" applyNumberFormat="1" applyFont="1" applyFill="1" applyBorder="1" applyAlignment="1">
      <alignment/>
    </xf>
    <xf numFmtId="164" fontId="19" fillId="0" borderId="0" xfId="70" applyNumberFormat="1" applyFont="1" applyFill="1" applyBorder="1" applyProtection="1">
      <alignment/>
      <protection/>
    </xf>
    <xf numFmtId="0" fontId="49" fillId="0" borderId="62" xfId="70" applyFont="1" applyFill="1" applyBorder="1" applyProtection="1">
      <alignment/>
      <protection/>
    </xf>
    <xf numFmtId="0" fontId="19" fillId="0" borderId="63" xfId="70" applyFont="1" applyFill="1" applyBorder="1" applyAlignment="1" applyProtection="1">
      <alignment horizontal="center"/>
      <protection/>
    </xf>
    <xf numFmtId="164" fontId="19" fillId="0" borderId="63" xfId="70" applyNumberFormat="1" applyFont="1" applyFill="1" applyBorder="1" applyProtection="1">
      <alignment/>
      <protection/>
    </xf>
    <xf numFmtId="38" fontId="19" fillId="0" borderId="63" xfId="70" applyNumberFormat="1" applyFont="1" applyFill="1" applyBorder="1" applyProtection="1">
      <alignment/>
      <protection/>
    </xf>
    <xf numFmtId="0" fontId="12" fillId="0" borderId="46" xfId="70" applyFont="1" applyFill="1" applyBorder="1" applyProtection="1">
      <alignment/>
      <protection/>
    </xf>
    <xf numFmtId="0" fontId="24" fillId="0" borderId="46" xfId="70" applyFont="1" applyFill="1" applyBorder="1" applyProtection="1">
      <alignment/>
      <protection/>
    </xf>
    <xf numFmtId="0" fontId="12" fillId="0" borderId="46" xfId="70" applyFont="1" applyFill="1" applyBorder="1" applyProtection="1">
      <alignment/>
      <protection locked="0"/>
    </xf>
    <xf numFmtId="0" fontId="24" fillId="0" borderId="0" xfId="70" applyFont="1" applyFill="1" applyBorder="1" applyProtection="1">
      <alignment/>
      <protection locked="0"/>
    </xf>
    <xf numFmtId="38" fontId="19" fillId="0" borderId="0" xfId="44" applyNumberFormat="1" applyFont="1" applyFill="1" applyBorder="1" applyAlignment="1" applyProtection="1">
      <alignment/>
      <protection/>
    </xf>
    <xf numFmtId="166" fontId="47" fillId="0" borderId="0" xfId="44" applyNumberFormat="1" applyFont="1" applyFill="1" applyBorder="1" applyAlignment="1">
      <alignment/>
    </xf>
    <xf numFmtId="166" fontId="47" fillId="0" borderId="47" xfId="44" applyNumberFormat="1" applyFont="1" applyFill="1" applyBorder="1" applyAlignment="1">
      <alignment/>
    </xf>
    <xf numFmtId="0" fontId="12" fillId="0" borderId="46" xfId="0" applyFont="1" applyFill="1" applyBorder="1" applyAlignment="1">
      <alignment horizontal="left"/>
    </xf>
    <xf numFmtId="0" fontId="27" fillId="0" borderId="0" xfId="0" applyFont="1" applyBorder="1" applyAlignment="1">
      <alignment/>
    </xf>
    <xf numFmtId="3" fontId="14" fillId="0" borderId="0" xfId="70" applyNumberFormat="1" applyFont="1" applyFill="1" applyBorder="1" applyAlignment="1" applyProtection="1">
      <alignment horizontal="center"/>
      <protection locked="0"/>
    </xf>
    <xf numFmtId="0" fontId="50" fillId="0" borderId="57" xfId="70" applyFont="1" applyFill="1" applyBorder="1" applyAlignment="1" applyProtection="1">
      <alignment horizontal="center"/>
      <protection locked="0"/>
    </xf>
    <xf numFmtId="0" fontId="45" fillId="0" borderId="0" xfId="0" applyFont="1" applyFill="1" applyBorder="1" applyAlignment="1">
      <alignment horizontal="center"/>
    </xf>
    <xf numFmtId="38" fontId="45" fillId="15" borderId="61" xfId="70" applyNumberFormat="1" applyFont="1" applyFill="1" applyBorder="1" applyProtection="1">
      <alignment/>
      <protection/>
    </xf>
    <xf numFmtId="38" fontId="45" fillId="15" borderId="57" xfId="70" applyNumberFormat="1" applyFont="1" applyFill="1" applyBorder="1" applyProtection="1">
      <alignment/>
      <protection/>
    </xf>
    <xf numFmtId="38" fontId="45" fillId="15" borderId="58" xfId="70" applyNumberFormat="1" applyFont="1" applyFill="1" applyBorder="1" applyProtection="1">
      <alignment/>
      <protection/>
    </xf>
    <xf numFmtId="0" fontId="45" fillId="0" borderId="0" xfId="70" applyFont="1" applyFill="1" applyBorder="1" applyAlignment="1" applyProtection="1">
      <alignment horizontal="center"/>
      <protection/>
    </xf>
    <xf numFmtId="38" fontId="45" fillId="0" borderId="0" xfId="70" applyNumberFormat="1" applyFont="1" applyFill="1" applyBorder="1" applyProtection="1">
      <alignment/>
      <protection/>
    </xf>
    <xf numFmtId="38" fontId="45" fillId="0" borderId="47" xfId="70" applyNumberFormat="1" applyFont="1" applyFill="1" applyBorder="1" applyProtection="1">
      <alignment/>
      <protection/>
    </xf>
    <xf numFmtId="0" fontId="12" fillId="0" borderId="46" xfId="70" applyFont="1" applyFill="1" applyBorder="1" applyAlignment="1" applyProtection="1">
      <alignment horizontal="left"/>
      <protection locked="0"/>
    </xf>
    <xf numFmtId="38" fontId="19" fillId="0" borderId="0" xfId="44" applyNumberFormat="1" applyFont="1" applyFill="1" applyBorder="1" applyAlignment="1" applyProtection="1">
      <alignment horizontal="right"/>
      <protection locked="0"/>
    </xf>
    <xf numFmtId="38" fontId="19" fillId="0" borderId="47" xfId="44" applyNumberFormat="1" applyFont="1" applyFill="1" applyBorder="1" applyAlignment="1" applyProtection="1">
      <alignment horizontal="right"/>
      <protection locked="0"/>
    </xf>
    <xf numFmtId="0" fontId="27" fillId="0" borderId="0" xfId="0" applyFont="1" applyFill="1" applyBorder="1" applyAlignment="1">
      <alignment/>
    </xf>
    <xf numFmtId="38" fontId="19" fillId="0" borderId="0" xfId="44" applyNumberFormat="1" applyFont="1" applyFill="1" applyBorder="1" applyAlignment="1">
      <alignment/>
    </xf>
    <xf numFmtId="38" fontId="19" fillId="0" borderId="47" xfId="44" applyNumberFormat="1" applyFont="1" applyFill="1" applyBorder="1" applyAlignment="1">
      <alignment/>
    </xf>
    <xf numFmtId="0" fontId="14" fillId="0" borderId="68" xfId="70" applyFont="1" applyFill="1" applyBorder="1" applyAlignment="1" applyProtection="1">
      <alignment horizontal="center"/>
      <protection/>
    </xf>
    <xf numFmtId="0" fontId="14" fillId="0" borderId="68" xfId="70" applyFont="1" applyFill="1" applyBorder="1" applyAlignment="1" applyProtection="1">
      <alignment horizontal="center"/>
      <protection locked="0"/>
    </xf>
    <xf numFmtId="0" fontId="19" fillId="0" borderId="62" xfId="70" applyFont="1" applyFill="1" applyBorder="1" applyAlignment="1" applyProtection="1">
      <alignment horizontal="center"/>
      <protection/>
    </xf>
    <xf numFmtId="0" fontId="45" fillId="0" borderId="63" xfId="0" applyFont="1" applyFill="1" applyBorder="1" applyAlignment="1">
      <alignment horizontal="center"/>
    </xf>
    <xf numFmtId="0" fontId="45" fillId="0" borderId="63" xfId="70" applyFont="1" applyFill="1" applyBorder="1" applyAlignment="1" applyProtection="1">
      <alignment horizontal="center"/>
      <protection/>
    </xf>
    <xf numFmtId="38" fontId="45" fillId="0" borderId="63" xfId="70" applyNumberFormat="1" applyFont="1" applyFill="1" applyBorder="1" applyProtection="1">
      <alignment/>
      <protection/>
    </xf>
    <xf numFmtId="38" fontId="45" fillId="0" borderId="64" xfId="70" applyNumberFormat="1" applyFont="1" applyFill="1" applyBorder="1" applyProtection="1">
      <alignment/>
      <protection/>
    </xf>
    <xf numFmtId="0" fontId="19" fillId="0" borderId="0" xfId="0" applyFont="1" applyBorder="1" applyAlignment="1">
      <alignment/>
    </xf>
    <xf numFmtId="3" fontId="19" fillId="0" borderId="0" xfId="70" applyNumberFormat="1" applyFont="1" applyFill="1" applyBorder="1" applyAlignment="1" applyProtection="1">
      <alignment horizontal="center"/>
      <protection locked="0"/>
    </xf>
    <xf numFmtId="0" fontId="14" fillId="0" borderId="63" xfId="70" applyFont="1" applyFill="1" applyBorder="1" applyProtection="1">
      <alignment/>
      <protection/>
    </xf>
    <xf numFmtId="38" fontId="19" fillId="0" borderId="63" xfId="44" applyNumberFormat="1" applyFont="1" applyFill="1" applyBorder="1" applyAlignment="1" applyProtection="1">
      <alignment horizontal="right"/>
      <protection/>
    </xf>
    <xf numFmtId="38" fontId="19" fillId="0" borderId="64" xfId="44" applyNumberFormat="1" applyFont="1" applyFill="1" applyBorder="1" applyAlignment="1" applyProtection="1">
      <alignment horizontal="right"/>
      <protection/>
    </xf>
    <xf numFmtId="38" fontId="19" fillId="0" borderId="47" xfId="70" applyNumberFormat="1" applyFont="1" applyBorder="1">
      <alignment/>
      <protection/>
    </xf>
    <xf numFmtId="0" fontId="14" fillId="0" borderId="0" xfId="0" applyFont="1" applyFill="1" applyBorder="1" applyAlignment="1">
      <alignment horizontal="center"/>
    </xf>
    <xf numFmtId="0" fontId="51" fillId="0" borderId="0" xfId="0" applyFont="1" applyFill="1" applyBorder="1" applyAlignment="1">
      <alignment/>
    </xf>
    <xf numFmtId="0" fontId="19" fillId="0" borderId="0" xfId="0" applyFont="1" applyFill="1" applyBorder="1" applyAlignment="1">
      <alignment horizontal="center"/>
    </xf>
    <xf numFmtId="0" fontId="27" fillId="0" borderId="46" xfId="70" applyFont="1" applyFill="1" applyBorder="1" applyProtection="1">
      <alignment/>
      <protection/>
    </xf>
    <xf numFmtId="0" fontId="27" fillId="0" borderId="46" xfId="0" applyFont="1" applyFill="1" applyBorder="1" applyAlignment="1">
      <alignment/>
    </xf>
    <xf numFmtId="38" fontId="27" fillId="0" borderId="0" xfId="0" applyNumberFormat="1" applyFont="1" applyBorder="1" applyAlignment="1">
      <alignment/>
    </xf>
    <xf numFmtId="38" fontId="27" fillId="0" borderId="47" xfId="0" applyNumberFormat="1" applyFont="1" applyBorder="1" applyAlignment="1">
      <alignment/>
    </xf>
    <xf numFmtId="177" fontId="45" fillId="15" borderId="22" xfId="70" applyNumberFormat="1" applyFont="1" applyFill="1" applyBorder="1" applyProtection="1">
      <alignment/>
      <protection/>
    </xf>
    <xf numFmtId="177" fontId="45" fillId="15" borderId="69" xfId="70" applyNumberFormat="1" applyFont="1" applyFill="1" applyBorder="1" applyProtection="1">
      <alignment/>
      <protection/>
    </xf>
    <xf numFmtId="0" fontId="49" fillId="0" borderId="46" xfId="70" applyFont="1" applyBorder="1" applyProtection="1">
      <alignment/>
      <protection/>
    </xf>
    <xf numFmtId="38" fontId="0" fillId="0" borderId="47" xfId="0" applyNumberFormat="1" applyFont="1" applyFill="1" applyBorder="1" applyAlignment="1">
      <alignment horizontal="right"/>
    </xf>
    <xf numFmtId="0" fontId="49" fillId="0" borderId="62" xfId="70" applyFont="1" applyBorder="1" applyProtection="1">
      <alignment/>
      <protection/>
    </xf>
    <xf numFmtId="0" fontId="19" fillId="0" borderId="63" xfId="70" applyFont="1" applyBorder="1" applyProtection="1">
      <alignment/>
      <protection/>
    </xf>
    <xf numFmtId="0" fontId="19" fillId="0" borderId="63" xfId="70" applyFont="1" applyBorder="1" applyAlignment="1" applyProtection="1">
      <alignment horizontal="center"/>
      <protection/>
    </xf>
    <xf numFmtId="38" fontId="5" fillId="0" borderId="63" xfId="70" applyNumberFormat="1" applyFont="1" applyFill="1" applyBorder="1" applyProtection="1">
      <alignment/>
      <protection/>
    </xf>
    <xf numFmtId="38" fontId="17" fillId="0" borderId="63" xfId="70" applyNumberFormat="1" applyFont="1" applyBorder="1" applyAlignment="1" applyProtection="1">
      <alignment horizontal="right"/>
      <protection/>
    </xf>
    <xf numFmtId="38" fontId="0" fillId="0" borderId="64" xfId="0" applyNumberFormat="1" applyFont="1" applyFill="1" applyBorder="1" applyAlignment="1">
      <alignment horizontal="right"/>
    </xf>
    <xf numFmtId="9" fontId="17" fillId="0" borderId="0" xfId="83" applyFont="1" applyFill="1" applyBorder="1" applyAlignment="1" applyProtection="1">
      <alignment horizontal="right"/>
      <protection/>
    </xf>
    <xf numFmtId="10" fontId="17" fillId="0" borderId="0" xfId="83" applyNumberFormat="1" applyFont="1" applyFill="1" applyBorder="1" applyAlignment="1" applyProtection="1">
      <alignment horizontal="right"/>
      <protection/>
    </xf>
    <xf numFmtId="0" fontId="52" fillId="0" borderId="46" xfId="70" applyFont="1" applyBorder="1" applyAlignment="1" applyProtection="1">
      <alignment horizontal="centerContinuous"/>
      <protection/>
    </xf>
    <xf numFmtId="0" fontId="27" fillId="0" borderId="0" xfId="0" applyFont="1" applyBorder="1" applyAlignment="1">
      <alignment horizontal="centerContinuous"/>
    </xf>
    <xf numFmtId="0" fontId="27" fillId="0" borderId="47" xfId="0" applyFont="1" applyBorder="1" applyAlignment="1">
      <alignment/>
    </xf>
    <xf numFmtId="0" fontId="19" fillId="0" borderId="0" xfId="70" applyFont="1" applyFill="1" applyBorder="1" applyAlignment="1" applyProtection="1">
      <alignment/>
      <protection/>
    </xf>
    <xf numFmtId="0" fontId="14" fillId="0" borderId="0" xfId="70" applyFont="1" applyFill="1" applyBorder="1" applyAlignment="1" applyProtection="1">
      <alignment/>
      <protection/>
    </xf>
    <xf numFmtId="38" fontId="53" fillId="0" borderId="47" xfId="70" applyNumberFormat="1" applyFont="1" applyFill="1" applyBorder="1" applyAlignment="1" applyProtection="1">
      <alignment/>
      <protection/>
    </xf>
    <xf numFmtId="0" fontId="12" fillId="0" borderId="46" xfId="0" applyFont="1" applyFill="1" applyBorder="1" applyAlignment="1">
      <alignment/>
    </xf>
    <xf numFmtId="0" fontId="52" fillId="0" borderId="0" xfId="70" applyFont="1" applyFill="1" applyBorder="1" applyAlignment="1" applyProtection="1">
      <alignment horizontal="centerContinuous"/>
      <protection/>
    </xf>
    <xf numFmtId="0" fontId="27" fillId="0" borderId="0" xfId="70" applyFont="1" applyFill="1" applyBorder="1" applyAlignment="1" applyProtection="1">
      <alignment horizontal="centerContinuous"/>
      <protection/>
    </xf>
    <xf numFmtId="0" fontId="19" fillId="0" borderId="0" xfId="70" applyFont="1" applyFill="1" applyBorder="1" applyAlignment="1" applyProtection="1">
      <alignment horizontal="centerContinuous"/>
      <protection/>
    </xf>
    <xf numFmtId="38" fontId="53" fillId="0" borderId="47" xfId="70" applyNumberFormat="1" applyFont="1" applyFill="1" applyBorder="1" applyAlignment="1" applyProtection="1">
      <alignment horizontal="centerContinuous"/>
      <protection/>
    </xf>
    <xf numFmtId="0" fontId="12" fillId="0" borderId="46" xfId="0" applyFont="1" applyBorder="1" applyAlignment="1">
      <alignment/>
    </xf>
    <xf numFmtId="0" fontId="12" fillId="0" borderId="0" xfId="0" applyFont="1" applyBorder="1" applyAlignment="1">
      <alignment/>
    </xf>
    <xf numFmtId="0" fontId="52" fillId="0" borderId="0" xfId="70" applyFont="1" applyBorder="1" applyAlignment="1" applyProtection="1">
      <alignment horizontal="centerContinuous"/>
      <protection/>
    </xf>
    <xf numFmtId="0" fontId="27" fillId="0" borderId="0" xfId="70" applyFont="1" applyBorder="1" applyAlignment="1" applyProtection="1">
      <alignment horizontal="centerContinuous"/>
      <protection/>
    </xf>
    <xf numFmtId="0" fontId="54" fillId="0" borderId="46" xfId="0" applyFont="1" applyBorder="1" applyAlignment="1">
      <alignment/>
    </xf>
    <xf numFmtId="0" fontId="14" fillId="0" borderId="0" xfId="78" applyFont="1" applyBorder="1" applyAlignment="1" quotePrefix="1">
      <alignment horizontal="center"/>
      <protection/>
    </xf>
    <xf numFmtId="0" fontId="12" fillId="0" borderId="70" xfId="0" applyFont="1" applyBorder="1" applyAlignment="1">
      <alignment horizontal="center"/>
    </xf>
    <xf numFmtId="0" fontId="12" fillId="0" borderId="70" xfId="78" applyFont="1" applyBorder="1" applyAlignment="1">
      <alignment horizontal="center"/>
      <protection/>
    </xf>
    <xf numFmtId="0" fontId="12" fillId="0" borderId="71" xfId="78" applyFont="1" applyBorder="1" applyAlignment="1">
      <alignment horizontal="center"/>
      <protection/>
    </xf>
    <xf numFmtId="0" fontId="27" fillId="0" borderId="72" xfId="0" applyFont="1" applyBorder="1" applyAlignment="1">
      <alignment/>
    </xf>
    <xf numFmtId="191" fontId="27" fillId="7" borderId="66" xfId="47" applyNumberFormat="1" applyFont="1" applyFill="1" applyBorder="1" applyAlignment="1">
      <alignment horizontal="center"/>
    </xf>
    <xf numFmtId="167" fontId="27" fillId="7" borderId="66" xfId="83" applyNumberFormat="1" applyFont="1" applyFill="1" applyBorder="1" applyAlignment="1">
      <alignment horizontal="center"/>
    </xf>
    <xf numFmtId="10" fontId="27" fillId="7" borderId="66" xfId="83" applyNumberFormat="1" applyFont="1" applyFill="1" applyBorder="1" applyAlignment="1">
      <alignment horizontal="center"/>
    </xf>
    <xf numFmtId="169" fontId="27" fillId="7" borderId="73" xfId="83" applyNumberFormat="1" applyFont="1" applyFill="1" applyBorder="1" applyAlignment="1">
      <alignment horizontal="center"/>
    </xf>
    <xf numFmtId="0" fontId="27" fillId="0" borderId="74" xfId="0" applyFont="1" applyBorder="1" applyAlignment="1">
      <alignment/>
    </xf>
    <xf numFmtId="176" fontId="27" fillId="7" borderId="57" xfId="47" applyNumberFormat="1" applyFont="1" applyFill="1" applyBorder="1" applyAlignment="1">
      <alignment horizontal="center"/>
    </xf>
    <xf numFmtId="167" fontId="27" fillId="7" borderId="57" xfId="83" applyNumberFormat="1" applyFont="1" applyFill="1" applyBorder="1" applyAlignment="1">
      <alignment horizontal="center"/>
    </xf>
    <xf numFmtId="10" fontId="27" fillId="7" borderId="57" xfId="83" applyNumberFormat="1" applyFont="1" applyFill="1" applyBorder="1" applyAlignment="1">
      <alignment horizontal="center"/>
    </xf>
    <xf numFmtId="169" fontId="27" fillId="7" borderId="75" xfId="83" applyNumberFormat="1" applyFont="1" applyFill="1" applyBorder="1" applyAlignment="1">
      <alignment horizontal="center"/>
    </xf>
    <xf numFmtId="0" fontId="12" fillId="0" borderId="76" xfId="0" applyFont="1" applyFill="1" applyBorder="1" applyAlignment="1">
      <alignment horizontal="center"/>
    </xf>
    <xf numFmtId="191" fontId="12" fillId="15" borderId="70" xfId="0" applyNumberFormat="1" applyFont="1" applyFill="1" applyBorder="1" applyAlignment="1">
      <alignment horizontal="center"/>
    </xf>
    <xf numFmtId="169" fontId="12" fillId="15" borderId="70" xfId="83" applyNumberFormat="1" applyFont="1" applyFill="1" applyBorder="1" applyAlignment="1">
      <alignment horizontal="center"/>
    </xf>
    <xf numFmtId="0" fontId="12" fillId="15" borderId="70" xfId="0" applyFont="1" applyFill="1" applyBorder="1" applyAlignment="1">
      <alignment horizontal="center"/>
    </xf>
    <xf numFmtId="169" fontId="12" fillId="15" borderId="71" xfId="83" applyNumberFormat="1" applyFont="1" applyFill="1" applyBorder="1" applyAlignment="1">
      <alignment horizontal="center"/>
    </xf>
    <xf numFmtId="0" fontId="27" fillId="0" borderId="0" xfId="78" applyFont="1" applyBorder="1" applyAlignment="1">
      <alignment horizontal="center"/>
      <protection/>
    </xf>
    <xf numFmtId="191" fontId="27" fillId="0" borderId="0" xfId="0" applyNumberFormat="1" applyFont="1" applyBorder="1" applyAlignment="1">
      <alignment/>
    </xf>
    <xf numFmtId="9" fontId="12" fillId="0" borderId="0" xfId="78" applyNumberFormat="1" applyFont="1" applyBorder="1" applyAlignment="1">
      <alignment horizontal="center"/>
      <protection/>
    </xf>
    <xf numFmtId="0" fontId="14" fillId="0" borderId="0" xfId="78" applyFont="1" applyBorder="1" applyAlignment="1">
      <alignment horizontal="center"/>
      <protection/>
    </xf>
    <xf numFmtId="169" fontId="27" fillId="0" borderId="0" xfId="83" applyNumberFormat="1" applyFont="1" applyBorder="1" applyAlignment="1">
      <alignment/>
    </xf>
    <xf numFmtId="169" fontId="25" fillId="15" borderId="10" xfId="83" applyNumberFormat="1" applyFont="1" applyFill="1" applyBorder="1" applyAlignment="1">
      <alignment horizontal="center"/>
    </xf>
    <xf numFmtId="0" fontId="27" fillId="0" borderId="0" xfId="0" applyFont="1" applyBorder="1" applyAlignment="1">
      <alignment wrapText="1"/>
    </xf>
    <xf numFmtId="0" fontId="14" fillId="0" borderId="0" xfId="78" applyFont="1" applyBorder="1" applyAlignment="1" quotePrefix="1">
      <alignment horizontal="center" wrapText="1"/>
      <protection/>
    </xf>
    <xf numFmtId="0" fontId="54" fillId="0" borderId="46" xfId="0" applyFont="1" applyBorder="1" applyAlignment="1">
      <alignment wrapText="1"/>
    </xf>
    <xf numFmtId="0" fontId="54" fillId="0" borderId="0" xfId="0" applyFont="1" applyBorder="1" applyAlignment="1">
      <alignment/>
    </xf>
    <xf numFmtId="0" fontId="54" fillId="0" borderId="46" xfId="0" applyFont="1" applyBorder="1" applyAlignment="1">
      <alignment/>
    </xf>
    <xf numFmtId="0" fontId="12" fillId="0" borderId="0" xfId="70" applyFont="1" applyFill="1" applyBorder="1" applyAlignment="1" applyProtection="1">
      <alignment horizontal="left"/>
      <protection/>
    </xf>
    <xf numFmtId="0" fontId="27" fillId="0" borderId="0" xfId="70" applyFont="1" applyFill="1" applyBorder="1" applyAlignment="1">
      <alignment horizontal="center"/>
      <protection/>
    </xf>
    <xf numFmtId="38" fontId="12" fillId="0" borderId="0" xfId="70" applyNumberFormat="1" applyFont="1" applyFill="1" applyBorder="1" applyAlignment="1" applyProtection="1">
      <alignment horizontal="center"/>
      <protection/>
    </xf>
    <xf numFmtId="38" fontId="12" fillId="0" borderId="0" xfId="70" applyNumberFormat="1" applyFont="1" applyBorder="1" applyAlignment="1" applyProtection="1">
      <alignment horizontal="center"/>
      <protection/>
    </xf>
    <xf numFmtId="38" fontId="12" fillId="0" borderId="47" xfId="70" applyNumberFormat="1" applyFont="1" applyBorder="1" applyAlignment="1" applyProtection="1">
      <alignment horizontal="center"/>
      <protection/>
    </xf>
    <xf numFmtId="38" fontId="12" fillId="0" borderId="77" xfId="70" applyNumberFormat="1" applyFont="1" applyFill="1" applyBorder="1" applyAlignment="1" applyProtection="1">
      <alignment horizontal="center"/>
      <protection/>
    </xf>
    <xf numFmtId="38" fontId="12" fillId="0" borderId="78" xfId="70" applyNumberFormat="1" applyFont="1" applyBorder="1" applyAlignment="1" applyProtection="1">
      <alignment horizontal="center"/>
      <protection/>
    </xf>
    <xf numFmtId="38" fontId="12" fillId="0" borderId="79" xfId="70" applyNumberFormat="1" applyFont="1" applyBorder="1" applyAlignment="1" applyProtection="1">
      <alignment horizontal="center"/>
      <protection/>
    </xf>
    <xf numFmtId="177" fontId="27" fillId="7" borderId="80" xfId="47" applyNumberFormat="1" applyFont="1" applyFill="1" applyBorder="1" applyAlignment="1">
      <alignment/>
    </xf>
    <xf numFmtId="169" fontId="27" fillId="7" borderId="81" xfId="0" applyNumberFormat="1" applyFont="1" applyFill="1" applyBorder="1" applyAlignment="1">
      <alignment/>
    </xf>
    <xf numFmtId="169" fontId="27" fillId="7" borderId="57" xfId="0" applyNumberFormat="1" applyFont="1" applyFill="1" applyBorder="1" applyAlignment="1">
      <alignment/>
    </xf>
    <xf numFmtId="169" fontId="27" fillId="7" borderId="58" xfId="0" applyNumberFormat="1" applyFont="1" applyFill="1" applyBorder="1" applyAlignment="1">
      <alignment/>
    </xf>
    <xf numFmtId="191" fontId="12" fillId="15" borderId="82" xfId="0" applyNumberFormat="1" applyFont="1" applyFill="1" applyBorder="1" applyAlignment="1">
      <alignment/>
    </xf>
    <xf numFmtId="191" fontId="12" fillId="15" borderId="70" xfId="0" applyNumberFormat="1" applyFont="1" applyFill="1" applyBorder="1" applyAlignment="1">
      <alignment/>
    </xf>
    <xf numFmtId="191" fontId="12" fillId="15" borderId="83" xfId="0" applyNumberFormat="1" applyFont="1" applyFill="1" applyBorder="1" applyAlignment="1">
      <alignment/>
    </xf>
    <xf numFmtId="0" fontId="54" fillId="0" borderId="46" xfId="0" applyFont="1" applyFill="1" applyBorder="1" applyAlignment="1">
      <alignment/>
    </xf>
    <xf numFmtId="0" fontId="27" fillId="0" borderId="46" xfId="0" applyFont="1" applyBorder="1" applyAlignment="1">
      <alignment/>
    </xf>
    <xf numFmtId="0" fontId="27" fillId="0" borderId="62" xfId="0" applyFont="1" applyBorder="1" applyAlignment="1">
      <alignment horizontal="left"/>
    </xf>
    <xf numFmtId="0" fontId="27" fillId="0" borderId="63" xfId="0" applyFont="1" applyBorder="1" applyAlignment="1">
      <alignment/>
    </xf>
    <xf numFmtId="0" fontId="27" fillId="0" borderId="64" xfId="0" applyFont="1" applyBorder="1" applyAlignment="1">
      <alignment/>
    </xf>
    <xf numFmtId="0" fontId="22" fillId="0" borderId="0" xfId="78" applyFont="1" applyBorder="1" applyAlignment="1">
      <alignment horizontal="center"/>
      <protection/>
    </xf>
    <xf numFmtId="0" fontId="25" fillId="0" borderId="0" xfId="78" applyFont="1" applyFill="1" applyBorder="1" applyAlignment="1">
      <alignment horizontal="center"/>
      <protection/>
    </xf>
    <xf numFmtId="0" fontId="25" fillId="0" borderId="47" xfId="0" applyFont="1" applyBorder="1" applyAlignment="1">
      <alignment/>
    </xf>
    <xf numFmtId="0" fontId="25" fillId="0" borderId="0" xfId="0" applyFont="1" applyFill="1" applyBorder="1" applyAlignment="1">
      <alignment/>
    </xf>
    <xf numFmtId="6" fontId="27" fillId="7" borderId="66" xfId="47" applyNumberFormat="1" applyFont="1" applyFill="1" applyBorder="1" applyAlignment="1">
      <alignment horizontal="right"/>
    </xf>
    <xf numFmtId="10" fontId="22" fillId="0" borderId="0" xfId="83" applyNumberFormat="1" applyFont="1" applyBorder="1" applyAlignment="1" quotePrefix="1">
      <alignment horizontal="center"/>
    </xf>
    <xf numFmtId="10" fontId="25" fillId="0" borderId="0" xfId="0" applyNumberFormat="1" applyFont="1" applyBorder="1" applyAlignment="1">
      <alignment/>
    </xf>
    <xf numFmtId="189" fontId="25" fillId="0" borderId="47" xfId="0" applyNumberFormat="1" applyFont="1" applyBorder="1" applyAlignment="1">
      <alignment/>
    </xf>
    <xf numFmtId="38" fontId="27" fillId="7" borderId="57" xfId="47" applyNumberFormat="1" applyFont="1" applyFill="1" applyBorder="1" applyAlignment="1">
      <alignment horizontal="right"/>
    </xf>
    <xf numFmtId="0" fontId="25" fillId="0" borderId="0" xfId="0" applyFont="1" applyAlignment="1">
      <alignment/>
    </xf>
    <xf numFmtId="189" fontId="25" fillId="0" borderId="84" xfId="0" applyNumberFormat="1" applyFont="1" applyBorder="1" applyAlignment="1">
      <alignment/>
    </xf>
    <xf numFmtId="191" fontId="12" fillId="15" borderId="70" xfId="0" applyNumberFormat="1" applyFont="1" applyFill="1" applyBorder="1" applyAlignment="1">
      <alignment horizontal="right"/>
    </xf>
    <xf numFmtId="10" fontId="12" fillId="15" borderId="70" xfId="0" applyNumberFormat="1" applyFont="1" applyFill="1" applyBorder="1" applyAlignment="1">
      <alignment horizontal="right"/>
    </xf>
    <xf numFmtId="0" fontId="22" fillId="0" borderId="0" xfId="78" applyFont="1" applyBorder="1" applyAlignment="1" quotePrefix="1">
      <alignment horizontal="center"/>
      <protection/>
    </xf>
    <xf numFmtId="10" fontId="25" fillId="0" borderId="44" xfId="0" applyNumberFormat="1" applyFont="1" applyBorder="1" applyAlignment="1">
      <alignment/>
    </xf>
    <xf numFmtId="0" fontId="12" fillId="0" borderId="85" xfId="0" applyFont="1" applyBorder="1" applyAlignment="1">
      <alignment horizontal="center"/>
    </xf>
    <xf numFmtId="0" fontId="12" fillId="0" borderId="86" xfId="0" applyFont="1" applyBorder="1" applyAlignment="1">
      <alignment horizontal="center"/>
    </xf>
    <xf numFmtId="0" fontId="12" fillId="0" borderId="86" xfId="78" applyFont="1" applyBorder="1" applyAlignment="1">
      <alignment horizontal="center"/>
      <protection/>
    </xf>
    <xf numFmtId="0" fontId="12" fillId="0" borderId="87" xfId="78" applyFont="1" applyBorder="1" applyAlignment="1">
      <alignment horizontal="center"/>
      <protection/>
    </xf>
    <xf numFmtId="10" fontId="25" fillId="0" borderId="47" xfId="0" applyNumberFormat="1" applyFont="1" applyBorder="1" applyAlignment="1">
      <alignment/>
    </xf>
    <xf numFmtId="10" fontId="25" fillId="0" borderId="84" xfId="0" applyNumberFormat="1" applyFont="1" applyBorder="1" applyAlignment="1">
      <alignment/>
    </xf>
    <xf numFmtId="190" fontId="25" fillId="0" borderId="47" xfId="0" applyNumberFormat="1" applyFont="1" applyBorder="1" applyAlignment="1">
      <alignment/>
    </xf>
    <xf numFmtId="190" fontId="25" fillId="0" borderId="84" xfId="0" applyNumberFormat="1" applyFont="1" applyBorder="1" applyAlignment="1">
      <alignment/>
    </xf>
    <xf numFmtId="0" fontId="12" fillId="0" borderId="85" xfId="0" applyFont="1" applyFill="1" applyBorder="1" applyAlignment="1">
      <alignment horizontal="center"/>
    </xf>
    <xf numFmtId="0" fontId="12" fillId="0" borderId="86" xfId="0" applyFont="1" applyFill="1" applyBorder="1" applyAlignment="1">
      <alignment horizontal="center"/>
    </xf>
    <xf numFmtId="0" fontId="12" fillId="0" borderId="86" xfId="78" applyFont="1" applyFill="1" applyBorder="1" applyAlignment="1">
      <alignment horizontal="center"/>
      <protection/>
    </xf>
    <xf numFmtId="0" fontId="12" fillId="0" borderId="72" xfId="0" applyFont="1" applyFill="1" applyBorder="1" applyAlignment="1">
      <alignment/>
    </xf>
    <xf numFmtId="6" fontId="27" fillId="7" borderId="66" xfId="0" applyNumberFormat="1" applyFont="1" applyFill="1" applyBorder="1" applyAlignment="1">
      <alignment/>
    </xf>
    <xf numFmtId="169" fontId="27" fillId="7" borderId="66" xfId="0" applyNumberFormat="1" applyFont="1" applyFill="1" applyBorder="1" applyAlignment="1">
      <alignment/>
    </xf>
    <xf numFmtId="0" fontId="27" fillId="7" borderId="66" xfId="78" applyFont="1" applyFill="1" applyBorder="1">
      <alignment/>
      <protection/>
    </xf>
    <xf numFmtId="6" fontId="27" fillId="7" borderId="73" xfId="78" applyNumberFormat="1" applyFont="1" applyFill="1" applyBorder="1" applyAlignment="1">
      <alignment horizontal="right"/>
      <protection/>
    </xf>
    <xf numFmtId="0" fontId="12" fillId="0" borderId="74" xfId="0" applyFont="1" applyFill="1" applyBorder="1" applyAlignment="1">
      <alignment/>
    </xf>
    <xf numFmtId="38" fontId="27" fillId="7" borderId="57" xfId="0" applyNumberFormat="1" applyFont="1" applyFill="1" applyBorder="1" applyAlignment="1">
      <alignment/>
    </xf>
    <xf numFmtId="0" fontId="27" fillId="7" borderId="57" xfId="78" applyFont="1" applyFill="1" applyBorder="1">
      <alignment/>
      <protection/>
    </xf>
    <xf numFmtId="38" fontId="27" fillId="7" borderId="75" xfId="78" applyNumberFormat="1" applyFont="1" applyFill="1" applyBorder="1" applyAlignment="1">
      <alignment horizontal="right"/>
      <protection/>
    </xf>
    <xf numFmtId="6" fontId="27" fillId="15" borderId="70" xfId="0" applyNumberFormat="1" applyFont="1" applyFill="1" applyBorder="1" applyAlignment="1">
      <alignment/>
    </xf>
    <xf numFmtId="0" fontId="27" fillId="15" borderId="70" xfId="0" applyFont="1" applyFill="1" applyBorder="1" applyAlignment="1">
      <alignment/>
    </xf>
    <xf numFmtId="10" fontId="27" fillId="15" borderId="70" xfId="78" applyNumberFormat="1" applyFont="1" applyFill="1" applyBorder="1">
      <alignment/>
      <protection/>
    </xf>
    <xf numFmtId="6" fontId="27" fillId="15" borderId="71" xfId="78" applyNumberFormat="1" applyFont="1" applyFill="1" applyBorder="1" applyAlignment="1">
      <alignment horizontal="right"/>
      <protection/>
    </xf>
    <xf numFmtId="10" fontId="22" fillId="0" borderId="0" xfId="78" applyNumberFormat="1" applyFont="1" applyBorder="1" applyAlignment="1" quotePrefix="1">
      <alignment horizontal="center"/>
      <protection/>
    </xf>
    <xf numFmtId="0" fontId="27" fillId="0" borderId="62" xfId="0" applyFont="1" applyFill="1" applyBorder="1" applyAlignment="1">
      <alignment/>
    </xf>
    <xf numFmtId="0" fontId="27" fillId="0" borderId="63" xfId="0" applyFont="1" applyFill="1" applyBorder="1" applyAlignment="1">
      <alignment/>
    </xf>
    <xf numFmtId="0" fontId="27" fillId="0" borderId="63" xfId="78" applyFont="1" applyFill="1" applyBorder="1">
      <alignment/>
      <protection/>
    </xf>
    <xf numFmtId="0" fontId="27" fillId="0" borderId="63" xfId="78" applyFont="1" applyBorder="1" applyAlignment="1">
      <alignment horizontal="center"/>
      <protection/>
    </xf>
    <xf numFmtId="0" fontId="14" fillId="0" borderId="63" xfId="78" applyFont="1" applyBorder="1" applyAlignment="1" quotePrefix="1">
      <alignment horizontal="center"/>
      <protection/>
    </xf>
    <xf numFmtId="191" fontId="27" fillId="0" borderId="63" xfId="0" applyNumberFormat="1" applyFont="1" applyBorder="1" applyAlignment="1">
      <alignment/>
    </xf>
    <xf numFmtId="0" fontId="12" fillId="19" borderId="88" xfId="0" applyFont="1" applyFill="1" applyBorder="1" applyAlignment="1">
      <alignment horizontal="centerContinuous"/>
    </xf>
    <xf numFmtId="0" fontId="12" fillId="19" borderId="89" xfId="0" applyFont="1" applyFill="1" applyBorder="1" applyAlignment="1">
      <alignment horizontal="centerContinuous"/>
    </xf>
    <xf numFmtId="0" fontId="52" fillId="19" borderId="89" xfId="70" applyFont="1" applyFill="1" applyBorder="1" applyAlignment="1" applyProtection="1">
      <alignment horizontal="centerContinuous"/>
      <protection/>
    </xf>
    <xf numFmtId="0" fontId="27" fillId="19" borderId="89" xfId="70" applyFont="1" applyFill="1" applyBorder="1" applyAlignment="1" applyProtection="1">
      <alignment horizontal="centerContinuous"/>
      <protection/>
    </xf>
    <xf numFmtId="0" fontId="27" fillId="19" borderId="90" xfId="70" applyFont="1" applyFill="1" applyBorder="1" applyAlignment="1" applyProtection="1">
      <alignment horizontal="centerContinuous"/>
      <protection/>
    </xf>
    <xf numFmtId="0" fontId="27" fillId="0" borderId="91" xfId="0" applyFont="1" applyBorder="1" applyAlignment="1">
      <alignment/>
    </xf>
    <xf numFmtId="0" fontId="27" fillId="0" borderId="92" xfId="0" applyFont="1" applyBorder="1" applyAlignment="1">
      <alignment/>
    </xf>
    <xf numFmtId="0" fontId="27" fillId="0" borderId="84" xfId="0" applyFont="1" applyBorder="1" applyAlignment="1">
      <alignment/>
    </xf>
    <xf numFmtId="0" fontId="0" fillId="0" borderId="62" xfId="0" applyFont="1" applyBorder="1" applyAlignment="1">
      <alignment/>
    </xf>
    <xf numFmtId="0" fontId="0" fillId="0" borderId="63" xfId="0" applyFont="1" applyBorder="1" applyAlignment="1">
      <alignment/>
    </xf>
    <xf numFmtId="0" fontId="0" fillId="0" borderId="64" xfId="0" applyFont="1" applyBorder="1" applyAlignment="1">
      <alignment/>
    </xf>
    <xf numFmtId="0" fontId="12" fillId="0" borderId="93" xfId="0" applyFont="1" applyBorder="1" applyAlignment="1">
      <alignment horizontal="center"/>
    </xf>
    <xf numFmtId="0" fontId="12" fillId="0" borderId="93" xfId="70" applyFont="1" applyBorder="1" applyAlignment="1" applyProtection="1">
      <alignment horizontal="center"/>
      <protection/>
    </xf>
    <xf numFmtId="0" fontId="12" fillId="0" borderId="50" xfId="70" applyFont="1" applyBorder="1" applyAlignment="1" applyProtection="1">
      <alignment horizontal="center"/>
      <protection/>
    </xf>
    <xf numFmtId="0" fontId="12" fillId="0" borderId="94" xfId="0" applyFont="1" applyBorder="1" applyAlignment="1">
      <alignment horizontal="center"/>
    </xf>
    <xf numFmtId="0" fontId="12" fillId="0" borderId="94" xfId="78" applyFont="1" applyBorder="1" applyAlignment="1">
      <alignment horizontal="center"/>
      <protection/>
    </xf>
    <xf numFmtId="0" fontId="12" fillId="0" borderId="54" xfId="78" applyFont="1" applyBorder="1" applyAlignment="1">
      <alignment horizontal="center"/>
      <protection/>
    </xf>
    <xf numFmtId="1" fontId="27" fillId="7" borderId="66" xfId="83" applyNumberFormat="1" applyFont="1" applyFill="1" applyBorder="1" applyAlignment="1">
      <alignment horizontal="center"/>
    </xf>
    <xf numFmtId="191" fontId="27" fillId="7" borderId="95" xfId="83" applyNumberFormat="1" applyFont="1" applyFill="1" applyBorder="1" applyAlignment="1">
      <alignment horizontal="center"/>
    </xf>
    <xf numFmtId="191" fontId="27" fillId="7" borderId="57" xfId="47" applyNumberFormat="1" applyFont="1" applyFill="1" applyBorder="1" applyAlignment="1">
      <alignment horizontal="center"/>
    </xf>
    <xf numFmtId="3" fontId="27" fillId="7" borderId="96" xfId="83" applyNumberFormat="1" applyFont="1" applyFill="1" applyBorder="1" applyAlignment="1">
      <alignment horizontal="center"/>
    </xf>
    <xf numFmtId="1" fontId="12" fillId="15" borderId="70" xfId="83" applyNumberFormat="1" applyFont="1" applyFill="1" applyBorder="1" applyAlignment="1">
      <alignment horizontal="center"/>
    </xf>
    <xf numFmtId="10" fontId="12" fillId="15" borderId="70" xfId="83" applyNumberFormat="1" applyFont="1" applyFill="1" applyBorder="1" applyAlignment="1">
      <alignment horizontal="center"/>
    </xf>
    <xf numFmtId="191" fontId="12" fillId="15" borderId="97" xfId="0" applyNumberFormat="1" applyFont="1" applyFill="1" applyBorder="1" applyAlignment="1">
      <alignment horizontal="center"/>
    </xf>
    <xf numFmtId="10" fontId="27" fillId="7" borderId="81" xfId="0" applyNumberFormat="1" applyFont="1" applyFill="1" applyBorder="1" applyAlignment="1">
      <alignment/>
    </xf>
    <xf numFmtId="10" fontId="27" fillId="7" borderId="57" xfId="0" applyNumberFormat="1" applyFont="1" applyFill="1" applyBorder="1" applyAlignment="1">
      <alignment/>
    </xf>
    <xf numFmtId="10" fontId="27" fillId="7" borderId="58" xfId="0" applyNumberFormat="1" applyFont="1" applyFill="1" applyBorder="1" applyAlignment="1">
      <alignment/>
    </xf>
    <xf numFmtId="0" fontId="12" fillId="0" borderId="98" xfId="70" applyFont="1" applyFill="1" applyBorder="1" applyAlignment="1" applyProtection="1">
      <alignment horizontal="centerContinuous" vertical="center"/>
      <protection/>
    </xf>
    <xf numFmtId="0" fontId="12" fillId="0" borderId="99" xfId="70" applyFont="1" applyBorder="1" applyAlignment="1" applyProtection="1">
      <alignment horizontal="center" vertical="center"/>
      <protection/>
    </xf>
    <xf numFmtId="0" fontId="12" fillId="0" borderId="99" xfId="70" applyFont="1" applyFill="1" applyBorder="1" applyAlignment="1" applyProtection="1">
      <alignment horizontal="center" vertical="center"/>
      <protection/>
    </xf>
    <xf numFmtId="0" fontId="12" fillId="0" borderId="100" xfId="70" applyFont="1" applyFill="1" applyBorder="1" applyAlignment="1" applyProtection="1">
      <alignment horizontal="center" vertical="center"/>
      <protection/>
    </xf>
    <xf numFmtId="0" fontId="12" fillId="0" borderId="101" xfId="70" applyFont="1" applyBorder="1" applyAlignment="1" applyProtection="1">
      <alignment horizontal="center" vertical="center"/>
      <protection/>
    </xf>
    <xf numFmtId="0" fontId="12" fillId="0" borderId="101" xfId="70" applyFont="1" applyFill="1" applyBorder="1" applyAlignment="1" applyProtection="1">
      <alignment horizontal="center" vertical="center"/>
      <protection/>
    </xf>
    <xf numFmtId="0" fontId="12" fillId="0" borderId="46" xfId="70" applyFont="1" applyBorder="1" applyProtection="1">
      <alignment/>
      <protection/>
    </xf>
    <xf numFmtId="0" fontId="14" fillId="0" borderId="46" xfId="70" applyFont="1" applyBorder="1" applyAlignment="1" applyProtection="1">
      <alignment horizontal="center"/>
      <protection/>
    </xf>
    <xf numFmtId="0" fontId="45" fillId="0" borderId="0" xfId="70" applyFont="1" applyBorder="1" applyAlignment="1" applyProtection="1">
      <alignment horizontal="center"/>
      <protection/>
    </xf>
    <xf numFmtId="0" fontId="19" fillId="0" borderId="46" xfId="70" applyFont="1" applyBorder="1" applyAlignment="1" applyProtection="1">
      <alignment horizontal="center"/>
      <protection/>
    </xf>
    <xf numFmtId="0" fontId="14" fillId="0" borderId="57" xfId="70" applyFont="1" applyBorder="1" applyAlignment="1" applyProtection="1">
      <alignment horizontal="center"/>
      <protection/>
    </xf>
    <xf numFmtId="166" fontId="16" fillId="7" borderId="57" xfId="44" applyNumberFormat="1" applyFont="1" applyFill="1" applyBorder="1" applyAlignment="1">
      <alignment/>
    </xf>
    <xf numFmtId="166" fontId="16" fillId="7" borderId="58" xfId="44" applyNumberFormat="1" applyFont="1" applyFill="1" applyBorder="1" applyAlignment="1">
      <alignment/>
    </xf>
    <xf numFmtId="0" fontId="45" fillId="0" borderId="0" xfId="70" applyFont="1" applyBorder="1" applyAlignment="1" applyProtection="1">
      <alignment horizontal="center"/>
      <protection locked="0"/>
    </xf>
    <xf numFmtId="0" fontId="30" fillId="0" borderId="0" xfId="0" applyFont="1" applyBorder="1" applyAlignment="1">
      <alignment/>
    </xf>
    <xf numFmtId="38" fontId="17" fillId="0" borderId="47" xfId="0" applyNumberFormat="1" applyFont="1" applyBorder="1" applyAlignment="1" applyProtection="1">
      <alignment horizontal="right"/>
      <protection/>
    </xf>
    <xf numFmtId="0" fontId="14" fillId="0" borderId="57" xfId="70" applyFont="1" applyBorder="1" applyAlignment="1" applyProtection="1">
      <alignment horizontal="center"/>
      <protection locked="0"/>
    </xf>
    <xf numFmtId="0" fontId="44" fillId="0" borderId="46" xfId="70" applyFont="1" applyFill="1" applyBorder="1">
      <alignment/>
      <protection/>
    </xf>
    <xf numFmtId="0" fontId="30" fillId="15" borderId="57" xfId="0" applyFont="1" applyFill="1" applyBorder="1" applyAlignment="1">
      <alignment/>
    </xf>
    <xf numFmtId="166" fontId="16" fillId="15" borderId="57" xfId="44" applyNumberFormat="1" applyFont="1" applyFill="1" applyBorder="1" applyAlignment="1">
      <alignment/>
    </xf>
    <xf numFmtId="166" fontId="16" fillId="15" borderId="58" xfId="44" applyNumberFormat="1" applyFont="1" applyFill="1" applyBorder="1" applyAlignment="1">
      <alignment/>
    </xf>
    <xf numFmtId="0" fontId="14" fillId="0" borderId="46" xfId="70" applyFont="1" applyFill="1" applyBorder="1">
      <alignment/>
      <protection/>
    </xf>
    <xf numFmtId="38" fontId="5" fillId="0" borderId="47" xfId="70" applyNumberFormat="1" applyFont="1" applyBorder="1">
      <alignment/>
      <protection/>
    </xf>
    <xf numFmtId="0" fontId="12" fillId="0" borderId="46" xfId="70" applyFont="1" applyFill="1" applyBorder="1">
      <alignment/>
      <protection/>
    </xf>
    <xf numFmtId="0" fontId="19" fillId="0" borderId="62" xfId="70" applyFont="1" applyFill="1" applyBorder="1">
      <alignment/>
      <protection/>
    </xf>
    <xf numFmtId="0" fontId="14" fillId="0" borderId="63" xfId="70" applyFont="1" applyFill="1" applyBorder="1" applyProtection="1">
      <alignment/>
      <protection locked="0"/>
    </xf>
    <xf numFmtId="0" fontId="14" fillId="0" borderId="63" xfId="70" applyFont="1" applyFill="1" applyBorder="1" applyAlignment="1">
      <alignment horizontal="center"/>
      <protection/>
    </xf>
    <xf numFmtId="0" fontId="14" fillId="0" borderId="63" xfId="70" applyFont="1" applyFill="1" applyBorder="1" applyAlignment="1" applyProtection="1">
      <alignment horizontal="center"/>
      <protection/>
    </xf>
    <xf numFmtId="38" fontId="30" fillId="0" borderId="63" xfId="70" applyNumberFormat="1" applyFont="1" applyBorder="1">
      <alignment/>
      <protection/>
    </xf>
    <xf numFmtId="38" fontId="5" fillId="0" borderId="63" xfId="70" applyNumberFormat="1" applyFont="1" applyBorder="1">
      <alignment/>
      <protection/>
    </xf>
    <xf numFmtId="38" fontId="5" fillId="0" borderId="64" xfId="70" applyNumberFormat="1" applyFont="1" applyBorder="1">
      <alignment/>
      <protection/>
    </xf>
    <xf numFmtId="0" fontId="19" fillId="0" borderId="46" xfId="70" applyFont="1" applyFill="1" applyBorder="1">
      <alignment/>
      <protection/>
    </xf>
    <xf numFmtId="38" fontId="17" fillId="0" borderId="47" xfId="70" applyNumberFormat="1" applyFont="1" applyFill="1" applyBorder="1" applyAlignment="1" applyProtection="1">
      <alignment horizontal="right"/>
      <protection/>
    </xf>
    <xf numFmtId="0" fontId="25" fillId="0" borderId="57" xfId="70" applyFont="1" applyBorder="1" applyAlignment="1" applyProtection="1">
      <alignment horizontal="center"/>
      <protection/>
    </xf>
    <xf numFmtId="0" fontId="24" fillId="0" borderId="46" xfId="70" applyFont="1" applyFill="1" applyBorder="1">
      <alignment/>
      <protection/>
    </xf>
    <xf numFmtId="0" fontId="45" fillId="0" borderId="0" xfId="70" applyFont="1" applyFill="1" applyBorder="1" applyAlignment="1" applyProtection="1">
      <alignment horizontal="center"/>
      <protection locked="0"/>
    </xf>
    <xf numFmtId="0" fontId="30" fillId="0" borderId="0" xfId="0" applyFont="1" applyFill="1" applyBorder="1" applyAlignment="1">
      <alignment/>
    </xf>
    <xf numFmtId="38" fontId="17" fillId="0" borderId="47" xfId="0" applyNumberFormat="1" applyFont="1" applyFill="1" applyBorder="1" applyAlignment="1" applyProtection="1">
      <alignment horizontal="right"/>
      <protection/>
    </xf>
    <xf numFmtId="0" fontId="19" fillId="0" borderId="63" xfId="70" applyFont="1" applyFill="1" applyBorder="1" applyProtection="1">
      <alignment/>
      <protection locked="0"/>
    </xf>
    <xf numFmtId="0" fontId="19" fillId="0" borderId="63" xfId="70" applyFont="1" applyFill="1" applyBorder="1" applyAlignment="1" applyProtection="1">
      <alignment horizontal="center"/>
      <protection locked="0"/>
    </xf>
    <xf numFmtId="38" fontId="30" fillId="0" borderId="63" xfId="70" applyNumberFormat="1" applyFont="1" applyFill="1" applyBorder="1" applyAlignment="1" applyProtection="1">
      <alignment horizontal="right"/>
      <protection/>
    </xf>
    <xf numFmtId="166" fontId="16" fillId="15" borderId="66" xfId="44" applyNumberFormat="1" applyFont="1" applyFill="1" applyBorder="1" applyAlignment="1">
      <alignment/>
    </xf>
    <xf numFmtId="166" fontId="16" fillId="15" borderId="67" xfId="44" applyNumberFormat="1" applyFont="1" applyFill="1" applyBorder="1" applyAlignment="1">
      <alignment/>
    </xf>
    <xf numFmtId="0" fontId="49" fillId="0" borderId="46" xfId="70" applyFont="1" applyFill="1" applyBorder="1" applyAlignment="1" applyProtection="1">
      <alignment horizontal="left" vertical="center"/>
      <protection/>
    </xf>
    <xf numFmtId="0" fontId="49" fillId="0" borderId="0" xfId="70" applyFont="1" applyFill="1" applyBorder="1" applyAlignment="1" applyProtection="1">
      <alignment horizontal="left" vertical="center"/>
      <protection/>
    </xf>
    <xf numFmtId="0" fontId="27" fillId="0" borderId="0" xfId="0" applyFont="1" applyFill="1" applyBorder="1" applyAlignment="1">
      <alignment horizontal="left" vertical="center"/>
    </xf>
    <xf numFmtId="0" fontId="19" fillId="0" borderId="0" xfId="70" applyFont="1" applyFill="1" applyBorder="1" applyAlignment="1" applyProtection="1">
      <alignment horizontal="left"/>
      <protection locked="0"/>
    </xf>
    <xf numFmtId="38" fontId="30" fillId="0" borderId="0" xfId="70" applyNumberFormat="1" applyFont="1" applyBorder="1" applyAlignment="1">
      <alignment horizontal="left"/>
      <protection/>
    </xf>
    <xf numFmtId="38" fontId="5" fillId="0" borderId="0" xfId="70" applyNumberFormat="1" applyFont="1" applyBorder="1" applyAlignment="1">
      <alignment horizontal="left"/>
      <protection/>
    </xf>
    <xf numFmtId="38" fontId="5" fillId="0" borderId="47" xfId="70" applyNumberFormat="1" applyFont="1" applyBorder="1" applyAlignment="1">
      <alignment horizontal="left"/>
      <protection/>
    </xf>
    <xf numFmtId="0" fontId="27" fillId="0" borderId="46" xfId="0" applyFont="1" applyFill="1" applyBorder="1" applyAlignment="1">
      <alignment horizontal="left" vertical="center" wrapText="1"/>
    </xf>
    <xf numFmtId="0" fontId="27" fillId="0" borderId="0" xfId="0" applyFont="1" applyFill="1" applyBorder="1" applyAlignment="1">
      <alignment horizontal="left" vertical="center" wrapText="1"/>
    </xf>
    <xf numFmtId="0" fontId="27" fillId="0" borderId="0" xfId="0" applyFont="1" applyFill="1" applyBorder="1" applyAlignment="1">
      <alignment vertical="center" wrapText="1"/>
    </xf>
    <xf numFmtId="38" fontId="30" fillId="0" borderId="0" xfId="0" applyNumberFormat="1" applyFont="1" applyBorder="1" applyAlignment="1">
      <alignment vertical="center"/>
    </xf>
    <xf numFmtId="166" fontId="16" fillId="0" borderId="0" xfId="44" applyNumberFormat="1" applyFont="1" applyFill="1" applyBorder="1" applyAlignment="1">
      <alignment/>
    </xf>
    <xf numFmtId="38" fontId="30" fillId="0" borderId="102" xfId="70" applyNumberFormat="1" applyFont="1" applyFill="1" applyBorder="1">
      <alignment/>
      <protection/>
    </xf>
    <xf numFmtId="0" fontId="14" fillId="0" borderId="57" xfId="70" applyNumberFormat="1" applyFont="1" applyBorder="1" applyAlignment="1" applyProtection="1">
      <alignment horizontal="center"/>
      <protection/>
    </xf>
    <xf numFmtId="1" fontId="14" fillId="0" borderId="57" xfId="70" applyNumberFormat="1" applyFont="1" applyBorder="1" applyAlignment="1" applyProtection="1">
      <alignment horizontal="center"/>
      <protection/>
    </xf>
    <xf numFmtId="0" fontId="46" fillId="0" borderId="46" xfId="70" applyFont="1" applyFill="1" applyBorder="1">
      <alignment/>
      <protection/>
    </xf>
    <xf numFmtId="0" fontId="19" fillId="0" borderId="0" xfId="70" applyFont="1" applyFill="1" applyBorder="1" applyAlignment="1">
      <alignment horizontal="center"/>
      <protection/>
    </xf>
    <xf numFmtId="38" fontId="19" fillId="0" borderId="47" xfId="0" applyNumberFormat="1" applyFont="1" applyBorder="1" applyAlignment="1">
      <alignment/>
    </xf>
    <xf numFmtId="0" fontId="0" fillId="0" borderId="47" xfId="0" applyFont="1" applyBorder="1" applyAlignment="1">
      <alignment/>
    </xf>
    <xf numFmtId="177" fontId="14" fillId="18" borderId="57" xfId="47" applyNumberFormat="1" applyFont="1" applyFill="1" applyBorder="1" applyAlignment="1">
      <alignment/>
    </xf>
    <xf numFmtId="0" fontId="12" fillId="0" borderId="55" xfId="70" applyFont="1" applyFill="1" applyBorder="1" applyAlignment="1" applyProtection="1">
      <alignment horizontal="centerContinuous" vertical="center"/>
      <protection/>
    </xf>
    <xf numFmtId="0" fontId="14" fillId="0" borderId="46" xfId="0" applyFont="1" applyBorder="1" applyAlignment="1">
      <alignment/>
    </xf>
    <xf numFmtId="0" fontId="12" fillId="0" borderId="0" xfId="70" applyFont="1" applyFill="1" applyBorder="1" applyAlignment="1" applyProtection="1">
      <alignment horizontal="center"/>
      <protection/>
    </xf>
    <xf numFmtId="0" fontId="12" fillId="0" borderId="46" xfId="70" applyFont="1" applyBorder="1" applyAlignment="1">
      <alignment horizontal="left"/>
      <protection/>
    </xf>
    <xf numFmtId="0" fontId="27" fillId="0" borderId="0" xfId="0" applyFont="1" applyBorder="1" applyAlignment="1">
      <alignment/>
    </xf>
    <xf numFmtId="0" fontId="27" fillId="0" borderId="0" xfId="78" applyFont="1" applyBorder="1" applyAlignment="1" quotePrefix="1">
      <alignment horizontal="center"/>
      <protection/>
    </xf>
    <xf numFmtId="0" fontId="27" fillId="0" borderId="0" xfId="70" applyFont="1" applyFill="1" applyBorder="1" applyAlignment="1" applyProtection="1">
      <alignment horizontal="center"/>
      <protection locked="0"/>
    </xf>
    <xf numFmtId="38" fontId="27" fillId="0" borderId="0" xfId="78" applyNumberFormat="1" applyFont="1" applyBorder="1">
      <alignment/>
      <protection/>
    </xf>
    <xf numFmtId="38" fontId="27" fillId="0" borderId="0" xfId="0" applyNumberFormat="1" applyFont="1" applyBorder="1" applyAlignment="1" applyProtection="1">
      <alignment horizontal="right"/>
      <protection/>
    </xf>
    <xf numFmtId="38" fontId="27" fillId="0" borderId="47" xfId="0" applyNumberFormat="1" applyFont="1" applyBorder="1" applyAlignment="1" applyProtection="1">
      <alignment horizontal="right"/>
      <protection/>
    </xf>
    <xf numFmtId="0" fontId="27" fillId="0" borderId="57" xfId="78" applyFont="1" applyFill="1" applyBorder="1" applyAlignment="1">
      <alignment horizontal="center"/>
      <protection/>
    </xf>
    <xf numFmtId="0" fontId="27" fillId="0" borderId="57" xfId="78" applyFont="1" applyFill="1" applyBorder="1" applyAlignment="1" quotePrefix="1">
      <alignment horizontal="center"/>
      <protection/>
    </xf>
    <xf numFmtId="0" fontId="27" fillId="0" borderId="57" xfId="70" applyFont="1" applyFill="1" applyBorder="1" applyAlignment="1" applyProtection="1">
      <alignment horizontal="center"/>
      <protection locked="0"/>
    </xf>
    <xf numFmtId="191" fontId="55" fillId="7" borderId="57" xfId="44" applyNumberFormat="1" applyFont="1" applyFill="1" applyBorder="1" applyAlignment="1">
      <alignment/>
    </xf>
    <xf numFmtId="3" fontId="55" fillId="7" borderId="57" xfId="44" applyNumberFormat="1" applyFont="1" applyFill="1" applyBorder="1" applyAlignment="1">
      <alignment/>
    </xf>
    <xf numFmtId="3" fontId="55" fillId="7" borderId="58" xfId="44" applyNumberFormat="1" applyFont="1" applyFill="1" applyBorder="1" applyAlignment="1">
      <alignment/>
    </xf>
    <xf numFmtId="0" fontId="27" fillId="0" borderId="57" xfId="78" applyFont="1" applyBorder="1" applyAlignment="1">
      <alignment horizontal="center"/>
      <protection/>
    </xf>
    <xf numFmtId="0" fontId="27" fillId="0" borderId="57" xfId="78" applyFont="1" applyBorder="1" applyAlignment="1" quotePrefix="1">
      <alignment horizontal="center"/>
      <protection/>
    </xf>
    <xf numFmtId="0" fontId="12" fillId="0" borderId="46" xfId="78" applyFont="1" applyFill="1" applyBorder="1">
      <alignment/>
      <protection/>
    </xf>
    <xf numFmtId="0" fontId="27" fillId="15" borderId="103" xfId="78" applyFont="1" applyFill="1" applyBorder="1" applyAlignment="1">
      <alignment horizontal="center"/>
      <protection/>
    </xf>
    <xf numFmtId="0" fontId="27" fillId="15" borderId="104" xfId="78" applyFont="1" applyFill="1" applyBorder="1" applyAlignment="1" quotePrefix="1">
      <alignment horizontal="center"/>
      <protection/>
    </xf>
    <xf numFmtId="0" fontId="27" fillId="15" borderId="61" xfId="70" applyFont="1" applyFill="1" applyBorder="1" applyAlignment="1" applyProtection="1">
      <alignment horizontal="center"/>
      <protection locked="0"/>
    </xf>
    <xf numFmtId="6" fontId="27" fillId="15" borderId="57" xfId="78" applyNumberFormat="1" applyFont="1" applyFill="1" applyBorder="1">
      <alignment/>
      <protection/>
    </xf>
    <xf numFmtId="6" fontId="27" fillId="15" borderId="58" xfId="78" applyNumberFormat="1" applyFont="1" applyFill="1" applyBorder="1">
      <alignment/>
      <protection/>
    </xf>
    <xf numFmtId="38" fontId="27" fillId="0" borderId="0" xfId="78" applyNumberFormat="1" applyFont="1" applyFill="1" applyBorder="1">
      <alignment/>
      <protection/>
    </xf>
    <xf numFmtId="38" fontId="27" fillId="0" borderId="47" xfId="78" applyNumberFormat="1" applyFont="1" applyFill="1" applyBorder="1">
      <alignment/>
      <protection/>
    </xf>
    <xf numFmtId="0" fontId="27" fillId="0" borderId="0" xfId="78" applyFont="1" applyFill="1" applyBorder="1" applyAlignment="1">
      <alignment horizontal="center"/>
      <protection/>
    </xf>
    <xf numFmtId="0" fontId="27" fillId="0" borderId="0" xfId="78" applyFont="1" applyFill="1" applyBorder="1" applyAlignment="1" quotePrefix="1">
      <alignment horizontal="center"/>
      <protection/>
    </xf>
    <xf numFmtId="38" fontId="27" fillId="0" borderId="47" xfId="78" applyNumberFormat="1" applyFont="1" applyBorder="1">
      <alignment/>
      <protection/>
    </xf>
    <xf numFmtId="0" fontId="27" fillId="0" borderId="0" xfId="0" applyFont="1" applyFill="1" applyBorder="1" applyAlignment="1">
      <alignment/>
    </xf>
    <xf numFmtId="191" fontId="55" fillId="7" borderId="58" xfId="44" applyNumberFormat="1" applyFont="1" applyFill="1" applyBorder="1" applyAlignment="1">
      <alignment/>
    </xf>
    <xf numFmtId="6" fontId="27" fillId="0" borderId="0" xfId="78" applyNumberFormat="1" applyFont="1" applyFill="1" applyBorder="1">
      <alignment/>
      <protection/>
    </xf>
    <xf numFmtId="6" fontId="27" fillId="0" borderId="47" xfId="78" applyNumberFormat="1" applyFont="1" applyFill="1" applyBorder="1">
      <alignment/>
      <protection/>
    </xf>
    <xf numFmtId="0" fontId="27" fillId="0" borderId="63" xfId="78" applyFont="1" applyFill="1" applyBorder="1" applyAlignment="1">
      <alignment horizontal="center"/>
      <protection/>
    </xf>
    <xf numFmtId="0" fontId="27" fillId="0" borderId="63" xfId="78" applyFont="1" applyFill="1" applyBorder="1" applyAlignment="1" quotePrefix="1">
      <alignment horizontal="center"/>
      <protection/>
    </xf>
    <xf numFmtId="0" fontId="27" fillId="0" borderId="63" xfId="70" applyFont="1" applyFill="1" applyBorder="1" applyAlignment="1" applyProtection="1">
      <alignment horizontal="center"/>
      <protection locked="0"/>
    </xf>
    <xf numFmtId="38" fontId="27" fillId="0" borderId="63" xfId="78" applyNumberFormat="1" applyFont="1" applyBorder="1">
      <alignment/>
      <protection/>
    </xf>
    <xf numFmtId="38" fontId="27" fillId="0" borderId="64" xfId="78" applyNumberFormat="1" applyFont="1" applyBorder="1">
      <alignment/>
      <protection/>
    </xf>
    <xf numFmtId="38" fontId="27" fillId="0" borderId="0" xfId="0" applyNumberFormat="1" applyFont="1" applyFill="1" applyBorder="1" applyAlignment="1" applyProtection="1">
      <alignment horizontal="right"/>
      <protection/>
    </xf>
    <xf numFmtId="38" fontId="27" fillId="0" borderId="47" xfId="0" applyNumberFormat="1" applyFont="1" applyFill="1" applyBorder="1" applyAlignment="1" applyProtection="1">
      <alignment horizontal="right"/>
      <protection/>
    </xf>
    <xf numFmtId="38" fontId="27" fillId="0" borderId="0" xfId="70" applyNumberFormat="1" applyFont="1" applyFill="1" applyBorder="1">
      <alignment/>
      <protection/>
    </xf>
    <xf numFmtId="38" fontId="27" fillId="0" borderId="47" xfId="70" applyNumberFormat="1" applyFont="1" applyFill="1" applyBorder="1">
      <alignment/>
      <protection/>
    </xf>
    <xf numFmtId="0" fontId="12" fillId="0" borderId="62" xfId="78" applyFont="1" applyFill="1" applyBorder="1">
      <alignment/>
      <protection/>
    </xf>
    <xf numFmtId="0" fontId="27" fillId="0" borderId="63" xfId="0" applyFont="1" applyFill="1" applyBorder="1" applyAlignment="1">
      <alignment/>
    </xf>
    <xf numFmtId="38" fontId="27" fillId="0" borderId="63" xfId="78" applyNumberFormat="1" applyFont="1" applyFill="1" applyBorder="1">
      <alignment/>
      <protection/>
    </xf>
    <xf numFmtId="38" fontId="27" fillId="0" borderId="63" xfId="0" applyNumberFormat="1" applyFont="1" applyFill="1" applyBorder="1" applyAlignment="1" applyProtection="1">
      <alignment horizontal="right"/>
      <protection/>
    </xf>
    <xf numFmtId="38" fontId="27" fillId="0" borderId="64" xfId="0" applyNumberFormat="1" applyFont="1" applyFill="1" applyBorder="1" applyAlignment="1" applyProtection="1">
      <alignment horizontal="right"/>
      <protection/>
    </xf>
    <xf numFmtId="0" fontId="27" fillId="0" borderId="63" xfId="78" applyFont="1" applyBorder="1" applyAlignment="1" quotePrefix="1">
      <alignment horizontal="center"/>
      <protection/>
    </xf>
    <xf numFmtId="0" fontId="27" fillId="15" borderId="105" xfId="78" applyFont="1" applyFill="1" applyBorder="1" applyAlignment="1">
      <alignment horizontal="center"/>
      <protection/>
    </xf>
    <xf numFmtId="0" fontId="27" fillId="15" borderId="102" xfId="78" applyFont="1" applyFill="1" applyBorder="1" applyAlignment="1" quotePrefix="1">
      <alignment horizontal="center"/>
      <protection/>
    </xf>
    <xf numFmtId="0" fontId="27" fillId="15" borderId="106" xfId="70" applyFont="1" applyFill="1" applyBorder="1" applyAlignment="1" applyProtection="1">
      <alignment horizontal="center"/>
      <protection locked="0"/>
    </xf>
    <xf numFmtId="6" fontId="27" fillId="15" borderId="107" xfId="78" applyNumberFormat="1" applyFont="1" applyFill="1" applyBorder="1">
      <alignment/>
      <protection/>
    </xf>
    <xf numFmtId="6" fontId="27" fillId="15" borderId="108" xfId="78" applyNumberFormat="1" applyFont="1" applyFill="1" applyBorder="1">
      <alignment/>
      <protection/>
    </xf>
    <xf numFmtId="38" fontId="27" fillId="0" borderId="63" xfId="0" applyNumberFormat="1" applyFont="1" applyBorder="1" applyAlignment="1" applyProtection="1">
      <alignment horizontal="right"/>
      <protection/>
    </xf>
    <xf numFmtId="38" fontId="27" fillId="0" borderId="64" xfId="0" applyNumberFormat="1" applyFont="1" applyBorder="1" applyAlignment="1" applyProtection="1">
      <alignment horizontal="right"/>
      <protection/>
    </xf>
    <xf numFmtId="0" fontId="27" fillId="0" borderId="62" xfId="0" applyFont="1" applyBorder="1" applyAlignment="1">
      <alignment/>
    </xf>
    <xf numFmtId="0" fontId="12" fillId="0" borderId="109" xfId="70" applyFont="1" applyFill="1" applyBorder="1" applyAlignment="1" applyProtection="1">
      <alignment horizontal="centerContinuous" vertical="center"/>
      <protection/>
    </xf>
    <xf numFmtId="0" fontId="19" fillId="0" borderId="90" xfId="70" applyFont="1" applyFill="1" applyBorder="1" applyAlignment="1" applyProtection="1">
      <alignment horizontal="centerContinuous" vertical="center"/>
      <protection/>
    </xf>
    <xf numFmtId="0" fontId="12" fillId="0" borderId="110" xfId="70" applyFont="1" applyFill="1" applyBorder="1" applyAlignment="1" applyProtection="1">
      <alignment horizontal="center" vertical="center"/>
      <protection/>
    </xf>
    <xf numFmtId="0" fontId="12" fillId="0" borderId="46" xfId="70" applyFont="1" applyBorder="1" applyAlignment="1" applyProtection="1">
      <alignment horizontal="left"/>
      <protection/>
    </xf>
    <xf numFmtId="0" fontId="27" fillId="0" borderId="0" xfId="70" applyFont="1" applyBorder="1" applyProtection="1">
      <alignment/>
      <protection locked="0"/>
    </xf>
    <xf numFmtId="0" fontId="27" fillId="0" borderId="57" xfId="70" applyFont="1" applyBorder="1" applyAlignment="1">
      <alignment horizontal="center"/>
      <protection/>
    </xf>
    <xf numFmtId="0" fontId="27" fillId="0" borderId="57" xfId="70" applyFont="1" applyBorder="1" applyAlignment="1" applyProtection="1">
      <alignment horizontal="center"/>
      <protection locked="0"/>
    </xf>
    <xf numFmtId="6" fontId="27" fillId="7" borderId="57" xfId="70" applyNumberFormat="1" applyFont="1" applyFill="1" applyBorder="1" applyAlignment="1" applyProtection="1">
      <alignment horizontal="right"/>
      <protection/>
    </xf>
    <xf numFmtId="6" fontId="27" fillId="7" borderId="58" xfId="70" applyNumberFormat="1" applyFont="1" applyFill="1" applyBorder="1" applyAlignment="1" applyProtection="1">
      <alignment horizontal="right"/>
      <protection/>
    </xf>
    <xf numFmtId="0" fontId="27" fillId="0" borderId="0" xfId="70" applyFont="1" applyBorder="1" applyAlignment="1" applyProtection="1">
      <alignment horizontal="left"/>
      <protection locked="0"/>
    </xf>
    <xf numFmtId="0" fontId="27" fillId="0" borderId="57" xfId="70" applyFont="1" applyFill="1" applyBorder="1" applyAlignment="1" applyProtection="1">
      <alignment horizontal="center"/>
      <protection/>
    </xf>
    <xf numFmtId="38" fontId="27" fillId="7" borderId="57" xfId="70" applyNumberFormat="1" applyFont="1" applyFill="1" applyBorder="1" applyAlignment="1" applyProtection="1">
      <alignment horizontal="right"/>
      <protection/>
    </xf>
    <xf numFmtId="38" fontId="27" fillId="7" borderId="58" xfId="70" applyNumberFormat="1" applyFont="1" applyFill="1" applyBorder="1" applyAlignment="1" applyProtection="1">
      <alignment horizontal="right"/>
      <protection/>
    </xf>
    <xf numFmtId="0" fontId="27" fillId="0" borderId="60" xfId="70" applyFont="1" applyBorder="1" applyAlignment="1">
      <alignment horizontal="center"/>
      <protection/>
    </xf>
    <xf numFmtId="0" fontId="27" fillId="0" borderId="60" xfId="70" applyFont="1" applyBorder="1" applyAlignment="1" applyProtection="1">
      <alignment horizontal="center"/>
      <protection locked="0"/>
    </xf>
    <xf numFmtId="0" fontId="27" fillId="0" borderId="60" xfId="70" applyFont="1" applyFill="1" applyBorder="1" applyAlignment="1" applyProtection="1">
      <alignment horizontal="center"/>
      <protection/>
    </xf>
    <xf numFmtId="38" fontId="25" fillId="7" borderId="57" xfId="70" applyNumberFormat="1" applyFont="1" applyFill="1" applyBorder="1" applyAlignment="1" applyProtection="1">
      <alignment/>
      <protection/>
    </xf>
    <xf numFmtId="0" fontId="27" fillId="0" borderId="0" xfId="70" applyFont="1" applyFill="1" applyBorder="1" applyAlignment="1" applyProtection="1">
      <alignment horizontal="left"/>
      <protection/>
    </xf>
    <xf numFmtId="38" fontId="27" fillId="15" borderId="61" xfId="70" applyNumberFormat="1" applyFont="1" applyFill="1" applyBorder="1" applyAlignment="1" applyProtection="1">
      <alignment horizontal="right"/>
      <protection/>
    </xf>
    <xf numFmtId="38" fontId="27" fillId="15" borderId="57" xfId="70" applyNumberFormat="1" applyFont="1" applyFill="1" applyBorder="1" applyAlignment="1" applyProtection="1">
      <alignment horizontal="right"/>
      <protection/>
    </xf>
    <xf numFmtId="38" fontId="27" fillId="15" borderId="58" xfId="70" applyNumberFormat="1" applyFont="1" applyFill="1" applyBorder="1" applyAlignment="1" applyProtection="1">
      <alignment horizontal="right"/>
      <protection/>
    </xf>
    <xf numFmtId="0" fontId="14" fillId="0" borderId="46" xfId="70" applyFont="1" applyFill="1" applyBorder="1" applyAlignment="1" applyProtection="1">
      <alignment horizontal="left"/>
      <protection/>
    </xf>
    <xf numFmtId="38" fontId="27" fillId="0" borderId="47" xfId="70" applyNumberFormat="1" applyFont="1" applyFill="1" applyBorder="1" applyAlignment="1" applyProtection="1">
      <alignment horizontal="right"/>
      <protection/>
    </xf>
    <xf numFmtId="0" fontId="24" fillId="0" borderId="46" xfId="70" applyFont="1" applyFill="1" applyBorder="1" applyAlignment="1" applyProtection="1">
      <alignment horizontal="left"/>
      <protection/>
    </xf>
    <xf numFmtId="0" fontId="27" fillId="0" borderId="0" xfId="70" applyFont="1" applyFill="1" applyBorder="1" applyAlignment="1" applyProtection="1">
      <alignment horizontal="left"/>
      <protection locked="0"/>
    </xf>
    <xf numFmtId="0" fontId="27" fillId="0" borderId="60" xfId="70" applyFont="1" applyFill="1" applyBorder="1" applyAlignment="1">
      <alignment horizontal="center"/>
      <protection/>
    </xf>
    <xf numFmtId="0" fontId="27" fillId="0" borderId="60" xfId="70" applyFont="1" applyFill="1" applyBorder="1" applyAlignment="1" applyProtection="1">
      <alignment horizontal="center"/>
      <protection locked="0"/>
    </xf>
    <xf numFmtId="0" fontId="14" fillId="0" borderId="46" xfId="70" applyFont="1" applyFill="1" applyBorder="1" applyProtection="1">
      <alignment/>
      <protection/>
    </xf>
    <xf numFmtId="0" fontId="27" fillId="0" borderId="57" xfId="70" applyFont="1" applyFill="1" applyBorder="1" applyAlignment="1">
      <alignment horizontal="center"/>
      <protection/>
    </xf>
    <xf numFmtId="0" fontId="48" fillId="0" borderId="46" xfId="70" applyFont="1" applyFill="1" applyBorder="1" applyProtection="1">
      <alignment/>
      <protection/>
    </xf>
    <xf numFmtId="6" fontId="12" fillId="15" borderId="61" xfId="70" applyNumberFormat="1" applyFont="1" applyFill="1" applyBorder="1" applyAlignment="1" applyProtection="1">
      <alignment horizontal="right"/>
      <protection/>
    </xf>
    <xf numFmtId="6" fontId="12" fillId="15" borderId="57" xfId="70" applyNumberFormat="1" applyFont="1" applyFill="1" applyBorder="1" applyAlignment="1" applyProtection="1">
      <alignment horizontal="right"/>
      <protection/>
    </xf>
    <xf numFmtId="6" fontId="12" fillId="15" borderId="58" xfId="70" applyNumberFormat="1" applyFont="1" applyFill="1" applyBorder="1" applyAlignment="1" applyProtection="1">
      <alignment horizontal="right"/>
      <protection/>
    </xf>
    <xf numFmtId="0" fontId="0" fillId="0" borderId="46" xfId="0" applyFont="1" applyFill="1" applyBorder="1" applyAlignment="1">
      <alignment/>
    </xf>
    <xf numFmtId="0" fontId="0" fillId="0" borderId="62" xfId="0" applyFont="1" applyFill="1" applyBorder="1" applyAlignment="1">
      <alignment/>
    </xf>
    <xf numFmtId="0" fontId="0" fillId="0" borderId="63" xfId="0" applyFont="1" applyFill="1" applyBorder="1" applyAlignment="1">
      <alignment/>
    </xf>
    <xf numFmtId="0" fontId="24" fillId="0" borderId="111" xfId="0" applyFont="1" applyBorder="1" applyAlignment="1">
      <alignment horizontal="centerContinuous"/>
    </xf>
    <xf numFmtId="0" fontId="12" fillId="0" borderId="99" xfId="70" applyFont="1" applyFill="1" applyBorder="1" applyAlignment="1" applyProtection="1">
      <alignment horizontal="centerContinuous"/>
      <protection/>
    </xf>
    <xf numFmtId="0" fontId="24" fillId="0" borderId="112" xfId="0" applyFont="1" applyBorder="1" applyAlignment="1">
      <alignment horizontal="centerContinuous"/>
    </xf>
    <xf numFmtId="0" fontId="12" fillId="0" borderId="52" xfId="70" applyFont="1" applyBorder="1" applyAlignment="1" applyProtection="1">
      <alignment horizontal="center"/>
      <protection/>
    </xf>
    <xf numFmtId="0" fontId="24" fillId="0" borderId="113" xfId="0" applyFont="1" applyBorder="1" applyAlignment="1">
      <alignment horizontal="centerContinuous"/>
    </xf>
    <xf numFmtId="0" fontId="12" fillId="0" borderId="55" xfId="70" applyFont="1" applyBorder="1" applyAlignment="1" applyProtection="1">
      <alignment horizontal="center"/>
      <protection/>
    </xf>
    <xf numFmtId="0" fontId="16" fillId="0" borderId="114" xfId="0" applyFont="1" applyBorder="1" applyAlignment="1">
      <alignment/>
    </xf>
    <xf numFmtId="0" fontId="12" fillId="0" borderId="0" xfId="77" applyFont="1" applyBorder="1">
      <alignment/>
      <protection/>
    </xf>
    <xf numFmtId="0" fontId="12" fillId="0" borderId="47" xfId="70" applyFont="1" applyFill="1" applyBorder="1" applyAlignment="1" applyProtection="1">
      <alignment horizontal="center"/>
      <protection/>
    </xf>
    <xf numFmtId="0" fontId="24" fillId="0" borderId="115" xfId="0" applyFont="1" applyBorder="1" applyAlignment="1">
      <alignment horizontal="centerContinuous"/>
    </xf>
    <xf numFmtId="43" fontId="16" fillId="0" borderId="0" xfId="44" applyFont="1" applyFill="1" applyBorder="1" applyAlignment="1">
      <alignment/>
    </xf>
    <xf numFmtId="0" fontId="16" fillId="0" borderId="47" xfId="0" applyFont="1" applyBorder="1" applyAlignment="1">
      <alignment/>
    </xf>
    <xf numFmtId="0" fontId="24" fillId="0" borderId="115" xfId="0" applyFont="1" applyBorder="1" applyAlignment="1">
      <alignment horizontal="center"/>
    </xf>
    <xf numFmtId="0" fontId="14" fillId="0" borderId="0" xfId="77" applyFont="1" applyBorder="1">
      <alignment/>
      <protection/>
    </xf>
    <xf numFmtId="0" fontId="27" fillId="0" borderId="0" xfId="77" applyFont="1" applyBorder="1">
      <alignment/>
      <protection/>
    </xf>
    <xf numFmtId="166" fontId="14" fillId="0" borderId="57" xfId="44" applyNumberFormat="1" applyFont="1" applyFill="1" applyBorder="1" applyAlignment="1">
      <alignment horizontal="center"/>
    </xf>
    <xf numFmtId="3" fontId="14" fillId="7" borderId="58" xfId="0" applyNumberFormat="1" applyFont="1" applyFill="1" applyBorder="1" applyAlignment="1">
      <alignment/>
    </xf>
    <xf numFmtId="38" fontId="14" fillId="15" borderId="103" xfId="70" applyNumberFormat="1" applyFont="1" applyFill="1" applyBorder="1" applyAlignment="1" applyProtection="1">
      <alignment horizontal="right"/>
      <protection/>
    </xf>
    <xf numFmtId="191" fontId="57" fillId="15" borderId="116" xfId="0" applyNumberFormat="1" applyFont="1" applyFill="1" applyBorder="1" applyAlignment="1">
      <alignment/>
    </xf>
    <xf numFmtId="38" fontId="14" fillId="0" borderId="117" xfId="70" applyNumberFormat="1" applyFont="1" applyFill="1" applyBorder="1" applyAlignment="1" applyProtection="1">
      <alignment horizontal="right"/>
      <protection/>
    </xf>
    <xf numFmtId="0" fontId="14" fillId="0" borderId="47" xfId="0" applyFont="1" applyBorder="1" applyAlignment="1">
      <alignment/>
    </xf>
    <xf numFmtId="43" fontId="14" fillId="0" borderId="117" xfId="44" applyFont="1" applyFill="1" applyBorder="1" applyAlignment="1">
      <alignment/>
    </xf>
    <xf numFmtId="191" fontId="12" fillId="15" borderId="116" xfId="0" applyNumberFormat="1" applyFont="1" applyFill="1" applyBorder="1" applyAlignment="1">
      <alignment/>
    </xf>
    <xf numFmtId="0" fontId="24" fillId="0" borderId="118" xfId="0" applyFont="1" applyBorder="1" applyAlignment="1">
      <alignment horizontal="center"/>
    </xf>
    <xf numFmtId="0" fontId="16" fillId="0" borderId="63" xfId="0" applyFont="1" applyBorder="1" applyAlignment="1">
      <alignment/>
    </xf>
    <xf numFmtId="43" fontId="30" fillId="0" borderId="63" xfId="44" applyFont="1" applyFill="1" applyBorder="1" applyAlignment="1">
      <alignment/>
    </xf>
    <xf numFmtId="0" fontId="16" fillId="0" borderId="64" xfId="0" applyFont="1" applyBorder="1" applyAlignment="1">
      <alignment/>
    </xf>
    <xf numFmtId="43" fontId="16" fillId="0" borderId="0" xfId="44" applyFont="1" applyAlignment="1">
      <alignment/>
    </xf>
    <xf numFmtId="0" fontId="12" fillId="0" borderId="119" xfId="69" applyFont="1" applyBorder="1">
      <alignment/>
      <protection/>
    </xf>
    <xf numFmtId="0" fontId="27" fillId="0" borderId="0" xfId="69" applyFont="1" applyBorder="1">
      <alignment/>
      <protection/>
    </xf>
    <xf numFmtId="166" fontId="27" fillId="0" borderId="0" xfId="44" applyNumberFormat="1" applyFont="1" applyFill="1" applyBorder="1" applyAlignment="1">
      <alignment/>
    </xf>
    <xf numFmtId="166" fontId="27" fillId="0" borderId="120" xfId="44" applyNumberFormat="1" applyFont="1" applyFill="1" applyBorder="1" applyAlignment="1">
      <alignment/>
    </xf>
    <xf numFmtId="0" fontId="42" fillId="0" borderId="119" xfId="69" applyFont="1" applyBorder="1">
      <alignment/>
      <protection/>
    </xf>
    <xf numFmtId="0" fontId="27" fillId="0" borderId="121" xfId="69" applyFont="1" applyBorder="1">
      <alignment/>
      <protection/>
    </xf>
    <xf numFmtId="0" fontId="12" fillId="0" borderId="122" xfId="69" applyFont="1" applyBorder="1" applyAlignment="1">
      <alignment horizontal="center" vertical="center"/>
      <protection/>
    </xf>
    <xf numFmtId="177" fontId="12" fillId="0" borderId="122" xfId="47" applyNumberFormat="1" applyFont="1" applyBorder="1" applyAlignment="1">
      <alignment horizontal="center" vertical="center"/>
    </xf>
    <xf numFmtId="177" fontId="12" fillId="0" borderId="123" xfId="47" applyNumberFormat="1" applyFont="1" applyBorder="1" applyAlignment="1">
      <alignment horizontal="center" vertical="center"/>
    </xf>
    <xf numFmtId="0" fontId="27" fillId="0" borderId="122" xfId="69" applyFont="1" applyBorder="1">
      <alignment/>
      <protection/>
    </xf>
    <xf numFmtId="177" fontId="27" fillId="7" borderId="122" xfId="47" applyNumberFormat="1" applyFont="1" applyFill="1" applyBorder="1" applyAlignment="1">
      <alignment/>
    </xf>
    <xf numFmtId="177" fontId="27" fillId="7" borderId="123" xfId="47" applyNumberFormat="1" applyFont="1" applyFill="1" applyBorder="1" applyAlignment="1">
      <alignment/>
    </xf>
    <xf numFmtId="166" fontId="27" fillId="7" borderId="122" xfId="44" applyNumberFormat="1" applyFont="1" applyFill="1" applyBorder="1" applyAlignment="1">
      <alignment/>
    </xf>
    <xf numFmtId="166" fontId="27" fillId="7" borderId="123" xfId="44" applyNumberFormat="1" applyFont="1" applyFill="1" applyBorder="1" applyAlignment="1">
      <alignment/>
    </xf>
    <xf numFmtId="177" fontId="27" fillId="0" borderId="0" xfId="47" applyNumberFormat="1" applyFont="1" applyBorder="1" applyAlignment="1">
      <alignment/>
    </xf>
    <xf numFmtId="177" fontId="27" fillId="0" borderId="120" xfId="47" applyNumberFormat="1" applyFont="1" applyBorder="1" applyAlignment="1">
      <alignment/>
    </xf>
    <xf numFmtId="0" fontId="27" fillId="8" borderId="124" xfId="69" applyFont="1" applyFill="1" applyBorder="1">
      <alignment/>
      <protection/>
    </xf>
    <xf numFmtId="177" fontId="27" fillId="8" borderId="22" xfId="47" applyNumberFormat="1" applyFont="1" applyFill="1" applyBorder="1" applyAlignment="1">
      <alignment/>
    </xf>
    <xf numFmtId="177" fontId="27" fillId="8" borderId="125" xfId="47" applyNumberFormat="1" applyFont="1" applyFill="1" applyBorder="1" applyAlignment="1">
      <alignment/>
    </xf>
    <xf numFmtId="0" fontId="12" fillId="0" borderId="0" xfId="69" applyFont="1" applyBorder="1" applyAlignment="1">
      <alignment horizontal="center"/>
      <protection/>
    </xf>
    <xf numFmtId="9" fontId="12" fillId="8" borderId="22" xfId="83" applyFont="1" applyFill="1" applyBorder="1" applyAlignment="1">
      <alignment/>
    </xf>
    <xf numFmtId="9" fontId="12" fillId="8" borderId="125" xfId="83" applyFont="1" applyFill="1" applyBorder="1" applyAlignment="1">
      <alignment/>
    </xf>
    <xf numFmtId="0" fontId="12" fillId="0" borderId="121" xfId="69" applyFont="1" applyBorder="1">
      <alignment/>
      <protection/>
    </xf>
    <xf numFmtId="0" fontId="27" fillId="8" borderId="122" xfId="69" applyFont="1" applyFill="1" applyBorder="1">
      <alignment/>
      <protection/>
    </xf>
    <xf numFmtId="177" fontId="27" fillId="8" borderId="122" xfId="47" applyNumberFormat="1" applyFont="1" applyFill="1" applyBorder="1" applyAlignment="1">
      <alignment/>
    </xf>
    <xf numFmtId="177" fontId="27" fillId="8" borderId="123" xfId="47" applyNumberFormat="1" applyFont="1" applyFill="1" applyBorder="1" applyAlignment="1">
      <alignment/>
    </xf>
    <xf numFmtId="9" fontId="12" fillId="8" borderId="122" xfId="83" applyFont="1" applyFill="1" applyBorder="1" applyAlignment="1">
      <alignment/>
    </xf>
    <xf numFmtId="9" fontId="12" fillId="8" borderId="123" xfId="83" applyFont="1" applyFill="1" applyBorder="1" applyAlignment="1">
      <alignment/>
    </xf>
    <xf numFmtId="0" fontId="12" fillId="0" borderId="126" xfId="69" applyFont="1" applyBorder="1">
      <alignment/>
      <protection/>
    </xf>
    <xf numFmtId="0" fontId="27" fillId="0" borderId="127" xfId="69" applyFont="1" applyBorder="1">
      <alignment/>
      <protection/>
    </xf>
    <xf numFmtId="0" fontId="27" fillId="0" borderId="128" xfId="69" applyFont="1" applyBorder="1">
      <alignment/>
      <protection/>
    </xf>
    <xf numFmtId="177" fontId="27" fillId="0" borderId="129" xfId="47" applyNumberFormat="1" applyFont="1" applyBorder="1" applyAlignment="1">
      <alignment/>
    </xf>
    <xf numFmtId="177" fontId="27" fillId="0" borderId="130" xfId="47" applyNumberFormat="1" applyFont="1" applyBorder="1" applyAlignment="1">
      <alignment/>
    </xf>
    <xf numFmtId="0" fontId="12" fillId="0" borderId="0" xfId="69" applyFont="1" applyBorder="1">
      <alignment/>
      <protection/>
    </xf>
    <xf numFmtId="0" fontId="27" fillId="8" borderId="131" xfId="69" applyFont="1" applyFill="1" applyBorder="1">
      <alignment/>
      <protection/>
    </xf>
    <xf numFmtId="9" fontId="12" fillId="8" borderId="131" xfId="83" applyFont="1" applyFill="1" applyBorder="1" applyAlignment="1">
      <alignment/>
    </xf>
    <xf numFmtId="9" fontId="12" fillId="8" borderId="132" xfId="83" applyFont="1" applyFill="1" applyBorder="1" applyAlignment="1">
      <alignment/>
    </xf>
    <xf numFmtId="177" fontId="27" fillId="0" borderId="127" xfId="47" applyNumberFormat="1" applyFont="1" applyBorder="1" applyAlignment="1">
      <alignment/>
    </xf>
    <xf numFmtId="177" fontId="27" fillId="0" borderId="133" xfId="47" applyNumberFormat="1" applyFont="1" applyBorder="1" applyAlignment="1">
      <alignment/>
    </xf>
    <xf numFmtId="0" fontId="27" fillId="0" borderId="0" xfId="69" applyFont="1" applyFill="1" applyBorder="1">
      <alignment/>
      <protection/>
    </xf>
    <xf numFmtId="9" fontId="12" fillId="0" borderId="0" xfId="83" applyFont="1" applyFill="1" applyBorder="1" applyAlignment="1">
      <alignment/>
    </xf>
    <xf numFmtId="9" fontId="12" fillId="0" borderId="120" xfId="83" applyFont="1" applyFill="1" applyBorder="1" applyAlignment="1">
      <alignment/>
    </xf>
    <xf numFmtId="10" fontId="12" fillId="8" borderId="134" xfId="83" applyNumberFormat="1" applyFont="1" applyFill="1" applyBorder="1" applyAlignment="1">
      <alignment/>
    </xf>
    <xf numFmtId="10" fontId="12" fillId="8" borderId="135" xfId="83" applyNumberFormat="1" applyFont="1" applyFill="1" applyBorder="1" applyAlignment="1">
      <alignment/>
    </xf>
    <xf numFmtId="10" fontId="12" fillId="8" borderId="136" xfId="83" applyNumberFormat="1" applyFont="1" applyFill="1" applyBorder="1" applyAlignment="1">
      <alignment/>
    </xf>
    <xf numFmtId="10" fontId="12" fillId="8" borderId="137" xfId="83" applyNumberFormat="1" applyFont="1" applyFill="1" applyBorder="1" applyAlignment="1">
      <alignment/>
    </xf>
    <xf numFmtId="10" fontId="12" fillId="8" borderId="122" xfId="83" applyNumberFormat="1" applyFont="1" applyFill="1" applyBorder="1" applyAlignment="1">
      <alignment/>
    </xf>
    <xf numFmtId="10" fontId="12" fillId="8" borderId="123" xfId="83" applyNumberFormat="1" applyFont="1" applyFill="1" applyBorder="1" applyAlignment="1">
      <alignment/>
    </xf>
    <xf numFmtId="10" fontId="12" fillId="8" borderId="138" xfId="83" applyNumberFormat="1" applyFont="1" applyFill="1" applyBorder="1" applyAlignment="1">
      <alignment/>
    </xf>
    <xf numFmtId="10" fontId="12" fillId="8" borderId="139" xfId="83" applyNumberFormat="1" applyFont="1" applyFill="1" applyBorder="1" applyAlignment="1">
      <alignment/>
    </xf>
    <xf numFmtId="10" fontId="12" fillId="8" borderId="140" xfId="83" applyNumberFormat="1" applyFont="1" applyFill="1" applyBorder="1" applyAlignment="1">
      <alignment/>
    </xf>
    <xf numFmtId="177" fontId="20" fillId="0" borderId="0" xfId="47" applyNumberFormat="1" applyFont="1" applyAlignment="1">
      <alignment/>
    </xf>
    <xf numFmtId="166" fontId="27" fillId="18" borderId="122" xfId="44" applyNumberFormat="1" applyFont="1" applyFill="1" applyBorder="1" applyAlignment="1">
      <alignment/>
    </xf>
    <xf numFmtId="0" fontId="19" fillId="0" borderId="0" xfId="70" applyFont="1" applyFill="1" applyBorder="1" applyAlignment="1" applyProtection="1" quotePrefix="1">
      <alignment horizontal="center"/>
      <protection/>
    </xf>
    <xf numFmtId="38" fontId="19" fillId="0" borderId="0" xfId="70" applyNumberFormat="1" applyFont="1" applyFill="1" applyBorder="1" applyAlignment="1" applyProtection="1">
      <alignment horizontal="center"/>
      <protection/>
    </xf>
    <xf numFmtId="38" fontId="19" fillId="0" borderId="0" xfId="70" applyNumberFormat="1" applyFont="1" applyBorder="1" applyAlignment="1" applyProtection="1">
      <alignment horizontal="center"/>
      <protection/>
    </xf>
    <xf numFmtId="38" fontId="19" fillId="0" borderId="47" xfId="70" applyNumberFormat="1" applyFont="1" applyBorder="1" applyAlignment="1" applyProtection="1">
      <alignment horizontal="center"/>
      <protection/>
    </xf>
    <xf numFmtId="0" fontId="12" fillId="0" borderId="46" xfId="70" applyFont="1" applyBorder="1">
      <alignment/>
      <protection/>
    </xf>
    <xf numFmtId="38" fontId="14" fillId="0" borderId="0" xfId="70" applyNumberFormat="1" applyFont="1" applyBorder="1">
      <alignment/>
      <protection/>
    </xf>
    <xf numFmtId="0" fontId="14" fillId="0" borderId="46" xfId="70" applyFont="1" applyBorder="1">
      <alignment/>
      <protection/>
    </xf>
    <xf numFmtId="0" fontId="27" fillId="0" borderId="0" xfId="70" applyFont="1" applyBorder="1" applyProtection="1">
      <alignment/>
      <protection/>
    </xf>
    <xf numFmtId="0" fontId="27" fillId="7" borderId="57" xfId="70" applyFont="1" applyFill="1" applyBorder="1" applyAlignment="1" applyProtection="1">
      <alignment horizontal="center"/>
      <protection/>
    </xf>
    <xf numFmtId="177" fontId="27" fillId="7" borderId="57" xfId="47" applyNumberFormat="1" applyFont="1" applyFill="1" applyBorder="1" applyAlignment="1">
      <alignment/>
    </xf>
    <xf numFmtId="0" fontId="44" fillId="0" borderId="46" xfId="70" applyFont="1" applyBorder="1" applyProtection="1">
      <alignment/>
      <protection/>
    </xf>
    <xf numFmtId="0" fontId="57" fillId="15" borderId="57" xfId="70" applyFont="1" applyFill="1" applyBorder="1" applyProtection="1">
      <alignment/>
      <protection/>
    </xf>
    <xf numFmtId="177" fontId="27" fillId="15" borderId="57" xfId="47" applyNumberFormat="1" applyFont="1" applyFill="1" applyBorder="1" applyAlignment="1">
      <alignment/>
    </xf>
    <xf numFmtId="177" fontId="27" fillId="15" borderId="58" xfId="47" applyNumberFormat="1" applyFont="1" applyFill="1" applyBorder="1" applyAlignment="1">
      <alignment/>
    </xf>
    <xf numFmtId="0" fontId="48" fillId="0" borderId="46" xfId="70" applyFont="1" applyBorder="1" applyProtection="1">
      <alignment/>
      <protection/>
    </xf>
    <xf numFmtId="38" fontId="14" fillId="0" borderId="47" xfId="70" applyNumberFormat="1" applyFont="1" applyBorder="1">
      <alignment/>
      <protection/>
    </xf>
    <xf numFmtId="38" fontId="14" fillId="0" borderId="0" xfId="70" applyNumberFormat="1" applyFont="1" applyBorder="1" applyProtection="1">
      <alignment/>
      <protection/>
    </xf>
    <xf numFmtId="38" fontId="14" fillId="0" borderId="47" xfId="70" applyNumberFormat="1" applyFont="1" applyBorder="1" applyProtection="1">
      <alignment/>
      <protection/>
    </xf>
    <xf numFmtId="191" fontId="12" fillId="15" borderId="57" xfId="0" applyNumberFormat="1" applyFont="1" applyFill="1" applyBorder="1" applyAlignment="1">
      <alignment/>
    </xf>
    <xf numFmtId="0" fontId="14" fillId="0" borderId="0" xfId="0" applyFont="1" applyBorder="1" applyAlignment="1">
      <alignment/>
    </xf>
    <xf numFmtId="166" fontId="20" fillId="18" borderId="0" xfId="44" applyNumberFormat="1" applyFont="1" applyFill="1" applyAlignment="1">
      <alignment/>
    </xf>
    <xf numFmtId="166" fontId="16" fillId="14" borderId="57" xfId="44" applyNumberFormat="1" applyFont="1" applyFill="1" applyBorder="1" applyAlignment="1">
      <alignment/>
    </xf>
    <xf numFmtId="166" fontId="16" fillId="14" borderId="58" xfId="44" applyNumberFormat="1" applyFont="1" applyFill="1" applyBorder="1" applyAlignment="1">
      <alignment/>
    </xf>
    <xf numFmtId="166" fontId="20" fillId="14" borderId="0" xfId="42" applyNumberFormat="1" applyFont="1" applyFill="1" applyAlignment="1">
      <alignment/>
    </xf>
    <xf numFmtId="38" fontId="19" fillId="14" borderId="0" xfId="42" applyNumberFormat="1" applyFont="1" applyFill="1" applyBorder="1" applyAlignment="1" applyProtection="1">
      <alignment/>
      <protection locked="0"/>
    </xf>
    <xf numFmtId="38" fontId="19" fillId="14" borderId="0" xfId="44" applyNumberFormat="1" applyFont="1" applyFill="1" applyBorder="1" applyAlignment="1" applyProtection="1">
      <alignment/>
      <protection locked="0"/>
    </xf>
    <xf numFmtId="166" fontId="0" fillId="0" borderId="0" xfId="42" applyNumberFormat="1" applyFont="1" applyAlignment="1">
      <alignment/>
    </xf>
    <xf numFmtId="177" fontId="0" fillId="0" borderId="0" xfId="45" applyNumberFormat="1" applyFont="1" applyAlignment="1">
      <alignment/>
    </xf>
    <xf numFmtId="177" fontId="14" fillId="15" borderId="103" xfId="45" applyNumberFormat="1" applyFont="1" applyFill="1" applyBorder="1" applyAlignment="1" applyProtection="1">
      <alignment horizontal="right"/>
      <protection/>
    </xf>
    <xf numFmtId="166" fontId="57" fillId="15" borderId="116" xfId="42" applyNumberFormat="1" applyFont="1" applyFill="1" applyBorder="1" applyAlignment="1">
      <alignment/>
    </xf>
    <xf numFmtId="177" fontId="30" fillId="7" borderId="0" xfId="45" applyNumberFormat="1" applyFont="1" applyFill="1" applyAlignment="1">
      <alignment/>
    </xf>
    <xf numFmtId="0" fontId="12" fillId="0" borderId="10" xfId="70" applyFont="1" applyFill="1" applyBorder="1" applyAlignment="1" applyProtection="1">
      <alignment horizontal="center" vertical="center"/>
      <protection/>
    </xf>
    <xf numFmtId="166" fontId="14" fillId="0" borderId="57" xfId="44" applyNumberFormat="1" applyFont="1" applyFill="1" applyBorder="1" applyAlignment="1">
      <alignment/>
    </xf>
    <xf numFmtId="0" fontId="0" fillId="0" borderId="0" xfId="0" applyAlignment="1">
      <alignment/>
    </xf>
    <xf numFmtId="38" fontId="12" fillId="0" borderId="141" xfId="70" applyNumberFormat="1" applyFont="1" applyBorder="1" applyAlignment="1" applyProtection="1">
      <alignment horizontal="center" vertical="center" wrapText="1"/>
      <protection/>
    </xf>
    <xf numFmtId="0" fontId="45" fillId="15" borderId="61" xfId="70" applyFont="1" applyFill="1" applyBorder="1" applyAlignment="1" applyProtection="1">
      <alignment horizontal="center"/>
      <protection/>
    </xf>
    <xf numFmtId="38" fontId="12" fillId="0" borderId="142" xfId="70" applyNumberFormat="1" applyFont="1" applyBorder="1" applyAlignment="1" applyProtection="1">
      <alignment horizontal="center" vertical="center" wrapText="1"/>
      <protection/>
    </xf>
    <xf numFmtId="10" fontId="27" fillId="7" borderId="81" xfId="82" applyNumberFormat="1" applyFont="1" applyFill="1" applyBorder="1" applyAlignment="1">
      <alignment/>
    </xf>
    <xf numFmtId="10" fontId="27" fillId="7" borderId="57" xfId="82" applyNumberFormat="1" applyFont="1" applyFill="1" applyBorder="1" applyAlignment="1">
      <alignment/>
    </xf>
    <xf numFmtId="10" fontId="27" fillId="7" borderId="58" xfId="82" applyNumberFormat="1" applyFont="1" applyFill="1" applyBorder="1" applyAlignment="1">
      <alignment/>
    </xf>
    <xf numFmtId="10" fontId="12" fillId="15" borderId="10" xfId="83" applyNumberFormat="1" applyFont="1" applyFill="1" applyBorder="1" applyAlignment="1">
      <alignment horizontal="center"/>
    </xf>
    <xf numFmtId="0" fontId="45" fillId="15" borderId="23" xfId="70" applyFont="1" applyFill="1" applyBorder="1" applyAlignment="1" applyProtection="1">
      <alignment horizontal="center"/>
      <protection/>
    </xf>
    <xf numFmtId="0" fontId="45" fillId="15" borderId="143" xfId="70" applyFont="1" applyFill="1" applyBorder="1" applyAlignment="1" applyProtection="1">
      <alignment horizontal="center"/>
      <protection/>
    </xf>
    <xf numFmtId="0" fontId="45" fillId="15" borderId="144" xfId="70" applyFont="1" applyFill="1" applyBorder="1" applyAlignment="1" applyProtection="1">
      <alignment horizontal="center"/>
      <protection/>
    </xf>
    <xf numFmtId="38" fontId="12" fillId="0" borderId="99" xfId="70" applyNumberFormat="1" applyFont="1" applyBorder="1" applyAlignment="1" applyProtection="1">
      <alignment horizontal="center" vertical="center"/>
      <protection/>
    </xf>
    <xf numFmtId="38" fontId="12" fillId="0" borderId="52" xfId="70" applyNumberFormat="1" applyFont="1" applyBorder="1" applyAlignment="1" applyProtection="1">
      <alignment horizontal="center" vertical="center"/>
      <protection/>
    </xf>
    <xf numFmtId="38" fontId="12" fillId="0" borderId="55" xfId="70" applyNumberFormat="1" applyFont="1" applyBorder="1" applyAlignment="1" applyProtection="1">
      <alignment horizontal="center" vertical="center"/>
      <protection/>
    </xf>
    <xf numFmtId="0" fontId="45" fillId="15" borderId="145" xfId="70" applyFont="1" applyFill="1" applyBorder="1" applyAlignment="1" applyProtection="1">
      <alignment horizontal="center"/>
      <protection/>
    </xf>
    <xf numFmtId="0" fontId="45" fillId="15" borderId="104" xfId="70" applyFont="1" applyFill="1" applyBorder="1" applyAlignment="1" applyProtection="1">
      <alignment horizontal="center"/>
      <protection/>
    </xf>
    <xf numFmtId="38" fontId="12" fillId="0" borderId="146" xfId="70" applyNumberFormat="1" applyFont="1" applyBorder="1" applyAlignment="1" applyProtection="1">
      <alignment horizontal="center" vertical="center" wrapText="1"/>
      <protection/>
    </xf>
    <xf numFmtId="0" fontId="42" fillId="0" borderId="147" xfId="0" applyFont="1" applyBorder="1" applyAlignment="1">
      <alignment horizontal="center"/>
    </xf>
    <xf numFmtId="0" fontId="42" fillId="0" borderId="148" xfId="0" applyFont="1" applyBorder="1" applyAlignment="1">
      <alignment horizontal="center"/>
    </xf>
    <xf numFmtId="0" fontId="42" fillId="0" borderId="149" xfId="0" applyFont="1" applyBorder="1" applyAlignment="1">
      <alignment horizontal="center"/>
    </xf>
    <xf numFmtId="0" fontId="12" fillId="0" borderId="46" xfId="0" applyFont="1" applyBorder="1" applyAlignment="1">
      <alignment horizontal="center"/>
    </xf>
    <xf numFmtId="0" fontId="12" fillId="0" borderId="0" xfId="0" applyFont="1" applyBorder="1" applyAlignment="1">
      <alignment horizontal="center"/>
    </xf>
    <xf numFmtId="0" fontId="12" fillId="0" borderId="47" xfId="0" applyFont="1" applyBorder="1" applyAlignment="1">
      <alignment horizontal="center"/>
    </xf>
    <xf numFmtId="0" fontId="12" fillId="0" borderId="46" xfId="70" applyFont="1" applyBorder="1" applyAlignment="1" applyProtection="1">
      <alignment horizontal="center"/>
      <protection/>
    </xf>
    <xf numFmtId="0" fontId="12" fillId="0" borderId="0" xfId="70" applyFont="1" applyBorder="1" applyAlignment="1" applyProtection="1">
      <alignment horizontal="center"/>
      <protection/>
    </xf>
    <xf numFmtId="0" fontId="12" fillId="0" borderId="47" xfId="70" applyFont="1" applyBorder="1" applyAlignment="1" applyProtection="1">
      <alignment horizontal="center"/>
      <protection/>
    </xf>
    <xf numFmtId="0" fontId="13" fillId="0" borderId="46" xfId="70" applyFont="1" applyBorder="1" applyAlignment="1" applyProtection="1">
      <alignment horizontal="center"/>
      <protection/>
    </xf>
    <xf numFmtId="0" fontId="13" fillId="0" borderId="0" xfId="70" applyFont="1" applyBorder="1" applyAlignment="1" applyProtection="1">
      <alignment horizontal="center"/>
      <protection/>
    </xf>
    <xf numFmtId="0" fontId="13" fillId="0" borderId="47" xfId="70" applyFont="1" applyBorder="1" applyAlignment="1" applyProtection="1">
      <alignment horizontal="center"/>
      <protection/>
    </xf>
    <xf numFmtId="0" fontId="12" fillId="0" borderId="150" xfId="70" applyFont="1" applyFill="1" applyBorder="1" applyAlignment="1" applyProtection="1">
      <alignment horizontal="center" vertical="center"/>
      <protection/>
    </xf>
    <xf numFmtId="0" fontId="12" fillId="0" borderId="50" xfId="70" applyFont="1" applyFill="1" applyBorder="1" applyAlignment="1" applyProtection="1">
      <alignment horizontal="center" vertical="center"/>
      <protection/>
    </xf>
    <xf numFmtId="0" fontId="12" fillId="0" borderId="46" xfId="70" applyFont="1" applyFill="1" applyBorder="1" applyAlignment="1" applyProtection="1">
      <alignment horizontal="center" vertical="center"/>
      <protection/>
    </xf>
    <xf numFmtId="0" fontId="12" fillId="0" borderId="51" xfId="70" applyFont="1" applyFill="1" applyBorder="1" applyAlignment="1" applyProtection="1">
      <alignment horizontal="center" vertical="center"/>
      <protection/>
    </xf>
    <xf numFmtId="0" fontId="12" fillId="0" borderId="151" xfId="70" applyFont="1" applyFill="1" applyBorder="1" applyAlignment="1" applyProtection="1">
      <alignment horizontal="center" vertical="center"/>
      <protection/>
    </xf>
    <xf numFmtId="0" fontId="12" fillId="0" borderId="54" xfId="70" applyFont="1" applyFill="1" applyBorder="1" applyAlignment="1" applyProtection="1">
      <alignment horizontal="center" vertical="center"/>
      <protection/>
    </xf>
    <xf numFmtId="38" fontId="12" fillId="0" borderId="99" xfId="70" applyNumberFormat="1" applyFont="1" applyFill="1" applyBorder="1" applyAlignment="1" applyProtection="1">
      <alignment horizontal="center" vertical="center"/>
      <protection/>
    </xf>
    <xf numFmtId="38" fontId="12" fillId="0" borderId="52" xfId="70" applyNumberFormat="1" applyFont="1" applyFill="1" applyBorder="1" applyAlignment="1" applyProtection="1">
      <alignment horizontal="center" vertical="center"/>
      <protection/>
    </xf>
    <xf numFmtId="38" fontId="12" fillId="0" borderId="55" xfId="70" applyNumberFormat="1" applyFont="1" applyFill="1" applyBorder="1" applyAlignment="1" applyProtection="1">
      <alignment horizontal="center" vertical="center"/>
      <protection/>
    </xf>
    <xf numFmtId="0" fontId="42" fillId="0" borderId="152" xfId="0" applyFont="1" applyBorder="1" applyAlignment="1">
      <alignment horizontal="center"/>
    </xf>
    <xf numFmtId="0" fontId="42" fillId="0" borderId="153" xfId="0" applyFont="1" applyBorder="1" applyAlignment="1">
      <alignment horizontal="center"/>
    </xf>
    <xf numFmtId="0" fontId="42" fillId="0" borderId="154" xfId="0" applyFont="1" applyBorder="1" applyAlignment="1">
      <alignment horizontal="center"/>
    </xf>
    <xf numFmtId="0" fontId="12" fillId="0" borderId="119" xfId="0" applyFont="1" applyBorder="1" applyAlignment="1">
      <alignment horizontal="center"/>
    </xf>
    <xf numFmtId="0" fontId="12" fillId="0" borderId="120" xfId="0" applyFont="1" applyBorder="1" applyAlignment="1">
      <alignment horizontal="center"/>
    </xf>
    <xf numFmtId="0" fontId="12" fillId="0" borderId="119" xfId="70" applyFont="1" applyBorder="1" applyAlignment="1" applyProtection="1">
      <alignment horizontal="center"/>
      <protection/>
    </xf>
    <xf numFmtId="0" fontId="12" fillId="0" borderId="120" xfId="70" applyFont="1" applyBorder="1" applyAlignment="1" applyProtection="1">
      <alignment horizontal="center"/>
      <protection/>
    </xf>
    <xf numFmtId="0" fontId="13" fillId="0" borderId="155" xfId="0" applyFont="1" applyBorder="1" applyAlignment="1">
      <alignment horizontal="center"/>
    </xf>
    <xf numFmtId="0" fontId="13" fillId="0" borderId="156" xfId="0" applyFont="1" applyBorder="1" applyAlignment="1">
      <alignment horizontal="center"/>
    </xf>
    <xf numFmtId="0" fontId="13" fillId="0" borderId="157" xfId="0" applyFont="1" applyBorder="1" applyAlignment="1">
      <alignment horizontal="center"/>
    </xf>
    <xf numFmtId="38" fontId="12" fillId="0" borderId="158" xfId="70" applyNumberFormat="1" applyFont="1" applyBorder="1" applyAlignment="1" applyProtection="1">
      <alignment horizontal="center" vertical="center" wrapText="1"/>
      <protection/>
    </xf>
    <xf numFmtId="38" fontId="12" fillId="0" borderId="159" xfId="70" applyNumberFormat="1" applyFont="1" applyBorder="1" applyAlignment="1" applyProtection="1">
      <alignment horizontal="center" vertical="center" wrapText="1"/>
      <protection/>
    </xf>
    <xf numFmtId="0" fontId="12" fillId="0" borderId="147" xfId="70" applyFont="1" applyFill="1" applyBorder="1" applyAlignment="1" applyProtection="1">
      <alignment horizontal="center" vertical="center"/>
      <protection/>
    </xf>
    <xf numFmtId="0" fontId="12" fillId="0" borderId="160" xfId="70" applyFont="1" applyFill="1" applyBorder="1" applyAlignment="1" applyProtection="1">
      <alignment horizontal="center" vertical="center"/>
      <protection/>
    </xf>
    <xf numFmtId="0" fontId="12" fillId="0" borderId="62" xfId="70" applyFont="1" applyFill="1" applyBorder="1" applyAlignment="1" applyProtection="1">
      <alignment horizontal="center" vertical="center"/>
      <protection/>
    </xf>
    <xf numFmtId="0" fontId="12" fillId="0" borderId="100" xfId="70" applyFont="1" applyFill="1" applyBorder="1" applyAlignment="1" applyProtection="1">
      <alignment horizontal="center" vertical="center"/>
      <protection/>
    </xf>
    <xf numFmtId="38" fontId="12" fillId="0" borderId="161" xfId="70" applyNumberFormat="1" applyFont="1" applyFill="1" applyBorder="1" applyAlignment="1" applyProtection="1">
      <alignment horizontal="center" vertical="center"/>
      <protection/>
    </xf>
    <xf numFmtId="38" fontId="12" fillId="0" borderId="101" xfId="70" applyNumberFormat="1" applyFont="1" applyFill="1" applyBorder="1" applyAlignment="1" applyProtection="1">
      <alignment horizontal="center" vertical="center"/>
      <protection/>
    </xf>
    <xf numFmtId="38" fontId="12" fillId="0" borderId="161" xfId="70" applyNumberFormat="1" applyFont="1" applyBorder="1" applyAlignment="1" applyProtection="1">
      <alignment horizontal="center" vertical="center"/>
      <protection/>
    </xf>
    <xf numFmtId="38" fontId="12" fillId="0" borderId="101" xfId="70" applyNumberFormat="1" applyFont="1" applyBorder="1" applyAlignment="1" applyProtection="1">
      <alignment horizontal="center" vertical="center"/>
      <protection/>
    </xf>
    <xf numFmtId="0" fontId="11" fillId="0" borderId="0" xfId="0" applyFont="1" applyBorder="1" applyAlignment="1">
      <alignment horizontal="center"/>
    </xf>
    <xf numFmtId="0" fontId="11" fillId="0" borderId="0" xfId="70" applyFont="1" applyBorder="1" applyAlignment="1" applyProtection="1">
      <alignment horizontal="center"/>
      <protection/>
    </xf>
    <xf numFmtId="0" fontId="28" fillId="0" borderId="0" xfId="0" applyFont="1" applyAlignment="1">
      <alignment horizontal="center" wrapText="1"/>
    </xf>
    <xf numFmtId="0" fontId="29" fillId="0" borderId="0" xfId="70" applyNumberFormat="1" applyFont="1" applyBorder="1" applyAlignment="1" applyProtection="1">
      <alignment horizontal="left" wrapText="1"/>
      <protection/>
    </xf>
    <xf numFmtId="0" fontId="28" fillId="0" borderId="0" xfId="70" applyNumberFormat="1" applyFont="1" applyBorder="1" applyAlignment="1" applyProtection="1">
      <alignment horizontal="left" wrapText="1"/>
      <protection/>
    </xf>
    <xf numFmtId="0" fontId="13" fillId="0" borderId="151" xfId="70" applyFont="1" applyBorder="1" applyAlignment="1" applyProtection="1">
      <alignment horizontal="center"/>
      <protection/>
    </xf>
    <xf numFmtId="0" fontId="13" fillId="0" borderId="162" xfId="70" applyFont="1" applyBorder="1" applyAlignment="1" applyProtection="1">
      <alignment horizontal="center"/>
      <protection/>
    </xf>
    <xf numFmtId="0" fontId="13" fillId="0" borderId="163" xfId="70" applyFont="1" applyBorder="1" applyAlignment="1" applyProtection="1">
      <alignment horizontal="center"/>
      <protection/>
    </xf>
    <xf numFmtId="0" fontId="12" fillId="0" borderId="114" xfId="0" applyFont="1" applyBorder="1" applyAlignment="1">
      <alignment horizontal="center"/>
    </xf>
    <xf numFmtId="0" fontId="12" fillId="0" borderId="164" xfId="0" applyFont="1" applyBorder="1" applyAlignment="1">
      <alignment horizontal="center"/>
    </xf>
    <xf numFmtId="0" fontId="54" fillId="0" borderId="46" xfId="0" applyFont="1" applyBorder="1" applyAlignment="1">
      <alignment horizontal="center" wrapText="1"/>
    </xf>
    <xf numFmtId="0" fontId="54" fillId="0" borderId="0" xfId="0" applyFont="1" applyBorder="1" applyAlignment="1">
      <alignment horizontal="center" wrapText="1"/>
    </xf>
    <xf numFmtId="0" fontId="12" fillId="19" borderId="88" xfId="0" applyFont="1" applyFill="1" applyBorder="1" applyAlignment="1">
      <alignment horizontal="center" vertical="center"/>
    </xf>
    <xf numFmtId="0" fontId="12" fillId="19" borderId="89" xfId="0" applyFont="1" applyFill="1" applyBorder="1" applyAlignment="1">
      <alignment horizontal="center" vertical="center"/>
    </xf>
    <xf numFmtId="0" fontId="12" fillId="19" borderId="90" xfId="0" applyFont="1" applyFill="1" applyBorder="1" applyAlignment="1">
      <alignment horizontal="center" vertical="center"/>
    </xf>
    <xf numFmtId="0" fontId="12" fillId="0" borderId="114" xfId="0" applyFont="1" applyBorder="1" applyAlignment="1">
      <alignment horizontal="center" vertical="center"/>
    </xf>
    <xf numFmtId="0" fontId="12" fillId="0" borderId="164" xfId="0" applyFont="1" applyBorder="1" applyAlignment="1">
      <alignment horizontal="center" vertical="center"/>
    </xf>
    <xf numFmtId="0" fontId="12" fillId="0" borderId="78" xfId="0" applyFont="1" applyBorder="1" applyAlignment="1">
      <alignment horizontal="center"/>
    </xf>
    <xf numFmtId="0" fontId="12" fillId="0" borderId="78" xfId="70" applyFont="1" applyBorder="1" applyAlignment="1" applyProtection="1">
      <alignment horizontal="center"/>
      <protection/>
    </xf>
    <xf numFmtId="0" fontId="12" fillId="0" borderId="165" xfId="70" applyFont="1" applyBorder="1" applyAlignment="1" applyProtection="1">
      <alignment horizontal="center"/>
      <protection/>
    </xf>
    <xf numFmtId="0" fontId="13" fillId="0" borderId="151" xfId="70" applyFont="1" applyFill="1" applyBorder="1" applyAlignment="1" applyProtection="1">
      <alignment horizontal="center"/>
      <protection/>
    </xf>
    <xf numFmtId="0" fontId="13" fillId="0" borderId="162" xfId="70" applyFont="1" applyFill="1" applyBorder="1" applyAlignment="1" applyProtection="1">
      <alignment horizontal="center"/>
      <protection/>
    </xf>
    <xf numFmtId="0" fontId="13" fillId="0" borderId="163" xfId="70" applyFont="1" applyFill="1" applyBorder="1" applyAlignment="1" applyProtection="1">
      <alignment horizontal="center"/>
      <protection/>
    </xf>
    <xf numFmtId="38" fontId="12" fillId="0" borderId="99" xfId="70" applyNumberFormat="1" applyFont="1" applyBorder="1" applyAlignment="1" applyProtection="1">
      <alignment horizontal="center" vertical="center" wrapText="1"/>
      <protection/>
    </xf>
    <xf numFmtId="38" fontId="12" fillId="0" borderId="52" xfId="70" applyNumberFormat="1" applyFont="1" applyBorder="1" applyAlignment="1" applyProtection="1">
      <alignment horizontal="center" vertical="center" wrapText="1"/>
      <protection/>
    </xf>
    <xf numFmtId="38" fontId="12" fillId="0" borderId="55" xfId="70" applyNumberFormat="1" applyFont="1" applyBorder="1" applyAlignment="1" applyProtection="1">
      <alignment horizontal="center" vertical="center" wrapText="1"/>
      <protection/>
    </xf>
    <xf numFmtId="0" fontId="27" fillId="0" borderId="0" xfId="0" applyFont="1" applyAlignment="1">
      <alignment wrapText="1"/>
    </xf>
    <xf numFmtId="0" fontId="27" fillId="0" borderId="47" xfId="0" applyFont="1" applyBorder="1" applyAlignment="1">
      <alignment wrapText="1"/>
    </xf>
    <xf numFmtId="0" fontId="12" fillId="0" borderId="99" xfId="70" applyFont="1" applyFill="1" applyBorder="1" applyAlignment="1" applyProtection="1">
      <alignment horizontal="center" vertical="center" wrapText="1"/>
      <protection/>
    </xf>
    <xf numFmtId="0" fontId="12" fillId="0" borderId="52" xfId="70" applyFont="1" applyFill="1" applyBorder="1" applyAlignment="1" applyProtection="1">
      <alignment horizontal="center" vertical="center" wrapText="1"/>
      <protection/>
    </xf>
    <xf numFmtId="0" fontId="12" fillId="0" borderId="55" xfId="70" applyFont="1" applyFill="1" applyBorder="1" applyAlignment="1" applyProtection="1">
      <alignment horizontal="center" vertical="center" wrapText="1"/>
      <protection/>
    </xf>
    <xf numFmtId="38" fontId="12" fillId="0" borderId="99" xfId="70" applyNumberFormat="1" applyFont="1" applyFill="1" applyBorder="1" applyAlignment="1" applyProtection="1">
      <alignment horizontal="center" vertical="center" wrapText="1"/>
      <protection/>
    </xf>
    <xf numFmtId="38" fontId="12" fillId="0" borderId="52" xfId="70" applyNumberFormat="1" applyFont="1" applyFill="1" applyBorder="1" applyAlignment="1" applyProtection="1">
      <alignment horizontal="center" vertical="center" wrapText="1"/>
      <protection/>
    </xf>
    <xf numFmtId="38" fontId="12" fillId="0" borderId="55" xfId="70" applyNumberFormat="1" applyFont="1" applyFill="1" applyBorder="1" applyAlignment="1" applyProtection="1">
      <alignment horizontal="center" vertical="center" wrapText="1"/>
      <protection/>
    </xf>
    <xf numFmtId="38" fontId="12" fillId="0" borderId="101" xfId="70" applyNumberFormat="1" applyFont="1" applyFill="1" applyBorder="1" applyAlignment="1" applyProtection="1">
      <alignment horizontal="center" vertical="center" wrapText="1"/>
      <protection/>
    </xf>
    <xf numFmtId="38" fontId="12" fillId="0" borderId="101" xfId="70" applyNumberFormat="1" applyFont="1" applyBorder="1" applyAlignment="1" applyProtection="1">
      <alignment horizontal="center" vertical="center" wrapText="1"/>
      <protection/>
    </xf>
    <xf numFmtId="0" fontId="27" fillId="15" borderId="23" xfId="70" applyFont="1" applyFill="1" applyBorder="1" applyAlignment="1" applyProtection="1">
      <alignment horizontal="center"/>
      <protection/>
    </xf>
    <xf numFmtId="0" fontId="27" fillId="15" borderId="143" xfId="70" applyFont="1" applyFill="1" applyBorder="1" applyAlignment="1" applyProtection="1">
      <alignment horizontal="center"/>
      <protection/>
    </xf>
    <xf numFmtId="0" fontId="27" fillId="15" borderId="144" xfId="70" applyFont="1" applyFill="1" applyBorder="1" applyAlignment="1" applyProtection="1">
      <alignment horizontal="center"/>
      <protection/>
    </xf>
    <xf numFmtId="0" fontId="0" fillId="0" borderId="49" xfId="0" applyBorder="1" applyAlignment="1">
      <alignment horizontal="center"/>
    </xf>
    <xf numFmtId="0" fontId="0" fillId="0" borderId="50" xfId="0" applyBorder="1" applyAlignment="1">
      <alignment horizontal="center"/>
    </xf>
    <xf numFmtId="0" fontId="0" fillId="0" borderId="166" xfId="0" applyBorder="1" applyAlignment="1">
      <alignment horizontal="center"/>
    </xf>
    <xf numFmtId="0" fontId="0" fillId="0" borderId="51" xfId="0" applyBorder="1" applyAlignment="1">
      <alignment horizontal="center"/>
    </xf>
    <xf numFmtId="0" fontId="0" fillId="0" borderId="53" xfId="0" applyBorder="1" applyAlignment="1">
      <alignment horizontal="center"/>
    </xf>
    <xf numFmtId="0" fontId="0" fillId="0" borderId="54" xfId="0" applyBorder="1" applyAlignment="1">
      <alignment horizontal="center"/>
    </xf>
    <xf numFmtId="0" fontId="12" fillId="0" borderId="142" xfId="70" applyFont="1" applyFill="1" applyBorder="1" applyAlignment="1" applyProtection="1">
      <alignment horizontal="center" vertical="center"/>
      <protection/>
    </xf>
    <xf numFmtId="0" fontId="12" fillId="0" borderId="141" xfId="70" applyFont="1" applyFill="1" applyBorder="1" applyAlignment="1" applyProtection="1">
      <alignment horizontal="center" vertical="center"/>
      <protection/>
    </xf>
    <xf numFmtId="0" fontId="12" fillId="0" borderId="146" xfId="70" applyFont="1" applyFill="1" applyBorder="1" applyAlignment="1" applyProtection="1">
      <alignment horizontal="center" vertical="center"/>
      <protection/>
    </xf>
    <xf numFmtId="0" fontId="13" fillId="0" borderId="151" xfId="0" applyFont="1" applyBorder="1" applyAlignment="1">
      <alignment horizontal="center"/>
    </xf>
    <xf numFmtId="0" fontId="13" fillId="0" borderId="162" xfId="0" applyFont="1" applyBorder="1" applyAlignment="1">
      <alignment horizontal="center"/>
    </xf>
    <xf numFmtId="0" fontId="13" fillId="0" borderId="163" xfId="0" applyFont="1" applyBorder="1" applyAlignment="1">
      <alignment horizontal="center"/>
    </xf>
    <xf numFmtId="0" fontId="0" fillId="0" borderId="0" xfId="0" applyFont="1" applyFill="1" applyAlignment="1">
      <alignment horizontal="center"/>
    </xf>
    <xf numFmtId="0" fontId="0" fillId="0" borderId="23" xfId="0" applyFont="1" applyFill="1" applyBorder="1" applyAlignment="1">
      <alignment horizontal="left"/>
    </xf>
    <xf numFmtId="0" fontId="0" fillId="0" borderId="144" xfId="0" applyFont="1" applyFill="1" applyBorder="1" applyAlignment="1">
      <alignment horizontal="left"/>
    </xf>
    <xf numFmtId="43" fontId="0" fillId="0" borderId="0" xfId="42" applyFont="1" applyFill="1" applyAlignment="1">
      <alignment horizontal="center"/>
    </xf>
  </cellXfs>
  <cellStyles count="7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Currency 2"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_110-111 Bal Sht Assets &amp; Debits" xfId="59"/>
    <cellStyle name="Normal_112-113 Bal Sht Liablts &amp; Crdts" xfId="60"/>
    <cellStyle name="Normal_200 Utly Plnt Dep, Amort, Depl" xfId="61"/>
    <cellStyle name="Normal_219 Accum Prov for Depr of E Pl" xfId="62"/>
    <cellStyle name="Normal_262 Taxes" xfId="63"/>
    <cellStyle name="Normal_269 Other Deferred Credits" xfId="64"/>
    <cellStyle name="Normal_278 Other Reg Liabilities" xfId="65"/>
    <cellStyle name="Normal_300-301 Elect Oper Revenues" xfId="66"/>
    <cellStyle name="Normal_310-311 Sales for Resale" xfId="67"/>
    <cellStyle name="Normal_320-323 Electric O&amp;M" xfId="68"/>
    <cellStyle name="Normal_Book1" xfId="69"/>
    <cellStyle name="Normal_Last Approved" xfId="70"/>
    <cellStyle name="Normal_page 113 114" xfId="71"/>
    <cellStyle name="Normal_page 278" xfId="72"/>
    <cellStyle name="Normal_page 300b" xfId="73"/>
    <cellStyle name="Normal_page 310" xfId="74"/>
    <cellStyle name="Normal_page 320" xfId="75"/>
    <cellStyle name="Normal_Sheet1" xfId="76"/>
    <cellStyle name="Normal_Sheet2" xfId="77"/>
    <cellStyle name="Normal_Sheet7" xfId="78"/>
    <cellStyle name="Normal_Sheet8" xfId="79"/>
    <cellStyle name="Note" xfId="80"/>
    <cellStyle name="Output" xfId="81"/>
    <cellStyle name="Percent" xfId="82"/>
    <cellStyle name="Percent 2" xfId="83"/>
    <cellStyle name="Title" xfId="84"/>
    <cellStyle name="Total" xfId="85"/>
    <cellStyle name="Warning Text" xfId="8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styles" Target="styles.xml" /><Relationship Id="rId46" Type="http://schemas.openxmlformats.org/officeDocument/2006/relationships/sharedStrings" Target="sharedStrings.xml" /><Relationship Id="rId4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13"/>
  </sheetPr>
  <dimension ref="A1:T558"/>
  <sheetViews>
    <sheetView view="pageBreakPreview" zoomScale="75" zoomScaleSheetLayoutView="75" zoomScalePageLayoutView="0" workbookViewId="0" topLeftCell="A1">
      <selection activeCell="G11" sqref="G11"/>
    </sheetView>
  </sheetViews>
  <sheetFormatPr defaultColWidth="9.00390625" defaultRowHeight="15" customHeight="1"/>
  <cols>
    <col min="1" max="1" width="4.375" style="94" customWidth="1"/>
    <col min="2" max="2" width="17.125" style="94" customWidth="1"/>
    <col min="3" max="3" width="8.625" style="95" customWidth="1"/>
    <col min="4" max="4" width="2.75390625" style="95" customWidth="1"/>
    <col min="5" max="5" width="3.375" style="96" customWidth="1"/>
    <col min="6" max="6" width="2.375" style="96" customWidth="1"/>
    <col min="7" max="7" width="15.125" style="97" bestFit="1" customWidth="1"/>
    <col min="8" max="8" width="10.00390625" style="98" customWidth="1"/>
    <col min="9" max="9" width="5.50390625" style="98" customWidth="1"/>
    <col min="10" max="10" width="19.125" style="98" bestFit="1" customWidth="1"/>
    <col min="11" max="11" width="7.25390625" style="300" customWidth="1"/>
    <col min="12" max="18" width="17.625" style="96" customWidth="1"/>
    <col min="19" max="16384" width="9.00390625" style="96" customWidth="1"/>
  </cols>
  <sheetData>
    <row r="1" spans="1:12" ht="19.5" customHeight="1" thickTop="1">
      <c r="A1" s="930" t="s">
        <v>574</v>
      </c>
      <c r="B1" s="931"/>
      <c r="C1" s="931"/>
      <c r="D1" s="931"/>
      <c r="E1" s="931"/>
      <c r="F1" s="931"/>
      <c r="G1" s="931"/>
      <c r="H1" s="931"/>
      <c r="I1" s="931"/>
      <c r="J1" s="932"/>
      <c r="K1" s="301"/>
      <c r="L1" s="302"/>
    </row>
    <row r="2" spans="1:12" ht="19.5" customHeight="1">
      <c r="A2" s="933" t="s">
        <v>575</v>
      </c>
      <c r="B2" s="934"/>
      <c r="C2" s="934"/>
      <c r="D2" s="934"/>
      <c r="E2" s="934"/>
      <c r="F2" s="934"/>
      <c r="G2" s="934"/>
      <c r="H2" s="934"/>
      <c r="I2" s="934"/>
      <c r="J2" s="935"/>
      <c r="K2" s="301"/>
      <c r="L2" s="302"/>
    </row>
    <row r="3" spans="1:12" ht="19.5" customHeight="1">
      <c r="A3" s="936" t="s">
        <v>576</v>
      </c>
      <c r="B3" s="937"/>
      <c r="C3" s="937"/>
      <c r="D3" s="937"/>
      <c r="E3" s="937"/>
      <c r="F3" s="937"/>
      <c r="G3" s="937"/>
      <c r="H3" s="937"/>
      <c r="I3" s="937"/>
      <c r="J3" s="938"/>
      <c r="K3" s="301"/>
      <c r="L3" s="302"/>
    </row>
    <row r="4" spans="1:12" ht="24.75" customHeight="1">
      <c r="A4" s="939" t="s">
        <v>577</v>
      </c>
      <c r="B4" s="940"/>
      <c r="C4" s="940"/>
      <c r="D4" s="940"/>
      <c r="E4" s="940"/>
      <c r="F4" s="940"/>
      <c r="G4" s="940"/>
      <c r="H4" s="940"/>
      <c r="I4" s="940"/>
      <c r="J4" s="941"/>
      <c r="K4" s="301"/>
      <c r="L4" s="302"/>
    </row>
    <row r="5" spans="1:12" ht="7.5" customHeight="1">
      <c r="A5" s="372"/>
      <c r="B5" s="105"/>
      <c r="C5" s="106"/>
      <c r="D5" s="106"/>
      <c r="E5" s="107"/>
      <c r="F5" s="107"/>
      <c r="G5" s="108"/>
      <c r="H5" s="109"/>
      <c r="I5" s="110"/>
      <c r="J5" s="373"/>
      <c r="K5" s="301"/>
      <c r="L5" s="302"/>
    </row>
    <row r="6" spans="1:12" ht="12.75" customHeight="1" thickBot="1">
      <c r="A6" s="372"/>
      <c r="B6" s="105"/>
      <c r="C6" s="106"/>
      <c r="D6" s="106"/>
      <c r="E6" s="107"/>
      <c r="F6" s="107"/>
      <c r="G6" s="108"/>
      <c r="H6" s="109"/>
      <c r="I6" s="110"/>
      <c r="J6" s="373"/>
      <c r="K6" s="301"/>
      <c r="L6" s="302"/>
    </row>
    <row r="7" spans="1:12" ht="15" customHeight="1" thickBot="1">
      <c r="A7" s="942" t="s">
        <v>1885</v>
      </c>
      <c r="B7" s="943"/>
      <c r="C7" s="374" t="s">
        <v>837</v>
      </c>
      <c r="D7" s="375"/>
      <c r="E7" s="376" t="s">
        <v>838</v>
      </c>
      <c r="F7" s="377"/>
      <c r="G7" s="948" t="s">
        <v>1887</v>
      </c>
      <c r="H7" s="924" t="s">
        <v>1888</v>
      </c>
      <c r="I7" s="924" t="s">
        <v>1889</v>
      </c>
      <c r="J7" s="916" t="s">
        <v>839</v>
      </c>
      <c r="K7" s="305"/>
      <c r="L7" s="112"/>
    </row>
    <row r="8" spans="1:12" ht="15" customHeight="1" thickBot="1">
      <c r="A8" s="944"/>
      <c r="B8" s="945"/>
      <c r="C8" s="379" t="s">
        <v>840</v>
      </c>
      <c r="D8" s="380" t="s">
        <v>1879</v>
      </c>
      <c r="E8" s="381" t="s">
        <v>1886</v>
      </c>
      <c r="F8" s="382"/>
      <c r="G8" s="949"/>
      <c r="H8" s="925"/>
      <c r="I8" s="925"/>
      <c r="J8" s="914"/>
      <c r="K8" s="306"/>
      <c r="L8" s="114"/>
    </row>
    <row r="9" spans="1:12" ht="15" customHeight="1" thickBot="1">
      <c r="A9" s="946"/>
      <c r="B9" s="947"/>
      <c r="C9" s="383" t="s">
        <v>841</v>
      </c>
      <c r="D9" s="384" t="s">
        <v>579</v>
      </c>
      <c r="E9" s="384" t="s">
        <v>842</v>
      </c>
      <c r="F9" s="384" t="s">
        <v>843</v>
      </c>
      <c r="G9" s="950"/>
      <c r="H9" s="926"/>
      <c r="I9" s="926"/>
      <c r="J9" s="929"/>
      <c r="K9" s="307"/>
      <c r="L9" s="114"/>
    </row>
    <row r="10" spans="1:12" ht="15" customHeight="1">
      <c r="A10" s="385" t="s">
        <v>93</v>
      </c>
      <c r="B10" s="386"/>
      <c r="C10" s="171"/>
      <c r="D10" s="146"/>
      <c r="E10" s="146"/>
      <c r="F10" s="146"/>
      <c r="G10" s="120"/>
      <c r="H10" s="121"/>
      <c r="I10" s="121"/>
      <c r="J10" s="387"/>
      <c r="K10" s="305"/>
      <c r="L10" s="308"/>
    </row>
    <row r="11" spans="1:20" ht="15" customHeight="1">
      <c r="A11" s="388"/>
      <c r="B11" s="122" t="s">
        <v>580</v>
      </c>
      <c r="C11" s="389" t="s">
        <v>95</v>
      </c>
      <c r="D11" s="390">
        <v>301</v>
      </c>
      <c r="E11" s="391" t="s">
        <v>844</v>
      </c>
      <c r="F11" s="391" t="s">
        <v>1881</v>
      </c>
      <c r="G11" s="124">
        <f>+'204-207 Elect Plnt-In-Service'!K3</f>
        <v>114202</v>
      </c>
      <c r="H11" s="392">
        <f>VLOOKUP($E11,ratio,2,FALSE)*$G11</f>
        <v>0</v>
      </c>
      <c r="I11" s="392">
        <f>VLOOKUP($E11,ratio,3,FALSE)*$G11</f>
        <v>0</v>
      </c>
      <c r="J11" s="393">
        <f>VLOOKUP($E11,ratio,4,FALSE)*$G11</f>
        <v>114202</v>
      </c>
      <c r="K11" s="126"/>
      <c r="L11" s="127"/>
      <c r="M11" s="128"/>
      <c r="N11" s="128"/>
      <c r="O11" s="128"/>
      <c r="P11" s="129"/>
      <c r="Q11" s="129"/>
      <c r="R11" s="129"/>
      <c r="S11" s="129"/>
      <c r="T11" s="129"/>
    </row>
    <row r="12" spans="1:20" ht="15" customHeight="1">
      <c r="A12" s="388"/>
      <c r="B12" s="122" t="s">
        <v>581</v>
      </c>
      <c r="C12" s="389" t="s">
        <v>95</v>
      </c>
      <c r="D12" s="390">
        <v>302</v>
      </c>
      <c r="E12" s="391" t="s">
        <v>1872</v>
      </c>
      <c r="F12" s="391" t="s">
        <v>1883</v>
      </c>
      <c r="G12" s="124">
        <f>+'204-207 Elect Plnt-In-Service'!K4</f>
        <v>14250583</v>
      </c>
      <c r="H12" s="130">
        <f>'DIRECT E302'!E13</f>
        <v>13334074.700000001</v>
      </c>
      <c r="I12" s="130">
        <f>'DIRECT E302'!F13</f>
        <v>0</v>
      </c>
      <c r="J12" s="130">
        <f>'DIRECT E302'!G13</f>
        <v>916507.6</v>
      </c>
      <c r="K12" s="126"/>
      <c r="L12" s="309"/>
      <c r="M12" s="128"/>
      <c r="N12" s="128"/>
      <c r="O12" s="128"/>
      <c r="P12" s="129"/>
      <c r="Q12" s="129"/>
      <c r="R12" s="129"/>
      <c r="S12" s="129"/>
      <c r="T12" s="129"/>
    </row>
    <row r="13" spans="1:20" ht="15" customHeight="1">
      <c r="A13" s="388"/>
      <c r="B13" s="122" t="s">
        <v>582</v>
      </c>
      <c r="C13" s="395" t="s">
        <v>95</v>
      </c>
      <c r="D13" s="396">
        <v>303</v>
      </c>
      <c r="E13" s="397" t="s">
        <v>1872</v>
      </c>
      <c r="F13" s="397" t="s">
        <v>844</v>
      </c>
      <c r="G13" s="124">
        <f>+'204-207 Elect Plnt-In-Service'!K5</f>
        <v>15160967</v>
      </c>
      <c r="H13" s="130">
        <f>'DIRECT E303'!E14</f>
        <v>1403267.9</v>
      </c>
      <c r="I13" s="130">
        <f>'DIRECT E303'!F14</f>
        <v>0</v>
      </c>
      <c r="J13" s="130">
        <f>'DIRECT E303'!G14</f>
        <v>13757697.940000003</v>
      </c>
      <c r="K13" s="126"/>
      <c r="L13" s="127"/>
      <c r="M13" s="128"/>
      <c r="N13" s="128"/>
      <c r="O13" s="128"/>
      <c r="P13" s="129"/>
      <c r="Q13" s="129"/>
      <c r="R13" s="129"/>
      <c r="S13" s="129"/>
      <c r="T13" s="129"/>
    </row>
    <row r="14" spans="1:20" ht="15" customHeight="1">
      <c r="A14" s="398" t="s">
        <v>98</v>
      </c>
      <c r="B14" s="149"/>
      <c r="C14" s="921"/>
      <c r="D14" s="922"/>
      <c r="E14" s="922"/>
      <c r="F14" s="923"/>
      <c r="G14" s="399">
        <f>SUM(G11:G13)</f>
        <v>29525752</v>
      </c>
      <c r="H14" s="400">
        <f>SUM(H11:H13)</f>
        <v>14737342.600000001</v>
      </c>
      <c r="I14" s="400">
        <f>SUM(I11:I13)</f>
        <v>0</v>
      </c>
      <c r="J14" s="401">
        <f>SUM(J11:J13)</f>
        <v>14788407.540000003</v>
      </c>
      <c r="K14" s="310"/>
      <c r="L14" s="311"/>
      <c r="M14" s="128"/>
      <c r="N14" s="128"/>
      <c r="O14" s="128"/>
      <c r="P14" s="129"/>
      <c r="Q14" s="129"/>
      <c r="R14" s="129"/>
      <c r="S14" s="129"/>
      <c r="T14" s="129"/>
    </row>
    <row r="15" spans="1:20" s="133" customFormat="1" ht="12" customHeight="1">
      <c r="A15" s="402"/>
      <c r="B15" s="149"/>
      <c r="C15" s="135"/>
      <c r="D15" s="135"/>
      <c r="E15" s="135"/>
      <c r="F15" s="135"/>
      <c r="G15" s="276"/>
      <c r="H15" s="148"/>
      <c r="I15" s="276"/>
      <c r="J15" s="403"/>
      <c r="K15" s="126"/>
      <c r="L15" s="127"/>
      <c r="M15" s="132"/>
      <c r="N15" s="132"/>
      <c r="O15" s="132"/>
      <c r="P15" s="129"/>
      <c r="Q15" s="129"/>
      <c r="R15" s="129"/>
      <c r="S15" s="129"/>
      <c r="T15" s="129"/>
    </row>
    <row r="16" spans="1:12" ht="15" customHeight="1">
      <c r="A16" s="385" t="s">
        <v>99</v>
      </c>
      <c r="B16" s="404"/>
      <c r="C16" s="135"/>
      <c r="D16" s="135"/>
      <c r="E16" s="135"/>
      <c r="F16" s="135"/>
      <c r="G16" s="276"/>
      <c r="H16" s="136"/>
      <c r="I16" s="136"/>
      <c r="J16" s="405"/>
      <c r="K16" s="305"/>
      <c r="L16" s="308"/>
    </row>
    <row r="17" spans="1:15" ht="15" customHeight="1">
      <c r="A17" s="406"/>
      <c r="B17" s="134" t="s">
        <v>1894</v>
      </c>
      <c r="C17" s="389" t="s">
        <v>95</v>
      </c>
      <c r="D17" s="390" t="s">
        <v>100</v>
      </c>
      <c r="E17" s="391" t="s">
        <v>845</v>
      </c>
      <c r="F17" s="391"/>
      <c r="G17" s="124">
        <f>+'204-207 Elect Plnt-In-Service'!K17</f>
        <v>816146214</v>
      </c>
      <c r="H17" s="408">
        <f>VLOOKUP($E17,ratio,2,FALSE)*$G17</f>
        <v>816146214</v>
      </c>
      <c r="I17" s="408">
        <f>VLOOKUP($E17,ratio,3,FALSE)*$G17</f>
        <v>0</v>
      </c>
      <c r="J17" s="409">
        <f>VLOOKUP($E17,ratio,4,FALSE)*$G17</f>
        <v>0</v>
      </c>
      <c r="K17" s="310"/>
      <c r="L17" s="311"/>
      <c r="M17" s="312"/>
      <c r="N17" s="312"/>
      <c r="O17" s="312"/>
    </row>
    <row r="18" spans="1:20" ht="15" customHeight="1">
      <c r="A18" s="406"/>
      <c r="B18" s="134" t="s">
        <v>101</v>
      </c>
      <c r="C18" s="389" t="s">
        <v>95</v>
      </c>
      <c r="D18" s="390" t="s">
        <v>102</v>
      </c>
      <c r="E18" s="391" t="s">
        <v>845</v>
      </c>
      <c r="F18" s="391"/>
      <c r="G18" s="124">
        <f>+'204-207 Elect Plnt-In-Service'!K26</f>
        <v>0</v>
      </c>
      <c r="H18" s="408">
        <f>VLOOKUP($E18,ratio,2,FALSE)*$G18</f>
        <v>0</v>
      </c>
      <c r="I18" s="408">
        <f>VLOOKUP($E18,ratio,3,FALSE)*$G18</f>
        <v>0</v>
      </c>
      <c r="J18" s="409">
        <f>VLOOKUP($E18,ratio,4,FALSE)*$G18</f>
        <v>0</v>
      </c>
      <c r="K18" s="310"/>
      <c r="L18" s="311"/>
      <c r="M18" s="313"/>
      <c r="N18" s="314"/>
      <c r="O18" s="312"/>
      <c r="P18" s="129"/>
      <c r="Q18" s="129"/>
      <c r="R18" s="129"/>
      <c r="S18" s="129"/>
      <c r="T18" s="129"/>
    </row>
    <row r="19" spans="1:20" ht="15" customHeight="1">
      <c r="A19" s="406"/>
      <c r="B19" s="134" t="s">
        <v>103</v>
      </c>
      <c r="C19" s="389" t="s">
        <v>95</v>
      </c>
      <c r="D19" s="390" t="s">
        <v>104</v>
      </c>
      <c r="E19" s="391" t="s">
        <v>845</v>
      </c>
      <c r="F19" s="391"/>
      <c r="G19" s="124">
        <f>+'204-207 Elect Plnt-In-Service'!K36</f>
        <v>164854647</v>
      </c>
      <c r="H19" s="408">
        <f>VLOOKUP($E19,ratio,2,FALSE)*$G19</f>
        <v>164854647</v>
      </c>
      <c r="I19" s="408">
        <f>VLOOKUP($E19,ratio,3,FALSE)*$G19</f>
        <v>0</v>
      </c>
      <c r="J19" s="409">
        <f>VLOOKUP($E19,ratio,4,FALSE)*$G19</f>
        <v>0</v>
      </c>
      <c r="K19" s="310"/>
      <c r="L19" s="311"/>
      <c r="M19" s="128"/>
      <c r="N19" s="128"/>
      <c r="O19" s="128"/>
      <c r="P19" s="129"/>
      <c r="Q19" s="129"/>
      <c r="R19" s="129"/>
      <c r="S19" s="129"/>
      <c r="T19" s="129"/>
    </row>
    <row r="20" spans="1:20" ht="15" customHeight="1">
      <c r="A20" s="406"/>
      <c r="B20" s="134" t="s">
        <v>1895</v>
      </c>
      <c r="C20" s="389" t="s">
        <v>95</v>
      </c>
      <c r="D20" s="390" t="s">
        <v>105</v>
      </c>
      <c r="E20" s="391" t="s">
        <v>845</v>
      </c>
      <c r="F20" s="391"/>
      <c r="G20" s="124">
        <f>+'204-207 Elect Plnt-In-Service'!K46</f>
        <v>728676783</v>
      </c>
      <c r="H20" s="408">
        <f>VLOOKUP($E20,ratio,2,FALSE)*$G20</f>
        <v>728676783</v>
      </c>
      <c r="I20" s="408">
        <f>VLOOKUP($E20,ratio,3,FALSE)*$G20</f>
        <v>0</v>
      </c>
      <c r="J20" s="409">
        <f>VLOOKUP($E20,ratio,4,FALSE)*$G20</f>
        <v>0</v>
      </c>
      <c r="K20" s="310"/>
      <c r="L20" s="311"/>
      <c r="M20" s="128"/>
      <c r="N20" s="128"/>
      <c r="O20" s="128"/>
      <c r="P20" s="129"/>
      <c r="Q20" s="129"/>
      <c r="R20" s="129"/>
      <c r="S20" s="129"/>
      <c r="T20" s="129"/>
    </row>
    <row r="21" spans="1:20" ht="15" customHeight="1">
      <c r="A21" s="398" t="s">
        <v>106</v>
      </c>
      <c r="B21" s="149"/>
      <c r="C21" s="927"/>
      <c r="D21" s="928"/>
      <c r="E21" s="928"/>
      <c r="F21" s="915"/>
      <c r="G21" s="400">
        <f>SUM(G17:G20)</f>
        <v>1709677644</v>
      </c>
      <c r="H21" s="400">
        <f>SUM(H17:H20)</f>
        <v>1709677644</v>
      </c>
      <c r="I21" s="400">
        <f>SUM(I17:I20)</f>
        <v>0</v>
      </c>
      <c r="J21" s="401">
        <f>SUM(J17:J20)</f>
        <v>0</v>
      </c>
      <c r="K21" s="310"/>
      <c r="L21" s="311"/>
      <c r="M21" s="128"/>
      <c r="N21" s="128"/>
      <c r="O21" s="128"/>
      <c r="P21" s="129"/>
      <c r="Q21" s="129"/>
      <c r="R21" s="129"/>
      <c r="S21" s="129"/>
      <c r="T21" s="129"/>
    </row>
    <row r="22" spans="1:15" ht="12" customHeight="1">
      <c r="A22" s="402"/>
      <c r="B22" s="149"/>
      <c r="C22" s="135"/>
      <c r="D22" s="135"/>
      <c r="E22" s="135"/>
      <c r="F22" s="135"/>
      <c r="G22" s="224"/>
      <c r="H22" s="136"/>
      <c r="I22" s="136"/>
      <c r="J22" s="405"/>
      <c r="K22" s="310"/>
      <c r="L22" s="311"/>
      <c r="M22" s="128"/>
      <c r="N22" s="128"/>
      <c r="O22" s="128"/>
    </row>
    <row r="23" spans="1:15" ht="15" customHeight="1">
      <c r="A23" s="385" t="s">
        <v>584</v>
      </c>
      <c r="B23" s="122"/>
      <c r="C23" s="135"/>
      <c r="D23" s="135"/>
      <c r="E23" s="410"/>
      <c r="F23" s="410"/>
      <c r="G23" s="276"/>
      <c r="H23" s="136"/>
      <c r="I23" s="136"/>
      <c r="J23" s="405"/>
      <c r="K23" s="310"/>
      <c r="L23" s="311"/>
      <c r="M23" s="128"/>
      <c r="N23" s="128"/>
      <c r="O23" s="128"/>
    </row>
    <row r="24" spans="1:20" ht="15" customHeight="1">
      <c r="A24" s="406"/>
      <c r="B24" s="134" t="s">
        <v>585</v>
      </c>
      <c r="C24" s="395" t="s">
        <v>95</v>
      </c>
      <c r="D24" s="396" t="s">
        <v>107</v>
      </c>
      <c r="E24" s="397" t="s">
        <v>846</v>
      </c>
      <c r="F24" s="397"/>
      <c r="G24" s="137">
        <f>+'204-207 Elect Plnt-In-Service'!K59</f>
        <v>331209903</v>
      </c>
      <c r="H24" s="408">
        <f>VLOOKUP($E24,ratio,2,FALSE)*$G24</f>
        <v>0</v>
      </c>
      <c r="I24" s="408">
        <f>VLOOKUP($E24,ratio,3,FALSE)*$G24</f>
        <v>331209903</v>
      </c>
      <c r="J24" s="409">
        <f>VLOOKUP($E24,ratio,4,FALSE)*$G24</f>
        <v>0</v>
      </c>
      <c r="K24" s="310"/>
      <c r="L24" s="311"/>
      <c r="M24" s="128"/>
      <c r="N24" s="128"/>
      <c r="O24" s="128"/>
      <c r="P24" s="129"/>
      <c r="Q24" s="129"/>
      <c r="R24" s="129"/>
      <c r="S24" s="129"/>
      <c r="T24" s="129"/>
    </row>
    <row r="25" spans="1:20" ht="15" customHeight="1">
      <c r="A25" s="411" t="s">
        <v>108</v>
      </c>
      <c r="B25" s="412"/>
      <c r="C25" s="921"/>
      <c r="D25" s="922"/>
      <c r="E25" s="922"/>
      <c r="F25" s="923"/>
      <c r="G25" s="399">
        <f>SUM(G24)</f>
        <v>331209903</v>
      </c>
      <c r="H25" s="400">
        <f>SUM(H24)</f>
        <v>0</v>
      </c>
      <c r="I25" s="400">
        <f>SUM(I24)</f>
        <v>331209903</v>
      </c>
      <c r="J25" s="401">
        <f>SUM(J24)</f>
        <v>0</v>
      </c>
      <c r="K25" s="310"/>
      <c r="L25" s="311"/>
      <c r="M25" s="128"/>
      <c r="N25" s="128"/>
      <c r="O25" s="128"/>
      <c r="P25" s="129"/>
      <c r="Q25" s="129"/>
      <c r="R25" s="129"/>
      <c r="S25" s="129"/>
      <c r="T25" s="129"/>
    </row>
    <row r="26" spans="1:20" s="133" customFormat="1" ht="12" customHeight="1">
      <c r="A26" s="402"/>
      <c r="B26" s="412"/>
      <c r="C26" s="413"/>
      <c r="D26" s="135"/>
      <c r="E26" s="135"/>
      <c r="F26" s="135"/>
      <c r="G26" s="155"/>
      <c r="H26" s="155"/>
      <c r="I26" s="155"/>
      <c r="J26" s="414"/>
      <c r="K26" s="126"/>
      <c r="L26" s="127"/>
      <c r="M26" s="132"/>
      <c r="N26" s="132"/>
      <c r="O26" s="132"/>
      <c r="P26" s="129"/>
      <c r="Q26" s="129"/>
      <c r="R26" s="129"/>
      <c r="S26" s="129"/>
      <c r="T26" s="129"/>
    </row>
    <row r="27" spans="1:15" ht="15" customHeight="1">
      <c r="A27" s="385" t="s">
        <v>109</v>
      </c>
      <c r="B27" s="122"/>
      <c r="C27" s="135"/>
      <c r="D27" s="135"/>
      <c r="E27" s="149"/>
      <c r="F27" s="149"/>
      <c r="G27" s="276"/>
      <c r="H27" s="136"/>
      <c r="I27" s="136"/>
      <c r="J27" s="405"/>
      <c r="K27" s="310"/>
      <c r="L27" s="311"/>
      <c r="M27" s="128"/>
      <c r="N27" s="128"/>
      <c r="O27" s="128"/>
    </row>
    <row r="28" spans="1:20" ht="15" customHeight="1">
      <c r="A28" s="406"/>
      <c r="B28" s="134" t="s">
        <v>586</v>
      </c>
      <c r="C28" s="395" t="s">
        <v>95</v>
      </c>
      <c r="D28" s="396" t="s">
        <v>110</v>
      </c>
      <c r="E28" s="397" t="s">
        <v>844</v>
      </c>
      <c r="F28" s="397"/>
      <c r="G28" s="137">
        <f>+'204-207 Elect Plnt-In-Service'!K76</f>
        <v>2892330528</v>
      </c>
      <c r="H28" s="408">
        <f>VLOOKUP($E28,ratio,2,FALSE)*$G28</f>
        <v>0</v>
      </c>
      <c r="I28" s="408">
        <f>VLOOKUP($E28,ratio,3,FALSE)*$G28</f>
        <v>0</v>
      </c>
      <c r="J28" s="409">
        <f>VLOOKUP($E28,ratio,4,FALSE)*$G28</f>
        <v>2892330528</v>
      </c>
      <c r="K28" s="310"/>
      <c r="L28" s="311"/>
      <c r="M28" s="128"/>
      <c r="N28" s="128"/>
      <c r="O28" s="128"/>
      <c r="P28" s="129"/>
      <c r="Q28" s="129"/>
      <c r="R28" s="129"/>
      <c r="S28" s="129"/>
      <c r="T28" s="129"/>
    </row>
    <row r="29" spans="1:20" ht="15" customHeight="1">
      <c r="A29" s="415" t="s">
        <v>111</v>
      </c>
      <c r="B29" s="122"/>
      <c r="C29" s="921"/>
      <c r="D29" s="922"/>
      <c r="E29" s="922"/>
      <c r="F29" s="923"/>
      <c r="G29" s="399">
        <f>SUM(G28)</f>
        <v>2892330528</v>
      </c>
      <c r="H29" s="400">
        <f>SUM(H28)</f>
        <v>0</v>
      </c>
      <c r="I29" s="400">
        <f>SUM(I28)</f>
        <v>0</v>
      </c>
      <c r="J29" s="401">
        <f>SUM(J28)</f>
        <v>2892330528</v>
      </c>
      <c r="K29" s="310"/>
      <c r="L29" s="311"/>
      <c r="M29" s="128"/>
      <c r="N29" s="128"/>
      <c r="O29" s="128"/>
      <c r="P29" s="129"/>
      <c r="Q29" s="129"/>
      <c r="R29" s="129"/>
      <c r="S29" s="129"/>
      <c r="T29" s="129"/>
    </row>
    <row r="30" spans="1:20" s="133" customFormat="1" ht="12" customHeight="1">
      <c r="A30" s="416"/>
      <c r="B30" s="122"/>
      <c r="C30" s="135"/>
      <c r="D30" s="135"/>
      <c r="E30" s="135"/>
      <c r="F30" s="135"/>
      <c r="G30" s="417"/>
      <c r="H30" s="417"/>
      <c r="I30" s="417"/>
      <c r="J30" s="418"/>
      <c r="K30" s="126"/>
      <c r="L30" s="127"/>
      <c r="M30" s="132"/>
      <c r="N30" s="132"/>
      <c r="O30" s="132"/>
      <c r="P30" s="129"/>
      <c r="Q30" s="129"/>
      <c r="R30" s="129"/>
      <c r="S30" s="129"/>
      <c r="T30" s="129"/>
    </row>
    <row r="31" spans="1:15" ht="15" customHeight="1">
      <c r="A31" s="385" t="s">
        <v>112</v>
      </c>
      <c r="B31" s="412"/>
      <c r="C31" s="135"/>
      <c r="D31" s="123"/>
      <c r="E31" s="123"/>
      <c r="F31" s="123"/>
      <c r="G31" s="139"/>
      <c r="H31" s="139"/>
      <c r="I31" s="139"/>
      <c r="J31" s="419"/>
      <c r="K31" s="310"/>
      <c r="L31" s="311"/>
      <c r="M31" s="128"/>
      <c r="N31" s="128"/>
      <c r="O31" s="128"/>
    </row>
    <row r="32" spans="1:15" ht="15" customHeight="1">
      <c r="A32" s="406"/>
      <c r="B32" s="140" t="s">
        <v>113</v>
      </c>
      <c r="C32" s="389" t="s">
        <v>95</v>
      </c>
      <c r="D32" s="390">
        <v>389</v>
      </c>
      <c r="E32" s="391" t="s">
        <v>1883</v>
      </c>
      <c r="F32" s="391"/>
      <c r="G32" s="141">
        <f>+'204-207 Elect Plnt-In-Service'!K87</f>
        <v>6734802</v>
      </c>
      <c r="H32" s="408">
        <f aca="true" t="shared" si="0" ref="H32:H41">VLOOKUP($E32,ratio,2,FALSE)*$G32</f>
        <v>2334042.45283977</v>
      </c>
      <c r="I32" s="408">
        <f aca="true" t="shared" si="1" ref="I32:I41">VLOOKUP($E32,ratio,3,FALSE)*$G32</f>
        <v>452165.92561523966</v>
      </c>
      <c r="J32" s="409">
        <f aca="true" t="shared" si="2" ref="J32:J41">VLOOKUP($E32,ratio,4,FALSE)*$G32</f>
        <v>3948593.6215449907</v>
      </c>
      <c r="K32" s="310"/>
      <c r="L32" s="311"/>
      <c r="M32" s="128"/>
      <c r="N32" s="128"/>
      <c r="O32" s="128"/>
    </row>
    <row r="33" spans="1:15" ht="15" customHeight="1">
      <c r="A33" s="406"/>
      <c r="B33" s="140" t="s">
        <v>114</v>
      </c>
      <c r="C33" s="389" t="s">
        <v>95</v>
      </c>
      <c r="D33" s="390">
        <v>390</v>
      </c>
      <c r="E33" s="391" t="s">
        <v>1883</v>
      </c>
      <c r="F33" s="391"/>
      <c r="G33" s="141">
        <f>+'204-207 Elect Plnt-In-Service'!K88</f>
        <v>30937105</v>
      </c>
      <c r="H33" s="408">
        <f t="shared" si="0"/>
        <v>10721698.490610639</v>
      </c>
      <c r="I33" s="408">
        <f t="shared" si="1"/>
        <v>2077077.3540455769</v>
      </c>
      <c r="J33" s="409">
        <f t="shared" si="2"/>
        <v>18138329.155343786</v>
      </c>
      <c r="K33" s="310"/>
      <c r="L33" s="311"/>
      <c r="M33" s="128"/>
      <c r="N33" s="128"/>
      <c r="O33" s="128"/>
    </row>
    <row r="34" spans="1:15" ht="15" customHeight="1">
      <c r="A34" s="406"/>
      <c r="B34" s="140" t="s">
        <v>115</v>
      </c>
      <c r="C34" s="389" t="s">
        <v>95</v>
      </c>
      <c r="D34" s="390">
        <v>391</v>
      </c>
      <c r="E34" s="391" t="s">
        <v>1877</v>
      </c>
      <c r="F34" s="391"/>
      <c r="G34" s="141">
        <f>+'204-207 Elect Plnt-In-Service'!K89</f>
        <v>34756184</v>
      </c>
      <c r="H34" s="408">
        <f t="shared" si="0"/>
        <v>8818212.70805932</v>
      </c>
      <c r="I34" s="408">
        <f t="shared" si="1"/>
        <v>1132397.4907874183</v>
      </c>
      <c r="J34" s="409">
        <f t="shared" si="2"/>
        <v>24805573.80115326</v>
      </c>
      <c r="K34" s="310"/>
      <c r="L34" s="311"/>
      <c r="M34" s="128"/>
      <c r="N34" s="128"/>
      <c r="O34" s="128"/>
    </row>
    <row r="35" spans="1:15" ht="15" customHeight="1">
      <c r="A35" s="406"/>
      <c r="B35" s="140" t="s">
        <v>116</v>
      </c>
      <c r="C35" s="389" t="s">
        <v>95</v>
      </c>
      <c r="D35" s="390">
        <v>392</v>
      </c>
      <c r="E35" s="391" t="s">
        <v>1892</v>
      </c>
      <c r="F35" s="391"/>
      <c r="G35" s="141">
        <f>+'204-207 Elect Plnt-In-Service'!K90</f>
        <v>1210860</v>
      </c>
      <c r="H35" s="408">
        <f t="shared" si="0"/>
        <v>0</v>
      </c>
      <c r="I35" s="408">
        <f t="shared" si="1"/>
        <v>124412.53079681941</v>
      </c>
      <c r="J35" s="409">
        <f t="shared" si="2"/>
        <v>1086447.4692031806</v>
      </c>
      <c r="K35" s="310"/>
      <c r="L35" s="311"/>
      <c r="M35" s="128"/>
      <c r="N35" s="128"/>
      <c r="O35" s="128"/>
    </row>
    <row r="36" spans="1:15" ht="15" customHeight="1">
      <c r="A36" s="406"/>
      <c r="B36" s="140" t="s">
        <v>117</v>
      </c>
      <c r="C36" s="389" t="s">
        <v>95</v>
      </c>
      <c r="D36" s="390">
        <v>393</v>
      </c>
      <c r="E36" s="391" t="s">
        <v>1883</v>
      </c>
      <c r="F36" s="391"/>
      <c r="G36" s="141">
        <f>+'204-207 Elect Plnt-In-Service'!K91</f>
        <v>1061090</v>
      </c>
      <c r="H36" s="408">
        <f t="shared" si="0"/>
        <v>367735.9937654814</v>
      </c>
      <c r="I36" s="408">
        <f t="shared" si="1"/>
        <v>71240.21493298165</v>
      </c>
      <c r="J36" s="409">
        <f t="shared" si="2"/>
        <v>622113.7913015371</v>
      </c>
      <c r="K36" s="310"/>
      <c r="L36" s="311"/>
      <c r="M36" s="128"/>
      <c r="N36" s="128"/>
      <c r="O36" s="128"/>
    </row>
    <row r="37" spans="1:15" ht="15" customHeight="1">
      <c r="A37" s="406"/>
      <c r="B37" s="140" t="s">
        <v>118</v>
      </c>
      <c r="C37" s="389" t="s">
        <v>95</v>
      </c>
      <c r="D37" s="390">
        <v>394</v>
      </c>
      <c r="E37" s="391" t="s">
        <v>1883</v>
      </c>
      <c r="F37" s="391"/>
      <c r="G37" s="141">
        <f>+'204-207 Elect Plnt-In-Service'!K92</f>
        <v>5918527</v>
      </c>
      <c r="H37" s="408">
        <f t="shared" si="0"/>
        <v>2051150.616792952</v>
      </c>
      <c r="I37" s="408">
        <f t="shared" si="1"/>
        <v>397362.2742337173</v>
      </c>
      <c r="J37" s="409">
        <f t="shared" si="2"/>
        <v>3470014.1089733313</v>
      </c>
      <c r="K37" s="310"/>
      <c r="L37" s="311"/>
      <c r="M37" s="128"/>
      <c r="N37" s="128"/>
      <c r="O37" s="128"/>
    </row>
    <row r="38" spans="1:15" ht="15" customHeight="1">
      <c r="A38" s="406"/>
      <c r="B38" s="140" t="s">
        <v>119</v>
      </c>
      <c r="C38" s="389" t="s">
        <v>95</v>
      </c>
      <c r="D38" s="390">
        <v>395</v>
      </c>
      <c r="E38" s="391" t="s">
        <v>1883</v>
      </c>
      <c r="F38" s="391"/>
      <c r="G38" s="141">
        <f>+'204-207 Elect Plnt-In-Service'!K93</f>
        <v>13347330</v>
      </c>
      <c r="H38" s="408">
        <f t="shared" si="0"/>
        <v>4625709.093164409</v>
      </c>
      <c r="I38" s="408">
        <f t="shared" si="1"/>
        <v>896122.532472678</v>
      </c>
      <c r="J38" s="409">
        <f t="shared" si="2"/>
        <v>7825498.374362914</v>
      </c>
      <c r="K38" s="310"/>
      <c r="L38" s="311"/>
      <c r="M38" s="128"/>
      <c r="N38" s="128"/>
      <c r="O38" s="128"/>
    </row>
    <row r="39" spans="1:15" ht="15" customHeight="1">
      <c r="A39" s="406"/>
      <c r="B39" s="140" t="s">
        <v>120</v>
      </c>
      <c r="C39" s="389" t="s">
        <v>95</v>
      </c>
      <c r="D39" s="390">
        <v>396</v>
      </c>
      <c r="E39" s="391" t="s">
        <v>1892</v>
      </c>
      <c r="F39" s="391"/>
      <c r="G39" s="141">
        <f>+'204-207 Elect Plnt-In-Service'!K94</f>
        <v>1216046</v>
      </c>
      <c r="H39" s="408">
        <f t="shared" si="0"/>
        <v>0</v>
      </c>
      <c r="I39" s="408">
        <f t="shared" si="1"/>
        <v>124945.37801673939</v>
      </c>
      <c r="J39" s="409">
        <f t="shared" si="2"/>
        <v>1091100.6219832606</v>
      </c>
      <c r="K39" s="310"/>
      <c r="L39" s="311"/>
      <c r="M39" s="128"/>
      <c r="N39" s="128"/>
      <c r="O39" s="128"/>
    </row>
    <row r="40" spans="1:15" ht="15" customHeight="1">
      <c r="A40" s="406"/>
      <c r="B40" s="140" t="s">
        <v>121</v>
      </c>
      <c r="C40" s="389" t="s">
        <v>95</v>
      </c>
      <c r="D40" s="390">
        <v>397</v>
      </c>
      <c r="E40" s="391" t="s">
        <v>1883</v>
      </c>
      <c r="F40" s="391"/>
      <c r="G40" s="141">
        <f>+'204-207 Elect Plnt-In-Service'!K95</f>
        <v>41613080</v>
      </c>
      <c r="H40" s="408">
        <f t="shared" si="0"/>
        <v>14421611.10503584</v>
      </c>
      <c r="I40" s="408">
        <f t="shared" si="1"/>
        <v>2793848.5549985017</v>
      </c>
      <c r="J40" s="409">
        <f t="shared" si="2"/>
        <v>24397620.33996566</v>
      </c>
      <c r="K40" s="310"/>
      <c r="L40" s="311"/>
      <c r="M40" s="128"/>
      <c r="N40" s="128"/>
      <c r="O40" s="128"/>
    </row>
    <row r="41" spans="1:15" ht="15" customHeight="1">
      <c r="A41" s="406"/>
      <c r="B41" s="140" t="s">
        <v>122</v>
      </c>
      <c r="C41" s="389" t="s">
        <v>95</v>
      </c>
      <c r="D41" s="390">
        <v>398</v>
      </c>
      <c r="E41" s="391" t="s">
        <v>1883</v>
      </c>
      <c r="F41" s="391"/>
      <c r="G41" s="141">
        <f>+'204-207 Elect Plnt-In-Service'!K96</f>
        <v>449935</v>
      </c>
      <c r="H41" s="408">
        <f t="shared" si="0"/>
        <v>155931.44253067306</v>
      </c>
      <c r="I41" s="408">
        <f t="shared" si="1"/>
        <v>30208.05596685587</v>
      </c>
      <c r="J41" s="409">
        <f t="shared" si="2"/>
        <v>263795.5015024711</v>
      </c>
      <c r="K41" s="310"/>
      <c r="L41" s="311"/>
      <c r="M41" s="128"/>
      <c r="N41" s="128"/>
      <c r="O41" s="128"/>
    </row>
    <row r="42" spans="1:15" ht="15" customHeight="1">
      <c r="A42" s="406"/>
      <c r="B42" s="140" t="s">
        <v>587</v>
      </c>
      <c r="C42" s="389" t="s">
        <v>95</v>
      </c>
      <c r="D42" s="390">
        <v>399</v>
      </c>
      <c r="E42" s="391" t="s">
        <v>1872</v>
      </c>
      <c r="F42" s="391" t="s">
        <v>1883</v>
      </c>
      <c r="G42" s="141">
        <f>+'204-207 Elect Plnt-In-Service'!K99</f>
        <v>0</v>
      </c>
      <c r="H42" s="408">
        <v>0</v>
      </c>
      <c r="I42" s="408">
        <v>0</v>
      </c>
      <c r="J42" s="409">
        <v>0</v>
      </c>
      <c r="K42" s="310"/>
      <c r="L42" s="311"/>
      <c r="M42" s="128"/>
      <c r="N42" s="128"/>
      <c r="O42" s="128"/>
    </row>
    <row r="43" spans="1:15" ht="15" customHeight="1">
      <c r="A43" s="406"/>
      <c r="B43" s="140" t="s">
        <v>588</v>
      </c>
      <c r="C43" s="389" t="s">
        <v>589</v>
      </c>
      <c r="D43" s="390">
        <v>399.1</v>
      </c>
      <c r="E43" s="391" t="s">
        <v>1883</v>
      </c>
      <c r="F43" s="391"/>
      <c r="G43" s="141">
        <f>+'204-207 Elect Plnt-In-Service'!K98</f>
        <v>16026</v>
      </c>
      <c r="H43" s="408">
        <f>VLOOKUP($E43,ratio,2,FALSE)*$G43</f>
        <v>5554.040690314304</v>
      </c>
      <c r="I43" s="408">
        <f>VLOOKUP($E43,ratio,3,FALSE)*$G43</f>
        <v>1075.9649836639342</v>
      </c>
      <c r="J43" s="409">
        <f>VLOOKUP($E43,ratio,4,FALSE)*$G43</f>
        <v>9395.994326021762</v>
      </c>
      <c r="K43" s="310"/>
      <c r="L43" s="311"/>
      <c r="M43" s="128"/>
      <c r="N43" s="128"/>
      <c r="O43" s="128"/>
    </row>
    <row r="44" spans="1:15" ht="12" customHeight="1">
      <c r="A44" s="421"/>
      <c r="B44" s="142"/>
      <c r="C44" s="146"/>
      <c r="D44" s="144"/>
      <c r="E44" s="144"/>
      <c r="F44" s="144"/>
      <c r="G44" s="422"/>
      <c r="H44" s="163"/>
      <c r="I44" s="163"/>
      <c r="J44" s="423"/>
      <c r="K44" s="310"/>
      <c r="L44" s="311"/>
      <c r="M44" s="128"/>
      <c r="N44" s="128"/>
      <c r="O44" s="128"/>
    </row>
    <row r="45" spans="1:15" ht="15" customHeight="1">
      <c r="A45" s="424" t="s">
        <v>123</v>
      </c>
      <c r="B45" s="147"/>
      <c r="C45" s="921"/>
      <c r="D45" s="922"/>
      <c r="E45" s="922"/>
      <c r="F45" s="923"/>
      <c r="G45" s="399">
        <f>SUM(G32:G44)</f>
        <v>137260985</v>
      </c>
      <c r="H45" s="400">
        <f>SUM(H32:H44)</f>
        <v>43501645.9434894</v>
      </c>
      <c r="I45" s="400">
        <f>SUM(I32:I44)</f>
        <v>8100856.276850191</v>
      </c>
      <c r="J45" s="401">
        <f>SUM(J32:J44)</f>
        <v>85658482.77966042</v>
      </c>
      <c r="K45" s="310"/>
      <c r="L45" s="311"/>
      <c r="M45" s="128"/>
      <c r="N45" s="128"/>
      <c r="O45" s="128"/>
    </row>
    <row r="46" spans="1:15" ht="15" customHeight="1" thickBot="1">
      <c r="A46" s="425"/>
      <c r="B46" s="426"/>
      <c r="C46" s="146"/>
      <c r="D46" s="146"/>
      <c r="E46" s="146"/>
      <c r="F46" s="146"/>
      <c r="G46" s="427"/>
      <c r="H46" s="427"/>
      <c r="I46" s="427"/>
      <c r="J46" s="428"/>
      <c r="K46" s="310"/>
      <c r="L46" s="311"/>
      <c r="M46" s="128"/>
      <c r="N46" s="128"/>
      <c r="O46" s="128"/>
    </row>
    <row r="47" spans="1:15" ht="15" customHeight="1" thickTop="1">
      <c r="A47" s="415" t="s">
        <v>124</v>
      </c>
      <c r="B47" s="147"/>
      <c r="C47" s="921"/>
      <c r="D47" s="922"/>
      <c r="E47" s="922"/>
      <c r="F47" s="923"/>
      <c r="G47" s="429">
        <f>G14+G21+G25+G29+G45</f>
        <v>5100004812</v>
      </c>
      <c r="H47" s="430">
        <f>H14+H21+H25+H29+H45</f>
        <v>1767916632.5434892</v>
      </c>
      <c r="I47" s="430">
        <f>I14+I21+I25+I29+I45</f>
        <v>339310759.27685016</v>
      </c>
      <c r="J47" s="431">
        <f>J14+J21+J25+J29+J45</f>
        <v>2992777418.31966</v>
      </c>
      <c r="K47" s="310"/>
      <c r="L47" s="311"/>
      <c r="M47" s="128"/>
      <c r="N47" s="128"/>
      <c r="O47" s="128"/>
    </row>
    <row r="48" spans="1:15" s="133" customFormat="1" ht="15" customHeight="1">
      <c r="A48" s="432" t="s">
        <v>125</v>
      </c>
      <c r="B48" s="147"/>
      <c r="C48" s="146"/>
      <c r="D48" s="146"/>
      <c r="E48" s="149"/>
      <c r="F48" s="149"/>
      <c r="G48" s="148"/>
      <c r="H48" s="148"/>
      <c r="I48" s="148"/>
      <c r="J48" s="433"/>
      <c r="K48" s="126"/>
      <c r="L48" s="127"/>
      <c r="M48" s="132"/>
      <c r="N48" s="132"/>
      <c r="O48" s="132"/>
    </row>
    <row r="49" spans="1:15" ht="15" customHeight="1">
      <c r="A49" s="434"/>
      <c r="B49" s="150"/>
      <c r="C49" s="146"/>
      <c r="D49" s="146"/>
      <c r="E49" s="146"/>
      <c r="F49" s="146"/>
      <c r="G49" s="139"/>
      <c r="H49" s="139"/>
      <c r="I49" s="139"/>
      <c r="J49" s="419"/>
      <c r="K49" s="310"/>
      <c r="L49" s="311"/>
      <c r="M49" s="128"/>
      <c r="N49" s="128"/>
      <c r="O49" s="128"/>
    </row>
    <row r="50" spans="1:15" ht="15" customHeight="1">
      <c r="A50" s="385" t="s">
        <v>126</v>
      </c>
      <c r="B50" s="150"/>
      <c r="C50" s="146"/>
      <c r="D50" s="146"/>
      <c r="E50" s="146"/>
      <c r="F50" s="146"/>
      <c r="G50" s="136"/>
      <c r="H50" s="136"/>
      <c r="I50" s="136"/>
      <c r="J50" s="405"/>
      <c r="K50" s="310"/>
      <c r="L50" s="311"/>
      <c r="M50" s="128"/>
      <c r="N50" s="128"/>
      <c r="O50" s="128"/>
    </row>
    <row r="51" spans="1:15" ht="15" customHeight="1">
      <c r="A51" s="385" t="s">
        <v>127</v>
      </c>
      <c r="B51" s="150"/>
      <c r="C51" s="146"/>
      <c r="D51" s="146"/>
      <c r="E51" s="146"/>
      <c r="F51" s="146"/>
      <c r="G51" s="136"/>
      <c r="H51" s="136"/>
      <c r="I51" s="136"/>
      <c r="J51" s="405"/>
      <c r="K51" s="310"/>
      <c r="L51" s="311"/>
      <c r="M51" s="128"/>
      <c r="N51" s="128"/>
      <c r="O51" s="128"/>
    </row>
    <row r="52" spans="1:15" ht="15" customHeight="1">
      <c r="A52" s="406"/>
      <c r="B52" s="134" t="s">
        <v>1866</v>
      </c>
      <c r="C52" s="390">
        <v>219</v>
      </c>
      <c r="D52" s="435">
        <v>108</v>
      </c>
      <c r="E52" s="391" t="str">
        <f>E17</f>
        <v>PROD</v>
      </c>
      <c r="F52" s="391"/>
      <c r="G52" s="137">
        <f>+'219 Accum Prov for Depr of E Pl'!G21</f>
        <v>454497985</v>
      </c>
      <c r="H52" s="408">
        <f aca="true" t="shared" si="3" ref="H52:H59">VLOOKUP($E52,ratio,2,FALSE)*$G52</f>
        <v>454497985</v>
      </c>
      <c r="I52" s="408">
        <f aca="true" t="shared" si="4" ref="I52:I59">VLOOKUP($E52,ratio,3,FALSE)*$G52</f>
        <v>0</v>
      </c>
      <c r="J52" s="409">
        <f aca="true" t="shared" si="5" ref="J52:J59">VLOOKUP($E52,ratio,4,FALSE)*$G52</f>
        <v>0</v>
      </c>
      <c r="K52" s="310"/>
      <c r="L52" s="311"/>
      <c r="M52" s="128"/>
      <c r="N52" s="128"/>
      <c r="O52" s="128"/>
    </row>
    <row r="53" spans="1:15" ht="15" customHeight="1">
      <c r="A53" s="406"/>
      <c r="B53" s="134" t="s">
        <v>1867</v>
      </c>
      <c r="C53" s="390">
        <v>219</v>
      </c>
      <c r="D53" s="435">
        <v>108</v>
      </c>
      <c r="E53" s="391" t="str">
        <f>E18</f>
        <v>PROD</v>
      </c>
      <c r="F53" s="391"/>
      <c r="G53" s="137">
        <f>+'219 Accum Prov for Depr of E Pl'!G22</f>
        <v>0</v>
      </c>
      <c r="H53" s="408">
        <f t="shared" si="3"/>
        <v>0</v>
      </c>
      <c r="I53" s="408">
        <f t="shared" si="4"/>
        <v>0</v>
      </c>
      <c r="J53" s="409">
        <f t="shared" si="5"/>
        <v>0</v>
      </c>
      <c r="K53" s="310"/>
      <c r="L53" s="311"/>
      <c r="M53" s="128"/>
      <c r="N53" s="128"/>
      <c r="O53" s="128"/>
    </row>
    <row r="54" spans="1:15" ht="15" customHeight="1">
      <c r="A54" s="406"/>
      <c r="B54" s="134" t="s">
        <v>590</v>
      </c>
      <c r="C54" s="390">
        <v>219</v>
      </c>
      <c r="D54" s="390">
        <v>108</v>
      </c>
      <c r="E54" s="391" t="str">
        <f>E19</f>
        <v>PROD</v>
      </c>
      <c r="F54" s="391"/>
      <c r="G54" s="137">
        <f>+'219 Accum Prov for Depr of E Pl'!G23+'219 Accum Prov for Depr of E Pl'!G24</f>
        <v>119491099</v>
      </c>
      <c r="H54" s="408">
        <f t="shared" si="3"/>
        <v>119491099</v>
      </c>
      <c r="I54" s="408">
        <f t="shared" si="4"/>
        <v>0</v>
      </c>
      <c r="J54" s="409">
        <f t="shared" si="5"/>
        <v>0</v>
      </c>
      <c r="K54" s="310"/>
      <c r="L54" s="311"/>
      <c r="M54" s="128"/>
      <c r="N54" s="128"/>
      <c r="O54" s="128"/>
    </row>
    <row r="55" spans="1:15" ht="15" customHeight="1">
      <c r="A55" s="406"/>
      <c r="B55" s="134" t="s">
        <v>1898</v>
      </c>
      <c r="C55" s="390">
        <v>219</v>
      </c>
      <c r="D55" s="435">
        <v>108</v>
      </c>
      <c r="E55" s="391" t="str">
        <f>E20</f>
        <v>PROD</v>
      </c>
      <c r="F55" s="391"/>
      <c r="G55" s="137">
        <f>+'219 Accum Prov for Depr of E Pl'!G25</f>
        <v>125996078</v>
      </c>
      <c r="H55" s="408">
        <f t="shared" si="3"/>
        <v>125996078</v>
      </c>
      <c r="I55" s="408">
        <f t="shared" si="4"/>
        <v>0</v>
      </c>
      <c r="J55" s="409">
        <f t="shared" si="5"/>
        <v>0</v>
      </c>
      <c r="K55" s="310"/>
      <c r="L55" s="311"/>
      <c r="M55" s="128"/>
      <c r="N55" s="128"/>
      <c r="O55" s="128"/>
    </row>
    <row r="56" spans="1:15" ht="15" customHeight="1">
      <c r="A56" s="406"/>
      <c r="B56" s="134" t="s">
        <v>591</v>
      </c>
      <c r="C56" s="390">
        <v>219</v>
      </c>
      <c r="D56" s="435">
        <v>108</v>
      </c>
      <c r="E56" s="391" t="str">
        <f>E24</f>
        <v>TRANS</v>
      </c>
      <c r="F56" s="391"/>
      <c r="G56" s="137">
        <f>+'219 Accum Prov for Depr of E Pl'!G26-'200 Utly Plnt Dep, Amort, Depl'!G29*1</f>
        <v>123136265</v>
      </c>
      <c r="H56" s="408">
        <f t="shared" si="3"/>
        <v>0</v>
      </c>
      <c r="I56" s="408">
        <f t="shared" si="4"/>
        <v>123136265</v>
      </c>
      <c r="J56" s="409">
        <f t="shared" si="5"/>
        <v>0</v>
      </c>
      <c r="K56" s="310"/>
      <c r="L56" s="311"/>
      <c r="M56" s="128"/>
      <c r="N56" s="128"/>
      <c r="O56" s="128"/>
    </row>
    <row r="57" spans="1:15" ht="15" customHeight="1">
      <c r="A57" s="406"/>
      <c r="B57" s="134" t="s">
        <v>1899</v>
      </c>
      <c r="C57" s="390">
        <v>219</v>
      </c>
      <c r="D57" s="435">
        <v>108</v>
      </c>
      <c r="E57" s="391" t="str">
        <f>E28</f>
        <v>DIST</v>
      </c>
      <c r="F57" s="391"/>
      <c r="G57" s="137">
        <f>+'219 Accum Prov for Depr of E Pl'!G27</f>
        <v>1073299571</v>
      </c>
      <c r="H57" s="408">
        <f t="shared" si="3"/>
        <v>0</v>
      </c>
      <c r="I57" s="408">
        <f t="shared" si="4"/>
        <v>0</v>
      </c>
      <c r="J57" s="409">
        <f t="shared" si="5"/>
        <v>1073299571</v>
      </c>
      <c r="K57" s="310"/>
      <c r="L57" s="311"/>
      <c r="M57" s="128"/>
      <c r="N57" s="128"/>
      <c r="O57" s="128"/>
    </row>
    <row r="58" spans="1:15" ht="15" customHeight="1">
      <c r="A58" s="406"/>
      <c r="B58" s="134" t="s">
        <v>1874</v>
      </c>
      <c r="C58" s="390">
        <v>219</v>
      </c>
      <c r="D58" s="435">
        <v>108</v>
      </c>
      <c r="E58" s="391" t="s">
        <v>1873</v>
      </c>
      <c r="F58" s="391"/>
      <c r="G58" s="137">
        <f>+'219 Accum Prov for Depr of E Pl'!G29</f>
        <v>68125305</v>
      </c>
      <c r="H58" s="408">
        <f t="shared" si="3"/>
        <v>21590715.656763125</v>
      </c>
      <c r="I58" s="408">
        <f t="shared" si="4"/>
        <v>4020613.0286882594</v>
      </c>
      <c r="J58" s="409">
        <f t="shared" si="5"/>
        <v>42513976.31454862</v>
      </c>
      <c r="K58" s="310"/>
      <c r="L58" s="311"/>
      <c r="M58" s="128"/>
      <c r="N58" s="128"/>
      <c r="O58" s="128"/>
    </row>
    <row r="59" spans="1:15" ht="15" customHeight="1">
      <c r="A59" s="406"/>
      <c r="B59" s="134" t="s">
        <v>847</v>
      </c>
      <c r="C59" s="390">
        <v>219</v>
      </c>
      <c r="D59" s="435">
        <v>108</v>
      </c>
      <c r="E59" s="391" t="str">
        <f>E11</f>
        <v>DIST</v>
      </c>
      <c r="F59" s="436" t="str">
        <f>F11</f>
        <v> </v>
      </c>
      <c r="G59" s="137">
        <v>0</v>
      </c>
      <c r="H59" s="408">
        <f t="shared" si="3"/>
        <v>0</v>
      </c>
      <c r="I59" s="408">
        <f t="shared" si="4"/>
        <v>0</v>
      </c>
      <c r="J59" s="409">
        <f t="shared" si="5"/>
        <v>0</v>
      </c>
      <c r="K59" s="310"/>
      <c r="L59" s="311"/>
      <c r="M59" s="128"/>
      <c r="N59" s="128"/>
      <c r="O59" s="128"/>
    </row>
    <row r="60" spans="1:15" ht="15" customHeight="1">
      <c r="A60" s="406"/>
      <c r="B60" s="134" t="s">
        <v>848</v>
      </c>
      <c r="C60" s="390">
        <v>219</v>
      </c>
      <c r="D60" s="435">
        <v>108</v>
      </c>
      <c r="E60" s="391" t="s">
        <v>1872</v>
      </c>
      <c r="F60" s="436" t="s">
        <v>1883</v>
      </c>
      <c r="G60" s="394"/>
      <c r="H60" s="408"/>
      <c r="I60" s="408"/>
      <c r="J60" s="409"/>
      <c r="K60" s="310"/>
      <c r="L60" s="311"/>
      <c r="M60" s="128"/>
      <c r="N60" s="128"/>
      <c r="O60" s="128"/>
    </row>
    <row r="61" spans="1:15" ht="15" customHeight="1">
      <c r="A61" s="406"/>
      <c r="B61" s="134" t="s">
        <v>849</v>
      </c>
      <c r="C61" s="390">
        <v>219</v>
      </c>
      <c r="D61" s="435">
        <v>108</v>
      </c>
      <c r="E61" s="391" t="s">
        <v>1872</v>
      </c>
      <c r="F61" s="436" t="s">
        <v>844</v>
      </c>
      <c r="G61" s="394"/>
      <c r="H61" s="408"/>
      <c r="I61" s="408"/>
      <c r="J61" s="409"/>
      <c r="K61" s="310"/>
      <c r="L61" s="311"/>
      <c r="M61" s="128"/>
      <c r="N61" s="128"/>
      <c r="O61" s="128"/>
    </row>
    <row r="62" spans="1:15" ht="15" customHeight="1">
      <c r="A62" s="406"/>
      <c r="B62" s="134" t="s">
        <v>592</v>
      </c>
      <c r="C62" s="390">
        <v>219</v>
      </c>
      <c r="D62" s="435">
        <v>108</v>
      </c>
      <c r="E62" s="391" t="s">
        <v>845</v>
      </c>
      <c r="F62" s="391"/>
      <c r="G62" s="137">
        <v>0</v>
      </c>
      <c r="H62" s="408">
        <f>VLOOKUP($E62,ratio,2,FALSE)*$G62</f>
        <v>0</v>
      </c>
      <c r="I62" s="408">
        <f>VLOOKUP($E62,ratio,3,FALSE)*$G62</f>
        <v>0</v>
      </c>
      <c r="J62" s="409">
        <f>VLOOKUP($E62,ratio,4,FALSE)*$G62</f>
        <v>0</v>
      </c>
      <c r="K62" s="310"/>
      <c r="L62" s="311"/>
      <c r="M62" s="128"/>
      <c r="N62" s="128"/>
      <c r="O62" s="128"/>
    </row>
    <row r="63" spans="1:15" ht="15" customHeight="1">
      <c r="A63" s="406"/>
      <c r="B63" s="134" t="s">
        <v>850</v>
      </c>
      <c r="C63" s="390">
        <v>219</v>
      </c>
      <c r="D63" s="435">
        <v>108</v>
      </c>
      <c r="E63" s="391" t="s">
        <v>844</v>
      </c>
      <c r="F63" s="391"/>
      <c r="G63" s="137">
        <f>+'200 Utly Plnt Dep, Amort, Depl'!G31</f>
        <v>159542</v>
      </c>
      <c r="H63" s="408">
        <f>VLOOKUP($E63,ratio,2,FALSE)*$G63</f>
        <v>0</v>
      </c>
      <c r="I63" s="408">
        <f>VLOOKUP($E63,ratio,3,FALSE)*$G63</f>
        <v>0</v>
      </c>
      <c r="J63" s="409">
        <f>VLOOKUP($E63,ratio,4,FALSE)*$G63</f>
        <v>159542</v>
      </c>
      <c r="K63" s="310"/>
      <c r="L63" s="311"/>
      <c r="M63" s="128"/>
      <c r="N63" s="128"/>
      <c r="O63" s="128"/>
    </row>
    <row r="64" spans="1:15" ht="15" customHeight="1">
      <c r="A64" s="406"/>
      <c r="B64" s="134" t="s">
        <v>593</v>
      </c>
      <c r="C64" s="390">
        <v>219</v>
      </c>
      <c r="D64" s="435">
        <v>108</v>
      </c>
      <c r="E64" s="391" t="s">
        <v>1872</v>
      </c>
      <c r="F64" s="391" t="s">
        <v>1883</v>
      </c>
      <c r="G64" s="137">
        <v>0</v>
      </c>
      <c r="H64" s="408"/>
      <c r="I64" s="408"/>
      <c r="J64" s="409"/>
      <c r="K64" s="310"/>
      <c r="L64" s="311"/>
      <c r="M64" s="128"/>
      <c r="N64" s="128"/>
      <c r="O64" s="128"/>
    </row>
    <row r="65" spans="1:15" ht="15" customHeight="1">
      <c r="A65" s="406"/>
      <c r="B65" s="134" t="s">
        <v>594</v>
      </c>
      <c r="C65" s="390" t="s">
        <v>431</v>
      </c>
      <c r="D65" s="435">
        <v>108</v>
      </c>
      <c r="E65" s="391" t="s">
        <v>1872</v>
      </c>
      <c r="F65" s="391" t="s">
        <v>844</v>
      </c>
      <c r="G65" s="137">
        <v>0</v>
      </c>
      <c r="H65" s="408"/>
      <c r="I65" s="408"/>
      <c r="J65" s="409"/>
      <c r="K65" s="310"/>
      <c r="L65" s="311"/>
      <c r="M65" s="128"/>
      <c r="N65" s="128"/>
      <c r="O65" s="128"/>
    </row>
    <row r="66" spans="1:15" s="133" customFormat="1" ht="15" customHeight="1">
      <c r="A66" s="406"/>
      <c r="B66" s="134" t="s">
        <v>851</v>
      </c>
      <c r="C66" s="390" t="s">
        <v>431</v>
      </c>
      <c r="D66" s="390">
        <v>108</v>
      </c>
      <c r="E66" s="391" t="s">
        <v>1872</v>
      </c>
      <c r="F66" s="391" t="s">
        <v>1883</v>
      </c>
      <c r="G66" s="137">
        <f>+'200 Utly Plnt Dep, Amort, Depl'!O34</f>
        <v>210806718</v>
      </c>
      <c r="H66" s="408">
        <f>'DIRECT ACCUM PROV AMORTDEPR COM'!E26</f>
        <v>46847437.56393977</v>
      </c>
      <c r="I66" s="408">
        <f>'DIRECT ACCUM PROV AMORTDEPR COM'!F26</f>
        <v>8865432.146488287</v>
      </c>
      <c r="J66" s="409">
        <f>'DIRECT ACCUM PROV AMORTDEPR COM'!G26</f>
        <v>155093848.12957144</v>
      </c>
      <c r="K66" s="126"/>
      <c r="L66" s="127"/>
      <c r="M66" s="132"/>
      <c r="N66" s="132"/>
      <c r="O66" s="132"/>
    </row>
    <row r="67" spans="1:15" s="133" customFormat="1" ht="15" customHeight="1">
      <c r="A67" s="406"/>
      <c r="B67" s="134" t="s">
        <v>852</v>
      </c>
      <c r="C67" s="390" t="s">
        <v>431</v>
      </c>
      <c r="D67" s="390">
        <v>108</v>
      </c>
      <c r="E67" s="391" t="s">
        <v>1872</v>
      </c>
      <c r="F67" s="391" t="s">
        <v>844</v>
      </c>
      <c r="G67" s="137">
        <f>+'200 Utly Plnt Dep, Amort, Depl'!G24*0+'200 Utly Plnt Dep, Amort, Depl'!G35*0</f>
        <v>0</v>
      </c>
      <c r="H67" s="408"/>
      <c r="I67" s="408"/>
      <c r="J67" s="409"/>
      <c r="K67" s="126"/>
      <c r="L67" s="127"/>
      <c r="M67" s="132"/>
      <c r="N67" s="132"/>
      <c r="O67" s="132"/>
    </row>
    <row r="68" spans="1:15" s="133" customFormat="1" ht="15" customHeight="1">
      <c r="A68" s="406"/>
      <c r="B68" s="134"/>
      <c r="C68" s="135"/>
      <c r="D68" s="123"/>
      <c r="E68" s="123"/>
      <c r="F68" s="123"/>
      <c r="G68" s="437"/>
      <c r="H68" s="438"/>
      <c r="I68" s="438"/>
      <c r="J68" s="439"/>
      <c r="K68" s="126"/>
      <c r="L68" s="127"/>
      <c r="M68" s="132"/>
      <c r="N68" s="132"/>
      <c r="O68" s="132"/>
    </row>
    <row r="69" spans="1:15" ht="15" customHeight="1">
      <c r="A69" s="385" t="s">
        <v>128</v>
      </c>
      <c r="B69" s="134"/>
      <c r="C69" s="390"/>
      <c r="D69" s="390"/>
      <c r="E69" s="391"/>
      <c r="F69" s="391"/>
      <c r="G69" s="904">
        <f>'200 Utly Plnt Dep, Amort, Depl'!G33*1</f>
        <v>35509127</v>
      </c>
      <c r="H69" s="905">
        <f>'DIRECT ACQ ADJ'!E29</f>
        <v>34618338.66</v>
      </c>
      <c r="I69" s="905">
        <f>'DIRECT ACQ ADJ'!F29</f>
        <v>641589</v>
      </c>
      <c r="J69" s="905">
        <f>'DIRECT ACQ ADJ'!G29</f>
        <v>249199.12</v>
      </c>
      <c r="K69" s="151"/>
      <c r="L69" s="311"/>
      <c r="M69" s="128"/>
      <c r="N69" s="128"/>
      <c r="O69" s="128"/>
    </row>
    <row r="70" spans="1:15" ht="15" customHeight="1">
      <c r="A70" s="440"/>
      <c r="B70" s="134"/>
      <c r="C70" s="135"/>
      <c r="D70" s="123"/>
      <c r="E70" s="123"/>
      <c r="F70" s="123"/>
      <c r="G70" s="153"/>
      <c r="H70" s="163"/>
      <c r="I70" s="163"/>
      <c r="J70" s="423"/>
      <c r="K70" s="310"/>
      <c r="L70" s="311"/>
      <c r="M70" s="128"/>
      <c r="N70" s="128"/>
      <c r="O70" s="128"/>
    </row>
    <row r="71" spans="1:15" ht="15" customHeight="1">
      <c r="A71" s="415" t="s">
        <v>129</v>
      </c>
      <c r="B71" s="149"/>
      <c r="C71" s="921"/>
      <c r="D71" s="922"/>
      <c r="E71" s="922"/>
      <c r="F71" s="923"/>
      <c r="G71" s="441">
        <f>SUM(G52:G69)</f>
        <v>2211021690</v>
      </c>
      <c r="H71" s="442">
        <f>SUM(H52:H67)</f>
        <v>768423315.2207029</v>
      </c>
      <c r="I71" s="442">
        <f>SUM(I52:I67)</f>
        <v>136022310.17517653</v>
      </c>
      <c r="J71" s="443">
        <f>SUM(J52:J67)</f>
        <v>1271066937.4441202</v>
      </c>
      <c r="K71" s="310"/>
      <c r="L71" s="311"/>
      <c r="M71" s="128"/>
      <c r="N71" s="128"/>
      <c r="O71" s="128"/>
    </row>
    <row r="72" spans="1:15" ht="15" customHeight="1">
      <c r="A72" s="440"/>
      <c r="B72" s="154"/>
      <c r="C72" s="135"/>
      <c r="D72" s="123"/>
      <c r="E72" s="123"/>
      <c r="F72" s="123"/>
      <c r="G72" s="155"/>
      <c r="H72" s="155"/>
      <c r="I72" s="155"/>
      <c r="J72" s="414"/>
      <c r="K72" s="310"/>
      <c r="L72" s="311"/>
      <c r="M72" s="128"/>
      <c r="N72" s="128"/>
      <c r="O72" s="128"/>
    </row>
    <row r="73" spans="1:15" ht="15" customHeight="1">
      <c r="A73" s="415" t="s">
        <v>130</v>
      </c>
      <c r="B73" s="147"/>
      <c r="C73" s="921"/>
      <c r="D73" s="922"/>
      <c r="E73" s="922"/>
      <c r="F73" s="923"/>
      <c r="G73" s="441">
        <f>G47-G71</f>
        <v>2888983122</v>
      </c>
      <c r="H73" s="442">
        <f>H47-H71</f>
        <v>999493317.3227863</v>
      </c>
      <c r="I73" s="442">
        <f>I47-I71</f>
        <v>203288449.10167363</v>
      </c>
      <c r="J73" s="443">
        <f>J47-J71</f>
        <v>1721710480.87554</v>
      </c>
      <c r="K73" s="310"/>
      <c r="L73" s="311"/>
      <c r="M73" s="128"/>
      <c r="N73" s="128"/>
      <c r="O73" s="128"/>
    </row>
    <row r="74" spans="1:15" s="133" customFormat="1" ht="15" customHeight="1">
      <c r="A74" s="432" t="s">
        <v>131</v>
      </c>
      <c r="B74" s="147"/>
      <c r="C74" s="146"/>
      <c r="D74" s="146"/>
      <c r="E74" s="444"/>
      <c r="F74" s="444"/>
      <c r="G74" s="276"/>
      <c r="H74" s="276"/>
      <c r="I74" s="276"/>
      <c r="J74" s="433"/>
      <c r="K74" s="126"/>
      <c r="L74" s="127"/>
      <c r="M74" s="132"/>
      <c r="N74" s="132"/>
      <c r="O74" s="132"/>
    </row>
    <row r="75" spans="1:15" s="133" customFormat="1" ht="15" customHeight="1" thickBot="1">
      <c r="A75" s="445"/>
      <c r="B75" s="426"/>
      <c r="C75" s="446"/>
      <c r="D75" s="446"/>
      <c r="E75" s="447"/>
      <c r="F75" s="447"/>
      <c r="G75" s="448"/>
      <c r="H75" s="448"/>
      <c r="I75" s="448"/>
      <c r="J75" s="428"/>
      <c r="K75" s="126"/>
      <c r="L75" s="127"/>
      <c r="M75" s="132"/>
      <c r="N75" s="132"/>
      <c r="O75" s="132"/>
    </row>
    <row r="76" spans="1:15" ht="15" customHeight="1" thickTop="1">
      <c r="A76" s="449" t="s">
        <v>132</v>
      </c>
      <c r="B76" s="147"/>
      <c r="C76" s="146"/>
      <c r="D76" s="146"/>
      <c r="E76" s="444"/>
      <c r="F76" s="444"/>
      <c r="G76" s="136"/>
      <c r="H76" s="136"/>
      <c r="I76" s="136"/>
      <c r="J76" s="419"/>
      <c r="K76" s="310"/>
      <c r="L76" s="311"/>
      <c r="M76" s="128"/>
      <c r="N76" s="128"/>
      <c r="O76" s="128"/>
    </row>
    <row r="77" spans="1:15" ht="15" customHeight="1">
      <c r="A77" s="450"/>
      <c r="B77" s="147"/>
      <c r="C77" s="146"/>
      <c r="D77" s="146"/>
      <c r="E77" s="444"/>
      <c r="F77" s="444"/>
      <c r="G77" s="136"/>
      <c r="H77" s="136"/>
      <c r="I77" s="136"/>
      <c r="J77" s="419"/>
      <c r="K77" s="310"/>
      <c r="L77" s="311"/>
      <c r="M77" s="128"/>
      <c r="N77" s="128"/>
      <c r="O77" s="128"/>
    </row>
    <row r="78" spans="1:15" ht="15" customHeight="1">
      <c r="A78" s="451" t="s">
        <v>595</v>
      </c>
      <c r="B78" s="452"/>
      <c r="C78" s="390" t="s">
        <v>596</v>
      </c>
      <c r="D78" s="390"/>
      <c r="E78" s="391"/>
      <c r="F78" s="391"/>
      <c r="G78" s="407">
        <f>'Sch 1A - Cash Working Capit'!D18</f>
        <v>43830436.375</v>
      </c>
      <c r="H78" s="407">
        <f>'Sch 1A - Cash Working Capit'!E18</f>
        <v>12596597.315395236</v>
      </c>
      <c r="I78" s="407">
        <f>'Sch 1A - Cash Working Capit'!F18</f>
        <v>7506409.14509137</v>
      </c>
      <c r="J78" s="407">
        <f>'Sch 1A - Cash Working Capit'!G18</f>
        <v>23727429.91439575</v>
      </c>
      <c r="K78" s="310"/>
      <c r="L78" s="311"/>
      <c r="M78" s="128"/>
      <c r="N78" s="128"/>
      <c r="O78" s="128"/>
    </row>
    <row r="79" spans="1:15" ht="15" customHeight="1">
      <c r="A79" s="406"/>
      <c r="B79" s="140"/>
      <c r="C79" s="135"/>
      <c r="D79" s="135"/>
      <c r="E79" s="123"/>
      <c r="F79" s="123"/>
      <c r="G79" s="453"/>
      <c r="H79" s="454"/>
      <c r="I79" s="454"/>
      <c r="J79" s="455"/>
      <c r="K79" s="310"/>
      <c r="L79" s="311"/>
      <c r="M79" s="128"/>
      <c r="N79" s="128"/>
      <c r="O79" s="128"/>
    </row>
    <row r="80" spans="1:15" ht="15" customHeight="1">
      <c r="A80" s="456" t="s">
        <v>1141</v>
      </c>
      <c r="B80" s="457"/>
      <c r="C80" s="458"/>
      <c r="D80" s="123"/>
      <c r="E80" s="123"/>
      <c r="F80" s="123"/>
      <c r="G80" s="422"/>
      <c r="H80" s="163"/>
      <c r="I80" s="163"/>
      <c r="J80" s="423"/>
      <c r="K80" s="311"/>
      <c r="L80" s="311"/>
      <c r="M80" s="128"/>
      <c r="N80" s="128"/>
      <c r="O80" s="128"/>
    </row>
    <row r="81" spans="1:15" ht="15" customHeight="1">
      <c r="A81" s="406"/>
      <c r="B81" s="140" t="s">
        <v>133</v>
      </c>
      <c r="C81" s="390" t="s">
        <v>431</v>
      </c>
      <c r="D81" s="390">
        <v>105</v>
      </c>
      <c r="E81" s="391" t="s">
        <v>844</v>
      </c>
      <c r="F81" s="391"/>
      <c r="G81" s="157">
        <f>+'200 Utly Plnt Dep, Amort, Depl'!G11</f>
        <v>8250089</v>
      </c>
      <c r="H81" s="408">
        <f>VLOOKUP($E81,ratio,2,FALSE)*$G81</f>
        <v>0</v>
      </c>
      <c r="I81" s="408">
        <f>VLOOKUP($E81,ratio,3,FALSE)*$G81</f>
        <v>0</v>
      </c>
      <c r="J81" s="409">
        <f>VLOOKUP($E81,ratio,4,FALSE)*$G81</f>
        <v>8250089</v>
      </c>
      <c r="K81" s="311"/>
      <c r="L81" s="311"/>
      <c r="M81" s="128"/>
      <c r="N81" s="128"/>
      <c r="O81" s="128"/>
    </row>
    <row r="82" spans="1:15" ht="15" customHeight="1">
      <c r="A82" s="406"/>
      <c r="B82" s="140" t="s">
        <v>134</v>
      </c>
      <c r="C82" s="390" t="s">
        <v>431</v>
      </c>
      <c r="D82" s="435">
        <v>106</v>
      </c>
      <c r="E82" s="459" t="s">
        <v>1883</v>
      </c>
      <c r="F82" s="391"/>
      <c r="G82" s="157">
        <f>+'200 Utly Plnt Dep, Amort, Depl'!G6</f>
        <v>0</v>
      </c>
      <c r="H82" s="408">
        <f>VLOOKUP($E82,ratio,2,FALSE)*$G82</f>
        <v>0</v>
      </c>
      <c r="I82" s="408">
        <f>VLOOKUP($E82,ratio,3,FALSE)*$G82</f>
        <v>0</v>
      </c>
      <c r="J82" s="409">
        <f>VLOOKUP($E82,ratio,4,FALSE)*$G82</f>
        <v>0</v>
      </c>
      <c r="K82" s="311"/>
      <c r="L82" s="311"/>
      <c r="M82" s="128"/>
      <c r="N82" s="128"/>
      <c r="O82" s="128"/>
    </row>
    <row r="83" spans="1:15" ht="15" customHeight="1">
      <c r="A83" s="406"/>
      <c r="B83" s="149" t="s">
        <v>135</v>
      </c>
      <c r="C83" s="390"/>
      <c r="D83" s="390" t="s">
        <v>597</v>
      </c>
      <c r="E83" s="391" t="s">
        <v>845</v>
      </c>
      <c r="F83" s="391"/>
      <c r="G83" s="158"/>
      <c r="H83" s="408">
        <f>VLOOKUP($E83,ratio,2,FALSE)*$G83</f>
        <v>0</v>
      </c>
      <c r="I83" s="408">
        <f>VLOOKUP($E83,ratio,3,FALSE)*$G83</f>
        <v>0</v>
      </c>
      <c r="J83" s="409">
        <f>VLOOKUP($E83,ratio,4,FALSE)*$G83</f>
        <v>0</v>
      </c>
      <c r="K83" s="310"/>
      <c r="L83" s="311"/>
      <c r="M83" s="128"/>
      <c r="N83" s="128"/>
      <c r="O83" s="128"/>
    </row>
    <row r="84" spans="1:15" ht="15" customHeight="1">
      <c r="A84" s="406"/>
      <c r="B84" s="140" t="s">
        <v>598</v>
      </c>
      <c r="C84" s="390" t="s">
        <v>431</v>
      </c>
      <c r="D84" s="390" t="s">
        <v>599</v>
      </c>
      <c r="E84" s="391" t="s">
        <v>844</v>
      </c>
      <c r="F84" s="391"/>
      <c r="G84" s="157">
        <f>148242338+15456669</f>
        <v>163699007</v>
      </c>
      <c r="H84" s="408">
        <f>VLOOKUP($E84,ratio,2,FALSE)*$G84</f>
        <v>0</v>
      </c>
      <c r="I84" s="408">
        <f>VLOOKUP($E84,ratio,3,FALSE)*$G84</f>
        <v>0</v>
      </c>
      <c r="J84" s="409">
        <f>VLOOKUP($E84,ratio,4,FALSE)*$G84</f>
        <v>163699007</v>
      </c>
      <c r="K84" s="311"/>
      <c r="L84" s="311"/>
      <c r="M84" s="128"/>
      <c r="N84" s="128"/>
      <c r="O84" s="128"/>
    </row>
    <row r="85" spans="1:15" s="133" customFormat="1" ht="15" customHeight="1">
      <c r="A85" s="406"/>
      <c r="B85" s="140" t="s">
        <v>136</v>
      </c>
      <c r="C85" s="396" t="s">
        <v>431</v>
      </c>
      <c r="D85" s="396">
        <v>114</v>
      </c>
      <c r="E85" s="397" t="s">
        <v>1872</v>
      </c>
      <c r="F85" s="397" t="s">
        <v>844</v>
      </c>
      <c r="G85" s="157">
        <f>+'200 Utly Plnt Dep, Amort, Depl'!G13</f>
        <v>77871127</v>
      </c>
      <c r="H85" s="900">
        <f>'DIRECT ACQ ADJ'!E14</f>
        <v>76622596.84</v>
      </c>
      <c r="I85" s="900">
        <f>'DIRECT ACQ ADJ'!F14</f>
        <v>946172.25</v>
      </c>
      <c r="J85" s="900">
        <f>'DIRECT ACQ ADJ'!G14</f>
        <v>302358.01</v>
      </c>
      <c r="K85" s="127"/>
      <c r="L85" s="127"/>
      <c r="M85" s="132"/>
      <c r="N85" s="132"/>
      <c r="O85" s="132"/>
    </row>
    <row r="86" spans="1:15" ht="15" customHeight="1">
      <c r="A86" s="406"/>
      <c r="B86" s="460" t="s">
        <v>1887</v>
      </c>
      <c r="C86" s="921"/>
      <c r="D86" s="922"/>
      <c r="E86" s="922"/>
      <c r="F86" s="923"/>
      <c r="G86" s="461">
        <f>SUM(G81:G85)</f>
        <v>249820223</v>
      </c>
      <c r="H86" s="462">
        <f>SUM(H81:H85)</f>
        <v>76622596.84</v>
      </c>
      <c r="I86" s="462">
        <f>SUM(I81:I85)</f>
        <v>946172.25</v>
      </c>
      <c r="J86" s="463">
        <f>SUM(J81:J85)</f>
        <v>172251454.01</v>
      </c>
      <c r="K86" s="311"/>
      <c r="L86" s="311"/>
      <c r="M86" s="128"/>
      <c r="N86" s="128"/>
      <c r="O86" s="128"/>
    </row>
    <row r="87" spans="1:15" ht="15" customHeight="1">
      <c r="A87" s="406"/>
      <c r="B87" s="460"/>
      <c r="C87" s="464"/>
      <c r="D87" s="464"/>
      <c r="E87" s="464"/>
      <c r="F87" s="464"/>
      <c r="G87" s="465"/>
      <c r="H87" s="465"/>
      <c r="I87" s="465"/>
      <c r="J87" s="466"/>
      <c r="K87" s="311"/>
      <c r="L87" s="311"/>
      <c r="M87" s="128"/>
      <c r="N87" s="128"/>
      <c r="O87" s="128"/>
    </row>
    <row r="88" spans="1:15" ht="15" customHeight="1">
      <c r="A88" s="467" t="s">
        <v>853</v>
      </c>
      <c r="B88" s="457"/>
      <c r="C88" s="458"/>
      <c r="D88" s="123"/>
      <c r="E88" s="123"/>
      <c r="F88" s="123"/>
      <c r="G88" s="468"/>
      <c r="H88" s="468"/>
      <c r="I88" s="468"/>
      <c r="J88" s="469"/>
      <c r="K88" s="311"/>
      <c r="L88" s="311"/>
      <c r="M88" s="128"/>
      <c r="N88" s="128"/>
      <c r="O88" s="128"/>
    </row>
    <row r="89" spans="1:15" ht="15" customHeight="1">
      <c r="A89" s="406"/>
      <c r="B89" s="134" t="s">
        <v>600</v>
      </c>
      <c r="C89" s="390" t="s">
        <v>138</v>
      </c>
      <c r="D89" s="390">
        <v>123</v>
      </c>
      <c r="E89" s="391" t="s">
        <v>1872</v>
      </c>
      <c r="F89" s="391" t="s">
        <v>844</v>
      </c>
      <c r="G89" s="157">
        <f>+'110-111 Bal Sht Assets &amp; Debits'!I23+'110-111 Bal Sht Assets &amp; Debits'!I22*1</f>
        <v>65430548</v>
      </c>
      <c r="H89" s="408"/>
      <c r="I89" s="408"/>
      <c r="J89" s="409"/>
      <c r="K89" s="311"/>
      <c r="L89" s="311"/>
      <c r="M89" s="128"/>
      <c r="N89" s="128"/>
      <c r="O89" s="128"/>
    </row>
    <row r="90" spans="1:15" ht="15" customHeight="1">
      <c r="A90" s="406"/>
      <c r="B90" s="140" t="s">
        <v>137</v>
      </c>
      <c r="C90" s="390" t="s">
        <v>138</v>
      </c>
      <c r="D90" s="390">
        <v>124</v>
      </c>
      <c r="E90" s="391" t="s">
        <v>844</v>
      </c>
      <c r="F90" s="391"/>
      <c r="G90" s="273">
        <f>+'110-111 Bal Sht Assets &amp; Debits'!I25</f>
        <v>56933008</v>
      </c>
      <c r="H90" s="408">
        <f>VLOOKUP($E90,ratio,2,FALSE)*$G90</f>
        <v>0</v>
      </c>
      <c r="I90" s="408">
        <f>VLOOKUP($E90,ratio,3,FALSE)*$G90</f>
        <v>0</v>
      </c>
      <c r="J90" s="409">
        <f>VLOOKUP($E90,ratio,4,FALSE)*$G90</f>
        <v>56933008</v>
      </c>
      <c r="K90" s="311"/>
      <c r="L90" s="311"/>
      <c r="M90" s="128"/>
      <c r="N90" s="128"/>
      <c r="O90" s="128"/>
    </row>
    <row r="91" spans="1:15" ht="15" customHeight="1">
      <c r="A91" s="406"/>
      <c r="B91" s="159" t="s">
        <v>601</v>
      </c>
      <c r="C91" s="390" t="s">
        <v>138</v>
      </c>
      <c r="D91" s="390">
        <v>175</v>
      </c>
      <c r="E91" s="391" t="s">
        <v>844</v>
      </c>
      <c r="F91" s="391"/>
      <c r="G91" s="160">
        <f>+'110-111 Bal Sht Assets &amp; Debits'!I31+'110-111 Bal Sht Assets &amp; Debits'!I32</f>
        <v>6934092</v>
      </c>
      <c r="H91" s="408">
        <f>VLOOKUP($E91,ratio,2,FALSE)*$G91</f>
        <v>0</v>
      </c>
      <c r="I91" s="408">
        <f>VLOOKUP($E91,ratio,3,FALSE)*$G91</f>
        <v>0</v>
      </c>
      <c r="J91" s="409">
        <f>VLOOKUP($E91,ratio,4,FALSE)*$G91</f>
        <v>6934092</v>
      </c>
      <c r="K91" s="311"/>
      <c r="L91" s="311"/>
      <c r="M91" s="128"/>
      <c r="N91" s="128"/>
      <c r="O91" s="128"/>
    </row>
    <row r="92" spans="1:15" ht="15" customHeight="1">
      <c r="A92" s="406"/>
      <c r="B92" s="159" t="s">
        <v>854</v>
      </c>
      <c r="C92" s="396" t="s">
        <v>138</v>
      </c>
      <c r="D92" s="396">
        <v>176</v>
      </c>
      <c r="E92" s="397" t="s">
        <v>844</v>
      </c>
      <c r="F92" s="397"/>
      <c r="G92" s="420"/>
      <c r="H92" s="408">
        <f>VLOOKUP($E92,ratio,2,FALSE)*$G92</f>
        <v>0</v>
      </c>
      <c r="I92" s="408">
        <f>VLOOKUP($E92,ratio,3,FALSE)*$G92</f>
        <v>0</v>
      </c>
      <c r="J92" s="409">
        <f>VLOOKUP($E92,ratio,4,FALSE)*$G92</f>
        <v>0</v>
      </c>
      <c r="K92" s="311"/>
      <c r="L92" s="311"/>
      <c r="M92" s="128"/>
      <c r="N92" s="128"/>
      <c r="O92" s="128"/>
    </row>
    <row r="93" spans="1:15" ht="15" customHeight="1">
      <c r="A93" s="406"/>
      <c r="B93" s="460" t="s">
        <v>1887</v>
      </c>
      <c r="C93" s="921"/>
      <c r="D93" s="922"/>
      <c r="E93" s="922"/>
      <c r="F93" s="923"/>
      <c r="G93" s="461">
        <f>SUM(G89:G92)</f>
        <v>129297648</v>
      </c>
      <c r="H93" s="462">
        <f>SUM(H89:H92)</f>
        <v>0</v>
      </c>
      <c r="I93" s="462">
        <f>SUM(I89:I92)</f>
        <v>0</v>
      </c>
      <c r="J93" s="463">
        <f>SUM(J89:J92)</f>
        <v>63867100</v>
      </c>
      <c r="K93" s="311"/>
      <c r="L93" s="311"/>
      <c r="M93" s="128"/>
      <c r="N93" s="128"/>
      <c r="O93" s="128"/>
    </row>
    <row r="94" spans="1:15" ht="15" customHeight="1">
      <c r="A94" s="406"/>
      <c r="B94" s="460"/>
      <c r="C94" s="464"/>
      <c r="D94" s="464"/>
      <c r="E94" s="464"/>
      <c r="F94" s="464"/>
      <c r="G94" s="465"/>
      <c r="H94" s="465"/>
      <c r="I94" s="465"/>
      <c r="J94" s="466"/>
      <c r="K94" s="311"/>
      <c r="L94" s="311"/>
      <c r="M94" s="128"/>
      <c r="N94" s="128"/>
      <c r="O94" s="128"/>
    </row>
    <row r="95" spans="1:15" s="133" customFormat="1" ht="15" customHeight="1">
      <c r="A95" s="456" t="s">
        <v>855</v>
      </c>
      <c r="B95" s="470"/>
      <c r="C95" s="458"/>
      <c r="D95" s="123"/>
      <c r="E95" s="123"/>
      <c r="F95" s="123"/>
      <c r="G95" s="471"/>
      <c r="H95" s="471"/>
      <c r="I95" s="471"/>
      <c r="J95" s="472"/>
      <c r="K95" s="127"/>
      <c r="L95" s="127"/>
      <c r="M95" s="132"/>
      <c r="N95" s="132"/>
      <c r="O95" s="132"/>
    </row>
    <row r="96" spans="1:15" ht="15" customHeight="1">
      <c r="A96" s="406"/>
      <c r="B96" s="140" t="s">
        <v>139</v>
      </c>
      <c r="C96" s="390" t="s">
        <v>138</v>
      </c>
      <c r="D96" s="390">
        <v>151</v>
      </c>
      <c r="E96" s="391" t="s">
        <v>845</v>
      </c>
      <c r="F96" s="391"/>
      <c r="G96" s="157">
        <f>+'110-111 Bal Sht Assets &amp; Debits'!I46</f>
        <v>7556054</v>
      </c>
      <c r="H96" s="408">
        <f aca="true" t="shared" si="6" ref="H96:H108">VLOOKUP($E96,ratio,2,FALSE)*$G96</f>
        <v>7556054</v>
      </c>
      <c r="I96" s="408">
        <f aca="true" t="shared" si="7" ref="I96:I108">VLOOKUP($E96,ratio,3,FALSE)*$G96</f>
        <v>0</v>
      </c>
      <c r="J96" s="409">
        <f aca="true" t="shared" si="8" ref="J96:J108">VLOOKUP($E96,ratio,4,FALSE)*$G96</f>
        <v>0</v>
      </c>
      <c r="K96" s="311"/>
      <c r="L96" s="311"/>
      <c r="M96" s="128"/>
      <c r="N96" s="128"/>
      <c r="O96" s="128"/>
    </row>
    <row r="97" spans="1:15" ht="15" customHeight="1">
      <c r="A97" s="406"/>
      <c r="B97" s="159" t="s">
        <v>602</v>
      </c>
      <c r="C97" s="390" t="s">
        <v>138</v>
      </c>
      <c r="D97" s="390">
        <v>152</v>
      </c>
      <c r="E97" s="391" t="s">
        <v>845</v>
      </c>
      <c r="F97" s="391"/>
      <c r="G97" s="157">
        <f>+'110-111 Bal Sht Assets &amp; Debits'!I47</f>
        <v>0</v>
      </c>
      <c r="H97" s="408">
        <f t="shared" si="6"/>
        <v>0</v>
      </c>
      <c r="I97" s="408">
        <f t="shared" si="7"/>
        <v>0</v>
      </c>
      <c r="J97" s="409">
        <f t="shared" si="8"/>
        <v>0</v>
      </c>
      <c r="K97" s="311"/>
      <c r="L97" s="311"/>
      <c r="M97" s="128"/>
      <c r="N97" s="128"/>
      <c r="O97" s="128"/>
    </row>
    <row r="98" spans="1:15" ht="15" customHeight="1">
      <c r="A98" s="406"/>
      <c r="B98" s="140" t="s">
        <v>140</v>
      </c>
      <c r="C98" s="390" t="s">
        <v>138</v>
      </c>
      <c r="D98" s="390">
        <v>154</v>
      </c>
      <c r="E98" s="391" t="s">
        <v>1883</v>
      </c>
      <c r="F98" s="391"/>
      <c r="G98" s="157">
        <f>+'110-111 Bal Sht Assets &amp; Debits'!I49</f>
        <v>41499686</v>
      </c>
      <c r="H98" s="408">
        <f t="shared" si="6"/>
        <v>14382312.784179887</v>
      </c>
      <c r="I98" s="408">
        <f t="shared" si="7"/>
        <v>2786235.427995033</v>
      </c>
      <c r="J98" s="409">
        <f t="shared" si="8"/>
        <v>24331137.78782508</v>
      </c>
      <c r="K98" s="311"/>
      <c r="L98" s="311"/>
      <c r="M98" s="128"/>
      <c r="N98" s="128"/>
      <c r="O98" s="128"/>
    </row>
    <row r="99" spans="1:15" ht="15" customHeight="1">
      <c r="A99" s="406"/>
      <c r="B99" s="140" t="s">
        <v>856</v>
      </c>
      <c r="C99" s="390" t="s">
        <v>603</v>
      </c>
      <c r="D99" s="390">
        <v>155</v>
      </c>
      <c r="E99" s="391" t="s">
        <v>844</v>
      </c>
      <c r="F99" s="391"/>
      <c r="G99" s="407"/>
      <c r="H99" s="408">
        <f t="shared" si="6"/>
        <v>0</v>
      </c>
      <c r="I99" s="408">
        <f t="shared" si="7"/>
        <v>0</v>
      </c>
      <c r="J99" s="409">
        <f t="shared" si="8"/>
        <v>0</v>
      </c>
      <c r="K99" s="311"/>
      <c r="L99" s="311"/>
      <c r="M99" s="128"/>
      <c r="N99" s="128"/>
      <c r="O99" s="128"/>
    </row>
    <row r="100" spans="1:15" ht="15" customHeight="1">
      <c r="A100" s="406"/>
      <c r="B100" s="140" t="s">
        <v>857</v>
      </c>
      <c r="C100" s="390" t="s">
        <v>138</v>
      </c>
      <c r="D100" s="390">
        <v>156</v>
      </c>
      <c r="E100" s="391" t="s">
        <v>844</v>
      </c>
      <c r="F100" s="391"/>
      <c r="G100" s="157">
        <f>+'110-111 Bal Sht Assets &amp; Debits'!I50+'110-111 Bal Sht Assets &amp; Debits'!I51</f>
        <v>0</v>
      </c>
      <c r="H100" s="408">
        <f t="shared" si="6"/>
        <v>0</v>
      </c>
      <c r="I100" s="408">
        <f t="shared" si="7"/>
        <v>0</v>
      </c>
      <c r="J100" s="409">
        <f t="shared" si="8"/>
        <v>0</v>
      </c>
      <c r="K100" s="311"/>
      <c r="L100" s="311"/>
      <c r="M100" s="128"/>
      <c r="N100" s="128"/>
      <c r="O100" s="128"/>
    </row>
    <row r="101" spans="1:15" ht="15" customHeight="1">
      <c r="A101" s="406"/>
      <c r="B101" s="140" t="s">
        <v>858</v>
      </c>
      <c r="C101" s="390" t="s">
        <v>603</v>
      </c>
      <c r="D101" s="390">
        <v>158.1</v>
      </c>
      <c r="E101" s="391" t="s">
        <v>845</v>
      </c>
      <c r="F101" s="391"/>
      <c r="G101" s="157">
        <f>+'110-111 Bal Sht Assets &amp; Debits'!I51+'110-111 Bal Sht Assets &amp; Debits'!I52</f>
        <v>0</v>
      </c>
      <c r="H101" s="408">
        <f t="shared" si="6"/>
        <v>0</v>
      </c>
      <c r="I101" s="408">
        <f t="shared" si="7"/>
        <v>0</v>
      </c>
      <c r="J101" s="409">
        <f t="shared" si="8"/>
        <v>0</v>
      </c>
      <c r="K101" s="311"/>
      <c r="L101" s="311"/>
      <c r="M101" s="128"/>
      <c r="N101" s="128"/>
      <c r="O101" s="128"/>
    </row>
    <row r="102" spans="1:15" ht="15" customHeight="1">
      <c r="A102" s="406"/>
      <c r="B102" s="140" t="s">
        <v>859</v>
      </c>
      <c r="C102" s="390" t="s">
        <v>603</v>
      </c>
      <c r="D102" s="390">
        <v>158.2</v>
      </c>
      <c r="E102" s="391" t="s">
        <v>845</v>
      </c>
      <c r="F102" s="391"/>
      <c r="G102" s="407"/>
      <c r="H102" s="408">
        <f t="shared" si="6"/>
        <v>0</v>
      </c>
      <c r="I102" s="408">
        <f t="shared" si="7"/>
        <v>0</v>
      </c>
      <c r="J102" s="409">
        <f t="shared" si="8"/>
        <v>0</v>
      </c>
      <c r="K102" s="311"/>
      <c r="L102" s="311"/>
      <c r="M102" s="128"/>
      <c r="N102" s="128"/>
      <c r="O102" s="128"/>
    </row>
    <row r="103" spans="1:15" ht="14.25" customHeight="1">
      <c r="A103" s="406"/>
      <c r="B103" s="140" t="s">
        <v>149</v>
      </c>
      <c r="C103" s="390" t="s">
        <v>138</v>
      </c>
      <c r="D103" s="390">
        <v>163</v>
      </c>
      <c r="E103" s="391" t="s">
        <v>1883</v>
      </c>
      <c r="F103" s="391"/>
      <c r="G103" s="157">
        <f>+'110-111 Bal Sht Assets &amp; Debits'!I55</f>
        <v>2001197</v>
      </c>
      <c r="H103" s="408">
        <f t="shared" si="6"/>
        <v>693543.5896252911</v>
      </c>
      <c r="I103" s="408">
        <f t="shared" si="7"/>
        <v>134357.78718415787</v>
      </c>
      <c r="J103" s="409">
        <f t="shared" si="8"/>
        <v>1173295.6231905513</v>
      </c>
      <c r="K103" s="311"/>
      <c r="L103" s="311"/>
      <c r="M103" s="128"/>
      <c r="N103" s="128"/>
      <c r="O103" s="128"/>
    </row>
    <row r="104" spans="1:15" ht="15" customHeight="1">
      <c r="A104" s="406"/>
      <c r="B104" s="140" t="s">
        <v>604</v>
      </c>
      <c r="C104" s="390" t="s">
        <v>138</v>
      </c>
      <c r="D104" s="390">
        <v>165</v>
      </c>
      <c r="E104" s="391" t="s">
        <v>1883</v>
      </c>
      <c r="F104" s="391"/>
      <c r="G104" s="157">
        <f>+'110-111 Bal Sht Assets &amp; Debits'!I58</f>
        <v>8637405</v>
      </c>
      <c r="H104" s="408">
        <f t="shared" si="6"/>
        <v>2993416.8743744055</v>
      </c>
      <c r="I104" s="408">
        <f t="shared" si="7"/>
        <v>579904.2387198168</v>
      </c>
      <c r="J104" s="409">
        <f t="shared" si="8"/>
        <v>5064083.886905778</v>
      </c>
      <c r="K104" s="127"/>
      <c r="L104" s="127"/>
      <c r="M104" s="128"/>
      <c r="N104" s="128"/>
      <c r="O104" s="128"/>
    </row>
    <row r="105" spans="1:15" ht="15" customHeight="1">
      <c r="A105" s="406"/>
      <c r="B105" s="159" t="s">
        <v>605</v>
      </c>
      <c r="C105" s="390" t="s">
        <v>138</v>
      </c>
      <c r="D105" s="390">
        <v>175</v>
      </c>
      <c r="E105" s="391" t="s">
        <v>844</v>
      </c>
      <c r="F105" s="391"/>
      <c r="G105" s="157">
        <f>+'110-111 Bal Sht Assets &amp; Debits'!I64+'110-111 Bal Sht Assets &amp; Debits'!I66</f>
        <v>23760193</v>
      </c>
      <c r="H105" s="408">
        <f t="shared" si="6"/>
        <v>0</v>
      </c>
      <c r="I105" s="408">
        <f t="shared" si="7"/>
        <v>0</v>
      </c>
      <c r="J105" s="409">
        <f t="shared" si="8"/>
        <v>23760193</v>
      </c>
      <c r="K105" s="127"/>
      <c r="L105" s="127"/>
      <c r="M105" s="128"/>
      <c r="N105" s="128"/>
      <c r="O105" s="128"/>
    </row>
    <row r="106" spans="1:15" ht="15" customHeight="1">
      <c r="A106" s="406"/>
      <c r="B106" s="159" t="s">
        <v>860</v>
      </c>
      <c r="C106" s="390" t="s">
        <v>603</v>
      </c>
      <c r="D106" s="390">
        <v>175</v>
      </c>
      <c r="E106" s="391" t="s">
        <v>844</v>
      </c>
      <c r="F106" s="391"/>
      <c r="G106" s="420"/>
      <c r="H106" s="408">
        <f t="shared" si="6"/>
        <v>0</v>
      </c>
      <c r="I106" s="408">
        <f t="shared" si="7"/>
        <v>0</v>
      </c>
      <c r="J106" s="409">
        <f t="shared" si="8"/>
        <v>0</v>
      </c>
      <c r="K106" s="127"/>
      <c r="L106" s="127"/>
      <c r="M106" s="128"/>
      <c r="N106" s="128"/>
      <c r="O106" s="128"/>
    </row>
    <row r="107" spans="1:15" ht="15" customHeight="1">
      <c r="A107" s="406"/>
      <c r="B107" s="159" t="s">
        <v>861</v>
      </c>
      <c r="C107" s="473" t="s">
        <v>138</v>
      </c>
      <c r="D107" s="473">
        <v>176</v>
      </c>
      <c r="E107" s="474" t="s">
        <v>844</v>
      </c>
      <c r="F107" s="391"/>
      <c r="G107" s="420"/>
      <c r="H107" s="408">
        <f t="shared" si="6"/>
        <v>0</v>
      </c>
      <c r="I107" s="408">
        <f t="shared" si="7"/>
        <v>0</v>
      </c>
      <c r="J107" s="409">
        <f t="shared" si="8"/>
        <v>0</v>
      </c>
      <c r="K107" s="311"/>
      <c r="L107" s="311"/>
      <c r="M107" s="128"/>
      <c r="N107" s="128"/>
      <c r="O107" s="128"/>
    </row>
    <row r="108" spans="1:15" ht="15" customHeight="1">
      <c r="A108" s="406"/>
      <c r="B108" s="159" t="s">
        <v>862</v>
      </c>
      <c r="C108" s="473" t="s">
        <v>603</v>
      </c>
      <c r="D108" s="473">
        <v>176</v>
      </c>
      <c r="E108" s="474" t="s">
        <v>844</v>
      </c>
      <c r="F108" s="391"/>
      <c r="G108" s="420"/>
      <c r="H108" s="408">
        <f t="shared" si="6"/>
        <v>0</v>
      </c>
      <c r="I108" s="408">
        <f t="shared" si="7"/>
        <v>0</v>
      </c>
      <c r="J108" s="409">
        <f t="shared" si="8"/>
        <v>0</v>
      </c>
      <c r="K108" s="311"/>
      <c r="L108" s="311"/>
      <c r="M108" s="128"/>
      <c r="N108" s="128"/>
      <c r="O108" s="128"/>
    </row>
    <row r="109" spans="1:15" ht="15" customHeight="1">
      <c r="A109" s="406"/>
      <c r="B109" s="460" t="s">
        <v>1887</v>
      </c>
      <c r="C109" s="921"/>
      <c r="D109" s="922"/>
      <c r="E109" s="922"/>
      <c r="F109" s="923"/>
      <c r="G109" s="462">
        <f>SUM(G96:G107)</f>
        <v>83454535</v>
      </c>
      <c r="H109" s="462">
        <f>SUM(H96:H107)</f>
        <v>25625327.248179585</v>
      </c>
      <c r="I109" s="462">
        <f>SUM(I96:I107)</f>
        <v>3500497.4538990078</v>
      </c>
      <c r="J109" s="463">
        <f>SUM(J96:J107)</f>
        <v>54328710.29792141</v>
      </c>
      <c r="K109" s="311"/>
      <c r="L109" s="311"/>
      <c r="M109" s="128"/>
      <c r="N109" s="128"/>
      <c r="O109" s="128"/>
    </row>
    <row r="110" spans="1:15" ht="15" customHeight="1" thickBot="1">
      <c r="A110" s="475"/>
      <c r="B110" s="476"/>
      <c r="C110" s="477"/>
      <c r="D110" s="477"/>
      <c r="E110" s="477"/>
      <c r="F110" s="477"/>
      <c r="G110" s="478"/>
      <c r="H110" s="478"/>
      <c r="I110" s="478"/>
      <c r="J110" s="479"/>
      <c r="K110" s="311"/>
      <c r="L110" s="311"/>
      <c r="M110" s="128"/>
      <c r="N110" s="128"/>
      <c r="O110" s="128"/>
    </row>
    <row r="111" spans="1:15" ht="15" customHeight="1" thickTop="1">
      <c r="A111" s="456" t="s">
        <v>863</v>
      </c>
      <c r="B111" s="480"/>
      <c r="C111" s="458"/>
      <c r="D111" s="123"/>
      <c r="E111" s="123"/>
      <c r="F111" s="123"/>
      <c r="G111" s="422"/>
      <c r="H111" s="163"/>
      <c r="I111" s="163"/>
      <c r="J111" s="423"/>
      <c r="K111" s="311"/>
      <c r="L111" s="311"/>
      <c r="M111" s="128"/>
      <c r="N111" s="128"/>
      <c r="O111" s="128"/>
    </row>
    <row r="112" spans="1:15" ht="15" customHeight="1">
      <c r="A112" s="406"/>
      <c r="B112" s="159" t="s">
        <v>606</v>
      </c>
      <c r="C112" s="390" t="s">
        <v>138</v>
      </c>
      <c r="D112" s="390">
        <v>181</v>
      </c>
      <c r="E112" s="391" t="s">
        <v>1891</v>
      </c>
      <c r="F112" s="391"/>
      <c r="G112" s="157">
        <f>+'110-111 Bal Sht Assets &amp; Debits'!I70</f>
        <v>23026925</v>
      </c>
      <c r="H112" s="408">
        <f>VLOOKUP($E112,ratio,2,FALSE)*$G112</f>
        <v>7982283.390800748</v>
      </c>
      <c r="I112" s="408">
        <f>VLOOKUP($E112,ratio,3,FALSE)*$G112</f>
        <v>1532014.9085304595</v>
      </c>
      <c r="J112" s="409">
        <f>VLOOKUP($E112,ratio,4,FALSE)*$G112</f>
        <v>13512626.692270743</v>
      </c>
      <c r="K112" s="311"/>
      <c r="L112" s="311"/>
      <c r="M112" s="128"/>
      <c r="N112" s="128"/>
      <c r="O112" s="128"/>
    </row>
    <row r="113" spans="1:15" ht="15" customHeight="1">
      <c r="A113" s="406"/>
      <c r="B113" s="159" t="s">
        <v>607</v>
      </c>
      <c r="C113" s="390" t="s">
        <v>138</v>
      </c>
      <c r="D113" s="390">
        <v>182.1</v>
      </c>
      <c r="E113" s="391" t="s">
        <v>1872</v>
      </c>
      <c r="F113" s="391" t="s">
        <v>844</v>
      </c>
      <c r="G113" s="157">
        <f>+'110-111 Bal Sht Assets &amp; Debits'!I71</f>
        <v>101121230</v>
      </c>
      <c r="H113" s="408"/>
      <c r="I113" s="408"/>
      <c r="J113" s="409"/>
      <c r="K113" s="311"/>
      <c r="L113" s="311"/>
      <c r="M113" s="128"/>
      <c r="N113" s="128"/>
      <c r="O113" s="128"/>
    </row>
    <row r="114" spans="1:15" ht="15" customHeight="1">
      <c r="A114" s="406"/>
      <c r="B114" s="159" t="s">
        <v>608</v>
      </c>
      <c r="C114" s="390" t="s">
        <v>138</v>
      </c>
      <c r="D114" s="390">
        <v>182.2</v>
      </c>
      <c r="E114" s="391" t="s">
        <v>1872</v>
      </c>
      <c r="F114" s="391" t="s">
        <v>844</v>
      </c>
      <c r="G114" s="157">
        <f>+'110-111 Bal Sht Assets &amp; Debits'!I72</f>
        <v>43391364</v>
      </c>
      <c r="H114" s="408"/>
      <c r="I114" s="408"/>
      <c r="J114" s="409"/>
      <c r="K114" s="311"/>
      <c r="L114" s="311"/>
      <c r="M114" s="128"/>
      <c r="N114" s="128"/>
      <c r="O114" s="128"/>
    </row>
    <row r="115" spans="1:15" s="133" customFormat="1" ht="15" customHeight="1">
      <c r="A115" s="406"/>
      <c r="B115" s="159" t="s">
        <v>609</v>
      </c>
      <c r="C115" s="390" t="s">
        <v>138</v>
      </c>
      <c r="D115" s="390">
        <v>182.3</v>
      </c>
      <c r="E115" s="391" t="s">
        <v>1872</v>
      </c>
      <c r="F115" s="391" t="s">
        <v>844</v>
      </c>
      <c r="G115" s="157">
        <f>+'110-111 Bal Sht Assets &amp; Debits'!I73</f>
        <v>538922470</v>
      </c>
      <c r="H115" s="125">
        <f>'DIRECT 182.3 Oth Reg Assets '!E70</f>
        <v>241398346.76</v>
      </c>
      <c r="I115" s="125">
        <f>'DIRECT 182.3 Oth Reg Assets '!F70</f>
        <v>8857970.51</v>
      </c>
      <c r="J115" s="125">
        <f>'DIRECT 182.3 Oth Reg Assets '!G70</f>
        <v>288666152.76000005</v>
      </c>
      <c r="K115" s="127"/>
      <c r="L115" s="127"/>
      <c r="M115" s="132"/>
      <c r="N115" s="132"/>
      <c r="O115" s="132"/>
    </row>
    <row r="116" spans="1:15" ht="15" customHeight="1">
      <c r="A116" s="406"/>
      <c r="B116" s="159" t="s">
        <v>610</v>
      </c>
      <c r="C116" s="390" t="s">
        <v>138</v>
      </c>
      <c r="D116" s="390">
        <v>183</v>
      </c>
      <c r="E116" s="391" t="s">
        <v>844</v>
      </c>
      <c r="F116" s="391"/>
      <c r="G116" s="157">
        <f>+'110-111 Bal Sht Assets &amp; Debits'!I74</f>
        <v>657177</v>
      </c>
      <c r="H116" s="408">
        <f aca="true" t="shared" si="9" ref="H116:H125">VLOOKUP($E116,ratio,2,FALSE)*$G116</f>
        <v>0</v>
      </c>
      <c r="I116" s="408">
        <f aca="true" t="shared" si="10" ref="I116:I125">VLOOKUP($E116,ratio,3,FALSE)*$G116</f>
        <v>0</v>
      </c>
      <c r="J116" s="409">
        <f aca="true" t="shared" si="11" ref="J116:J125">VLOOKUP($E116,ratio,4,FALSE)*$G116</f>
        <v>657177</v>
      </c>
      <c r="K116" s="311"/>
      <c r="L116" s="311"/>
      <c r="M116" s="128"/>
      <c r="N116" s="128"/>
      <c r="O116" s="128"/>
    </row>
    <row r="117" spans="1:15" ht="15" customHeight="1">
      <c r="A117" s="406"/>
      <c r="B117" s="159" t="s">
        <v>611</v>
      </c>
      <c r="C117" s="390" t="s">
        <v>138</v>
      </c>
      <c r="D117" s="390">
        <v>183.1</v>
      </c>
      <c r="E117" s="391" t="s">
        <v>844</v>
      </c>
      <c r="F117" s="391"/>
      <c r="G117" s="157">
        <f>+'110-111 Bal Sht Assets &amp; Debits'!I75</f>
        <v>0</v>
      </c>
      <c r="H117" s="408">
        <f t="shared" si="9"/>
        <v>0</v>
      </c>
      <c r="I117" s="408">
        <f t="shared" si="10"/>
        <v>0</v>
      </c>
      <c r="J117" s="409">
        <f t="shared" si="11"/>
        <v>0</v>
      </c>
      <c r="K117" s="311"/>
      <c r="L117" s="311"/>
      <c r="M117" s="128"/>
      <c r="N117" s="128"/>
      <c r="O117" s="128"/>
    </row>
    <row r="118" spans="1:15" ht="15" customHeight="1">
      <c r="A118" s="406"/>
      <c r="B118" s="159" t="s">
        <v>612</v>
      </c>
      <c r="C118" s="390" t="s">
        <v>138</v>
      </c>
      <c r="D118" s="390">
        <v>183.2</v>
      </c>
      <c r="E118" s="391" t="s">
        <v>844</v>
      </c>
      <c r="F118" s="391"/>
      <c r="G118" s="157">
        <f>+'110-111 Bal Sht Assets &amp; Debits'!I76</f>
        <v>0</v>
      </c>
      <c r="H118" s="408">
        <f t="shared" si="9"/>
        <v>0</v>
      </c>
      <c r="I118" s="408">
        <f t="shared" si="10"/>
        <v>0</v>
      </c>
      <c r="J118" s="409">
        <f t="shared" si="11"/>
        <v>0</v>
      </c>
      <c r="K118" s="311"/>
      <c r="L118" s="311"/>
      <c r="M118" s="128"/>
      <c r="N118" s="128"/>
      <c r="O118" s="128"/>
    </row>
    <row r="119" spans="1:15" ht="15" customHeight="1">
      <c r="A119" s="406"/>
      <c r="B119" s="159" t="s">
        <v>613</v>
      </c>
      <c r="C119" s="390" t="s">
        <v>138</v>
      </c>
      <c r="D119" s="390">
        <v>184</v>
      </c>
      <c r="E119" s="391" t="s">
        <v>844</v>
      </c>
      <c r="F119" s="391"/>
      <c r="G119" s="157">
        <f>+'110-111 Bal Sht Assets &amp; Debits'!I77</f>
        <v>0</v>
      </c>
      <c r="H119" s="408">
        <f t="shared" si="9"/>
        <v>0</v>
      </c>
      <c r="I119" s="408">
        <f t="shared" si="10"/>
        <v>0</v>
      </c>
      <c r="J119" s="409">
        <f t="shared" si="11"/>
        <v>0</v>
      </c>
      <c r="K119" s="311"/>
      <c r="L119" s="311"/>
      <c r="M119" s="128"/>
      <c r="N119" s="128"/>
      <c r="O119" s="128"/>
    </row>
    <row r="120" spans="1:15" ht="15" customHeight="1">
      <c r="A120" s="406"/>
      <c r="B120" s="159" t="s">
        <v>614</v>
      </c>
      <c r="C120" s="390" t="s">
        <v>138</v>
      </c>
      <c r="D120" s="390">
        <v>185</v>
      </c>
      <c r="E120" s="391" t="s">
        <v>1891</v>
      </c>
      <c r="F120" s="391"/>
      <c r="G120" s="157">
        <f>+'110-111 Bal Sht Assets &amp; Debits'!I78</f>
        <v>-231994</v>
      </c>
      <c r="H120" s="408">
        <f t="shared" si="9"/>
        <v>-80420.71848348959</v>
      </c>
      <c r="I120" s="408">
        <f t="shared" si="10"/>
        <v>-15434.8992186154</v>
      </c>
      <c r="J120" s="409">
        <f t="shared" si="11"/>
        <v>-136138.38221328548</v>
      </c>
      <c r="K120" s="311"/>
      <c r="L120" s="311"/>
      <c r="M120" s="128"/>
      <c r="N120" s="128"/>
      <c r="O120" s="128"/>
    </row>
    <row r="121" spans="1:15" s="133" customFormat="1" ht="15" customHeight="1">
      <c r="A121" s="406"/>
      <c r="B121" s="159" t="s">
        <v>615</v>
      </c>
      <c r="C121" s="390" t="s">
        <v>138</v>
      </c>
      <c r="D121" s="390">
        <v>186</v>
      </c>
      <c r="E121" s="391" t="s">
        <v>1872</v>
      </c>
      <c r="F121" s="391" t="s">
        <v>844</v>
      </c>
      <c r="G121" s="157">
        <f>+'110-111 Bal Sht Assets &amp; Debits'!I79</f>
        <v>204344453</v>
      </c>
      <c r="H121" s="130">
        <f>'DIRECT 186 Misc Deferred Debits'!E50</f>
        <v>0</v>
      </c>
      <c r="I121" s="130">
        <f>'DIRECT 186 Misc Deferred Debits'!F50</f>
        <v>0</v>
      </c>
      <c r="J121" s="130">
        <f>'DIRECT 186 Misc Deferred Debits'!G50+3</f>
        <v>204344453.25000003</v>
      </c>
      <c r="K121" s="127"/>
      <c r="L121" s="127"/>
      <c r="M121" s="132"/>
      <c r="N121" s="132"/>
      <c r="O121" s="132"/>
    </row>
    <row r="122" spans="1:15" ht="15" customHeight="1">
      <c r="A122" s="406"/>
      <c r="B122" s="159" t="s">
        <v>616</v>
      </c>
      <c r="C122" s="390" t="s">
        <v>138</v>
      </c>
      <c r="D122" s="390">
        <v>187</v>
      </c>
      <c r="E122" s="391" t="s">
        <v>1872</v>
      </c>
      <c r="F122" s="391"/>
      <c r="G122" s="157">
        <f>+'110-111 Bal Sht Assets &amp; Debits'!I80</f>
        <v>2422518</v>
      </c>
      <c r="H122" s="130">
        <f>+'DIRECT 187 Def Losses Disp Prop'!E13</f>
        <v>0</v>
      </c>
      <c r="I122" s="130">
        <f>+'DIRECT 187 Def Losses Disp Prop'!F13</f>
        <v>0</v>
      </c>
      <c r="J122" s="130">
        <f>+'DIRECT 187 Def Losses Disp Prop'!G13</f>
        <v>2422517.67</v>
      </c>
      <c r="K122" s="311"/>
      <c r="L122" s="311"/>
      <c r="M122" s="128"/>
      <c r="N122" s="128"/>
      <c r="O122" s="128"/>
    </row>
    <row r="123" spans="1:15" ht="15" customHeight="1">
      <c r="A123" s="406"/>
      <c r="B123" s="159" t="s">
        <v>617</v>
      </c>
      <c r="C123" s="390" t="s">
        <v>138</v>
      </c>
      <c r="D123" s="390">
        <v>188</v>
      </c>
      <c r="E123" s="391" t="s">
        <v>844</v>
      </c>
      <c r="F123" s="391"/>
      <c r="G123" s="157">
        <f>+'110-111 Bal Sht Assets &amp; Debits'!I81</f>
        <v>0</v>
      </c>
      <c r="H123" s="408">
        <f t="shared" si="9"/>
        <v>0</v>
      </c>
      <c r="I123" s="408">
        <f t="shared" si="10"/>
        <v>0</v>
      </c>
      <c r="J123" s="409">
        <f t="shared" si="11"/>
        <v>0</v>
      </c>
      <c r="K123" s="311"/>
      <c r="L123" s="311"/>
      <c r="M123" s="128"/>
      <c r="N123" s="128"/>
      <c r="O123" s="128"/>
    </row>
    <row r="124" spans="1:15" ht="15" customHeight="1">
      <c r="A124" s="406"/>
      <c r="B124" s="159" t="s">
        <v>618</v>
      </c>
      <c r="C124" s="390" t="s">
        <v>138</v>
      </c>
      <c r="D124" s="390">
        <v>189</v>
      </c>
      <c r="E124" s="391" t="s">
        <v>1891</v>
      </c>
      <c r="F124" s="391"/>
      <c r="G124" s="157">
        <f>+'110-111 Bal Sht Assets &amp; Debits'!I82</f>
        <v>21266360</v>
      </c>
      <c r="H124" s="408">
        <f t="shared" si="9"/>
        <v>7371983.545818184</v>
      </c>
      <c r="I124" s="408">
        <f t="shared" si="10"/>
        <v>1414881.951028017</v>
      </c>
      <c r="J124" s="409">
        <f t="shared" si="11"/>
        <v>12479494.495397838</v>
      </c>
      <c r="K124" s="311"/>
      <c r="L124" s="311"/>
      <c r="M124" s="128"/>
      <c r="N124" s="128"/>
      <c r="O124" s="128"/>
    </row>
    <row r="125" spans="1:15" ht="15" customHeight="1">
      <c r="A125" s="406"/>
      <c r="B125" s="159" t="s">
        <v>619</v>
      </c>
      <c r="C125" s="390" t="s">
        <v>138</v>
      </c>
      <c r="D125" s="390">
        <v>190</v>
      </c>
      <c r="E125" s="391" t="s">
        <v>844</v>
      </c>
      <c r="F125" s="391"/>
      <c r="G125" s="157">
        <f>+'110-111 Bal Sht Assets &amp; Debits'!I83</f>
        <v>161904008</v>
      </c>
      <c r="H125" s="408">
        <f t="shared" si="9"/>
        <v>0</v>
      </c>
      <c r="I125" s="408">
        <f t="shared" si="10"/>
        <v>0</v>
      </c>
      <c r="J125" s="409">
        <f t="shared" si="11"/>
        <v>161904008</v>
      </c>
      <c r="K125" s="127"/>
      <c r="L125" s="127"/>
      <c r="M125" s="128"/>
      <c r="N125" s="128"/>
      <c r="O125" s="128"/>
    </row>
    <row r="126" spans="1:15" ht="15" customHeight="1">
      <c r="A126" s="421"/>
      <c r="B126" s="460" t="s">
        <v>1887</v>
      </c>
      <c r="C126" s="921"/>
      <c r="D126" s="922"/>
      <c r="E126" s="922"/>
      <c r="F126" s="923"/>
      <c r="G126" s="462">
        <f>SUM(G112:G125)</f>
        <v>1096824511</v>
      </c>
      <c r="H126" s="462">
        <f>SUM(H112:H125)</f>
        <v>256672192.97813544</v>
      </c>
      <c r="I126" s="462">
        <f>SUM(I112:I125)</f>
        <v>11789432.47033986</v>
      </c>
      <c r="J126" s="463">
        <f>SUM(J112:J125)</f>
        <v>683850291.4854554</v>
      </c>
      <c r="K126" s="127"/>
      <c r="L126" s="127"/>
      <c r="M126" s="128"/>
      <c r="N126" s="128"/>
      <c r="O126" s="128"/>
    </row>
    <row r="127" spans="1:15" ht="15" customHeight="1">
      <c r="A127" s="421"/>
      <c r="B127" s="161"/>
      <c r="C127" s="481"/>
      <c r="D127" s="144"/>
      <c r="E127" s="144"/>
      <c r="F127" s="144"/>
      <c r="G127" s="274"/>
      <c r="H127" s="163"/>
      <c r="I127" s="163"/>
      <c r="J127" s="423"/>
      <c r="K127" s="127"/>
      <c r="L127" s="127"/>
      <c r="M127" s="128"/>
      <c r="N127" s="128"/>
      <c r="O127" s="128"/>
    </row>
    <row r="128" spans="1:15" ht="15" customHeight="1">
      <c r="A128" s="415" t="s">
        <v>150</v>
      </c>
      <c r="B128" s="147"/>
      <c r="C128" s="921"/>
      <c r="D128" s="922"/>
      <c r="E128" s="922"/>
      <c r="F128" s="923"/>
      <c r="G128" s="462">
        <f>G78+G86+G93+G109+G126</f>
        <v>1603227353.375</v>
      </c>
      <c r="H128" s="462">
        <f>H78+H86+H93+H109+H126</f>
        <v>371516714.3817103</v>
      </c>
      <c r="I128" s="462">
        <f>I78+I86+I93+I109+I126</f>
        <v>23742511.319330238</v>
      </c>
      <c r="J128" s="463">
        <f>J78+J86+J93+J109+J126</f>
        <v>998024985.7077725</v>
      </c>
      <c r="K128" s="126"/>
      <c r="L128" s="127"/>
      <c r="M128" s="128"/>
      <c r="N128" s="128"/>
      <c r="O128" s="128"/>
    </row>
    <row r="129" spans="1:15" s="133" customFormat="1" ht="15" customHeight="1" thickBot="1">
      <c r="A129" s="445"/>
      <c r="B129" s="426"/>
      <c r="C129" s="446"/>
      <c r="D129" s="446"/>
      <c r="E129" s="482"/>
      <c r="F129" s="482"/>
      <c r="G129" s="483"/>
      <c r="H129" s="483"/>
      <c r="I129" s="483"/>
      <c r="J129" s="484"/>
      <c r="K129" s="126"/>
      <c r="L129" s="127"/>
      <c r="M129" s="132"/>
      <c r="N129" s="132"/>
      <c r="O129" s="132"/>
    </row>
    <row r="130" spans="1:15" ht="15" customHeight="1" thickTop="1">
      <c r="A130" s="449" t="s">
        <v>151</v>
      </c>
      <c r="B130" s="147"/>
      <c r="C130" s="146"/>
      <c r="D130" s="144"/>
      <c r="E130" s="144"/>
      <c r="F130" s="144"/>
      <c r="G130" s="275"/>
      <c r="H130" s="275"/>
      <c r="I130" s="275"/>
      <c r="J130" s="485"/>
      <c r="K130" s="126"/>
      <c r="L130" s="127"/>
      <c r="M130" s="128"/>
      <c r="N130" s="128"/>
      <c r="O130" s="128"/>
    </row>
    <row r="131" spans="1:15" ht="15" customHeight="1">
      <c r="A131" s="406"/>
      <c r="B131" s="156" t="s">
        <v>1588</v>
      </c>
      <c r="C131" s="123"/>
      <c r="D131" s="486"/>
      <c r="E131" s="123"/>
      <c r="F131" s="123"/>
      <c r="G131" s="163"/>
      <c r="H131" s="163"/>
      <c r="I131" s="163"/>
      <c r="J131" s="423"/>
      <c r="K131" s="126"/>
      <c r="L131" s="127"/>
      <c r="M131" s="128"/>
      <c r="N131" s="128"/>
      <c r="O131" s="128"/>
    </row>
    <row r="132" spans="1:15" ht="15" customHeight="1">
      <c r="A132" s="406"/>
      <c r="B132" s="159" t="s">
        <v>864</v>
      </c>
      <c r="C132" s="390" t="s">
        <v>152</v>
      </c>
      <c r="D132" s="390">
        <v>244</v>
      </c>
      <c r="E132" s="391" t="s">
        <v>844</v>
      </c>
      <c r="F132" s="391"/>
      <c r="G132" s="164">
        <f>+'112-113 Bal Sht Liablts &amp; Crdts'!H51-'112-113 Bal Sht Liablts &amp; Crdts'!H52+'112-113 Bal Sht Liablts &amp; Crdts'!H53-'112-113 Bal Sht Liablts &amp; Crdts'!H54</f>
        <v>71010055</v>
      </c>
      <c r="H132" s="130">
        <f>'DIRECT 244 245 Der Liab Hedges'!E16</f>
        <v>0</v>
      </c>
      <c r="I132" s="130">
        <f>'DIRECT 244 245 Der Liab Hedges'!F16</f>
        <v>0</v>
      </c>
      <c r="J132" s="130">
        <f>'DIRECT 244 245 Der Liab Hedges'!G16</f>
        <v>71010055</v>
      </c>
      <c r="K132" s="126"/>
      <c r="L132" s="127"/>
      <c r="M132" s="128"/>
      <c r="N132" s="128"/>
      <c r="O132" s="128"/>
    </row>
    <row r="133" spans="1:15" ht="15" customHeight="1">
      <c r="A133" s="406"/>
      <c r="B133" s="487" t="s">
        <v>865</v>
      </c>
      <c r="C133" s="390" t="s">
        <v>866</v>
      </c>
      <c r="D133" s="390">
        <v>244</v>
      </c>
      <c r="E133" s="391" t="s">
        <v>844</v>
      </c>
      <c r="F133" s="391"/>
      <c r="G133" s="420"/>
      <c r="H133" s="408">
        <f>VLOOKUP($E133,ratio,2,FALSE)*$G133</f>
        <v>0</v>
      </c>
      <c r="I133" s="408">
        <f>VLOOKUP($E133,ratio,3,FALSE)*$G133</f>
        <v>0</v>
      </c>
      <c r="J133" s="409">
        <f>VLOOKUP($E133,ratio,4,FALSE)*$G133</f>
        <v>0</v>
      </c>
      <c r="K133" s="126"/>
      <c r="L133" s="127"/>
      <c r="M133" s="128"/>
      <c r="N133" s="128"/>
      <c r="O133" s="128"/>
    </row>
    <row r="134" spans="1:15" ht="15" customHeight="1">
      <c r="A134" s="406"/>
      <c r="B134" s="159" t="s">
        <v>867</v>
      </c>
      <c r="C134" s="390" t="s">
        <v>868</v>
      </c>
      <c r="D134" s="390">
        <v>245</v>
      </c>
      <c r="E134" s="391" t="s">
        <v>844</v>
      </c>
      <c r="F134" s="391"/>
      <c r="G134" s="420"/>
      <c r="H134" s="408">
        <f>VLOOKUP($E134,ratio,2,FALSE)*$G134</f>
        <v>0</v>
      </c>
      <c r="I134" s="408">
        <f>VLOOKUP($E134,ratio,3,FALSE)*$G134</f>
        <v>0</v>
      </c>
      <c r="J134" s="409">
        <f>VLOOKUP($E134,ratio,4,FALSE)*$G134</f>
        <v>0</v>
      </c>
      <c r="K134" s="126"/>
      <c r="L134" s="127"/>
      <c r="M134" s="128"/>
      <c r="N134" s="128"/>
      <c r="O134" s="128"/>
    </row>
    <row r="135" spans="1:15" ht="15" customHeight="1">
      <c r="A135" s="406"/>
      <c r="B135" s="487" t="s">
        <v>869</v>
      </c>
      <c r="C135" s="390" t="s">
        <v>866</v>
      </c>
      <c r="D135" s="390">
        <v>245</v>
      </c>
      <c r="E135" s="391" t="s">
        <v>844</v>
      </c>
      <c r="F135" s="391"/>
      <c r="G135" s="420"/>
      <c r="H135" s="408">
        <f>VLOOKUP($E135,ratio,2,FALSE)*$G135</f>
        <v>0</v>
      </c>
      <c r="I135" s="408">
        <f>VLOOKUP($E135,ratio,3,FALSE)*$G135</f>
        <v>0</v>
      </c>
      <c r="J135" s="409">
        <f>VLOOKUP($E135,ratio,4,FALSE)*$G135</f>
        <v>0</v>
      </c>
      <c r="K135" s="126"/>
      <c r="L135" s="127"/>
      <c r="M135" s="128"/>
      <c r="N135" s="128"/>
      <c r="O135" s="128"/>
    </row>
    <row r="136" spans="1:15" ht="15" customHeight="1">
      <c r="A136" s="406"/>
      <c r="B136" s="460" t="s">
        <v>1887</v>
      </c>
      <c r="C136" s="921"/>
      <c r="D136" s="922"/>
      <c r="E136" s="922"/>
      <c r="F136" s="923"/>
      <c r="G136" s="462">
        <f>SUM(G132)</f>
        <v>71010055</v>
      </c>
      <c r="H136" s="462">
        <f>SUM(H132)</f>
        <v>0</v>
      </c>
      <c r="I136" s="462">
        <f>SUM(I132)</f>
        <v>0</v>
      </c>
      <c r="J136" s="463">
        <f>SUM(J132)</f>
        <v>71010055</v>
      </c>
      <c r="K136" s="126"/>
      <c r="L136" s="127"/>
      <c r="M136" s="128"/>
      <c r="N136" s="128"/>
      <c r="O136" s="128"/>
    </row>
    <row r="137" spans="1:15" ht="15" customHeight="1">
      <c r="A137" s="406"/>
      <c r="B137" s="156" t="s">
        <v>1626</v>
      </c>
      <c r="C137" s="123"/>
      <c r="D137" s="486"/>
      <c r="E137" s="123"/>
      <c r="F137" s="123"/>
      <c r="G137" s="275"/>
      <c r="H137" s="163"/>
      <c r="I137" s="163"/>
      <c r="J137" s="423"/>
      <c r="K137" s="126"/>
      <c r="L137" s="127"/>
      <c r="M137" s="128"/>
      <c r="N137" s="128"/>
      <c r="O137" s="128"/>
    </row>
    <row r="138" spans="1:15" ht="15" customHeight="1">
      <c r="A138" s="406"/>
      <c r="B138" s="159" t="s">
        <v>1585</v>
      </c>
      <c r="C138" s="390" t="s">
        <v>152</v>
      </c>
      <c r="D138" s="390">
        <v>244</v>
      </c>
      <c r="E138" s="391" t="s">
        <v>844</v>
      </c>
      <c r="F138" s="391"/>
      <c r="G138" s="165">
        <f>+'112-113 Bal Sht Liablts &amp; Crdts'!H33+'112-113 Bal Sht Liablts &amp; Crdts'!H34</f>
        <v>0</v>
      </c>
      <c r="H138" s="408">
        <f>VLOOKUP($E138,ratio,2,FALSE)*$G138</f>
        <v>0</v>
      </c>
      <c r="I138" s="408">
        <f>VLOOKUP($E138,ratio,3,FALSE)*$G138</f>
        <v>0</v>
      </c>
      <c r="J138" s="409">
        <f>VLOOKUP($E138,ratio,4,FALSE)*$G138</f>
        <v>0</v>
      </c>
      <c r="K138" s="126"/>
      <c r="L138" s="127"/>
      <c r="M138" s="128"/>
      <c r="N138" s="128"/>
      <c r="O138" s="128"/>
    </row>
    <row r="139" spans="2:15" ht="15" customHeight="1">
      <c r="B139" s="159" t="s">
        <v>1586</v>
      </c>
      <c r="C139" s="390" t="s">
        <v>866</v>
      </c>
      <c r="D139" s="390">
        <v>245</v>
      </c>
      <c r="E139" s="391" t="s">
        <v>844</v>
      </c>
      <c r="F139" s="391"/>
      <c r="G139" s="420"/>
      <c r="H139" s="408">
        <f>VLOOKUP($E139,ratio,2,FALSE)*$G139</f>
        <v>0</v>
      </c>
      <c r="I139" s="408">
        <f>VLOOKUP($E139,ratio,3,FALSE)*$G139</f>
        <v>0</v>
      </c>
      <c r="J139" s="409">
        <f>VLOOKUP($E139,ratio,4,FALSE)*$G139</f>
        <v>0</v>
      </c>
      <c r="K139" s="126"/>
      <c r="L139" s="127"/>
      <c r="M139" s="128"/>
      <c r="N139" s="128"/>
      <c r="O139" s="128"/>
    </row>
    <row r="140" spans="1:15" ht="15" customHeight="1">
      <c r="A140" s="406"/>
      <c r="B140" s="159" t="s">
        <v>620</v>
      </c>
      <c r="C140" s="390" t="s">
        <v>152</v>
      </c>
      <c r="D140" s="390">
        <v>252</v>
      </c>
      <c r="E140" s="391" t="s">
        <v>844</v>
      </c>
      <c r="F140" s="391"/>
      <c r="G140" s="166">
        <f>+'112-113 Bal Sht Liablts &amp; Crdts'!H57</f>
        <v>79267139</v>
      </c>
      <c r="H140" s="408">
        <f>VLOOKUP($E140,ratio,2,FALSE)*$G140</f>
        <v>0</v>
      </c>
      <c r="I140" s="408">
        <f>VLOOKUP($E140,ratio,3,FALSE)*$G140</f>
        <v>0</v>
      </c>
      <c r="J140" s="409">
        <f>VLOOKUP($E140,ratio,4,FALSE)*$G140</f>
        <v>79267139</v>
      </c>
      <c r="K140" s="126"/>
      <c r="L140" s="127"/>
      <c r="M140" s="128"/>
      <c r="N140" s="128"/>
      <c r="O140" s="128"/>
    </row>
    <row r="141" spans="1:15" ht="15" customHeight="1">
      <c r="A141" s="406"/>
      <c r="B141" s="159" t="s">
        <v>621</v>
      </c>
      <c r="C141" s="390" t="s">
        <v>152</v>
      </c>
      <c r="D141" s="390">
        <v>253</v>
      </c>
      <c r="E141" s="391" t="s">
        <v>1872</v>
      </c>
      <c r="F141" s="391" t="s">
        <v>844</v>
      </c>
      <c r="G141" s="166">
        <f>+'112-113 Bal Sht Liablts &amp; Crdts'!H60</f>
        <v>124520678</v>
      </c>
      <c r="H141" s="130">
        <f>+'DIRECT 253 Other Def Credits'!E45</f>
        <v>4626027.58929163</v>
      </c>
      <c r="I141" s="130">
        <f>+'DIRECT 253 Other Def Credits'!F45</f>
        <v>896184.233619542</v>
      </c>
      <c r="J141" s="130">
        <f>+'DIRECT 253 Other Def Credits'!G45</f>
        <v>118998466.767089</v>
      </c>
      <c r="K141" s="126"/>
      <c r="L141" s="127"/>
      <c r="M141" s="128"/>
      <c r="N141" s="128"/>
      <c r="O141" s="128"/>
    </row>
    <row r="142" spans="1:15" ht="15" customHeight="1">
      <c r="A142" s="406"/>
      <c r="B142" s="159" t="s">
        <v>622</v>
      </c>
      <c r="C142" s="390" t="s">
        <v>152</v>
      </c>
      <c r="D142" s="390">
        <v>254</v>
      </c>
      <c r="E142" s="391" t="s">
        <v>1872</v>
      </c>
      <c r="F142" s="391" t="s">
        <v>844</v>
      </c>
      <c r="G142" s="166">
        <f>+'112-113 Bal Sht Liablts &amp; Crdts'!H61</f>
        <v>61094085</v>
      </c>
      <c r="H142" s="125">
        <f>'DIRECT 254 Other Reg Liab '!E21</f>
        <v>5696248.5</v>
      </c>
      <c r="I142" s="125">
        <f>'DIRECT 254 Other Reg Liab '!F21</f>
        <v>0</v>
      </c>
      <c r="J142" s="125">
        <f>'DIRECT 254 Other Reg Liab '!G21</f>
        <v>55397836.51</v>
      </c>
      <c r="K142" s="126"/>
      <c r="L142" s="127"/>
      <c r="M142" s="128"/>
      <c r="N142" s="128"/>
      <c r="O142" s="128"/>
    </row>
    <row r="143" spans="1:15" ht="15" customHeight="1">
      <c r="A143" s="406"/>
      <c r="B143" s="159" t="s">
        <v>623</v>
      </c>
      <c r="C143" s="390" t="s">
        <v>152</v>
      </c>
      <c r="D143" s="390">
        <v>255</v>
      </c>
      <c r="E143" s="391" t="s">
        <v>844</v>
      </c>
      <c r="F143" s="391"/>
      <c r="G143" s="166">
        <f>+'112-113 Bal Sht Liablts &amp; Crdts'!H58</f>
        <v>1737711</v>
      </c>
      <c r="H143" s="408">
        <f aca="true" t="shared" si="12" ref="H143:H148">VLOOKUP($E143,ratio,2,FALSE)*$G143</f>
        <v>0</v>
      </c>
      <c r="I143" s="408">
        <f aca="true" t="shared" si="13" ref="I143:I148">VLOOKUP($E143,ratio,3,FALSE)*$G143</f>
        <v>0</v>
      </c>
      <c r="J143" s="409">
        <f aca="true" t="shared" si="14" ref="J143:J148">VLOOKUP($E143,ratio,4,FALSE)*$G143</f>
        <v>1737711</v>
      </c>
      <c r="K143" s="126"/>
      <c r="L143" s="127"/>
      <c r="M143" s="128"/>
      <c r="N143" s="128"/>
      <c r="O143" s="128"/>
    </row>
    <row r="144" spans="1:15" ht="15" customHeight="1">
      <c r="A144" s="406"/>
      <c r="B144" s="159" t="s">
        <v>624</v>
      </c>
      <c r="C144" s="390" t="s">
        <v>152</v>
      </c>
      <c r="D144" s="390">
        <v>256</v>
      </c>
      <c r="E144" s="391" t="s">
        <v>1872</v>
      </c>
      <c r="F144" s="391"/>
      <c r="G144" s="166">
        <f>+'112-113 Bal Sht Liablts &amp; Crdts'!H59</f>
        <v>2952399</v>
      </c>
      <c r="H144" s="408"/>
      <c r="I144" s="408"/>
      <c r="J144" s="409"/>
      <c r="K144" s="126"/>
      <c r="L144" s="127"/>
      <c r="M144" s="128"/>
      <c r="N144" s="128"/>
      <c r="O144" s="128"/>
    </row>
    <row r="145" spans="1:15" ht="15.75" customHeight="1">
      <c r="A145" s="406"/>
      <c r="B145" s="159" t="s">
        <v>625</v>
      </c>
      <c r="C145" s="390" t="s">
        <v>152</v>
      </c>
      <c r="D145" s="390">
        <v>257</v>
      </c>
      <c r="E145" s="391" t="s">
        <v>1891</v>
      </c>
      <c r="F145" s="391"/>
      <c r="G145" s="166">
        <f>+'112-113 Bal Sht Liablts &amp; Crdts'!H62</f>
        <v>494072</v>
      </c>
      <c r="H145" s="408">
        <f t="shared" si="12"/>
        <v>171270.05535735696</v>
      </c>
      <c r="I145" s="408">
        <f t="shared" si="13"/>
        <v>32871.33083933096</v>
      </c>
      <c r="J145" s="409">
        <f t="shared" si="14"/>
        <v>289930.61362312123</v>
      </c>
      <c r="K145" s="126"/>
      <c r="L145" s="127"/>
      <c r="M145" s="128"/>
      <c r="N145" s="128"/>
      <c r="O145" s="128"/>
    </row>
    <row r="146" spans="1:15" ht="15" customHeight="1">
      <c r="A146" s="406"/>
      <c r="B146" s="159" t="s">
        <v>626</v>
      </c>
      <c r="C146" s="390" t="s">
        <v>152</v>
      </c>
      <c r="D146" s="390">
        <v>281</v>
      </c>
      <c r="E146" s="391" t="s">
        <v>844</v>
      </c>
      <c r="F146" s="391"/>
      <c r="G146" s="166">
        <f>+'112-113 Bal Sht Liablts &amp; Crdts'!H63</f>
        <v>0</v>
      </c>
      <c r="H146" s="408">
        <f t="shared" si="12"/>
        <v>0</v>
      </c>
      <c r="I146" s="408">
        <f t="shared" si="13"/>
        <v>0</v>
      </c>
      <c r="J146" s="409">
        <f t="shared" si="14"/>
        <v>0</v>
      </c>
      <c r="K146" s="126"/>
      <c r="L146" s="127"/>
      <c r="M146" s="128"/>
      <c r="N146" s="128"/>
      <c r="O146" s="128"/>
    </row>
    <row r="147" spans="1:15" ht="15" customHeight="1">
      <c r="A147" s="406"/>
      <c r="B147" s="159" t="s">
        <v>627</v>
      </c>
      <c r="C147" s="390" t="s">
        <v>152</v>
      </c>
      <c r="D147" s="390">
        <v>282</v>
      </c>
      <c r="E147" s="391" t="s">
        <v>844</v>
      </c>
      <c r="F147" s="391"/>
      <c r="G147" s="166">
        <f>+'112-113 Bal Sht Liablts &amp; Crdts'!H64</f>
        <v>611456563</v>
      </c>
      <c r="H147" s="408">
        <f t="shared" si="12"/>
        <v>0</v>
      </c>
      <c r="I147" s="408">
        <f t="shared" si="13"/>
        <v>0</v>
      </c>
      <c r="J147" s="409">
        <f t="shared" si="14"/>
        <v>611456563</v>
      </c>
      <c r="K147" s="126"/>
      <c r="L147" s="127"/>
      <c r="M147" s="128"/>
      <c r="N147" s="128"/>
      <c r="O147" s="128"/>
    </row>
    <row r="148" spans="1:15" ht="15" customHeight="1">
      <c r="A148" s="406"/>
      <c r="B148" s="159" t="s">
        <v>628</v>
      </c>
      <c r="C148" s="390" t="s">
        <v>152</v>
      </c>
      <c r="D148" s="390">
        <v>283</v>
      </c>
      <c r="E148" s="391" t="s">
        <v>844</v>
      </c>
      <c r="F148" s="391"/>
      <c r="G148" s="166">
        <f>+'112-113 Bal Sht Liablts &amp; Crdts'!H65</f>
        <v>296532901</v>
      </c>
      <c r="H148" s="408">
        <f t="shared" si="12"/>
        <v>0</v>
      </c>
      <c r="I148" s="408">
        <f t="shared" si="13"/>
        <v>0</v>
      </c>
      <c r="J148" s="409">
        <f t="shared" si="14"/>
        <v>296532901</v>
      </c>
      <c r="K148" s="126"/>
      <c r="L148" s="127"/>
      <c r="M148" s="128"/>
      <c r="N148" s="128"/>
      <c r="O148" s="128"/>
    </row>
    <row r="149" spans="1:15" ht="15" customHeight="1">
      <c r="A149" s="406"/>
      <c r="B149" s="460" t="s">
        <v>1887</v>
      </c>
      <c r="C149" s="921"/>
      <c r="D149" s="922"/>
      <c r="E149" s="922"/>
      <c r="F149" s="923"/>
      <c r="G149" s="462">
        <f>SUM(G138:G148)</f>
        <v>1178055548</v>
      </c>
      <c r="H149" s="462">
        <f>SUM(H138:H148)</f>
        <v>10493546.144648988</v>
      </c>
      <c r="I149" s="462">
        <f>SUM(I138:I148)</f>
        <v>929055.5644588729</v>
      </c>
      <c r="J149" s="463">
        <f>SUM(J138:J148)</f>
        <v>1163680547.8907123</v>
      </c>
      <c r="K149" s="126"/>
      <c r="L149" s="127"/>
      <c r="M149" s="128"/>
      <c r="N149" s="128"/>
      <c r="O149" s="128"/>
    </row>
    <row r="150" spans="1:15" ht="15" customHeight="1">
      <c r="A150" s="406"/>
      <c r="B150" s="167"/>
      <c r="C150" s="144"/>
      <c r="D150" s="488"/>
      <c r="E150" s="144"/>
      <c r="F150" s="144"/>
      <c r="G150" s="468"/>
      <c r="H150" s="163"/>
      <c r="I150" s="163"/>
      <c r="J150" s="423"/>
      <c r="K150" s="126"/>
      <c r="L150" s="127"/>
      <c r="M150" s="128"/>
      <c r="N150" s="128"/>
      <c r="O150" s="128"/>
    </row>
    <row r="151" spans="1:15" ht="15" customHeight="1">
      <c r="A151" s="415" t="s">
        <v>153</v>
      </c>
      <c r="B151" s="147"/>
      <c r="C151" s="921"/>
      <c r="D151" s="922"/>
      <c r="E151" s="922"/>
      <c r="F151" s="923"/>
      <c r="G151" s="462">
        <f>+G149+G136</f>
        <v>1249065603</v>
      </c>
      <c r="H151" s="462">
        <f>+H149+H136</f>
        <v>10493546.144648988</v>
      </c>
      <c r="I151" s="462">
        <f>+I149+I136</f>
        <v>929055.5644588729</v>
      </c>
      <c r="J151" s="463">
        <f>+J149+J136</f>
        <v>1234690602.8907123</v>
      </c>
      <c r="K151" s="168"/>
      <c r="L151" s="126"/>
      <c r="M151" s="128"/>
      <c r="N151" s="128"/>
      <c r="O151" s="128"/>
    </row>
    <row r="152" spans="1:15" ht="15" customHeight="1">
      <c r="A152" s="489"/>
      <c r="B152" s="147"/>
      <c r="C152" s="146"/>
      <c r="D152" s="146"/>
      <c r="E152" s="146"/>
      <c r="F152" s="146"/>
      <c r="G152" s="136"/>
      <c r="H152" s="136"/>
      <c r="I152" s="136"/>
      <c r="J152" s="405"/>
      <c r="K152" s="168"/>
      <c r="L152" s="126"/>
      <c r="M152" s="128"/>
      <c r="N152" s="128"/>
      <c r="O152" s="128"/>
    </row>
    <row r="153" spans="1:12" ht="15" customHeight="1">
      <c r="A153" s="490"/>
      <c r="B153" s="167"/>
      <c r="C153" s="488"/>
      <c r="D153" s="488"/>
      <c r="E153" s="470"/>
      <c r="F153" s="470"/>
      <c r="G153" s="224"/>
      <c r="H153" s="491"/>
      <c r="I153" s="491"/>
      <c r="J153" s="492"/>
      <c r="K153" s="168"/>
      <c r="L153" s="133"/>
    </row>
    <row r="154" spans="1:15" ht="15" customHeight="1">
      <c r="A154" s="424" t="s">
        <v>154</v>
      </c>
      <c r="B154" s="147"/>
      <c r="C154" s="921"/>
      <c r="D154" s="922"/>
      <c r="E154" s="922"/>
      <c r="F154" s="923"/>
      <c r="G154" s="493">
        <f>G73+G128-G151</f>
        <v>3243144872.375</v>
      </c>
      <c r="H154" s="493">
        <f>H73+H128-H151</f>
        <v>1360516485.5598476</v>
      </c>
      <c r="I154" s="493">
        <f>I73+I128-I151</f>
        <v>226101904.856545</v>
      </c>
      <c r="J154" s="494">
        <f>J73+J128-J151</f>
        <v>1485044863.6926003</v>
      </c>
      <c r="K154" s="168"/>
      <c r="L154" s="315"/>
      <c r="M154" s="128"/>
      <c r="N154" s="128"/>
      <c r="O154" s="128"/>
    </row>
    <row r="155" spans="1:13" ht="15" customHeight="1">
      <c r="A155" s="495" t="s">
        <v>155</v>
      </c>
      <c r="B155" s="170"/>
      <c r="C155" s="171"/>
      <c r="D155" s="171"/>
      <c r="E155" s="171"/>
      <c r="F155" s="171"/>
      <c r="G155" s="276"/>
      <c r="H155" s="120"/>
      <c r="I155" s="138"/>
      <c r="J155" s="496"/>
      <c r="K155" s="128"/>
      <c r="L155" s="128"/>
      <c r="M155" s="128"/>
    </row>
    <row r="156" spans="1:13" ht="15" customHeight="1" thickBot="1">
      <c r="A156" s="497"/>
      <c r="B156" s="498"/>
      <c r="C156" s="499"/>
      <c r="D156" s="499"/>
      <c r="E156" s="499"/>
      <c r="F156" s="499"/>
      <c r="G156" s="448"/>
      <c r="H156" s="500"/>
      <c r="I156" s="501"/>
      <c r="J156" s="502"/>
      <c r="K156" s="128"/>
      <c r="L156" s="128"/>
      <c r="M156" s="128"/>
    </row>
    <row r="157" spans="1:13" ht="15" customHeight="1" thickTop="1">
      <c r="A157" s="172"/>
      <c r="B157" s="172"/>
      <c r="C157" s="172"/>
      <c r="D157" s="172"/>
      <c r="E157" s="172"/>
      <c r="F157" s="172"/>
      <c r="G157" s="172"/>
      <c r="H157" s="172"/>
      <c r="I157" s="172"/>
      <c r="J157" s="172"/>
      <c r="K157" s="128"/>
      <c r="L157" s="128"/>
      <c r="M157" s="128"/>
    </row>
    <row r="158" spans="1:15" ht="15" customHeight="1">
      <c r="A158" s="172"/>
      <c r="B158" s="172"/>
      <c r="C158" s="172"/>
      <c r="D158" s="172"/>
      <c r="E158" s="172"/>
      <c r="F158" s="172"/>
      <c r="G158" s="172"/>
      <c r="H158" s="172"/>
      <c r="I158" s="172"/>
      <c r="J158" s="172"/>
      <c r="K158" s="168"/>
      <c r="L158" s="126"/>
      <c r="M158" s="128"/>
      <c r="N158" s="128"/>
      <c r="O158" s="128"/>
    </row>
    <row r="159" spans="1:15" ht="15" customHeight="1">
      <c r="A159" s="172"/>
      <c r="B159" s="172"/>
      <c r="C159" s="172"/>
      <c r="D159" s="172"/>
      <c r="E159" s="172"/>
      <c r="F159" s="172"/>
      <c r="G159" s="172"/>
      <c r="H159" s="172"/>
      <c r="I159" s="172"/>
      <c r="J159" s="172"/>
      <c r="K159" s="168"/>
      <c r="L159" s="126"/>
      <c r="M159" s="128"/>
      <c r="N159" s="128"/>
      <c r="O159" s="128"/>
    </row>
    <row r="160" spans="1:15" ht="15" customHeight="1">
      <c r="A160" s="172"/>
      <c r="B160" s="172"/>
      <c r="C160" s="172"/>
      <c r="D160" s="172"/>
      <c r="E160" s="172"/>
      <c r="F160" s="172"/>
      <c r="G160" s="172"/>
      <c r="H160" s="172"/>
      <c r="I160" s="172"/>
      <c r="J160" s="172"/>
      <c r="K160" s="168"/>
      <c r="L160" s="126"/>
      <c r="M160" s="128"/>
      <c r="N160" s="128"/>
      <c r="O160" s="128"/>
    </row>
    <row r="161" spans="1:15" ht="15" customHeight="1">
      <c r="A161" s="172"/>
      <c r="B161" s="172"/>
      <c r="C161" s="172"/>
      <c r="D161" s="172"/>
      <c r="E161" s="172"/>
      <c r="F161" s="172"/>
      <c r="G161" s="172"/>
      <c r="H161" s="172"/>
      <c r="I161" s="172"/>
      <c r="J161" s="172"/>
      <c r="K161" s="168"/>
      <c r="L161" s="126"/>
      <c r="M161" s="128"/>
      <c r="N161" s="128"/>
      <c r="O161" s="128"/>
    </row>
    <row r="162" spans="1:15" ht="15" customHeight="1">
      <c r="A162" s="172"/>
      <c r="B162" s="172"/>
      <c r="C162" s="172"/>
      <c r="D162" s="172"/>
      <c r="E162" s="172"/>
      <c r="F162" s="172"/>
      <c r="G162" s="172"/>
      <c r="H162" s="172"/>
      <c r="I162" s="172"/>
      <c r="J162" s="172"/>
      <c r="K162" s="168"/>
      <c r="L162" s="126"/>
      <c r="M162" s="128"/>
      <c r="N162" s="128"/>
      <c r="O162" s="128"/>
    </row>
    <row r="163" spans="1:15" ht="15" customHeight="1">
      <c r="A163" s="172"/>
      <c r="B163" s="172"/>
      <c r="C163" s="172"/>
      <c r="D163" s="172"/>
      <c r="E163" s="172"/>
      <c r="F163" s="172"/>
      <c r="G163" s="172"/>
      <c r="H163" s="172"/>
      <c r="I163" s="172"/>
      <c r="J163" s="172"/>
      <c r="K163" s="168"/>
      <c r="L163" s="126"/>
      <c r="M163" s="128"/>
      <c r="N163" s="128"/>
      <c r="O163" s="128"/>
    </row>
    <row r="164" spans="1:15" s="133" customFormat="1" ht="15" customHeight="1">
      <c r="A164" s="172"/>
      <c r="B164" s="172"/>
      <c r="C164" s="172"/>
      <c r="D164" s="172"/>
      <c r="E164" s="172"/>
      <c r="F164" s="172"/>
      <c r="G164" s="172"/>
      <c r="H164" s="172"/>
      <c r="I164" s="172"/>
      <c r="J164" s="172"/>
      <c r="K164" s="168"/>
      <c r="L164" s="126"/>
      <c r="M164" s="132"/>
      <c r="N164" s="132"/>
      <c r="O164" s="132"/>
    </row>
    <row r="165" spans="1:15" s="133" customFormat="1" ht="15" customHeight="1">
      <c r="A165" s="172"/>
      <c r="B165" s="172"/>
      <c r="C165" s="172"/>
      <c r="D165" s="172"/>
      <c r="E165" s="172"/>
      <c r="F165" s="172"/>
      <c r="G165" s="172"/>
      <c r="H165" s="172"/>
      <c r="I165" s="172"/>
      <c r="J165" s="172"/>
      <c r="K165" s="168"/>
      <c r="L165" s="126"/>
      <c r="M165" s="132"/>
      <c r="N165" s="132"/>
      <c r="O165" s="132"/>
    </row>
    <row r="166" spans="1:15" ht="15" customHeight="1">
      <c r="A166" s="172"/>
      <c r="B166" s="172"/>
      <c r="C166" s="172"/>
      <c r="D166" s="172"/>
      <c r="E166" s="172"/>
      <c r="F166" s="172"/>
      <c r="G166" s="172"/>
      <c r="H166" s="172"/>
      <c r="I166" s="172"/>
      <c r="J166" s="172"/>
      <c r="K166" s="168"/>
      <c r="L166" s="126"/>
      <c r="M166" s="128"/>
      <c r="N166" s="128"/>
      <c r="O166" s="128"/>
    </row>
    <row r="167" spans="1:15" ht="15" customHeight="1">
      <c r="A167" s="172"/>
      <c r="B167" s="172"/>
      <c r="C167" s="172"/>
      <c r="D167" s="172"/>
      <c r="E167" s="172"/>
      <c r="F167" s="172"/>
      <c r="G167" s="172"/>
      <c r="H167" s="172"/>
      <c r="I167" s="172"/>
      <c r="J167" s="172"/>
      <c r="K167" s="168"/>
      <c r="L167" s="126"/>
      <c r="M167" s="128"/>
      <c r="N167" s="128"/>
      <c r="O167" s="128"/>
    </row>
    <row r="168" spans="1:15" ht="15" customHeight="1">
      <c r="A168" s="172"/>
      <c r="B168" s="172"/>
      <c r="C168" s="172"/>
      <c r="D168" s="172"/>
      <c r="E168" s="172"/>
      <c r="F168" s="172"/>
      <c r="G168" s="172"/>
      <c r="H168" s="172"/>
      <c r="I168" s="172"/>
      <c r="J168" s="172"/>
      <c r="K168" s="168"/>
      <c r="L168" s="126"/>
      <c r="M168" s="128"/>
      <c r="N168" s="128"/>
      <c r="O168" s="128"/>
    </row>
    <row r="169" spans="1:15" ht="15" customHeight="1">
      <c r="A169" s="172"/>
      <c r="B169" s="172"/>
      <c r="C169" s="172"/>
      <c r="D169" s="172"/>
      <c r="E169" s="172"/>
      <c r="F169" s="172"/>
      <c r="G169" s="172"/>
      <c r="H169" s="172"/>
      <c r="I169" s="172"/>
      <c r="J169" s="172"/>
      <c r="K169" s="168"/>
      <c r="L169" s="126"/>
      <c r="M169" s="128"/>
      <c r="N169" s="128"/>
      <c r="O169" s="128"/>
    </row>
    <row r="170" spans="1:15" ht="15" customHeight="1">
      <c r="A170" s="172"/>
      <c r="B170" s="172"/>
      <c r="C170" s="172"/>
      <c r="D170" s="172"/>
      <c r="E170" s="172"/>
      <c r="F170" s="172"/>
      <c r="G170" s="172"/>
      <c r="H170" s="172"/>
      <c r="I170" s="172"/>
      <c r="J170" s="172"/>
      <c r="K170" s="168"/>
      <c r="L170" s="126"/>
      <c r="M170" s="128"/>
      <c r="N170" s="128"/>
      <c r="O170" s="128"/>
    </row>
    <row r="171" spans="1:15" ht="15" customHeight="1">
      <c r="A171" s="172"/>
      <c r="B171" s="172"/>
      <c r="C171" s="172"/>
      <c r="D171" s="172"/>
      <c r="E171" s="172"/>
      <c r="F171" s="172"/>
      <c r="G171" s="172"/>
      <c r="H171" s="172"/>
      <c r="I171" s="172"/>
      <c r="J171" s="172"/>
      <c r="K171" s="168"/>
      <c r="L171" s="126"/>
      <c r="M171" s="128"/>
      <c r="N171" s="128"/>
      <c r="O171" s="128"/>
    </row>
    <row r="172" spans="1:15" ht="15" customHeight="1">
      <c r="A172" s="172"/>
      <c r="B172" s="172"/>
      <c r="C172" s="172"/>
      <c r="D172" s="172"/>
      <c r="E172" s="172"/>
      <c r="F172" s="172"/>
      <c r="G172" s="172"/>
      <c r="H172" s="172"/>
      <c r="I172" s="172"/>
      <c r="J172" s="172"/>
      <c r="K172" s="168"/>
      <c r="L172" s="126"/>
      <c r="M172" s="128"/>
      <c r="N172" s="128"/>
      <c r="O172" s="128"/>
    </row>
    <row r="173" spans="1:15" ht="15" customHeight="1">
      <c r="A173" s="172"/>
      <c r="B173" s="172"/>
      <c r="C173" s="172"/>
      <c r="D173" s="172"/>
      <c r="E173" s="172"/>
      <c r="F173" s="172"/>
      <c r="G173" s="172"/>
      <c r="H173" s="172"/>
      <c r="I173" s="172"/>
      <c r="J173" s="172"/>
      <c r="K173" s="168"/>
      <c r="L173" s="126"/>
      <c r="M173" s="128"/>
      <c r="N173" s="128"/>
      <c r="O173" s="128"/>
    </row>
    <row r="174" spans="1:15" ht="15" customHeight="1">
      <c r="A174" s="172"/>
      <c r="B174" s="172"/>
      <c r="C174" s="172"/>
      <c r="D174" s="172"/>
      <c r="E174" s="172"/>
      <c r="F174" s="172"/>
      <c r="G174" s="172"/>
      <c r="H174" s="172"/>
      <c r="I174" s="172"/>
      <c r="J174" s="172"/>
      <c r="K174" s="168"/>
      <c r="L174" s="126"/>
      <c r="M174" s="128"/>
      <c r="N174" s="128"/>
      <c r="O174" s="128"/>
    </row>
    <row r="175" spans="1:15" s="133" customFormat="1" ht="15" customHeight="1">
      <c r="A175" s="172"/>
      <c r="B175" s="172"/>
      <c r="C175" s="172"/>
      <c r="D175" s="172"/>
      <c r="E175" s="172"/>
      <c r="F175" s="172"/>
      <c r="G175" s="172"/>
      <c r="H175" s="172"/>
      <c r="I175" s="172"/>
      <c r="J175" s="172"/>
      <c r="K175" s="168"/>
      <c r="L175" s="126"/>
      <c r="M175" s="132"/>
      <c r="N175" s="132"/>
      <c r="O175" s="132"/>
    </row>
    <row r="176" spans="1:15" s="133" customFormat="1" ht="15" customHeight="1">
      <c r="A176" s="172"/>
      <c r="B176" s="172"/>
      <c r="C176" s="172"/>
      <c r="D176" s="172"/>
      <c r="E176" s="172"/>
      <c r="F176" s="172"/>
      <c r="G176" s="172"/>
      <c r="H176" s="172"/>
      <c r="I176" s="172"/>
      <c r="J176" s="172"/>
      <c r="K176" s="168"/>
      <c r="L176" s="126"/>
      <c r="M176" s="132"/>
      <c r="N176" s="132"/>
      <c r="O176" s="132"/>
    </row>
    <row r="177" spans="1:15" ht="15" customHeight="1">
      <c r="A177" s="172"/>
      <c r="B177" s="172"/>
      <c r="C177" s="172"/>
      <c r="D177" s="172"/>
      <c r="E177" s="172"/>
      <c r="F177" s="172"/>
      <c r="G177" s="172"/>
      <c r="H177" s="172"/>
      <c r="I177" s="172"/>
      <c r="J177" s="172"/>
      <c r="K177" s="168"/>
      <c r="L177" s="126"/>
      <c r="M177" s="128"/>
      <c r="N177" s="128"/>
      <c r="O177" s="128"/>
    </row>
    <row r="178" spans="1:15" ht="15" customHeight="1">
      <c r="A178" s="172"/>
      <c r="B178" s="172"/>
      <c r="C178" s="172"/>
      <c r="D178" s="172"/>
      <c r="E178" s="172"/>
      <c r="F178" s="172"/>
      <c r="G178" s="172"/>
      <c r="H178" s="172"/>
      <c r="I178" s="172"/>
      <c r="J178" s="172"/>
      <c r="K178" s="168"/>
      <c r="L178" s="126"/>
      <c r="M178" s="128"/>
      <c r="N178" s="128"/>
      <c r="O178" s="128"/>
    </row>
    <row r="179" spans="1:15" ht="15" customHeight="1">
      <c r="A179" s="172"/>
      <c r="B179" s="172"/>
      <c r="C179" s="172"/>
      <c r="D179" s="172"/>
      <c r="E179" s="172"/>
      <c r="F179" s="172"/>
      <c r="G179" s="172"/>
      <c r="H179" s="172"/>
      <c r="I179" s="172"/>
      <c r="J179" s="172"/>
      <c r="K179" s="168"/>
      <c r="L179" s="316"/>
      <c r="M179" s="128"/>
      <c r="N179" s="128"/>
      <c r="O179" s="128"/>
    </row>
    <row r="180" spans="1:15" ht="15" customHeight="1">
      <c r="A180" s="172"/>
      <c r="B180" s="172"/>
      <c r="C180" s="172"/>
      <c r="D180" s="172"/>
      <c r="E180" s="172"/>
      <c r="F180" s="172"/>
      <c r="G180" s="172"/>
      <c r="H180" s="172"/>
      <c r="I180" s="172"/>
      <c r="J180" s="172"/>
      <c r="K180" s="168"/>
      <c r="L180" s="126"/>
      <c r="M180" s="128"/>
      <c r="N180" s="128"/>
      <c r="O180" s="128"/>
    </row>
    <row r="181" spans="1:15" ht="15" customHeight="1">
      <c r="A181" s="172"/>
      <c r="B181" s="172"/>
      <c r="C181" s="172"/>
      <c r="D181" s="172"/>
      <c r="E181" s="172"/>
      <c r="F181" s="172"/>
      <c r="G181" s="172"/>
      <c r="H181" s="172"/>
      <c r="I181" s="172"/>
      <c r="J181" s="172"/>
      <c r="K181" s="168"/>
      <c r="L181" s="126"/>
      <c r="M181" s="128"/>
      <c r="N181" s="128"/>
      <c r="O181" s="128"/>
    </row>
    <row r="182" spans="1:15" ht="15" customHeight="1">
      <c r="A182" s="172"/>
      <c r="B182" s="172"/>
      <c r="C182" s="172"/>
      <c r="D182" s="172"/>
      <c r="E182" s="172"/>
      <c r="F182" s="172"/>
      <c r="G182" s="172"/>
      <c r="H182" s="172"/>
      <c r="I182" s="172"/>
      <c r="J182" s="172"/>
      <c r="K182" s="168"/>
      <c r="L182" s="126"/>
      <c r="M182" s="128"/>
      <c r="N182" s="128"/>
      <c r="O182" s="128"/>
    </row>
    <row r="183" spans="1:15" ht="15" customHeight="1">
      <c r="A183" s="172"/>
      <c r="B183" s="172"/>
      <c r="C183" s="172"/>
      <c r="D183" s="172"/>
      <c r="E183" s="172"/>
      <c r="F183" s="172"/>
      <c r="G183" s="172"/>
      <c r="H183" s="172"/>
      <c r="I183" s="172"/>
      <c r="J183" s="172"/>
      <c r="K183" s="168"/>
      <c r="L183" s="126"/>
      <c r="M183" s="128"/>
      <c r="N183" s="128"/>
      <c r="O183" s="128"/>
    </row>
    <row r="184" spans="1:15" ht="15" customHeight="1">
      <c r="A184" s="172"/>
      <c r="B184" s="172"/>
      <c r="C184" s="172"/>
      <c r="D184" s="172"/>
      <c r="E184" s="172"/>
      <c r="F184" s="172"/>
      <c r="G184" s="172"/>
      <c r="H184" s="172"/>
      <c r="I184" s="172"/>
      <c r="J184" s="172"/>
      <c r="K184" s="168"/>
      <c r="L184" s="126"/>
      <c r="M184" s="128"/>
      <c r="N184" s="128"/>
      <c r="O184" s="128"/>
    </row>
    <row r="185" spans="1:15" ht="15" customHeight="1">
      <c r="A185" s="172"/>
      <c r="B185" s="172"/>
      <c r="C185" s="172"/>
      <c r="D185" s="172"/>
      <c r="E185" s="172"/>
      <c r="F185" s="172"/>
      <c r="G185" s="172"/>
      <c r="H185" s="172"/>
      <c r="I185" s="172"/>
      <c r="J185" s="172"/>
      <c r="K185" s="168"/>
      <c r="L185" s="126"/>
      <c r="M185" s="128"/>
      <c r="N185" s="128"/>
      <c r="O185" s="128"/>
    </row>
    <row r="186" spans="1:15" ht="15" customHeight="1">
      <c r="A186" s="172"/>
      <c r="B186" s="172"/>
      <c r="C186" s="172"/>
      <c r="D186" s="172"/>
      <c r="E186" s="172"/>
      <c r="F186" s="172"/>
      <c r="G186" s="172"/>
      <c r="H186" s="172"/>
      <c r="I186" s="172"/>
      <c r="J186" s="172"/>
      <c r="K186" s="168"/>
      <c r="L186" s="126"/>
      <c r="M186" s="128"/>
      <c r="N186" s="128"/>
      <c r="O186" s="128"/>
    </row>
    <row r="187" spans="1:15" ht="15" customHeight="1">
      <c r="A187" s="172"/>
      <c r="B187" s="172"/>
      <c r="C187" s="172"/>
      <c r="D187" s="172"/>
      <c r="E187" s="172"/>
      <c r="F187" s="172"/>
      <c r="G187" s="172"/>
      <c r="H187" s="172"/>
      <c r="I187" s="172"/>
      <c r="J187" s="172"/>
      <c r="K187" s="168"/>
      <c r="L187" s="126"/>
      <c r="M187" s="128"/>
      <c r="N187" s="128"/>
      <c r="O187" s="128"/>
    </row>
    <row r="188" spans="1:15" ht="15" customHeight="1">
      <c r="A188" s="172"/>
      <c r="B188" s="172"/>
      <c r="C188" s="172"/>
      <c r="D188" s="172"/>
      <c r="E188" s="172"/>
      <c r="F188" s="172"/>
      <c r="G188" s="172"/>
      <c r="H188" s="172"/>
      <c r="I188" s="172"/>
      <c r="J188" s="172"/>
      <c r="K188" s="168"/>
      <c r="L188" s="126"/>
      <c r="M188" s="128"/>
      <c r="N188" s="128"/>
      <c r="O188" s="128"/>
    </row>
    <row r="189" spans="1:15" ht="15" customHeight="1">
      <c r="A189" s="172"/>
      <c r="B189" s="172"/>
      <c r="C189" s="172"/>
      <c r="D189" s="172"/>
      <c r="E189" s="172"/>
      <c r="F189" s="172"/>
      <c r="G189" s="172"/>
      <c r="H189" s="172"/>
      <c r="I189" s="172"/>
      <c r="J189" s="172"/>
      <c r="K189" s="168"/>
      <c r="L189" s="126"/>
      <c r="M189" s="128"/>
      <c r="N189" s="128"/>
      <c r="O189" s="128"/>
    </row>
    <row r="190" spans="1:15" ht="15" customHeight="1">
      <c r="A190" s="172"/>
      <c r="B190" s="172"/>
      <c r="C190" s="172"/>
      <c r="D190" s="172"/>
      <c r="E190" s="172"/>
      <c r="F190" s="172"/>
      <c r="G190" s="172"/>
      <c r="H190" s="172"/>
      <c r="I190" s="172"/>
      <c r="J190" s="172"/>
      <c r="K190" s="168"/>
      <c r="L190" s="316"/>
      <c r="M190" s="128"/>
      <c r="N190" s="128"/>
      <c r="O190" s="128"/>
    </row>
    <row r="191" spans="1:15" ht="15" customHeight="1">
      <c r="A191" s="172"/>
      <c r="B191" s="172"/>
      <c r="C191" s="172"/>
      <c r="D191" s="172"/>
      <c r="E191" s="172"/>
      <c r="F191" s="172"/>
      <c r="G191" s="172"/>
      <c r="H191" s="172"/>
      <c r="I191" s="172"/>
      <c r="J191" s="172"/>
      <c r="K191" s="168"/>
      <c r="L191" s="126"/>
      <c r="M191" s="128"/>
      <c r="N191" s="128"/>
      <c r="O191" s="128"/>
    </row>
    <row r="192" spans="1:15" ht="15" customHeight="1">
      <c r="A192" s="172"/>
      <c r="B192" s="172"/>
      <c r="C192" s="172"/>
      <c r="D192" s="172"/>
      <c r="E192" s="172"/>
      <c r="F192" s="172"/>
      <c r="G192" s="172"/>
      <c r="H192" s="172"/>
      <c r="I192" s="172"/>
      <c r="J192" s="172"/>
      <c r="K192" s="168"/>
      <c r="L192" s="126"/>
      <c r="M192" s="128"/>
      <c r="N192" s="128"/>
      <c r="O192" s="128"/>
    </row>
    <row r="193" spans="1:15" ht="15" customHeight="1">
      <c r="A193" s="172"/>
      <c r="B193" s="172"/>
      <c r="C193" s="172"/>
      <c r="D193" s="172"/>
      <c r="E193" s="172"/>
      <c r="F193" s="172"/>
      <c r="G193" s="172"/>
      <c r="H193" s="172"/>
      <c r="I193" s="172"/>
      <c r="J193" s="172"/>
      <c r="K193" s="168"/>
      <c r="L193" s="126"/>
      <c r="M193" s="128"/>
      <c r="N193" s="128"/>
      <c r="O193" s="128"/>
    </row>
    <row r="194" spans="1:15" s="133" customFormat="1" ht="15" customHeight="1">
      <c r="A194" s="172"/>
      <c r="B194" s="172"/>
      <c r="C194" s="172"/>
      <c r="D194" s="172"/>
      <c r="E194" s="172"/>
      <c r="F194" s="172"/>
      <c r="G194" s="172"/>
      <c r="H194" s="172"/>
      <c r="I194" s="172"/>
      <c r="J194" s="172"/>
      <c r="K194" s="168"/>
      <c r="L194" s="126"/>
      <c r="M194" s="132"/>
      <c r="N194" s="132"/>
      <c r="O194" s="132"/>
    </row>
    <row r="195" spans="1:15" ht="15" customHeight="1">
      <c r="A195" s="172"/>
      <c r="B195" s="172"/>
      <c r="C195" s="172"/>
      <c r="D195" s="172"/>
      <c r="E195" s="172"/>
      <c r="F195" s="172"/>
      <c r="G195" s="172"/>
      <c r="H195" s="172"/>
      <c r="I195" s="172"/>
      <c r="J195" s="172"/>
      <c r="K195" s="168"/>
      <c r="L195" s="126"/>
      <c r="M195" s="128"/>
      <c r="N195" s="128"/>
      <c r="O195" s="128"/>
    </row>
    <row r="196" spans="1:15" ht="15" customHeight="1">
      <c r="A196" s="172"/>
      <c r="B196" s="172"/>
      <c r="C196" s="172"/>
      <c r="D196" s="172"/>
      <c r="E196" s="172"/>
      <c r="F196" s="172"/>
      <c r="G196" s="172"/>
      <c r="H196" s="172"/>
      <c r="I196" s="172"/>
      <c r="J196" s="172"/>
      <c r="K196" s="168"/>
      <c r="L196" s="126"/>
      <c r="M196" s="128"/>
      <c r="N196" s="128"/>
      <c r="O196" s="128"/>
    </row>
    <row r="197" spans="1:15" s="133" customFormat="1" ht="15" customHeight="1">
      <c r="A197" s="172"/>
      <c r="B197" s="172"/>
      <c r="C197" s="172"/>
      <c r="D197" s="172"/>
      <c r="E197" s="172"/>
      <c r="F197" s="172"/>
      <c r="G197" s="172"/>
      <c r="H197" s="172"/>
      <c r="I197" s="172"/>
      <c r="J197" s="172"/>
      <c r="K197" s="168"/>
      <c r="L197" s="317"/>
      <c r="M197" s="132"/>
      <c r="N197" s="132"/>
      <c r="O197" s="132"/>
    </row>
    <row r="198" spans="1:15" s="133" customFormat="1" ht="15" customHeight="1">
      <c r="A198" s="172"/>
      <c r="B198" s="172"/>
      <c r="C198" s="172"/>
      <c r="D198" s="172"/>
      <c r="E198" s="172"/>
      <c r="F198" s="172"/>
      <c r="G198" s="172"/>
      <c r="H198" s="172"/>
      <c r="I198" s="172"/>
      <c r="J198" s="172"/>
      <c r="K198" s="168"/>
      <c r="L198" s="126"/>
      <c r="M198" s="132"/>
      <c r="N198" s="132"/>
      <c r="O198" s="132"/>
    </row>
    <row r="199" spans="1:15" ht="15" customHeight="1">
      <c r="A199" s="172"/>
      <c r="B199" s="172"/>
      <c r="C199" s="172"/>
      <c r="D199" s="172"/>
      <c r="E199" s="172"/>
      <c r="F199" s="172"/>
      <c r="G199" s="172"/>
      <c r="H199" s="172"/>
      <c r="I199" s="172"/>
      <c r="J199" s="172"/>
      <c r="K199" s="168"/>
      <c r="L199" s="126"/>
      <c r="M199" s="128"/>
      <c r="N199" s="128"/>
      <c r="O199" s="128"/>
    </row>
    <row r="200" spans="1:15" ht="15" customHeight="1">
      <c r="A200" s="172"/>
      <c r="B200" s="172"/>
      <c r="C200" s="172"/>
      <c r="D200" s="172"/>
      <c r="E200" s="172"/>
      <c r="F200" s="172"/>
      <c r="G200" s="172"/>
      <c r="H200" s="172"/>
      <c r="I200" s="172"/>
      <c r="J200" s="172"/>
      <c r="K200" s="168"/>
      <c r="L200" s="126"/>
      <c r="M200" s="128"/>
      <c r="N200" s="128"/>
      <c r="O200" s="128"/>
    </row>
    <row r="201" spans="1:15" ht="15" customHeight="1">
      <c r="A201" s="172"/>
      <c r="B201" s="172"/>
      <c r="C201" s="172"/>
      <c r="D201" s="172"/>
      <c r="E201" s="172"/>
      <c r="F201" s="172"/>
      <c r="G201" s="172"/>
      <c r="H201" s="172"/>
      <c r="I201" s="172"/>
      <c r="J201" s="172"/>
      <c r="K201" s="168"/>
      <c r="L201" s="126"/>
      <c r="M201" s="128"/>
      <c r="N201" s="128"/>
      <c r="O201" s="128"/>
    </row>
    <row r="202" spans="1:15" ht="15" customHeight="1">
      <c r="A202" s="172"/>
      <c r="B202" s="172"/>
      <c r="C202" s="172"/>
      <c r="D202" s="172"/>
      <c r="E202" s="172"/>
      <c r="F202" s="172"/>
      <c r="G202" s="172"/>
      <c r="H202" s="172"/>
      <c r="I202" s="172"/>
      <c r="J202" s="172"/>
      <c r="K202" s="168"/>
      <c r="L202" s="126"/>
      <c r="M202" s="128"/>
      <c r="N202" s="128"/>
      <c r="O202" s="128"/>
    </row>
    <row r="203" spans="1:15" ht="15" customHeight="1">
      <c r="A203" s="172"/>
      <c r="B203" s="172"/>
      <c r="C203" s="172"/>
      <c r="D203" s="172"/>
      <c r="E203" s="172"/>
      <c r="F203" s="172"/>
      <c r="G203" s="172"/>
      <c r="H203" s="172"/>
      <c r="I203" s="172"/>
      <c r="J203" s="172"/>
      <c r="K203" s="168"/>
      <c r="L203" s="126"/>
      <c r="M203" s="128"/>
      <c r="N203" s="128"/>
      <c r="O203" s="128"/>
    </row>
    <row r="204" spans="1:15" ht="15" customHeight="1">
      <c r="A204" s="172"/>
      <c r="B204" s="172"/>
      <c r="C204" s="172"/>
      <c r="D204" s="172"/>
      <c r="E204" s="172"/>
      <c r="F204" s="172"/>
      <c r="G204" s="172"/>
      <c r="H204" s="172"/>
      <c r="I204" s="172"/>
      <c r="J204" s="172"/>
      <c r="K204" s="168"/>
      <c r="L204" s="126"/>
      <c r="M204" s="128"/>
      <c r="N204" s="128"/>
      <c r="O204" s="128"/>
    </row>
    <row r="205" spans="1:15" ht="15" customHeight="1">
      <c r="A205" s="172"/>
      <c r="B205" s="172"/>
      <c r="C205" s="172"/>
      <c r="D205" s="172"/>
      <c r="E205" s="172"/>
      <c r="F205" s="172"/>
      <c r="G205" s="172"/>
      <c r="H205" s="172"/>
      <c r="I205" s="172"/>
      <c r="J205" s="172"/>
      <c r="K205" s="168"/>
      <c r="L205" s="126"/>
      <c r="M205" s="128"/>
      <c r="N205" s="128"/>
      <c r="O205" s="128"/>
    </row>
    <row r="206" spans="1:15" ht="15" customHeight="1">
      <c r="A206" s="172"/>
      <c r="B206" s="172"/>
      <c r="C206" s="172"/>
      <c r="D206" s="172"/>
      <c r="E206" s="172"/>
      <c r="F206" s="172"/>
      <c r="G206" s="172"/>
      <c r="H206" s="172"/>
      <c r="I206" s="172"/>
      <c r="J206" s="172"/>
      <c r="K206" s="168"/>
      <c r="L206" s="126"/>
      <c r="M206" s="128"/>
      <c r="N206" s="128"/>
      <c r="O206" s="128"/>
    </row>
    <row r="207" spans="1:15" ht="15" customHeight="1">
      <c r="A207" s="172"/>
      <c r="B207" s="172"/>
      <c r="C207" s="172"/>
      <c r="D207" s="172"/>
      <c r="E207" s="172"/>
      <c r="F207" s="172"/>
      <c r="G207" s="172"/>
      <c r="H207" s="172"/>
      <c r="I207" s="172"/>
      <c r="J207" s="172"/>
      <c r="K207" s="168"/>
      <c r="L207" s="126"/>
      <c r="M207" s="128"/>
      <c r="N207" s="128"/>
      <c r="O207" s="128"/>
    </row>
    <row r="208" spans="1:15" s="133" customFormat="1" ht="15" customHeight="1">
      <c r="A208" s="172"/>
      <c r="B208" s="172"/>
      <c r="C208" s="172"/>
      <c r="D208" s="172"/>
      <c r="E208" s="172"/>
      <c r="F208" s="172"/>
      <c r="G208" s="172"/>
      <c r="H208" s="172"/>
      <c r="I208" s="172"/>
      <c r="J208" s="172"/>
      <c r="K208" s="168"/>
      <c r="L208" s="126"/>
      <c r="M208" s="132"/>
      <c r="N208" s="132"/>
      <c r="O208" s="132"/>
    </row>
    <row r="209" spans="1:15" ht="15" customHeight="1">
      <c r="A209" s="172"/>
      <c r="B209" s="172"/>
      <c r="C209" s="172"/>
      <c r="D209" s="172"/>
      <c r="E209" s="172"/>
      <c r="F209" s="172"/>
      <c r="G209" s="172"/>
      <c r="H209" s="172"/>
      <c r="I209" s="172"/>
      <c r="J209" s="172"/>
      <c r="K209" s="168"/>
      <c r="L209" s="126"/>
      <c r="M209" s="128"/>
      <c r="N209" s="128"/>
      <c r="O209" s="128"/>
    </row>
    <row r="210" spans="1:15" ht="15" customHeight="1">
      <c r="A210" s="172"/>
      <c r="B210" s="172"/>
      <c r="C210" s="172"/>
      <c r="D210" s="172"/>
      <c r="E210" s="172"/>
      <c r="F210" s="172"/>
      <c r="G210" s="172"/>
      <c r="H210" s="172"/>
      <c r="I210" s="172"/>
      <c r="J210" s="172"/>
      <c r="K210" s="168"/>
      <c r="L210" s="126"/>
      <c r="M210" s="128"/>
      <c r="N210" s="128"/>
      <c r="O210" s="128"/>
    </row>
    <row r="211" spans="1:15" ht="15" customHeight="1">
      <c r="A211" s="172"/>
      <c r="B211" s="172"/>
      <c r="C211" s="172"/>
      <c r="D211" s="172"/>
      <c r="E211" s="172"/>
      <c r="F211" s="172"/>
      <c r="G211" s="172"/>
      <c r="H211" s="172"/>
      <c r="I211" s="172"/>
      <c r="J211" s="172"/>
      <c r="K211" s="168"/>
      <c r="L211" s="126"/>
      <c r="M211" s="128"/>
      <c r="N211" s="128"/>
      <c r="O211" s="128"/>
    </row>
    <row r="212" spans="1:15" ht="15" customHeight="1">
      <c r="A212" s="172"/>
      <c r="B212" s="172"/>
      <c r="C212" s="172"/>
      <c r="D212" s="172"/>
      <c r="E212" s="172"/>
      <c r="F212" s="172"/>
      <c r="G212" s="172"/>
      <c r="H212" s="172"/>
      <c r="I212" s="172"/>
      <c r="J212" s="172"/>
      <c r="K212" s="168"/>
      <c r="L212" s="126"/>
      <c r="M212" s="128"/>
      <c r="N212" s="128"/>
      <c r="O212" s="128"/>
    </row>
    <row r="213" spans="1:15" ht="15" customHeight="1">
      <c r="A213" s="172"/>
      <c r="B213" s="172"/>
      <c r="C213" s="172"/>
      <c r="D213" s="172"/>
      <c r="E213" s="172"/>
      <c r="F213" s="172"/>
      <c r="G213" s="172"/>
      <c r="H213" s="172"/>
      <c r="I213" s="172"/>
      <c r="J213" s="172"/>
      <c r="K213" s="168"/>
      <c r="L213" s="126"/>
      <c r="M213" s="128"/>
      <c r="N213" s="128"/>
      <c r="O213" s="128"/>
    </row>
    <row r="214" spans="1:15" ht="15" customHeight="1">
      <c r="A214" s="172"/>
      <c r="B214" s="172"/>
      <c r="C214" s="172"/>
      <c r="D214" s="172"/>
      <c r="E214" s="172"/>
      <c r="F214" s="172"/>
      <c r="G214" s="172"/>
      <c r="H214" s="172"/>
      <c r="I214" s="172"/>
      <c r="J214" s="172"/>
      <c r="K214" s="168"/>
      <c r="L214" s="126"/>
      <c r="M214" s="128"/>
      <c r="N214" s="128"/>
      <c r="O214" s="128"/>
    </row>
    <row r="215" spans="1:15" ht="15" customHeight="1">
      <c r="A215" s="172"/>
      <c r="B215" s="172"/>
      <c r="C215" s="172"/>
      <c r="D215" s="172"/>
      <c r="E215" s="172"/>
      <c r="F215" s="172"/>
      <c r="G215" s="172"/>
      <c r="H215" s="172"/>
      <c r="I215" s="172"/>
      <c r="J215" s="172"/>
      <c r="K215" s="168"/>
      <c r="L215" s="126"/>
      <c r="M215" s="128"/>
      <c r="N215" s="128"/>
      <c r="O215" s="128"/>
    </row>
    <row r="216" spans="1:15" ht="15" customHeight="1">
      <c r="A216" s="172"/>
      <c r="B216" s="172"/>
      <c r="C216" s="172"/>
      <c r="D216" s="172"/>
      <c r="E216" s="172"/>
      <c r="F216" s="172"/>
      <c r="G216" s="172"/>
      <c r="H216" s="172"/>
      <c r="I216" s="172"/>
      <c r="J216" s="172"/>
      <c r="K216" s="168"/>
      <c r="L216" s="126"/>
      <c r="M216" s="128"/>
      <c r="N216" s="128"/>
      <c r="O216" s="128"/>
    </row>
    <row r="217" spans="1:15" ht="15" customHeight="1">
      <c r="A217" s="172"/>
      <c r="B217" s="172"/>
      <c r="C217" s="172"/>
      <c r="D217" s="172"/>
      <c r="E217" s="172"/>
      <c r="F217" s="172"/>
      <c r="G217" s="172"/>
      <c r="H217" s="172"/>
      <c r="I217" s="172"/>
      <c r="J217" s="172"/>
      <c r="K217" s="168"/>
      <c r="L217" s="126"/>
      <c r="M217" s="128"/>
      <c r="N217" s="128"/>
      <c r="O217" s="128"/>
    </row>
    <row r="218" spans="1:15" ht="15" customHeight="1">
      <c r="A218" s="172"/>
      <c r="B218" s="172"/>
      <c r="C218" s="172"/>
      <c r="D218" s="172"/>
      <c r="E218" s="172"/>
      <c r="F218" s="172"/>
      <c r="G218" s="172"/>
      <c r="H218" s="172"/>
      <c r="I218" s="172"/>
      <c r="J218" s="172"/>
      <c r="K218" s="168"/>
      <c r="L218" s="126"/>
      <c r="M218" s="128"/>
      <c r="N218" s="128"/>
      <c r="O218" s="128"/>
    </row>
    <row r="219" spans="1:15" ht="15" customHeight="1">
      <c r="A219" s="172"/>
      <c r="B219" s="172"/>
      <c r="C219" s="172"/>
      <c r="D219" s="172"/>
      <c r="E219" s="172"/>
      <c r="F219" s="172"/>
      <c r="G219" s="172"/>
      <c r="H219" s="172"/>
      <c r="I219" s="172"/>
      <c r="J219" s="172"/>
      <c r="K219" s="168"/>
      <c r="L219" s="126"/>
      <c r="M219" s="128"/>
      <c r="N219" s="128"/>
      <c r="O219" s="128"/>
    </row>
    <row r="220" spans="1:15" ht="15" customHeight="1">
      <c r="A220" s="172"/>
      <c r="B220" s="172"/>
      <c r="C220" s="172"/>
      <c r="D220" s="172"/>
      <c r="E220" s="172"/>
      <c r="F220" s="172"/>
      <c r="G220" s="172"/>
      <c r="H220" s="172"/>
      <c r="I220" s="172"/>
      <c r="J220" s="172"/>
      <c r="K220" s="168"/>
      <c r="L220" s="126"/>
      <c r="M220" s="128"/>
      <c r="N220" s="128"/>
      <c r="O220" s="128"/>
    </row>
    <row r="221" spans="1:15" ht="15" customHeight="1">
      <c r="A221" s="172"/>
      <c r="B221" s="172"/>
      <c r="C221" s="172"/>
      <c r="D221" s="172"/>
      <c r="E221" s="172"/>
      <c r="F221" s="172"/>
      <c r="G221" s="172"/>
      <c r="H221" s="172"/>
      <c r="I221" s="172"/>
      <c r="J221" s="172"/>
      <c r="K221" s="168"/>
      <c r="L221" s="126"/>
      <c r="M221" s="128"/>
      <c r="N221" s="128"/>
      <c r="O221" s="128"/>
    </row>
    <row r="222" spans="1:15" ht="15" customHeight="1">
      <c r="A222" s="172"/>
      <c r="B222" s="172"/>
      <c r="C222" s="172"/>
      <c r="D222" s="172"/>
      <c r="E222" s="172"/>
      <c r="F222" s="172"/>
      <c r="G222" s="172"/>
      <c r="H222" s="172"/>
      <c r="I222" s="172"/>
      <c r="J222" s="172"/>
      <c r="K222" s="168"/>
      <c r="L222" s="126"/>
      <c r="M222" s="128"/>
      <c r="N222" s="128"/>
      <c r="O222" s="128"/>
    </row>
    <row r="223" spans="1:15" ht="15" customHeight="1">
      <c r="A223" s="172"/>
      <c r="B223" s="172"/>
      <c r="C223" s="172"/>
      <c r="D223" s="172"/>
      <c r="E223" s="172"/>
      <c r="F223" s="172"/>
      <c r="G223" s="172"/>
      <c r="H223" s="172"/>
      <c r="I223" s="172"/>
      <c r="J223" s="172"/>
      <c r="K223" s="168"/>
      <c r="L223" s="126"/>
      <c r="M223" s="128"/>
      <c r="N223" s="128"/>
      <c r="O223" s="128"/>
    </row>
    <row r="224" spans="1:15" ht="15" customHeight="1">
      <c r="A224" s="172"/>
      <c r="B224" s="172"/>
      <c r="C224" s="172"/>
      <c r="D224" s="172"/>
      <c r="E224" s="172"/>
      <c r="F224" s="172"/>
      <c r="G224" s="172"/>
      <c r="H224" s="172"/>
      <c r="I224" s="172"/>
      <c r="J224" s="172"/>
      <c r="K224" s="168"/>
      <c r="L224" s="126"/>
      <c r="M224" s="128"/>
      <c r="N224" s="128"/>
      <c r="O224" s="128"/>
    </row>
    <row r="225" spans="1:15" ht="15" customHeight="1">
      <c r="A225" s="172"/>
      <c r="B225" s="172"/>
      <c r="C225" s="172"/>
      <c r="D225" s="172"/>
      <c r="E225" s="172"/>
      <c r="F225" s="172"/>
      <c r="G225" s="172"/>
      <c r="H225" s="172"/>
      <c r="I225" s="172"/>
      <c r="J225" s="172"/>
      <c r="K225" s="168"/>
      <c r="L225" s="126"/>
      <c r="M225" s="128"/>
      <c r="N225" s="128"/>
      <c r="O225" s="128"/>
    </row>
    <row r="226" spans="1:15" ht="15" customHeight="1">
      <c r="A226" s="172"/>
      <c r="B226" s="172"/>
      <c r="C226" s="172"/>
      <c r="D226" s="172"/>
      <c r="E226" s="172"/>
      <c r="F226" s="172"/>
      <c r="G226" s="172"/>
      <c r="H226" s="172"/>
      <c r="I226" s="172"/>
      <c r="J226" s="172"/>
      <c r="K226" s="168"/>
      <c r="L226" s="126"/>
      <c r="M226" s="128"/>
      <c r="N226" s="128"/>
      <c r="O226" s="128"/>
    </row>
    <row r="227" spans="1:15" ht="15" customHeight="1">
      <c r="A227" s="172"/>
      <c r="B227" s="172"/>
      <c r="C227" s="172"/>
      <c r="D227" s="172"/>
      <c r="E227" s="172"/>
      <c r="F227" s="172"/>
      <c r="G227" s="172"/>
      <c r="H227" s="172"/>
      <c r="I227" s="172"/>
      <c r="J227" s="172"/>
      <c r="K227" s="168"/>
      <c r="L227" s="126"/>
      <c r="M227" s="128"/>
      <c r="N227" s="128"/>
      <c r="O227" s="128"/>
    </row>
    <row r="228" spans="1:15" ht="15" customHeight="1">
      <c r="A228" s="172"/>
      <c r="B228" s="172"/>
      <c r="C228" s="172"/>
      <c r="D228" s="172"/>
      <c r="E228" s="172"/>
      <c r="F228" s="172"/>
      <c r="G228" s="172"/>
      <c r="H228" s="172"/>
      <c r="I228" s="172"/>
      <c r="J228" s="172"/>
      <c r="K228" s="168"/>
      <c r="L228" s="126"/>
      <c r="M228" s="128"/>
      <c r="N228" s="128"/>
      <c r="O228" s="128"/>
    </row>
    <row r="229" spans="1:15" ht="15" customHeight="1">
      <c r="A229" s="172"/>
      <c r="B229" s="172"/>
      <c r="C229" s="172"/>
      <c r="D229" s="172"/>
      <c r="E229" s="172"/>
      <c r="F229" s="172"/>
      <c r="G229" s="172"/>
      <c r="H229" s="172"/>
      <c r="I229" s="172"/>
      <c r="J229" s="172"/>
      <c r="K229" s="168"/>
      <c r="L229" s="126"/>
      <c r="M229" s="128"/>
      <c r="N229" s="128"/>
      <c r="O229" s="128"/>
    </row>
    <row r="230" spans="1:15" ht="15" customHeight="1">
      <c r="A230" s="172"/>
      <c r="B230" s="172"/>
      <c r="C230" s="172"/>
      <c r="D230" s="172"/>
      <c r="E230" s="172"/>
      <c r="F230" s="172"/>
      <c r="G230" s="172"/>
      <c r="H230" s="172"/>
      <c r="I230" s="172"/>
      <c r="J230" s="172"/>
      <c r="K230" s="168"/>
      <c r="L230" s="126"/>
      <c r="M230" s="128"/>
      <c r="N230" s="128"/>
      <c r="O230" s="128"/>
    </row>
    <row r="231" spans="1:15" ht="15" customHeight="1">
      <c r="A231" s="172"/>
      <c r="B231" s="172"/>
      <c r="C231" s="172"/>
      <c r="D231" s="172"/>
      <c r="E231" s="172"/>
      <c r="F231" s="172"/>
      <c r="G231" s="172"/>
      <c r="H231" s="172"/>
      <c r="I231" s="172"/>
      <c r="J231" s="172"/>
      <c r="K231" s="168"/>
      <c r="L231" s="126"/>
      <c r="M231" s="128"/>
      <c r="N231" s="128"/>
      <c r="O231" s="128"/>
    </row>
    <row r="232" spans="1:15" ht="15" customHeight="1">
      <c r="A232" s="172"/>
      <c r="B232" s="172"/>
      <c r="C232" s="172"/>
      <c r="D232" s="172"/>
      <c r="E232" s="172"/>
      <c r="F232" s="172"/>
      <c r="G232" s="172"/>
      <c r="H232" s="172"/>
      <c r="I232" s="172"/>
      <c r="J232" s="172"/>
      <c r="K232" s="168"/>
      <c r="L232" s="126"/>
      <c r="M232" s="128"/>
      <c r="N232" s="128"/>
      <c r="O232" s="128"/>
    </row>
    <row r="233" spans="1:15" ht="15" customHeight="1">
      <c r="A233" s="172"/>
      <c r="B233" s="172"/>
      <c r="C233" s="172"/>
      <c r="D233" s="172"/>
      <c r="E233" s="172"/>
      <c r="F233" s="172"/>
      <c r="G233" s="172"/>
      <c r="H233" s="172"/>
      <c r="I233" s="172"/>
      <c r="J233" s="172"/>
      <c r="K233" s="168"/>
      <c r="L233" s="126"/>
      <c r="M233" s="128"/>
      <c r="N233" s="128"/>
      <c r="O233" s="128"/>
    </row>
    <row r="234" spans="1:15" ht="15" customHeight="1">
      <c r="A234" s="172"/>
      <c r="B234" s="172"/>
      <c r="C234" s="172"/>
      <c r="D234" s="172"/>
      <c r="E234" s="172"/>
      <c r="F234" s="172"/>
      <c r="G234" s="172"/>
      <c r="H234" s="172"/>
      <c r="I234" s="172"/>
      <c r="J234" s="172"/>
      <c r="K234" s="168"/>
      <c r="L234" s="126"/>
      <c r="M234" s="128"/>
      <c r="N234" s="128"/>
      <c r="O234" s="128"/>
    </row>
    <row r="235" spans="1:15" ht="15" customHeight="1">
      <c r="A235" s="172"/>
      <c r="B235" s="172"/>
      <c r="C235" s="172"/>
      <c r="D235" s="172"/>
      <c r="E235" s="172"/>
      <c r="F235" s="172"/>
      <c r="G235" s="172"/>
      <c r="H235" s="172"/>
      <c r="I235" s="172"/>
      <c r="J235" s="172"/>
      <c r="K235" s="168"/>
      <c r="L235" s="126"/>
      <c r="M235" s="128"/>
      <c r="N235" s="128"/>
      <c r="O235" s="128"/>
    </row>
    <row r="236" spans="1:15" ht="15" customHeight="1">
      <c r="A236" s="172"/>
      <c r="B236" s="172"/>
      <c r="C236" s="172"/>
      <c r="D236" s="172"/>
      <c r="E236" s="172"/>
      <c r="F236" s="172"/>
      <c r="G236" s="172"/>
      <c r="H236" s="172"/>
      <c r="I236" s="172"/>
      <c r="J236" s="172"/>
      <c r="K236" s="168"/>
      <c r="L236" s="126"/>
      <c r="M236" s="128"/>
      <c r="N236" s="128"/>
      <c r="O236" s="128"/>
    </row>
    <row r="237" spans="1:15" ht="15" customHeight="1">
      <c r="A237" s="172"/>
      <c r="B237" s="172"/>
      <c r="C237" s="172"/>
      <c r="D237" s="172"/>
      <c r="E237" s="172"/>
      <c r="F237" s="172"/>
      <c r="G237" s="172"/>
      <c r="H237" s="172"/>
      <c r="I237" s="172"/>
      <c r="J237" s="172"/>
      <c r="K237" s="168"/>
      <c r="L237" s="126"/>
      <c r="M237" s="128"/>
      <c r="N237" s="128"/>
      <c r="O237" s="128"/>
    </row>
    <row r="238" spans="1:15" ht="15" customHeight="1">
      <c r="A238" s="172"/>
      <c r="B238" s="172"/>
      <c r="C238" s="172"/>
      <c r="D238" s="172"/>
      <c r="E238" s="172"/>
      <c r="F238" s="172"/>
      <c r="G238" s="172"/>
      <c r="H238" s="172"/>
      <c r="I238" s="172"/>
      <c r="J238" s="172"/>
      <c r="K238" s="168"/>
      <c r="L238" s="126"/>
      <c r="M238" s="128"/>
      <c r="N238" s="128"/>
      <c r="O238" s="128"/>
    </row>
    <row r="239" spans="1:15" ht="15" customHeight="1">
      <c r="A239" s="172"/>
      <c r="B239" s="172"/>
      <c r="C239" s="172"/>
      <c r="D239" s="172"/>
      <c r="E239" s="172"/>
      <c r="F239" s="172"/>
      <c r="G239" s="172"/>
      <c r="H239" s="172"/>
      <c r="I239" s="172"/>
      <c r="J239" s="172"/>
      <c r="K239" s="168"/>
      <c r="L239" s="126"/>
      <c r="M239" s="128"/>
      <c r="N239" s="128"/>
      <c r="O239" s="128"/>
    </row>
    <row r="240" spans="1:15" ht="15" customHeight="1">
      <c r="A240" s="172"/>
      <c r="B240" s="172"/>
      <c r="C240" s="172"/>
      <c r="D240" s="172"/>
      <c r="E240" s="172"/>
      <c r="F240" s="172"/>
      <c r="G240" s="172"/>
      <c r="H240" s="172"/>
      <c r="I240" s="172"/>
      <c r="J240" s="172"/>
      <c r="K240" s="168"/>
      <c r="L240" s="126"/>
      <c r="M240" s="128"/>
      <c r="N240" s="128"/>
      <c r="O240" s="128"/>
    </row>
    <row r="241" spans="1:15" ht="15" customHeight="1">
      <c r="A241" s="172"/>
      <c r="B241" s="172"/>
      <c r="C241" s="172"/>
      <c r="D241" s="172"/>
      <c r="E241" s="172"/>
      <c r="F241" s="172"/>
      <c r="G241" s="172"/>
      <c r="H241" s="172"/>
      <c r="I241" s="172"/>
      <c r="J241" s="172"/>
      <c r="K241" s="168"/>
      <c r="L241" s="126"/>
      <c r="M241" s="128"/>
      <c r="N241" s="128"/>
      <c r="O241" s="128"/>
    </row>
    <row r="242" spans="1:15" ht="15" customHeight="1">
      <c r="A242" s="172"/>
      <c r="B242" s="172"/>
      <c r="C242" s="172"/>
      <c r="D242" s="172"/>
      <c r="E242" s="172"/>
      <c r="F242" s="172"/>
      <c r="G242" s="172"/>
      <c r="H242" s="172"/>
      <c r="I242" s="172"/>
      <c r="J242" s="172"/>
      <c r="K242" s="168"/>
      <c r="L242" s="173"/>
      <c r="M242" s="128"/>
      <c r="N242" s="128"/>
      <c r="O242" s="128"/>
    </row>
    <row r="243" spans="1:15" ht="15" customHeight="1">
      <c r="A243" s="172"/>
      <c r="B243" s="172"/>
      <c r="C243" s="172"/>
      <c r="D243" s="172"/>
      <c r="E243" s="172"/>
      <c r="F243" s="172"/>
      <c r="G243" s="172"/>
      <c r="H243" s="172"/>
      <c r="I243" s="172"/>
      <c r="J243" s="172"/>
      <c r="K243" s="168"/>
      <c r="L243" s="173"/>
      <c r="M243" s="128"/>
      <c r="N243" s="128"/>
      <c r="O243" s="128"/>
    </row>
    <row r="244" spans="1:15" ht="15" customHeight="1">
      <c r="A244" s="172"/>
      <c r="B244" s="172"/>
      <c r="C244" s="172"/>
      <c r="D244" s="172"/>
      <c r="E244" s="172"/>
      <c r="F244" s="172"/>
      <c r="G244" s="172"/>
      <c r="H244" s="172"/>
      <c r="I244" s="172"/>
      <c r="J244" s="172"/>
      <c r="K244" s="168"/>
      <c r="L244" s="168"/>
      <c r="M244" s="128"/>
      <c r="N244" s="128"/>
      <c r="O244" s="128"/>
    </row>
    <row r="245" spans="1:15" ht="15" customHeight="1">
      <c r="A245" s="172"/>
      <c r="B245" s="172"/>
      <c r="C245" s="172"/>
      <c r="D245" s="172"/>
      <c r="E245" s="172"/>
      <c r="F245" s="172"/>
      <c r="G245" s="172"/>
      <c r="H245" s="172"/>
      <c r="I245" s="172"/>
      <c r="J245" s="172"/>
      <c r="K245" s="168"/>
      <c r="L245" s="173"/>
      <c r="M245" s="128"/>
      <c r="N245" s="128"/>
      <c r="O245" s="128"/>
    </row>
    <row r="246" spans="1:15" ht="15" customHeight="1">
      <c r="A246" s="172"/>
      <c r="B246" s="172"/>
      <c r="C246" s="172"/>
      <c r="D246" s="172"/>
      <c r="E246" s="172"/>
      <c r="F246" s="172"/>
      <c r="G246" s="172"/>
      <c r="H246" s="172"/>
      <c r="I246" s="172"/>
      <c r="J246" s="172"/>
      <c r="K246" s="168"/>
      <c r="L246" s="173"/>
      <c r="M246" s="128"/>
      <c r="N246" s="128"/>
      <c r="O246" s="128"/>
    </row>
    <row r="247" spans="1:15" ht="15" customHeight="1">
      <c r="A247" s="172"/>
      <c r="B247" s="172"/>
      <c r="C247" s="172"/>
      <c r="D247" s="172"/>
      <c r="E247" s="172"/>
      <c r="F247" s="172"/>
      <c r="G247" s="172"/>
      <c r="H247" s="172"/>
      <c r="I247" s="172"/>
      <c r="J247" s="172"/>
      <c r="K247" s="168"/>
      <c r="L247" s="173"/>
      <c r="M247" s="128"/>
      <c r="N247" s="128"/>
      <c r="O247" s="128"/>
    </row>
    <row r="248" spans="1:15" ht="15" customHeight="1">
      <c r="A248" s="172"/>
      <c r="B248" s="172"/>
      <c r="C248" s="172"/>
      <c r="D248" s="172"/>
      <c r="E248" s="172"/>
      <c r="F248" s="172"/>
      <c r="G248" s="172"/>
      <c r="H248" s="172"/>
      <c r="I248" s="172"/>
      <c r="J248" s="172"/>
      <c r="K248" s="168"/>
      <c r="L248" s="173"/>
      <c r="M248" s="128"/>
      <c r="N248" s="128"/>
      <c r="O248" s="128"/>
    </row>
    <row r="249" spans="1:15" ht="15" customHeight="1">
      <c r="A249" s="172"/>
      <c r="B249" s="172"/>
      <c r="C249" s="172"/>
      <c r="D249" s="172"/>
      <c r="E249" s="172"/>
      <c r="F249" s="172"/>
      <c r="G249" s="172"/>
      <c r="H249" s="172"/>
      <c r="I249" s="172"/>
      <c r="J249" s="172"/>
      <c r="K249" s="168"/>
      <c r="L249" s="173"/>
      <c r="M249" s="128"/>
      <c r="N249" s="128"/>
      <c r="O249" s="128"/>
    </row>
    <row r="250" spans="1:15" s="133" customFormat="1" ht="15" customHeight="1">
      <c r="A250" s="172"/>
      <c r="B250" s="172"/>
      <c r="C250" s="172"/>
      <c r="D250" s="172"/>
      <c r="E250" s="172"/>
      <c r="F250" s="172"/>
      <c r="G250" s="172"/>
      <c r="H250" s="172"/>
      <c r="I250" s="172"/>
      <c r="J250" s="172"/>
      <c r="K250" s="168"/>
      <c r="L250" s="173"/>
      <c r="M250" s="132"/>
      <c r="N250" s="132"/>
      <c r="O250" s="132"/>
    </row>
    <row r="251" spans="1:15" ht="15" customHeight="1">
      <c r="A251" s="172"/>
      <c r="B251" s="172"/>
      <c r="C251" s="172"/>
      <c r="D251" s="172"/>
      <c r="E251" s="172"/>
      <c r="F251" s="172"/>
      <c r="G251" s="172"/>
      <c r="H251" s="172"/>
      <c r="I251" s="172"/>
      <c r="J251" s="172"/>
      <c r="K251" s="168"/>
      <c r="L251" s="173"/>
      <c r="M251" s="128"/>
      <c r="N251" s="128"/>
      <c r="O251" s="128"/>
    </row>
    <row r="252" spans="1:15" ht="15" customHeight="1">
      <c r="A252" s="172"/>
      <c r="B252" s="172"/>
      <c r="C252" s="172"/>
      <c r="D252" s="172"/>
      <c r="E252" s="172"/>
      <c r="F252" s="172"/>
      <c r="G252" s="172"/>
      <c r="H252" s="172"/>
      <c r="I252" s="172"/>
      <c r="J252" s="172"/>
      <c r="K252" s="126"/>
      <c r="L252" s="127"/>
      <c r="M252" s="128"/>
      <c r="N252" s="128"/>
      <c r="O252" s="128"/>
    </row>
    <row r="253" spans="1:15" ht="15" customHeight="1">
      <c r="A253" s="172"/>
      <c r="B253" s="172"/>
      <c r="C253" s="172"/>
      <c r="D253" s="172"/>
      <c r="E253" s="172"/>
      <c r="F253" s="172"/>
      <c r="G253" s="172"/>
      <c r="H253" s="172"/>
      <c r="I253" s="172"/>
      <c r="J253" s="172"/>
      <c r="K253" s="126"/>
      <c r="L253" s="127"/>
      <c r="M253" s="128"/>
      <c r="N253" s="128"/>
      <c r="O253" s="128"/>
    </row>
    <row r="254" spans="1:15" ht="15" customHeight="1">
      <c r="A254" s="172"/>
      <c r="B254" s="172"/>
      <c r="C254" s="172"/>
      <c r="D254" s="172"/>
      <c r="E254" s="172"/>
      <c r="F254" s="172"/>
      <c r="G254" s="172"/>
      <c r="H254" s="172"/>
      <c r="I254" s="172"/>
      <c r="J254" s="172"/>
      <c r="K254" s="126"/>
      <c r="L254" s="127"/>
      <c r="M254" s="128"/>
      <c r="N254" s="128"/>
      <c r="O254" s="128"/>
    </row>
    <row r="255" spans="1:15" ht="15" customHeight="1">
      <c r="A255" s="172"/>
      <c r="B255" s="172"/>
      <c r="C255" s="172"/>
      <c r="D255" s="172"/>
      <c r="E255" s="172"/>
      <c r="F255" s="172"/>
      <c r="G255" s="172"/>
      <c r="H255" s="172"/>
      <c r="I255" s="172"/>
      <c r="J255" s="172"/>
      <c r="K255" s="168"/>
      <c r="L255" s="126"/>
      <c r="M255" s="128"/>
      <c r="N255" s="128"/>
      <c r="O255" s="128"/>
    </row>
    <row r="256" spans="1:15" ht="15" customHeight="1">
      <c r="A256" s="172"/>
      <c r="B256" s="172"/>
      <c r="C256" s="172"/>
      <c r="D256" s="172"/>
      <c r="E256" s="172"/>
      <c r="F256" s="172"/>
      <c r="G256" s="172"/>
      <c r="H256" s="172"/>
      <c r="I256" s="172"/>
      <c r="J256" s="172"/>
      <c r="K256" s="168"/>
      <c r="L256" s="126"/>
      <c r="M256" s="128"/>
      <c r="N256" s="128"/>
      <c r="O256" s="128"/>
    </row>
    <row r="257" spans="1:15" ht="15" customHeight="1">
      <c r="A257" s="172"/>
      <c r="B257" s="172"/>
      <c r="C257" s="172"/>
      <c r="D257" s="172"/>
      <c r="E257" s="172"/>
      <c r="F257" s="172"/>
      <c r="G257" s="172"/>
      <c r="H257" s="172"/>
      <c r="I257" s="172"/>
      <c r="J257" s="172"/>
      <c r="K257" s="168"/>
      <c r="L257" s="503"/>
      <c r="M257" s="128"/>
      <c r="N257" s="128"/>
      <c r="O257" s="128"/>
    </row>
    <row r="258" spans="1:15" ht="15" customHeight="1">
      <c r="A258" s="172"/>
      <c r="B258" s="172"/>
      <c r="C258" s="172"/>
      <c r="D258" s="172"/>
      <c r="E258" s="172"/>
      <c r="F258" s="172"/>
      <c r="G258" s="172"/>
      <c r="H258" s="172"/>
      <c r="I258" s="172"/>
      <c r="J258" s="172"/>
      <c r="K258" s="168"/>
      <c r="L258" s="503"/>
      <c r="M258" s="128"/>
      <c r="N258" s="128"/>
      <c r="O258" s="128"/>
    </row>
    <row r="259" spans="1:15" ht="15" customHeight="1">
      <c r="A259" s="172"/>
      <c r="B259" s="172"/>
      <c r="C259" s="172"/>
      <c r="D259" s="172"/>
      <c r="E259" s="172"/>
      <c r="F259" s="172"/>
      <c r="G259" s="172"/>
      <c r="H259" s="172"/>
      <c r="I259" s="172"/>
      <c r="J259" s="172"/>
      <c r="K259" s="126"/>
      <c r="L259" s="127"/>
      <c r="M259" s="128"/>
      <c r="N259" s="128"/>
      <c r="O259" s="128"/>
    </row>
    <row r="260" spans="1:15" ht="15" customHeight="1">
      <c r="A260" s="172"/>
      <c r="B260" s="172"/>
      <c r="C260" s="172"/>
      <c r="D260" s="172"/>
      <c r="E260" s="172"/>
      <c r="F260" s="172"/>
      <c r="G260" s="172"/>
      <c r="H260" s="172"/>
      <c r="I260" s="172"/>
      <c r="J260" s="172"/>
      <c r="K260" s="168"/>
      <c r="L260" s="504"/>
      <c r="M260" s="128"/>
      <c r="N260" s="128"/>
      <c r="O260" s="128"/>
    </row>
    <row r="261" spans="1:19" ht="15" customHeight="1">
      <c r="A261" s="172"/>
      <c r="B261" s="172"/>
      <c r="C261" s="172"/>
      <c r="D261" s="172"/>
      <c r="E261" s="172"/>
      <c r="F261" s="172"/>
      <c r="G261" s="172"/>
      <c r="H261" s="172"/>
      <c r="I261" s="172"/>
      <c r="J261" s="172"/>
      <c r="K261" s="126"/>
      <c r="L261"/>
      <c r="M261"/>
      <c r="N261"/>
      <c r="O261"/>
      <c r="P261"/>
      <c r="Q261"/>
      <c r="R261"/>
      <c r="S261"/>
    </row>
    <row r="262" spans="1:19" ht="15" customHeight="1">
      <c r="A262" s="172"/>
      <c r="B262" s="172"/>
      <c r="C262" s="172"/>
      <c r="D262" s="172"/>
      <c r="E262" s="172"/>
      <c r="F262" s="172"/>
      <c r="G262" s="172"/>
      <c r="H262" s="172"/>
      <c r="I262" s="172"/>
      <c r="J262" s="172"/>
      <c r="K262" s="126"/>
      <c r="L262"/>
      <c r="M262"/>
      <c r="N262"/>
      <c r="O262"/>
      <c r="P262"/>
      <c r="Q262"/>
      <c r="R262"/>
      <c r="S262"/>
    </row>
    <row r="263" spans="1:19" ht="15" customHeight="1">
      <c r="A263" s="172"/>
      <c r="B263" s="172"/>
      <c r="C263" s="172"/>
      <c r="D263" s="172"/>
      <c r="E263" s="172"/>
      <c r="F263" s="172"/>
      <c r="G263" s="172"/>
      <c r="H263" s="172"/>
      <c r="I263" s="172"/>
      <c r="J263" s="172"/>
      <c r="K263" s="126"/>
      <c r="L263"/>
      <c r="M263"/>
      <c r="N263"/>
      <c r="O263"/>
      <c r="P263"/>
      <c r="Q263"/>
      <c r="R263"/>
      <c r="S263"/>
    </row>
    <row r="264" spans="1:19" ht="15" customHeight="1">
      <c r="A264" s="172"/>
      <c r="B264" s="172"/>
      <c r="C264" s="172"/>
      <c r="D264" s="172"/>
      <c r="E264" s="172"/>
      <c r="F264" s="172"/>
      <c r="G264" s="172"/>
      <c r="H264" s="172"/>
      <c r="I264" s="172"/>
      <c r="J264" s="172"/>
      <c r="K264" s="126"/>
      <c r="L264"/>
      <c r="M264"/>
      <c r="N264"/>
      <c r="O264"/>
      <c r="P264"/>
      <c r="Q264"/>
      <c r="R264"/>
      <c r="S264"/>
    </row>
    <row r="265" spans="1:19" ht="15" customHeight="1">
      <c r="A265" s="172"/>
      <c r="B265" s="172"/>
      <c r="C265" s="172"/>
      <c r="D265" s="172"/>
      <c r="E265" s="172"/>
      <c r="F265" s="172"/>
      <c r="G265" s="172"/>
      <c r="H265" s="172"/>
      <c r="I265" s="172"/>
      <c r="J265" s="172"/>
      <c r="K265" s="126"/>
      <c r="L265"/>
      <c r="M265"/>
      <c r="N265"/>
      <c r="O265"/>
      <c r="P265"/>
      <c r="Q265"/>
      <c r="R265"/>
      <c r="S265"/>
    </row>
    <row r="266" spans="1:19" ht="15" customHeight="1">
      <c r="A266" s="172"/>
      <c r="B266" s="172"/>
      <c r="C266" s="172"/>
      <c r="D266" s="172"/>
      <c r="E266" s="172"/>
      <c r="F266" s="172"/>
      <c r="G266" s="172"/>
      <c r="H266" s="172"/>
      <c r="I266" s="172"/>
      <c r="J266" s="172"/>
      <c r="K266" s="173"/>
      <c r="L266"/>
      <c r="M266"/>
      <c r="N266"/>
      <c r="O266"/>
      <c r="P266"/>
      <c r="Q266"/>
      <c r="R266"/>
      <c r="S266"/>
    </row>
    <row r="267" spans="1:19" ht="15" customHeight="1">
      <c r="A267" s="172"/>
      <c r="B267" s="172"/>
      <c r="C267" s="172"/>
      <c r="D267" s="172"/>
      <c r="E267" s="172"/>
      <c r="F267" s="172"/>
      <c r="G267" s="172"/>
      <c r="H267" s="172"/>
      <c r="I267" s="172"/>
      <c r="J267" s="172"/>
      <c r="K267" s="173"/>
      <c r="L267"/>
      <c r="M267"/>
      <c r="N267"/>
      <c r="O267"/>
      <c r="P267"/>
      <c r="Q267"/>
      <c r="R267"/>
      <c r="S267"/>
    </row>
    <row r="268" spans="1:15" ht="15" customHeight="1">
      <c r="A268" s="172"/>
      <c r="B268" s="172"/>
      <c r="C268" s="172"/>
      <c r="D268" s="172"/>
      <c r="E268" s="172"/>
      <c r="F268" s="172"/>
      <c r="G268" s="172"/>
      <c r="H268" s="172"/>
      <c r="I268" s="172"/>
      <c r="J268" s="172"/>
      <c r="K268" s="173"/>
      <c r="L268" s="126"/>
      <c r="M268" s="128"/>
      <c r="N268" s="128"/>
      <c r="O268" s="128"/>
    </row>
    <row r="269" spans="1:15" ht="15" customHeight="1">
      <c r="A269" s="172"/>
      <c r="B269" s="172"/>
      <c r="C269" s="172"/>
      <c r="D269" s="172"/>
      <c r="E269" s="172"/>
      <c r="F269" s="172"/>
      <c r="G269" s="172"/>
      <c r="H269" s="172"/>
      <c r="I269" s="172"/>
      <c r="J269" s="172"/>
      <c r="K269" s="173"/>
      <c r="L269" s="126"/>
      <c r="M269" s="128"/>
      <c r="N269" s="128"/>
      <c r="O269" s="128"/>
    </row>
    <row r="270" spans="1:15" ht="15" customHeight="1">
      <c r="A270" s="172"/>
      <c r="B270" s="172"/>
      <c r="C270" s="172"/>
      <c r="D270" s="172"/>
      <c r="E270" s="172"/>
      <c r="F270" s="172"/>
      <c r="G270" s="172"/>
      <c r="H270" s="172"/>
      <c r="I270" s="172"/>
      <c r="J270" s="172"/>
      <c r="K270" s="126"/>
      <c r="L270" s="127"/>
      <c r="M270" s="128"/>
      <c r="N270" s="128"/>
      <c r="O270" s="128"/>
    </row>
    <row r="271" spans="1:15" s="94" customFormat="1" ht="15" customHeight="1">
      <c r="A271" s="172"/>
      <c r="B271" s="172"/>
      <c r="C271" s="172"/>
      <c r="D271" s="172"/>
      <c r="E271" s="172"/>
      <c r="F271" s="172"/>
      <c r="G271" s="172"/>
      <c r="H271" s="172"/>
      <c r="I271" s="172"/>
      <c r="J271" s="172"/>
      <c r="K271" s="126"/>
      <c r="L271" s="127"/>
      <c r="M271" s="318"/>
      <c r="N271" s="318"/>
      <c r="O271" s="318"/>
    </row>
    <row r="272" spans="1:15" s="133" customFormat="1" ht="15" customHeight="1">
      <c r="A272" s="172"/>
      <c r="B272" s="172"/>
      <c r="C272" s="172"/>
      <c r="D272" s="172"/>
      <c r="E272" s="172"/>
      <c r="F272" s="172"/>
      <c r="G272" s="172"/>
      <c r="H272" s="172"/>
      <c r="I272" s="172"/>
      <c r="J272" s="172"/>
      <c r="K272" s="126"/>
      <c r="L272" s="127"/>
      <c r="M272" s="132"/>
      <c r="N272" s="132"/>
      <c r="O272" s="132"/>
    </row>
    <row r="273" spans="1:15" ht="15" customHeight="1">
      <c r="A273" s="172"/>
      <c r="B273" s="172"/>
      <c r="C273" s="172"/>
      <c r="D273" s="172"/>
      <c r="E273" s="172"/>
      <c r="F273" s="172"/>
      <c r="G273" s="172"/>
      <c r="H273" s="172"/>
      <c r="I273" s="172"/>
      <c r="J273" s="172"/>
      <c r="K273" s="126"/>
      <c r="L273" s="127"/>
      <c r="M273" s="128"/>
      <c r="N273" s="128"/>
      <c r="O273" s="128"/>
    </row>
    <row r="274" spans="1:15" ht="15" customHeight="1">
      <c r="A274" s="172"/>
      <c r="B274" s="172"/>
      <c r="C274" s="172"/>
      <c r="D274" s="172"/>
      <c r="E274" s="172"/>
      <c r="F274" s="172"/>
      <c r="G274" s="172"/>
      <c r="H274" s="172"/>
      <c r="I274" s="172"/>
      <c r="J274" s="172"/>
      <c r="K274" s="126"/>
      <c r="L274" s="127"/>
      <c r="M274" s="128"/>
      <c r="N274" s="128"/>
      <c r="O274" s="128"/>
    </row>
    <row r="275" spans="1:15" ht="15" customHeight="1">
      <c r="A275" s="172"/>
      <c r="B275" s="172"/>
      <c r="C275" s="172"/>
      <c r="D275" s="172"/>
      <c r="E275" s="172"/>
      <c r="F275" s="172"/>
      <c r="G275" s="172"/>
      <c r="H275" s="172"/>
      <c r="I275" s="172"/>
      <c r="J275" s="172"/>
      <c r="K275" s="126"/>
      <c r="L275" s="127"/>
      <c r="M275" s="128"/>
      <c r="N275" s="128"/>
      <c r="O275" s="128"/>
    </row>
    <row r="276" spans="1:15" ht="15" customHeight="1">
      <c r="A276" s="172"/>
      <c r="B276" s="172"/>
      <c r="C276" s="172"/>
      <c r="D276" s="172"/>
      <c r="E276" s="172"/>
      <c r="F276" s="172"/>
      <c r="G276" s="172"/>
      <c r="H276" s="172"/>
      <c r="I276" s="172"/>
      <c r="J276" s="172"/>
      <c r="K276" s="319"/>
      <c r="L276" s="320"/>
      <c r="M276" s="128"/>
      <c r="N276" s="128"/>
      <c r="O276" s="128"/>
    </row>
    <row r="277" spans="1:15" ht="15" customHeight="1">
      <c r="A277" s="172"/>
      <c r="B277" s="172"/>
      <c r="C277" s="172"/>
      <c r="D277" s="172"/>
      <c r="E277" s="172"/>
      <c r="F277" s="172"/>
      <c r="G277" s="172"/>
      <c r="H277" s="172"/>
      <c r="I277" s="172"/>
      <c r="J277" s="172"/>
      <c r="K277" s="319"/>
      <c r="L277" s="320"/>
      <c r="M277" s="128"/>
      <c r="N277" s="128"/>
      <c r="O277" s="128"/>
    </row>
    <row r="278" spans="1:15" ht="15" customHeight="1">
      <c r="A278" s="172"/>
      <c r="B278" s="172"/>
      <c r="C278" s="172"/>
      <c r="D278" s="172"/>
      <c r="E278" s="172"/>
      <c r="F278" s="172"/>
      <c r="G278" s="172"/>
      <c r="H278" s="172"/>
      <c r="I278" s="172"/>
      <c r="J278" s="172"/>
      <c r="K278" s="319"/>
      <c r="L278" s="320"/>
      <c r="M278" s="128"/>
      <c r="N278" s="128"/>
      <c r="O278" s="128"/>
    </row>
    <row r="279" spans="1:15" ht="15" customHeight="1">
      <c r="A279" s="172"/>
      <c r="B279" s="172"/>
      <c r="C279" s="172"/>
      <c r="D279" s="172"/>
      <c r="E279" s="172"/>
      <c r="F279" s="172"/>
      <c r="G279" s="172"/>
      <c r="H279" s="172"/>
      <c r="I279" s="172"/>
      <c r="J279" s="172"/>
      <c r="K279" s="319"/>
      <c r="L279" s="320"/>
      <c r="M279" s="128"/>
      <c r="N279" s="128"/>
      <c r="O279" s="128"/>
    </row>
    <row r="280" spans="1:15" ht="15" customHeight="1">
      <c r="A280" s="172"/>
      <c r="B280" s="172"/>
      <c r="C280" s="172"/>
      <c r="D280" s="172"/>
      <c r="E280" s="172"/>
      <c r="F280" s="172"/>
      <c r="G280" s="172"/>
      <c r="H280" s="172"/>
      <c r="I280" s="172"/>
      <c r="J280" s="172"/>
      <c r="K280" s="319"/>
      <c r="L280" s="320"/>
      <c r="M280" s="128"/>
      <c r="N280" s="128"/>
      <c r="O280" s="128"/>
    </row>
    <row r="281" spans="1:15" ht="15" customHeight="1">
      <c r="A281" s="172"/>
      <c r="B281" s="172"/>
      <c r="C281" s="172"/>
      <c r="D281" s="172"/>
      <c r="E281" s="172"/>
      <c r="F281" s="172"/>
      <c r="G281" s="172"/>
      <c r="H281" s="172"/>
      <c r="I281" s="172"/>
      <c r="J281" s="172"/>
      <c r="K281" s="319"/>
      <c r="L281" s="320"/>
      <c r="M281" s="128"/>
      <c r="N281" s="128"/>
      <c r="O281" s="128"/>
    </row>
    <row r="282" spans="1:15" ht="15" customHeight="1">
      <c r="A282" s="172"/>
      <c r="B282" s="172"/>
      <c r="C282" s="172"/>
      <c r="D282" s="172"/>
      <c r="E282" s="172"/>
      <c r="F282" s="172"/>
      <c r="G282" s="172"/>
      <c r="H282" s="172"/>
      <c r="I282" s="172"/>
      <c r="J282" s="172"/>
      <c r="K282" s="321"/>
      <c r="L282" s="322"/>
      <c r="M282" s="128"/>
      <c r="N282" s="128"/>
      <c r="O282" s="128"/>
    </row>
    <row r="283" spans="1:15" ht="15" customHeight="1">
      <c r="A283" s="172"/>
      <c r="B283" s="172"/>
      <c r="C283" s="172"/>
      <c r="D283" s="172"/>
      <c r="E283" s="172"/>
      <c r="F283" s="172"/>
      <c r="G283" s="172"/>
      <c r="H283" s="172"/>
      <c r="I283" s="172"/>
      <c r="J283" s="172"/>
      <c r="K283" s="321"/>
      <c r="L283" s="322"/>
      <c r="M283" s="128"/>
      <c r="N283" s="128"/>
      <c r="O283" s="128"/>
    </row>
    <row r="284" spans="1:15" ht="15" customHeight="1">
      <c r="A284" s="172"/>
      <c r="B284" s="172"/>
      <c r="C284" s="172"/>
      <c r="D284" s="172"/>
      <c r="E284" s="172"/>
      <c r="F284" s="172"/>
      <c r="G284" s="172"/>
      <c r="H284" s="172"/>
      <c r="I284" s="172"/>
      <c r="J284" s="172"/>
      <c r="K284" s="321"/>
      <c r="L284" s="322"/>
      <c r="M284" s="128"/>
      <c r="N284" s="128"/>
      <c r="O284" s="128"/>
    </row>
    <row r="285" spans="1:15" ht="15" customHeight="1">
      <c r="A285" s="172"/>
      <c r="B285" s="172"/>
      <c r="C285" s="172"/>
      <c r="D285" s="172"/>
      <c r="E285" s="172"/>
      <c r="F285" s="172"/>
      <c r="G285" s="172"/>
      <c r="H285" s="172"/>
      <c r="I285" s="172"/>
      <c r="J285" s="172"/>
      <c r="K285" s="321"/>
      <c r="L285" s="322"/>
      <c r="M285" s="128"/>
      <c r="N285" s="128"/>
      <c r="O285" s="128"/>
    </row>
    <row r="286" spans="1:15" ht="15" customHeight="1">
      <c r="A286" s="172"/>
      <c r="B286" s="172"/>
      <c r="C286" s="172"/>
      <c r="D286" s="172"/>
      <c r="E286" s="172"/>
      <c r="F286" s="172"/>
      <c r="G286" s="172"/>
      <c r="H286" s="172"/>
      <c r="I286" s="172"/>
      <c r="J286" s="172"/>
      <c r="K286" s="321"/>
      <c r="L286" s="322"/>
      <c r="M286" s="128"/>
      <c r="N286" s="128"/>
      <c r="O286" s="128"/>
    </row>
    <row r="287" spans="1:15" ht="15" customHeight="1">
      <c r="A287" s="172"/>
      <c r="B287" s="172"/>
      <c r="C287" s="172"/>
      <c r="D287" s="172"/>
      <c r="E287" s="172"/>
      <c r="F287" s="172"/>
      <c r="G287" s="172"/>
      <c r="H287" s="172"/>
      <c r="I287" s="172"/>
      <c r="J287" s="172"/>
      <c r="K287" s="321"/>
      <c r="L287" s="322"/>
      <c r="M287" s="128"/>
      <c r="N287" s="128"/>
      <c r="O287" s="128"/>
    </row>
    <row r="288" spans="1:15" ht="15" customHeight="1">
      <c r="A288" s="172"/>
      <c r="B288" s="172"/>
      <c r="C288" s="172"/>
      <c r="D288" s="172"/>
      <c r="E288" s="172"/>
      <c r="F288" s="172"/>
      <c r="G288" s="172"/>
      <c r="H288" s="172"/>
      <c r="I288" s="172"/>
      <c r="J288" s="172"/>
      <c r="K288" s="321"/>
      <c r="L288" s="322"/>
      <c r="M288" s="128"/>
      <c r="N288" s="128"/>
      <c r="O288" s="128"/>
    </row>
    <row r="289" spans="1:15" ht="15" customHeight="1">
      <c r="A289" s="172"/>
      <c r="B289" s="172"/>
      <c r="C289" s="172"/>
      <c r="D289" s="172"/>
      <c r="E289" s="172"/>
      <c r="F289" s="172"/>
      <c r="G289" s="172"/>
      <c r="H289" s="172"/>
      <c r="I289" s="172"/>
      <c r="J289" s="172"/>
      <c r="K289" s="321"/>
      <c r="L289" s="322"/>
      <c r="M289" s="128"/>
      <c r="N289" s="128"/>
      <c r="O289" s="128"/>
    </row>
    <row r="290" spans="1:15" ht="15" customHeight="1">
      <c r="A290" s="172"/>
      <c r="B290" s="172"/>
      <c r="C290" s="172"/>
      <c r="D290" s="172"/>
      <c r="E290" s="172"/>
      <c r="F290" s="172"/>
      <c r="G290" s="172"/>
      <c r="H290" s="172"/>
      <c r="I290" s="172"/>
      <c r="J290" s="172"/>
      <c r="K290" s="321"/>
      <c r="L290" s="322"/>
      <c r="M290" s="128"/>
      <c r="N290" s="128"/>
      <c r="O290" s="128"/>
    </row>
    <row r="291" spans="1:15" ht="15" customHeight="1">
      <c r="A291" s="172"/>
      <c r="B291" s="172"/>
      <c r="C291" s="172"/>
      <c r="D291" s="172"/>
      <c r="E291" s="172"/>
      <c r="F291" s="172"/>
      <c r="G291" s="172"/>
      <c r="H291" s="172"/>
      <c r="I291" s="172"/>
      <c r="J291" s="172"/>
      <c r="K291" s="321"/>
      <c r="L291" s="322"/>
      <c r="M291" s="128"/>
      <c r="N291" s="128"/>
      <c r="O291" s="128"/>
    </row>
    <row r="292" spans="1:15" ht="15" customHeight="1">
      <c r="A292" s="172"/>
      <c r="B292" s="172"/>
      <c r="C292" s="172"/>
      <c r="D292" s="172"/>
      <c r="E292" s="172"/>
      <c r="F292" s="172"/>
      <c r="G292" s="172"/>
      <c r="H292" s="172"/>
      <c r="I292" s="172"/>
      <c r="J292" s="172"/>
      <c r="K292" s="321"/>
      <c r="L292" s="322"/>
      <c r="M292" s="128"/>
      <c r="N292" s="128"/>
      <c r="O292" s="128"/>
    </row>
    <row r="293" spans="1:15" ht="15" customHeight="1">
      <c r="A293" s="172"/>
      <c r="B293" s="172"/>
      <c r="C293" s="172"/>
      <c r="D293" s="172"/>
      <c r="E293" s="172"/>
      <c r="F293" s="172"/>
      <c r="G293" s="172"/>
      <c r="H293" s="172"/>
      <c r="I293" s="172"/>
      <c r="J293" s="172"/>
      <c r="K293" s="321"/>
      <c r="L293" s="322"/>
      <c r="M293" s="128"/>
      <c r="N293" s="128"/>
      <c r="O293" s="128"/>
    </row>
    <row r="294" spans="1:15" ht="15" customHeight="1">
      <c r="A294" s="172"/>
      <c r="B294" s="172"/>
      <c r="C294" s="172"/>
      <c r="D294" s="172"/>
      <c r="E294" s="172"/>
      <c r="F294" s="172"/>
      <c r="G294" s="172"/>
      <c r="H294" s="172"/>
      <c r="I294" s="172"/>
      <c r="J294" s="172"/>
      <c r="K294" s="321"/>
      <c r="L294" s="322"/>
      <c r="M294" s="128"/>
      <c r="N294" s="128"/>
      <c r="O294" s="128"/>
    </row>
    <row r="295" spans="1:15" ht="15" customHeight="1">
      <c r="A295" s="172"/>
      <c r="B295" s="172"/>
      <c r="C295" s="172"/>
      <c r="D295" s="172"/>
      <c r="E295" s="172"/>
      <c r="F295" s="172"/>
      <c r="G295" s="172"/>
      <c r="H295" s="172"/>
      <c r="I295" s="172"/>
      <c r="J295" s="172"/>
      <c r="K295" s="321"/>
      <c r="L295" s="322"/>
      <c r="M295" s="128"/>
      <c r="N295" s="128"/>
      <c r="O295" s="128"/>
    </row>
    <row r="296" spans="1:15" s="133" customFormat="1" ht="15" customHeight="1">
      <c r="A296" s="172"/>
      <c r="B296" s="172"/>
      <c r="C296" s="172"/>
      <c r="D296" s="172"/>
      <c r="E296" s="172"/>
      <c r="F296" s="172"/>
      <c r="G296" s="172"/>
      <c r="H296" s="172"/>
      <c r="I296" s="172"/>
      <c r="J296" s="172"/>
      <c r="K296" s="321"/>
      <c r="L296" s="322"/>
      <c r="M296" s="132"/>
      <c r="N296" s="132"/>
      <c r="O296" s="132"/>
    </row>
    <row r="297" spans="1:15" s="133" customFormat="1" ht="15" customHeight="1">
      <c r="A297" s="172"/>
      <c r="B297" s="172"/>
      <c r="C297" s="172"/>
      <c r="D297" s="172"/>
      <c r="E297" s="172"/>
      <c r="F297" s="172"/>
      <c r="G297" s="172"/>
      <c r="H297" s="172"/>
      <c r="I297" s="172"/>
      <c r="J297" s="172"/>
      <c r="K297" s="321"/>
      <c r="L297" s="322"/>
      <c r="M297" s="132"/>
      <c r="N297" s="132"/>
      <c r="O297" s="132"/>
    </row>
    <row r="298" spans="1:15" ht="15" customHeight="1">
      <c r="A298" s="172"/>
      <c r="B298" s="172"/>
      <c r="C298" s="172"/>
      <c r="D298" s="172"/>
      <c r="E298" s="172"/>
      <c r="F298" s="172"/>
      <c r="G298" s="172"/>
      <c r="H298" s="172"/>
      <c r="I298" s="172"/>
      <c r="J298" s="172"/>
      <c r="K298" s="321"/>
      <c r="L298" s="322"/>
      <c r="M298" s="128"/>
      <c r="N298" s="128"/>
      <c r="O298" s="128"/>
    </row>
    <row r="299" spans="1:15" ht="15" customHeight="1">
      <c r="A299" s="172"/>
      <c r="B299" s="172"/>
      <c r="C299" s="172"/>
      <c r="D299" s="172"/>
      <c r="E299" s="172"/>
      <c r="F299" s="172"/>
      <c r="G299" s="172"/>
      <c r="H299" s="172"/>
      <c r="I299" s="172"/>
      <c r="J299" s="172"/>
      <c r="K299" s="321"/>
      <c r="L299" s="322"/>
      <c r="M299" s="128"/>
      <c r="N299" s="128"/>
      <c r="O299" s="128"/>
    </row>
    <row r="300" spans="1:15" ht="15" customHeight="1">
      <c r="A300" s="172"/>
      <c r="B300" s="172"/>
      <c r="C300" s="172"/>
      <c r="D300" s="172"/>
      <c r="E300" s="172"/>
      <c r="F300" s="172"/>
      <c r="G300" s="172"/>
      <c r="H300" s="172"/>
      <c r="I300" s="172"/>
      <c r="J300" s="172"/>
      <c r="K300" s="321"/>
      <c r="L300" s="322"/>
      <c r="M300" s="128"/>
      <c r="N300" s="128"/>
      <c r="O300" s="128"/>
    </row>
    <row r="301" spans="1:15" ht="15" customHeight="1">
      <c r="A301" s="172"/>
      <c r="B301" s="172"/>
      <c r="C301" s="172"/>
      <c r="D301" s="172"/>
      <c r="E301" s="172"/>
      <c r="F301" s="172"/>
      <c r="G301" s="172"/>
      <c r="H301" s="172"/>
      <c r="I301" s="172"/>
      <c r="J301" s="172"/>
      <c r="K301" s="168"/>
      <c r="L301" s="133"/>
      <c r="M301" s="128"/>
      <c r="N301" s="128"/>
      <c r="O301" s="128"/>
    </row>
    <row r="302" spans="1:15" ht="15" customHeight="1">
      <c r="A302" s="172"/>
      <c r="B302" s="172"/>
      <c r="C302" s="172"/>
      <c r="D302" s="172"/>
      <c r="E302" s="172"/>
      <c r="F302" s="172"/>
      <c r="G302" s="172"/>
      <c r="H302" s="172"/>
      <c r="I302" s="172"/>
      <c r="J302" s="172"/>
      <c r="K302" s="168"/>
      <c r="L302" s="133"/>
      <c r="M302" s="128"/>
      <c r="N302" s="128"/>
      <c r="O302" s="128"/>
    </row>
    <row r="303" spans="1:15" ht="15" customHeight="1">
      <c r="A303" s="172"/>
      <c r="B303" s="172"/>
      <c r="C303" s="172"/>
      <c r="D303" s="172"/>
      <c r="E303" s="172"/>
      <c r="F303" s="172"/>
      <c r="G303" s="172"/>
      <c r="H303" s="172"/>
      <c r="I303" s="172"/>
      <c r="J303" s="172"/>
      <c r="K303" s="168"/>
      <c r="L303" s="133"/>
      <c r="M303" s="128"/>
      <c r="N303" s="128"/>
      <c r="O303" s="128"/>
    </row>
    <row r="304" spans="1:15" ht="15" customHeight="1">
      <c r="A304" s="172"/>
      <c r="B304" s="172"/>
      <c r="C304" s="172"/>
      <c r="D304" s="172"/>
      <c r="E304" s="172"/>
      <c r="F304" s="172"/>
      <c r="G304" s="172"/>
      <c r="H304" s="172"/>
      <c r="I304" s="172"/>
      <c r="J304" s="172"/>
      <c r="K304" s="321"/>
      <c r="L304" s="114"/>
      <c r="M304" s="128"/>
      <c r="N304" s="128"/>
      <c r="O304" s="128"/>
    </row>
    <row r="305" spans="1:15" ht="15" customHeight="1">
      <c r="A305" s="172"/>
      <c r="B305" s="172"/>
      <c r="C305" s="172"/>
      <c r="D305" s="172"/>
      <c r="E305" s="172"/>
      <c r="F305" s="172"/>
      <c r="G305" s="172"/>
      <c r="H305" s="172"/>
      <c r="I305" s="172"/>
      <c r="J305" s="172"/>
      <c r="K305" s="321"/>
      <c r="L305" s="114"/>
      <c r="M305" s="128"/>
      <c r="N305" s="128"/>
      <c r="O305" s="128"/>
    </row>
    <row r="306" spans="1:15" ht="15" customHeight="1">
      <c r="A306" s="172"/>
      <c r="B306" s="172"/>
      <c r="C306" s="172"/>
      <c r="D306" s="172"/>
      <c r="E306" s="172"/>
      <c r="F306" s="172"/>
      <c r="G306" s="172"/>
      <c r="H306" s="172"/>
      <c r="I306" s="172"/>
      <c r="J306" s="172"/>
      <c r="K306" s="321"/>
      <c r="L306" s="114"/>
      <c r="M306" s="128"/>
      <c r="N306" s="128"/>
      <c r="O306" s="128"/>
    </row>
    <row r="307" spans="1:15" ht="15" customHeight="1">
      <c r="A307" s="172"/>
      <c r="B307" s="172"/>
      <c r="C307" s="172"/>
      <c r="D307" s="172"/>
      <c r="E307" s="172"/>
      <c r="F307" s="172"/>
      <c r="G307" s="172"/>
      <c r="H307" s="172"/>
      <c r="I307" s="172"/>
      <c r="J307" s="172"/>
      <c r="K307" s="321"/>
      <c r="L307" s="114"/>
      <c r="M307" s="128"/>
      <c r="N307" s="128"/>
      <c r="O307" s="128"/>
    </row>
    <row r="308" spans="1:15" ht="15" customHeight="1">
      <c r="A308" s="172"/>
      <c r="B308" s="172"/>
      <c r="C308" s="172"/>
      <c r="D308" s="172"/>
      <c r="E308" s="172"/>
      <c r="F308" s="172"/>
      <c r="G308" s="172"/>
      <c r="H308" s="172"/>
      <c r="I308" s="172"/>
      <c r="J308" s="172"/>
      <c r="K308" s="126"/>
      <c r="L308" s="127"/>
      <c r="M308" s="128"/>
      <c r="N308" s="128"/>
      <c r="O308" s="128"/>
    </row>
    <row r="309" spans="1:15" ht="15" customHeight="1">
      <c r="A309" s="172"/>
      <c r="B309" s="172"/>
      <c r="C309" s="172"/>
      <c r="D309" s="172"/>
      <c r="E309" s="172"/>
      <c r="F309" s="172"/>
      <c r="G309" s="172"/>
      <c r="H309" s="172"/>
      <c r="I309" s="172"/>
      <c r="J309" s="172"/>
      <c r="K309" s="126"/>
      <c r="L309" s="127"/>
      <c r="M309" s="128"/>
      <c r="N309" s="128"/>
      <c r="O309" s="128"/>
    </row>
    <row r="310" spans="1:15" ht="15" customHeight="1">
      <c r="A310" s="172"/>
      <c r="B310" s="172"/>
      <c r="C310" s="172"/>
      <c r="D310" s="172"/>
      <c r="E310" s="172"/>
      <c r="F310" s="172"/>
      <c r="G310" s="172"/>
      <c r="H310" s="172"/>
      <c r="I310" s="172"/>
      <c r="J310" s="172"/>
      <c r="K310" s="127"/>
      <c r="L310" s="127"/>
      <c r="M310" s="132"/>
      <c r="N310" s="132"/>
      <c r="O310" s="132"/>
    </row>
    <row r="311" spans="1:15" ht="15" customHeight="1">
      <c r="A311" s="172"/>
      <c r="B311" s="172"/>
      <c r="C311" s="172"/>
      <c r="D311" s="172"/>
      <c r="E311" s="172"/>
      <c r="F311" s="172"/>
      <c r="G311" s="172"/>
      <c r="H311" s="172"/>
      <c r="I311" s="172"/>
      <c r="J311" s="172"/>
      <c r="K311" s="126"/>
      <c r="L311" s="127"/>
      <c r="M311" s="128"/>
      <c r="N311" s="128"/>
      <c r="O311" s="128"/>
    </row>
    <row r="312" spans="1:15" ht="15" customHeight="1">
      <c r="A312" s="172"/>
      <c r="B312" s="172"/>
      <c r="C312" s="172"/>
      <c r="D312" s="172"/>
      <c r="E312" s="172"/>
      <c r="F312" s="172"/>
      <c r="G312" s="172"/>
      <c r="H312" s="172"/>
      <c r="I312" s="172"/>
      <c r="J312" s="172"/>
      <c r="K312" s="126"/>
      <c r="L312" s="127"/>
      <c r="M312" s="128"/>
      <c r="N312" s="128"/>
      <c r="O312" s="128"/>
    </row>
    <row r="313" spans="1:15" ht="15" customHeight="1">
      <c r="A313" s="172"/>
      <c r="B313" s="172"/>
      <c r="C313" s="172"/>
      <c r="D313" s="172"/>
      <c r="E313" s="172"/>
      <c r="F313" s="172"/>
      <c r="G313" s="172"/>
      <c r="H313" s="172"/>
      <c r="I313" s="172"/>
      <c r="J313" s="172"/>
      <c r="K313" s="126"/>
      <c r="L313" s="127"/>
      <c r="M313" s="128"/>
      <c r="N313" s="128"/>
      <c r="O313" s="128"/>
    </row>
    <row r="314" spans="1:15" ht="15" customHeight="1">
      <c r="A314" s="172"/>
      <c r="B314" s="172"/>
      <c r="C314" s="172"/>
      <c r="D314" s="172"/>
      <c r="E314" s="172"/>
      <c r="F314" s="172"/>
      <c r="G314" s="172"/>
      <c r="H314" s="172"/>
      <c r="I314" s="172"/>
      <c r="J314" s="172"/>
      <c r="K314" s="319"/>
      <c r="L314" s="320"/>
      <c r="M314" s="128"/>
      <c r="N314" s="128"/>
      <c r="O314" s="128"/>
    </row>
    <row r="315" spans="1:15" ht="15" customHeight="1">
      <c r="A315" s="172"/>
      <c r="B315" s="172"/>
      <c r="C315" s="172"/>
      <c r="D315" s="172"/>
      <c r="E315" s="172"/>
      <c r="F315" s="172"/>
      <c r="G315" s="172"/>
      <c r="H315" s="172"/>
      <c r="I315" s="172"/>
      <c r="J315" s="172"/>
      <c r="K315" s="321"/>
      <c r="L315" s="322"/>
      <c r="M315" s="128"/>
      <c r="N315" s="128"/>
      <c r="O315" s="128"/>
    </row>
    <row r="316" spans="1:15" ht="15" customHeight="1">
      <c r="A316" s="172"/>
      <c r="B316" s="172"/>
      <c r="C316" s="172"/>
      <c r="D316" s="172"/>
      <c r="E316" s="172"/>
      <c r="F316" s="172"/>
      <c r="G316" s="172"/>
      <c r="H316" s="172"/>
      <c r="I316" s="172"/>
      <c r="J316" s="172"/>
      <c r="K316" s="321"/>
      <c r="L316" s="322"/>
      <c r="M316" s="128"/>
      <c r="N316" s="128"/>
      <c r="O316" s="128"/>
    </row>
    <row r="317" spans="1:15" ht="15" customHeight="1">
      <c r="A317" s="172"/>
      <c r="B317" s="172"/>
      <c r="C317" s="172"/>
      <c r="D317" s="172"/>
      <c r="E317" s="172"/>
      <c r="F317" s="172"/>
      <c r="G317" s="172"/>
      <c r="H317" s="172"/>
      <c r="I317" s="172"/>
      <c r="J317" s="172"/>
      <c r="K317" s="321"/>
      <c r="L317" s="322"/>
      <c r="M317" s="128"/>
      <c r="N317" s="128"/>
      <c r="O317" s="128"/>
    </row>
    <row r="318" spans="1:15" ht="15" customHeight="1">
      <c r="A318" s="172"/>
      <c r="B318" s="172"/>
      <c r="C318" s="172"/>
      <c r="D318" s="172"/>
      <c r="E318" s="172"/>
      <c r="F318" s="172"/>
      <c r="G318" s="172"/>
      <c r="H318" s="172"/>
      <c r="I318" s="172"/>
      <c r="J318" s="172"/>
      <c r="K318" s="321"/>
      <c r="L318" s="322"/>
      <c r="M318" s="128"/>
      <c r="N318" s="128"/>
      <c r="O318" s="128"/>
    </row>
    <row r="319" spans="1:15" ht="15" customHeight="1">
      <c r="A319" s="172"/>
      <c r="B319" s="172"/>
      <c r="C319" s="172"/>
      <c r="D319" s="172"/>
      <c r="E319" s="172"/>
      <c r="F319" s="172"/>
      <c r="G319" s="172"/>
      <c r="H319" s="172"/>
      <c r="I319" s="172"/>
      <c r="J319" s="172"/>
      <c r="K319" s="321"/>
      <c r="L319" s="322"/>
      <c r="M319" s="128"/>
      <c r="N319" s="128"/>
      <c r="O319" s="128"/>
    </row>
    <row r="320" spans="1:15" ht="15" customHeight="1">
      <c r="A320" s="172"/>
      <c r="B320" s="172"/>
      <c r="C320" s="172"/>
      <c r="D320" s="172"/>
      <c r="E320" s="172"/>
      <c r="F320" s="172"/>
      <c r="G320" s="172"/>
      <c r="H320" s="172"/>
      <c r="I320" s="172"/>
      <c r="J320" s="172"/>
      <c r="K320" s="321"/>
      <c r="L320" s="322"/>
      <c r="M320" s="128"/>
      <c r="N320" s="128"/>
      <c r="O320" s="128"/>
    </row>
    <row r="321" spans="1:15" ht="15" customHeight="1">
      <c r="A321" s="172"/>
      <c r="B321" s="172"/>
      <c r="C321" s="172"/>
      <c r="D321" s="172"/>
      <c r="E321" s="172"/>
      <c r="F321" s="172"/>
      <c r="G321" s="172"/>
      <c r="H321" s="172"/>
      <c r="I321" s="172"/>
      <c r="J321" s="172"/>
      <c r="K321" s="321"/>
      <c r="L321" s="322"/>
      <c r="M321" s="128"/>
      <c r="N321" s="128"/>
      <c r="O321" s="128"/>
    </row>
    <row r="322" spans="1:15" ht="15" customHeight="1">
      <c r="A322" s="172"/>
      <c r="B322" s="172"/>
      <c r="C322" s="172"/>
      <c r="D322" s="172"/>
      <c r="E322" s="172"/>
      <c r="F322" s="172"/>
      <c r="G322" s="172"/>
      <c r="H322" s="172"/>
      <c r="I322" s="172"/>
      <c r="J322" s="172"/>
      <c r="K322" s="321"/>
      <c r="L322" s="322"/>
      <c r="M322" s="128"/>
      <c r="N322" s="128"/>
      <c r="O322" s="128"/>
    </row>
    <row r="323" spans="1:15" ht="15" customHeight="1">
      <c r="A323" s="172"/>
      <c r="B323" s="172"/>
      <c r="C323" s="172"/>
      <c r="D323" s="172"/>
      <c r="E323" s="172"/>
      <c r="F323" s="172"/>
      <c r="G323" s="172"/>
      <c r="H323" s="172"/>
      <c r="I323" s="172"/>
      <c r="J323" s="172"/>
      <c r="K323" s="321"/>
      <c r="L323" s="322"/>
      <c r="M323" s="128"/>
      <c r="N323" s="128"/>
      <c r="O323" s="128"/>
    </row>
    <row r="324" spans="1:15" ht="15" customHeight="1">
      <c r="A324" s="172"/>
      <c r="B324" s="172"/>
      <c r="C324" s="172"/>
      <c r="D324" s="172"/>
      <c r="E324" s="172"/>
      <c r="F324" s="172"/>
      <c r="G324" s="172"/>
      <c r="H324" s="172"/>
      <c r="I324" s="172"/>
      <c r="J324" s="172"/>
      <c r="K324" s="321"/>
      <c r="L324" s="322"/>
      <c r="M324" s="128"/>
      <c r="N324" s="128"/>
      <c r="O324" s="128"/>
    </row>
    <row r="325" spans="1:15" ht="15" customHeight="1">
      <c r="A325" s="172"/>
      <c r="B325" s="172"/>
      <c r="C325" s="172"/>
      <c r="D325" s="172"/>
      <c r="E325" s="172"/>
      <c r="F325" s="172"/>
      <c r="G325" s="172"/>
      <c r="H325" s="172"/>
      <c r="I325" s="172"/>
      <c r="J325" s="172"/>
      <c r="K325" s="321"/>
      <c r="L325" s="322"/>
      <c r="M325" s="128"/>
      <c r="N325" s="128"/>
      <c r="O325" s="128"/>
    </row>
    <row r="326" spans="1:15" ht="15" customHeight="1">
      <c r="A326" s="172"/>
      <c r="B326" s="172"/>
      <c r="C326" s="172"/>
      <c r="D326" s="172"/>
      <c r="E326" s="172"/>
      <c r="F326" s="172"/>
      <c r="G326" s="172"/>
      <c r="H326" s="172"/>
      <c r="I326" s="172"/>
      <c r="J326" s="172"/>
      <c r="K326" s="319"/>
      <c r="L326" s="320"/>
      <c r="M326" s="128"/>
      <c r="N326" s="128"/>
      <c r="O326" s="128"/>
    </row>
    <row r="327" spans="1:15" ht="15" customHeight="1">
      <c r="A327" s="172"/>
      <c r="B327" s="172"/>
      <c r="C327" s="172"/>
      <c r="D327" s="172"/>
      <c r="E327" s="172"/>
      <c r="F327" s="172"/>
      <c r="G327" s="172"/>
      <c r="H327" s="172"/>
      <c r="I327" s="172"/>
      <c r="J327" s="172"/>
      <c r="K327" s="323"/>
      <c r="L327" s="152"/>
      <c r="M327" s="128"/>
      <c r="N327" s="128"/>
      <c r="O327" s="128"/>
    </row>
    <row r="328" spans="1:15" ht="15" customHeight="1">
      <c r="A328" s="172"/>
      <c r="B328" s="172"/>
      <c r="C328" s="172"/>
      <c r="D328" s="172"/>
      <c r="E328" s="172"/>
      <c r="F328" s="172"/>
      <c r="G328" s="172"/>
      <c r="H328" s="172"/>
      <c r="I328" s="172"/>
      <c r="J328" s="172"/>
      <c r="K328" s="323"/>
      <c r="L328" s="152"/>
      <c r="M328" s="128"/>
      <c r="N328" s="128"/>
      <c r="O328" s="128"/>
    </row>
    <row r="329" spans="1:15" ht="15" customHeight="1">
      <c r="A329" s="172"/>
      <c r="B329" s="172"/>
      <c r="C329" s="172"/>
      <c r="D329" s="172"/>
      <c r="E329" s="172"/>
      <c r="F329" s="172"/>
      <c r="G329" s="172"/>
      <c r="H329" s="172"/>
      <c r="I329" s="172"/>
      <c r="J329" s="172"/>
      <c r="K329" s="323"/>
      <c r="L329" s="152"/>
      <c r="M329" s="128"/>
      <c r="N329" s="128"/>
      <c r="O329" s="128"/>
    </row>
    <row r="330" spans="1:15" ht="15" customHeight="1">
      <c r="A330" s="172"/>
      <c r="B330" s="172"/>
      <c r="C330" s="172"/>
      <c r="D330" s="172"/>
      <c r="E330" s="172"/>
      <c r="F330" s="172"/>
      <c r="G330" s="172"/>
      <c r="H330" s="172"/>
      <c r="I330" s="172"/>
      <c r="J330" s="172"/>
      <c r="K330" s="324"/>
      <c r="L330" s="132"/>
      <c r="M330" s="128"/>
      <c r="N330" s="128"/>
      <c r="O330" s="128"/>
    </row>
    <row r="331" spans="1:15" ht="15" customHeight="1">
      <c r="A331" s="172"/>
      <c r="B331" s="172"/>
      <c r="C331" s="172"/>
      <c r="D331" s="172"/>
      <c r="E331" s="172"/>
      <c r="F331" s="172"/>
      <c r="G331" s="172"/>
      <c r="H331" s="172"/>
      <c r="I331" s="172"/>
      <c r="J331" s="172"/>
      <c r="K331" s="319"/>
      <c r="L331" s="325"/>
      <c r="M331" s="128"/>
      <c r="N331" s="128"/>
      <c r="O331" s="128"/>
    </row>
    <row r="332" spans="1:15" ht="15" customHeight="1">
      <c r="A332" s="172"/>
      <c r="B332" s="172"/>
      <c r="C332" s="172"/>
      <c r="D332" s="172"/>
      <c r="E332" s="172"/>
      <c r="F332" s="172"/>
      <c r="G332" s="172"/>
      <c r="H332" s="172"/>
      <c r="I332" s="172"/>
      <c r="J332" s="172"/>
      <c r="K332" s="319"/>
      <c r="L332" s="320"/>
      <c r="M332" s="128"/>
      <c r="N332" s="128"/>
      <c r="O332" s="128"/>
    </row>
    <row r="333" spans="1:15" ht="15" customHeight="1">
      <c r="A333" s="172"/>
      <c r="B333" s="172"/>
      <c r="C333" s="172"/>
      <c r="D333" s="172"/>
      <c r="E333" s="172"/>
      <c r="F333" s="172"/>
      <c r="G333" s="172"/>
      <c r="H333" s="172"/>
      <c r="I333" s="172"/>
      <c r="J333" s="172"/>
      <c r="K333" s="323"/>
      <c r="L333" s="152"/>
      <c r="M333" s="128"/>
      <c r="N333" s="128"/>
      <c r="O333" s="128"/>
    </row>
    <row r="334" spans="1:15" ht="15" customHeight="1">
      <c r="A334" s="172"/>
      <c r="B334" s="172"/>
      <c r="C334" s="172"/>
      <c r="D334" s="172"/>
      <c r="E334" s="172"/>
      <c r="F334" s="172"/>
      <c r="G334" s="172"/>
      <c r="H334" s="172"/>
      <c r="I334" s="172"/>
      <c r="J334" s="172"/>
      <c r="K334" s="323"/>
      <c r="L334" s="152"/>
      <c r="M334" s="128"/>
      <c r="N334" s="128"/>
      <c r="O334" s="128"/>
    </row>
    <row r="335" spans="1:15" ht="15" customHeight="1">
      <c r="A335" s="172"/>
      <c r="B335" s="172"/>
      <c r="C335" s="172"/>
      <c r="D335" s="172"/>
      <c r="E335" s="172"/>
      <c r="F335" s="172"/>
      <c r="G335" s="172"/>
      <c r="H335" s="172"/>
      <c r="I335" s="172"/>
      <c r="J335" s="172"/>
      <c r="K335" s="324"/>
      <c r="L335" s="132"/>
      <c r="M335" s="128"/>
      <c r="N335" s="128"/>
      <c r="O335" s="128"/>
    </row>
    <row r="336" spans="1:15" ht="15" customHeight="1">
      <c r="A336" s="172"/>
      <c r="B336" s="172"/>
      <c r="C336" s="172"/>
      <c r="D336" s="172"/>
      <c r="E336" s="172"/>
      <c r="F336" s="172"/>
      <c r="G336" s="172"/>
      <c r="H336" s="172"/>
      <c r="I336" s="172"/>
      <c r="J336" s="172"/>
      <c r="K336" s="324"/>
      <c r="L336" s="132"/>
      <c r="M336" s="128"/>
      <c r="N336" s="128"/>
      <c r="O336" s="128"/>
    </row>
    <row r="337" spans="1:15" ht="15" customHeight="1">
      <c r="A337" s="172"/>
      <c r="B337" s="172"/>
      <c r="C337" s="172"/>
      <c r="D337" s="172"/>
      <c r="E337" s="172"/>
      <c r="F337" s="172"/>
      <c r="G337" s="172"/>
      <c r="H337" s="172"/>
      <c r="I337" s="172"/>
      <c r="J337" s="172"/>
      <c r="K337" s="324"/>
      <c r="L337" s="132"/>
      <c r="M337" s="128"/>
      <c r="N337" s="128"/>
      <c r="O337" s="128"/>
    </row>
    <row r="338" spans="1:15" ht="15" customHeight="1">
      <c r="A338" s="172"/>
      <c r="B338" s="172"/>
      <c r="C338" s="172"/>
      <c r="D338" s="172"/>
      <c r="E338" s="172"/>
      <c r="F338" s="172"/>
      <c r="G338" s="172"/>
      <c r="H338" s="172"/>
      <c r="I338" s="172"/>
      <c r="J338" s="172"/>
      <c r="K338" s="324"/>
      <c r="L338" s="132"/>
      <c r="M338" s="128"/>
      <c r="N338" s="128"/>
      <c r="O338" s="128"/>
    </row>
    <row r="339" spans="1:15" ht="15" customHeight="1">
      <c r="A339" s="172"/>
      <c r="B339" s="172"/>
      <c r="C339" s="172"/>
      <c r="D339" s="172"/>
      <c r="E339" s="172"/>
      <c r="F339" s="172"/>
      <c r="G339" s="172"/>
      <c r="H339" s="172"/>
      <c r="I339" s="172"/>
      <c r="J339" s="172"/>
      <c r="K339" s="324"/>
      <c r="L339" s="132"/>
      <c r="M339" s="128"/>
      <c r="N339" s="128"/>
      <c r="O339" s="128"/>
    </row>
    <row r="340" spans="1:15" ht="15" customHeight="1">
      <c r="A340" s="172"/>
      <c r="B340" s="172"/>
      <c r="C340" s="172"/>
      <c r="D340" s="172"/>
      <c r="E340" s="172"/>
      <c r="F340" s="172"/>
      <c r="G340" s="172"/>
      <c r="H340" s="172"/>
      <c r="I340" s="172"/>
      <c r="J340" s="172"/>
      <c r="K340" s="321"/>
      <c r="L340" s="322"/>
      <c r="M340" s="128"/>
      <c r="N340" s="128"/>
      <c r="O340" s="128"/>
    </row>
    <row r="341" spans="1:15" ht="15" customHeight="1">
      <c r="A341" s="172"/>
      <c r="B341" s="172"/>
      <c r="C341" s="172"/>
      <c r="D341" s="172"/>
      <c r="E341" s="172"/>
      <c r="F341" s="172"/>
      <c r="G341" s="172"/>
      <c r="H341" s="172"/>
      <c r="I341" s="172"/>
      <c r="J341" s="172"/>
      <c r="K341" s="126"/>
      <c r="L341" s="127"/>
      <c r="M341" s="128"/>
      <c r="N341" s="128"/>
      <c r="O341" s="128"/>
    </row>
    <row r="342" spans="1:15" ht="15" customHeight="1">
      <c r="A342" s="172"/>
      <c r="B342" s="172"/>
      <c r="C342" s="172"/>
      <c r="D342" s="172"/>
      <c r="E342" s="172"/>
      <c r="F342" s="172"/>
      <c r="G342" s="172"/>
      <c r="H342" s="172"/>
      <c r="I342" s="172"/>
      <c r="J342" s="172"/>
      <c r="K342" s="126"/>
      <c r="L342" s="127"/>
      <c r="M342" s="128"/>
      <c r="N342" s="128"/>
      <c r="O342" s="128"/>
    </row>
    <row r="343" spans="1:12" ht="15" customHeight="1">
      <c r="A343" s="172"/>
      <c r="B343" s="172"/>
      <c r="C343" s="172"/>
      <c r="D343" s="172"/>
      <c r="E343" s="172"/>
      <c r="F343" s="172"/>
      <c r="G343" s="172"/>
      <c r="H343" s="172"/>
      <c r="I343" s="172"/>
      <c r="J343" s="172"/>
      <c r="K343" s="324"/>
      <c r="L343" s="326"/>
    </row>
    <row r="344" spans="1:12" ht="15" customHeight="1">
      <c r="A344" s="172"/>
      <c r="B344" s="172"/>
      <c r="C344" s="172"/>
      <c r="D344" s="172"/>
      <c r="E344" s="172"/>
      <c r="F344" s="172"/>
      <c r="G344" s="172"/>
      <c r="H344" s="172"/>
      <c r="I344" s="172"/>
      <c r="J344" s="172"/>
      <c r="K344" s="168"/>
      <c r="L344" s="133"/>
    </row>
    <row r="345" spans="1:12" ht="15" customHeight="1">
      <c r="A345" s="172"/>
      <c r="B345" s="172"/>
      <c r="C345" s="172"/>
      <c r="D345" s="172"/>
      <c r="E345" s="172"/>
      <c r="F345" s="172"/>
      <c r="G345" s="172"/>
      <c r="H345" s="172"/>
      <c r="I345" s="172"/>
      <c r="J345" s="172"/>
      <c r="K345" s="168"/>
      <c r="L345" s="133"/>
    </row>
    <row r="346" spans="1:12" ht="15" customHeight="1">
      <c r="A346" s="172"/>
      <c r="B346" s="172"/>
      <c r="C346" s="172"/>
      <c r="D346" s="172"/>
      <c r="E346" s="172"/>
      <c r="F346" s="172"/>
      <c r="G346" s="172"/>
      <c r="H346" s="172"/>
      <c r="I346" s="172"/>
      <c r="J346" s="172"/>
      <c r="K346" s="168"/>
      <c r="L346" s="133"/>
    </row>
    <row r="347" spans="1:12" ht="15" customHeight="1">
      <c r="A347" s="172"/>
      <c r="B347" s="172"/>
      <c r="C347" s="172"/>
      <c r="D347" s="172"/>
      <c r="E347" s="172"/>
      <c r="F347" s="172"/>
      <c r="G347" s="172"/>
      <c r="H347" s="172"/>
      <c r="I347" s="172"/>
      <c r="J347" s="172"/>
      <c r="K347" s="168"/>
      <c r="L347" s="133"/>
    </row>
    <row r="348" spans="1:12" ht="15" customHeight="1">
      <c r="A348" s="172"/>
      <c r="B348" s="172"/>
      <c r="C348" s="172"/>
      <c r="D348" s="172"/>
      <c r="E348" s="172"/>
      <c r="F348" s="172"/>
      <c r="G348" s="172"/>
      <c r="H348" s="172"/>
      <c r="I348" s="172"/>
      <c r="J348" s="172"/>
      <c r="K348" s="168"/>
      <c r="L348" s="133"/>
    </row>
    <row r="349" spans="1:15" ht="15" customHeight="1">
      <c r="A349" s="172"/>
      <c r="B349" s="172"/>
      <c r="C349" s="172"/>
      <c r="D349" s="172"/>
      <c r="E349" s="172"/>
      <c r="F349" s="172"/>
      <c r="G349" s="172"/>
      <c r="H349" s="172"/>
      <c r="I349" s="172"/>
      <c r="J349" s="172"/>
      <c r="K349" s="168"/>
      <c r="L349" s="133"/>
      <c r="M349" s="128"/>
      <c r="N349" s="128"/>
      <c r="O349" s="128"/>
    </row>
    <row r="350" spans="1:15" ht="15" customHeight="1">
      <c r="A350" s="172"/>
      <c r="B350" s="172"/>
      <c r="C350" s="172"/>
      <c r="D350" s="172"/>
      <c r="E350" s="172"/>
      <c r="F350" s="172"/>
      <c r="G350" s="172"/>
      <c r="H350" s="172"/>
      <c r="I350" s="172"/>
      <c r="J350" s="172"/>
      <c r="K350" s="168"/>
      <c r="L350" s="133"/>
      <c r="M350" s="128"/>
      <c r="N350" s="128"/>
      <c r="O350" s="128"/>
    </row>
    <row r="351" spans="1:15" ht="15" customHeight="1">
      <c r="A351" s="172"/>
      <c r="B351" s="172"/>
      <c r="C351" s="172"/>
      <c r="D351" s="172"/>
      <c r="E351" s="172"/>
      <c r="F351" s="172"/>
      <c r="G351" s="172"/>
      <c r="H351" s="172"/>
      <c r="I351" s="172"/>
      <c r="J351" s="172"/>
      <c r="K351" s="168"/>
      <c r="L351" s="133"/>
      <c r="M351" s="128"/>
      <c r="N351" s="128"/>
      <c r="O351" s="128"/>
    </row>
    <row r="352" spans="1:15" ht="15" customHeight="1">
      <c r="A352" s="172"/>
      <c r="B352" s="172"/>
      <c r="C352" s="172"/>
      <c r="D352" s="172"/>
      <c r="E352" s="172"/>
      <c r="F352" s="172"/>
      <c r="G352" s="172"/>
      <c r="H352" s="172"/>
      <c r="I352" s="172"/>
      <c r="J352" s="172"/>
      <c r="K352" s="168"/>
      <c r="L352" s="133"/>
      <c r="M352" s="128"/>
      <c r="N352" s="128"/>
      <c r="O352" s="128"/>
    </row>
    <row r="353" spans="1:15" ht="15" customHeight="1">
      <c r="A353" s="172"/>
      <c r="B353" s="172"/>
      <c r="C353" s="172"/>
      <c r="D353" s="172"/>
      <c r="E353" s="172"/>
      <c r="F353" s="172"/>
      <c r="G353" s="172"/>
      <c r="H353" s="172"/>
      <c r="I353" s="172"/>
      <c r="J353" s="172"/>
      <c r="K353" s="168"/>
      <c r="L353" s="133"/>
      <c r="M353" s="128"/>
      <c r="N353" s="128"/>
      <c r="O353" s="128"/>
    </row>
    <row r="354" spans="1:15" ht="15" customHeight="1">
      <c r="A354" s="172"/>
      <c r="B354" s="172"/>
      <c r="C354" s="172"/>
      <c r="D354" s="172"/>
      <c r="E354" s="172"/>
      <c r="F354" s="172"/>
      <c r="G354" s="172"/>
      <c r="H354" s="172"/>
      <c r="I354" s="172"/>
      <c r="J354" s="172"/>
      <c r="K354" s="168"/>
      <c r="L354" s="133"/>
      <c r="M354" s="128"/>
      <c r="N354" s="128"/>
      <c r="O354" s="128"/>
    </row>
    <row r="355" spans="1:15" ht="15" customHeight="1">
      <c r="A355" s="172"/>
      <c r="B355" s="172"/>
      <c r="C355" s="172"/>
      <c r="D355" s="172"/>
      <c r="E355" s="172"/>
      <c r="F355" s="172"/>
      <c r="G355" s="172"/>
      <c r="H355" s="172"/>
      <c r="I355" s="172"/>
      <c r="J355" s="172"/>
      <c r="K355" s="168"/>
      <c r="L355" s="133"/>
      <c r="M355" s="128"/>
      <c r="N355" s="128"/>
      <c r="O355" s="128"/>
    </row>
    <row r="356" spans="1:15" ht="15" customHeight="1">
      <c r="A356" s="172"/>
      <c r="B356" s="172"/>
      <c r="C356" s="172"/>
      <c r="D356" s="172"/>
      <c r="E356" s="172"/>
      <c r="F356" s="172"/>
      <c r="G356" s="172"/>
      <c r="H356" s="172"/>
      <c r="I356" s="172"/>
      <c r="J356" s="172"/>
      <c r="K356" s="168"/>
      <c r="L356" s="133"/>
      <c r="M356" s="128"/>
      <c r="N356" s="128"/>
      <c r="O356" s="128"/>
    </row>
    <row r="357" spans="1:15" ht="15" customHeight="1">
      <c r="A357" s="172"/>
      <c r="B357" s="172"/>
      <c r="C357" s="172"/>
      <c r="D357" s="172"/>
      <c r="E357" s="172"/>
      <c r="F357" s="172"/>
      <c r="G357" s="172"/>
      <c r="H357" s="172"/>
      <c r="I357" s="172"/>
      <c r="J357" s="172"/>
      <c r="K357" s="168"/>
      <c r="L357" s="133"/>
      <c r="M357" s="128"/>
      <c r="N357" s="128"/>
      <c r="O357" s="128"/>
    </row>
    <row r="358" spans="1:15" ht="15" customHeight="1">
      <c r="A358" s="172"/>
      <c r="B358" s="172"/>
      <c r="C358" s="172"/>
      <c r="D358" s="172"/>
      <c r="E358" s="172"/>
      <c r="F358" s="172"/>
      <c r="G358" s="172"/>
      <c r="H358" s="172"/>
      <c r="I358" s="172"/>
      <c r="J358" s="172"/>
      <c r="K358" s="168"/>
      <c r="L358" s="133"/>
      <c r="M358" s="128"/>
      <c r="N358" s="128"/>
      <c r="O358" s="128"/>
    </row>
    <row r="359" spans="1:15" ht="15" customHeight="1">
      <c r="A359" s="172"/>
      <c r="B359" s="172"/>
      <c r="C359" s="172"/>
      <c r="D359" s="172"/>
      <c r="E359" s="172"/>
      <c r="F359" s="172"/>
      <c r="G359" s="172"/>
      <c r="H359" s="172"/>
      <c r="I359" s="172"/>
      <c r="J359" s="172"/>
      <c r="K359" s="168"/>
      <c r="L359" s="133"/>
      <c r="M359" s="128"/>
      <c r="N359" s="128"/>
      <c r="O359" s="128"/>
    </row>
    <row r="360" spans="1:15" ht="15" customHeight="1">
      <c r="A360" s="172"/>
      <c r="B360" s="172"/>
      <c r="C360" s="172"/>
      <c r="D360" s="172"/>
      <c r="E360" s="172"/>
      <c r="F360" s="172"/>
      <c r="G360" s="172"/>
      <c r="H360" s="172"/>
      <c r="I360" s="172"/>
      <c r="J360" s="172"/>
      <c r="K360" s="168"/>
      <c r="L360" s="133"/>
      <c r="M360" s="128"/>
      <c r="N360" s="128"/>
      <c r="O360" s="128"/>
    </row>
    <row r="361" spans="1:15" ht="15" customHeight="1">
      <c r="A361" s="172"/>
      <c r="B361" s="172"/>
      <c r="C361" s="172"/>
      <c r="D361" s="172"/>
      <c r="E361" s="172"/>
      <c r="F361" s="172"/>
      <c r="G361" s="172"/>
      <c r="H361" s="172"/>
      <c r="I361" s="172"/>
      <c r="J361" s="172"/>
      <c r="K361" s="168"/>
      <c r="L361" s="133"/>
      <c r="M361" s="128"/>
      <c r="N361" s="128"/>
      <c r="O361" s="128"/>
    </row>
    <row r="362" spans="1:15" ht="15" customHeight="1">
      <c r="A362" s="172"/>
      <c r="B362" s="172"/>
      <c r="C362" s="172"/>
      <c r="D362" s="172"/>
      <c r="E362" s="172"/>
      <c r="F362" s="172"/>
      <c r="G362" s="172"/>
      <c r="H362" s="172"/>
      <c r="I362" s="172"/>
      <c r="J362" s="172"/>
      <c r="K362" s="168"/>
      <c r="L362" s="133"/>
      <c r="M362" s="128"/>
      <c r="N362" s="128"/>
      <c r="O362" s="128"/>
    </row>
    <row r="363" spans="1:15" ht="15" customHeight="1">
      <c r="A363" s="172"/>
      <c r="B363" s="172"/>
      <c r="C363" s="172"/>
      <c r="D363" s="172"/>
      <c r="E363" s="172"/>
      <c r="F363" s="172"/>
      <c r="G363" s="172"/>
      <c r="H363" s="172"/>
      <c r="I363" s="172"/>
      <c r="J363" s="172"/>
      <c r="K363" s="168"/>
      <c r="L363" s="133"/>
      <c r="M363" s="128"/>
      <c r="N363" s="128"/>
      <c r="O363" s="128"/>
    </row>
    <row r="364" spans="1:15" ht="15" customHeight="1">
      <c r="A364" s="172"/>
      <c r="B364" s="172"/>
      <c r="C364" s="172"/>
      <c r="D364" s="172"/>
      <c r="E364" s="172"/>
      <c r="F364" s="172"/>
      <c r="G364" s="172"/>
      <c r="H364" s="172"/>
      <c r="I364" s="172"/>
      <c r="J364" s="172"/>
      <c r="K364" s="168"/>
      <c r="L364" s="133"/>
      <c r="M364" s="128"/>
      <c r="N364" s="128"/>
      <c r="O364" s="128"/>
    </row>
    <row r="365" spans="1:15" ht="15" customHeight="1">
      <c r="A365" s="172"/>
      <c r="B365" s="172"/>
      <c r="C365" s="172"/>
      <c r="D365" s="172"/>
      <c r="E365" s="172"/>
      <c r="F365" s="172"/>
      <c r="G365" s="172"/>
      <c r="H365" s="172"/>
      <c r="I365" s="172"/>
      <c r="J365" s="172"/>
      <c r="K365" s="168"/>
      <c r="L365" s="133"/>
      <c r="M365" s="128"/>
      <c r="N365" s="128"/>
      <c r="O365" s="128"/>
    </row>
    <row r="366" spans="1:15" ht="15" customHeight="1">
      <c r="A366" s="172"/>
      <c r="B366" s="172"/>
      <c r="C366" s="172"/>
      <c r="D366" s="172"/>
      <c r="E366" s="172"/>
      <c r="F366" s="172"/>
      <c r="G366" s="172"/>
      <c r="H366" s="172"/>
      <c r="I366" s="172"/>
      <c r="J366" s="172"/>
      <c r="K366" s="168"/>
      <c r="L366" s="133"/>
      <c r="M366" s="128"/>
      <c r="N366" s="128"/>
      <c r="O366" s="128"/>
    </row>
    <row r="367" spans="1:15" ht="15" customHeight="1">
      <c r="A367" s="172"/>
      <c r="B367" s="172"/>
      <c r="C367" s="172"/>
      <c r="D367" s="172"/>
      <c r="E367" s="172"/>
      <c r="F367" s="172"/>
      <c r="G367" s="172"/>
      <c r="H367" s="172"/>
      <c r="I367" s="172"/>
      <c r="J367" s="172"/>
      <c r="K367" s="168"/>
      <c r="L367" s="133"/>
      <c r="M367" s="128"/>
      <c r="N367" s="128"/>
      <c r="O367" s="128"/>
    </row>
    <row r="368" spans="1:15" ht="15" customHeight="1">
      <c r="A368" s="172"/>
      <c r="B368" s="172"/>
      <c r="C368" s="172"/>
      <c r="D368" s="172"/>
      <c r="E368" s="172"/>
      <c r="F368" s="172"/>
      <c r="G368" s="172"/>
      <c r="H368" s="172"/>
      <c r="I368" s="172"/>
      <c r="J368" s="172"/>
      <c r="K368" s="168"/>
      <c r="L368" s="133"/>
      <c r="M368" s="128"/>
      <c r="N368" s="128"/>
      <c r="O368" s="128"/>
    </row>
    <row r="369" spans="1:15" ht="15" customHeight="1">
      <c r="A369" s="172"/>
      <c r="B369" s="172"/>
      <c r="C369" s="172"/>
      <c r="D369" s="172"/>
      <c r="E369" s="172"/>
      <c r="F369" s="172"/>
      <c r="G369" s="172"/>
      <c r="H369" s="172"/>
      <c r="I369" s="172"/>
      <c r="J369" s="172"/>
      <c r="K369" s="168"/>
      <c r="L369" s="133"/>
      <c r="M369" s="128"/>
      <c r="N369" s="128"/>
      <c r="O369" s="128"/>
    </row>
    <row r="370" spans="1:15" ht="15" customHeight="1">
      <c r="A370" s="172"/>
      <c r="B370" s="172"/>
      <c r="C370" s="172"/>
      <c r="D370" s="172"/>
      <c r="E370" s="172"/>
      <c r="F370" s="172"/>
      <c r="G370" s="172"/>
      <c r="H370" s="172"/>
      <c r="I370" s="172"/>
      <c r="J370" s="172"/>
      <c r="K370" s="168"/>
      <c r="L370" s="133"/>
      <c r="M370" s="128"/>
      <c r="N370" s="128"/>
      <c r="O370" s="128"/>
    </row>
    <row r="371" spans="1:15" ht="15" customHeight="1">
      <c r="A371" s="172"/>
      <c r="B371" s="172"/>
      <c r="C371" s="172"/>
      <c r="D371" s="172"/>
      <c r="E371" s="172"/>
      <c r="F371" s="172"/>
      <c r="G371" s="172"/>
      <c r="H371" s="172"/>
      <c r="I371" s="172"/>
      <c r="J371" s="172"/>
      <c r="K371" s="168"/>
      <c r="L371" s="133"/>
      <c r="M371" s="128"/>
      <c r="N371" s="128"/>
      <c r="O371" s="128"/>
    </row>
    <row r="372" spans="1:15" ht="15" customHeight="1">
      <c r="A372" s="172"/>
      <c r="B372" s="172"/>
      <c r="C372" s="172"/>
      <c r="D372" s="172"/>
      <c r="E372" s="172"/>
      <c r="F372" s="172"/>
      <c r="G372" s="172"/>
      <c r="H372" s="172"/>
      <c r="I372" s="172"/>
      <c r="J372" s="172"/>
      <c r="K372" s="168"/>
      <c r="L372" s="133"/>
      <c r="M372" s="128"/>
      <c r="N372" s="128"/>
      <c r="O372" s="128"/>
    </row>
    <row r="373" spans="1:15" ht="15" customHeight="1">
      <c r="A373" s="172"/>
      <c r="B373" s="172"/>
      <c r="C373" s="172"/>
      <c r="D373" s="172"/>
      <c r="E373" s="172"/>
      <c r="F373" s="172"/>
      <c r="G373" s="172"/>
      <c r="H373" s="172"/>
      <c r="I373" s="172"/>
      <c r="J373" s="172"/>
      <c r="K373" s="168"/>
      <c r="L373" s="133"/>
      <c r="M373" s="128"/>
      <c r="N373" s="128"/>
      <c r="O373" s="128"/>
    </row>
    <row r="374" spans="1:15" ht="15" customHeight="1">
      <c r="A374" s="172"/>
      <c r="B374" s="172"/>
      <c r="C374" s="172"/>
      <c r="D374" s="172"/>
      <c r="E374" s="172"/>
      <c r="F374" s="172"/>
      <c r="G374" s="172"/>
      <c r="H374" s="172"/>
      <c r="I374" s="172"/>
      <c r="J374" s="172"/>
      <c r="K374" s="168"/>
      <c r="L374" s="133"/>
      <c r="M374" s="128"/>
      <c r="N374" s="128"/>
      <c r="O374" s="128"/>
    </row>
    <row r="375" spans="1:15" ht="15" customHeight="1">
      <c r="A375" s="172"/>
      <c r="B375" s="172"/>
      <c r="C375" s="172"/>
      <c r="D375" s="172"/>
      <c r="E375" s="172"/>
      <c r="F375" s="172"/>
      <c r="G375" s="172"/>
      <c r="H375" s="172"/>
      <c r="I375" s="172"/>
      <c r="J375" s="172"/>
      <c r="K375" s="168"/>
      <c r="L375" s="133"/>
      <c r="M375" s="128"/>
      <c r="N375" s="128"/>
      <c r="O375" s="128"/>
    </row>
    <row r="376" spans="1:15" ht="15" customHeight="1">
      <c r="A376" s="172"/>
      <c r="B376" s="172"/>
      <c r="C376" s="172"/>
      <c r="D376" s="172"/>
      <c r="E376" s="172"/>
      <c r="F376" s="172"/>
      <c r="G376" s="172"/>
      <c r="H376" s="172"/>
      <c r="I376" s="172"/>
      <c r="J376" s="172"/>
      <c r="K376" s="168"/>
      <c r="L376" s="133"/>
      <c r="M376" s="128"/>
      <c r="N376" s="128"/>
      <c r="O376" s="128"/>
    </row>
    <row r="377" spans="1:15" ht="15" customHeight="1">
      <c r="A377" s="172"/>
      <c r="B377" s="172"/>
      <c r="C377" s="172"/>
      <c r="D377" s="172"/>
      <c r="E377" s="172"/>
      <c r="F377" s="172"/>
      <c r="G377" s="172"/>
      <c r="H377" s="172"/>
      <c r="I377" s="172"/>
      <c r="J377" s="172"/>
      <c r="K377" s="168"/>
      <c r="L377" s="133"/>
      <c r="M377" s="128"/>
      <c r="N377" s="128"/>
      <c r="O377" s="128"/>
    </row>
    <row r="378" spans="1:15" ht="15" customHeight="1">
      <c r="A378" s="172"/>
      <c r="B378" s="172"/>
      <c r="C378" s="172"/>
      <c r="D378" s="172"/>
      <c r="E378" s="172"/>
      <c r="F378" s="172"/>
      <c r="G378" s="172"/>
      <c r="H378" s="172"/>
      <c r="I378" s="172"/>
      <c r="J378" s="172"/>
      <c r="K378" s="168"/>
      <c r="L378" s="133"/>
      <c r="M378" s="128"/>
      <c r="N378" s="128"/>
      <c r="O378" s="128"/>
    </row>
    <row r="379" spans="1:15" ht="15" customHeight="1">
      <c r="A379" s="172"/>
      <c r="B379" s="172"/>
      <c r="C379" s="172"/>
      <c r="D379" s="172"/>
      <c r="E379" s="172"/>
      <c r="F379" s="172"/>
      <c r="G379" s="172"/>
      <c r="H379" s="172"/>
      <c r="I379" s="172"/>
      <c r="J379" s="172"/>
      <c r="K379" s="168"/>
      <c r="L379" s="133"/>
      <c r="M379" s="128"/>
      <c r="N379" s="128"/>
      <c r="O379" s="128"/>
    </row>
    <row r="380" spans="1:15" ht="15" customHeight="1">
      <c r="A380" s="172"/>
      <c r="B380" s="172"/>
      <c r="C380" s="172"/>
      <c r="D380" s="172"/>
      <c r="E380" s="172"/>
      <c r="F380" s="172"/>
      <c r="G380" s="172"/>
      <c r="H380" s="172"/>
      <c r="I380" s="172"/>
      <c r="J380" s="172"/>
      <c r="K380" s="168"/>
      <c r="L380" s="133"/>
      <c r="M380" s="128"/>
      <c r="N380" s="128"/>
      <c r="O380" s="128"/>
    </row>
    <row r="381" spans="1:15" ht="15" customHeight="1">
      <c r="A381" s="172"/>
      <c r="B381" s="172"/>
      <c r="C381" s="172"/>
      <c r="D381" s="172"/>
      <c r="E381" s="172"/>
      <c r="F381" s="172"/>
      <c r="G381" s="172"/>
      <c r="H381" s="172"/>
      <c r="I381" s="172"/>
      <c r="J381" s="172"/>
      <c r="K381" s="168"/>
      <c r="L381" s="133"/>
      <c r="M381" s="128"/>
      <c r="N381" s="128"/>
      <c r="O381" s="128"/>
    </row>
    <row r="382" spans="1:15" ht="15" customHeight="1">
      <c r="A382" s="172"/>
      <c r="B382" s="172"/>
      <c r="C382" s="172"/>
      <c r="D382" s="172"/>
      <c r="E382" s="172"/>
      <c r="F382" s="172"/>
      <c r="G382" s="172"/>
      <c r="H382" s="172"/>
      <c r="I382" s="172"/>
      <c r="J382" s="172"/>
      <c r="K382" s="168"/>
      <c r="L382" s="133"/>
      <c r="M382" s="128"/>
      <c r="N382" s="128"/>
      <c r="O382" s="128"/>
    </row>
    <row r="383" spans="1:15" ht="15" customHeight="1">
      <c r="A383" s="172"/>
      <c r="B383" s="172"/>
      <c r="C383" s="172"/>
      <c r="D383" s="172"/>
      <c r="E383" s="172"/>
      <c r="F383" s="172"/>
      <c r="G383" s="172"/>
      <c r="H383" s="172"/>
      <c r="I383" s="172"/>
      <c r="J383" s="172"/>
      <c r="K383" s="168"/>
      <c r="L383" s="133"/>
      <c r="M383" s="128"/>
      <c r="N383" s="128"/>
      <c r="O383" s="128"/>
    </row>
    <row r="384" spans="1:15" ht="15" customHeight="1">
      <c r="A384" s="172"/>
      <c r="B384" s="172"/>
      <c r="C384" s="172"/>
      <c r="D384" s="172"/>
      <c r="E384" s="172"/>
      <c r="F384" s="172"/>
      <c r="G384" s="172"/>
      <c r="H384" s="172"/>
      <c r="I384" s="172"/>
      <c r="J384" s="172"/>
      <c r="K384" s="168"/>
      <c r="L384" s="133"/>
      <c r="M384" s="128"/>
      <c r="N384" s="128"/>
      <c r="O384" s="128"/>
    </row>
    <row r="385" spans="1:15" ht="15" customHeight="1">
      <c r="A385" s="172"/>
      <c r="B385" s="172"/>
      <c r="C385" s="172"/>
      <c r="D385" s="172"/>
      <c r="E385" s="172"/>
      <c r="F385" s="172"/>
      <c r="G385" s="172"/>
      <c r="H385" s="172"/>
      <c r="I385" s="172"/>
      <c r="J385" s="172"/>
      <c r="K385" s="168"/>
      <c r="L385" s="133"/>
      <c r="M385" s="128"/>
      <c r="N385" s="128"/>
      <c r="O385" s="128"/>
    </row>
    <row r="386" spans="1:15" ht="15" customHeight="1">
      <c r="A386" s="172"/>
      <c r="B386" s="172"/>
      <c r="C386" s="172"/>
      <c r="D386" s="172"/>
      <c r="E386" s="172"/>
      <c r="F386" s="172"/>
      <c r="G386" s="172"/>
      <c r="H386" s="172"/>
      <c r="I386" s="172"/>
      <c r="J386" s="172"/>
      <c r="K386" s="168"/>
      <c r="L386" s="133"/>
      <c r="M386" s="128"/>
      <c r="N386" s="128"/>
      <c r="O386" s="128"/>
    </row>
    <row r="387" spans="1:15" ht="15" customHeight="1">
      <c r="A387" s="172"/>
      <c r="B387" s="172"/>
      <c r="C387" s="172"/>
      <c r="D387" s="172"/>
      <c r="E387" s="172"/>
      <c r="F387" s="172"/>
      <c r="G387" s="172"/>
      <c r="H387" s="172"/>
      <c r="I387" s="172"/>
      <c r="J387" s="172"/>
      <c r="K387" s="168"/>
      <c r="L387" s="133"/>
      <c r="M387" s="128"/>
      <c r="N387" s="128"/>
      <c r="O387" s="128"/>
    </row>
    <row r="388" spans="1:15" ht="15" customHeight="1">
      <c r="A388" s="172"/>
      <c r="B388" s="172"/>
      <c r="C388" s="172"/>
      <c r="D388" s="172"/>
      <c r="E388" s="172"/>
      <c r="F388" s="172"/>
      <c r="G388" s="172"/>
      <c r="H388" s="172"/>
      <c r="I388" s="172"/>
      <c r="J388" s="172"/>
      <c r="K388" s="168"/>
      <c r="L388" s="133"/>
      <c r="M388" s="128"/>
      <c r="N388" s="128"/>
      <c r="O388" s="128"/>
    </row>
    <row r="389" spans="1:15" ht="15" customHeight="1">
      <c r="A389" s="172"/>
      <c r="B389" s="172"/>
      <c r="C389" s="172"/>
      <c r="D389" s="172"/>
      <c r="E389" s="172"/>
      <c r="F389" s="172"/>
      <c r="G389" s="172"/>
      <c r="H389" s="172"/>
      <c r="I389" s="172"/>
      <c r="J389" s="172"/>
      <c r="K389" s="168"/>
      <c r="L389" s="133"/>
      <c r="M389" s="128"/>
      <c r="N389" s="128"/>
      <c r="O389" s="128"/>
    </row>
    <row r="390" spans="1:15" ht="15" customHeight="1">
      <c r="A390" s="172"/>
      <c r="B390" s="172"/>
      <c r="C390" s="172"/>
      <c r="D390" s="172"/>
      <c r="E390" s="172"/>
      <c r="F390" s="172"/>
      <c r="G390" s="172"/>
      <c r="H390" s="172"/>
      <c r="I390" s="172"/>
      <c r="J390" s="172"/>
      <c r="K390" s="168"/>
      <c r="L390" s="133"/>
      <c r="M390" s="128"/>
      <c r="N390" s="128"/>
      <c r="O390" s="128"/>
    </row>
    <row r="391" spans="1:15" ht="15" customHeight="1">
      <c r="A391" s="172"/>
      <c r="B391" s="172"/>
      <c r="C391" s="172"/>
      <c r="D391" s="172"/>
      <c r="E391" s="172"/>
      <c r="F391" s="172"/>
      <c r="G391" s="172"/>
      <c r="H391" s="172"/>
      <c r="I391" s="172"/>
      <c r="J391" s="172"/>
      <c r="K391" s="168"/>
      <c r="L391" s="133"/>
      <c r="M391" s="128"/>
      <c r="N391" s="128"/>
      <c r="O391" s="128"/>
    </row>
    <row r="392" spans="1:15" ht="15" customHeight="1">
      <c r="A392" s="172"/>
      <c r="B392" s="172"/>
      <c r="C392" s="172"/>
      <c r="D392" s="172"/>
      <c r="E392" s="172"/>
      <c r="F392" s="172"/>
      <c r="G392" s="172"/>
      <c r="H392" s="172"/>
      <c r="I392" s="172"/>
      <c r="J392" s="172"/>
      <c r="K392" s="168"/>
      <c r="L392" s="133"/>
      <c r="M392" s="128"/>
      <c r="N392" s="128"/>
      <c r="O392" s="128"/>
    </row>
    <row r="393" spans="1:15" ht="15" customHeight="1">
      <c r="A393" s="172"/>
      <c r="B393" s="172"/>
      <c r="C393" s="172"/>
      <c r="D393" s="172"/>
      <c r="E393" s="172"/>
      <c r="F393" s="172"/>
      <c r="G393" s="172"/>
      <c r="H393" s="172"/>
      <c r="I393" s="172"/>
      <c r="J393" s="172"/>
      <c r="K393" s="168"/>
      <c r="L393" s="133"/>
      <c r="M393" s="128"/>
      <c r="N393" s="128"/>
      <c r="O393" s="128"/>
    </row>
    <row r="394" spans="1:15" ht="15" customHeight="1">
      <c r="A394" s="172"/>
      <c r="B394" s="172"/>
      <c r="C394" s="172"/>
      <c r="D394" s="172"/>
      <c r="E394" s="172"/>
      <c r="F394" s="172"/>
      <c r="G394" s="172"/>
      <c r="H394" s="172"/>
      <c r="I394" s="172"/>
      <c r="J394" s="172"/>
      <c r="K394" s="168"/>
      <c r="L394" s="133"/>
      <c r="M394" s="128"/>
      <c r="N394" s="128"/>
      <c r="O394" s="128"/>
    </row>
    <row r="395" spans="1:15" ht="15" customHeight="1">
      <c r="A395" s="172"/>
      <c r="B395" s="172"/>
      <c r="C395" s="172"/>
      <c r="D395" s="172"/>
      <c r="E395" s="172"/>
      <c r="F395" s="172"/>
      <c r="G395" s="172"/>
      <c r="H395" s="172"/>
      <c r="I395" s="172"/>
      <c r="J395" s="172"/>
      <c r="K395" s="168"/>
      <c r="L395" s="133"/>
      <c r="M395" s="128"/>
      <c r="N395" s="128"/>
      <c r="O395" s="128"/>
    </row>
    <row r="396" spans="1:15" ht="15" customHeight="1">
      <c r="A396" s="172"/>
      <c r="B396" s="172"/>
      <c r="C396" s="172"/>
      <c r="D396" s="172"/>
      <c r="E396" s="172"/>
      <c r="F396" s="172"/>
      <c r="G396" s="172"/>
      <c r="H396" s="172"/>
      <c r="I396" s="172"/>
      <c r="J396" s="172"/>
      <c r="K396" s="168"/>
      <c r="L396" s="133"/>
      <c r="M396" s="128"/>
      <c r="N396" s="128"/>
      <c r="O396" s="128"/>
    </row>
    <row r="397" spans="1:15" ht="15" customHeight="1">
      <c r="A397" s="172"/>
      <c r="B397" s="172"/>
      <c r="C397" s="172"/>
      <c r="D397" s="172"/>
      <c r="E397" s="172"/>
      <c r="F397" s="172"/>
      <c r="G397" s="172"/>
      <c r="H397" s="172"/>
      <c r="I397" s="172"/>
      <c r="J397" s="172"/>
      <c r="K397" s="168"/>
      <c r="L397" s="133"/>
      <c r="M397" s="128"/>
      <c r="N397" s="128"/>
      <c r="O397" s="128"/>
    </row>
    <row r="398" spans="1:15" ht="15" customHeight="1">
      <c r="A398" s="172"/>
      <c r="B398" s="172"/>
      <c r="C398" s="172"/>
      <c r="D398" s="172"/>
      <c r="E398" s="172"/>
      <c r="F398" s="172"/>
      <c r="G398" s="172"/>
      <c r="H398" s="172"/>
      <c r="I398" s="172"/>
      <c r="J398" s="172"/>
      <c r="K398" s="168"/>
      <c r="L398" s="133"/>
      <c r="M398" s="128"/>
      <c r="N398" s="128"/>
      <c r="O398" s="128"/>
    </row>
    <row r="399" spans="1:15" ht="15" customHeight="1">
      <c r="A399" s="172"/>
      <c r="B399" s="172"/>
      <c r="C399" s="172"/>
      <c r="D399" s="172"/>
      <c r="E399" s="172"/>
      <c r="F399" s="172"/>
      <c r="G399" s="172"/>
      <c r="H399" s="172"/>
      <c r="I399" s="172"/>
      <c r="J399" s="172"/>
      <c r="K399" s="168"/>
      <c r="L399" s="133"/>
      <c r="M399" s="128"/>
      <c r="N399" s="128"/>
      <c r="O399" s="128"/>
    </row>
    <row r="400" spans="1:15" ht="15" customHeight="1">
      <c r="A400" s="172"/>
      <c r="B400" s="172"/>
      <c r="C400" s="172"/>
      <c r="D400" s="172"/>
      <c r="E400" s="172"/>
      <c r="F400" s="172"/>
      <c r="G400" s="172"/>
      <c r="H400" s="172"/>
      <c r="I400" s="172"/>
      <c r="J400" s="172"/>
      <c r="K400" s="168"/>
      <c r="L400" s="133"/>
      <c r="M400" s="128"/>
      <c r="N400" s="128"/>
      <c r="O400" s="128"/>
    </row>
    <row r="401" spans="1:15" ht="15" customHeight="1">
      <c r="A401" s="172"/>
      <c r="B401" s="172"/>
      <c r="C401" s="172"/>
      <c r="D401" s="172"/>
      <c r="E401" s="172"/>
      <c r="F401" s="172"/>
      <c r="G401" s="172"/>
      <c r="H401" s="172"/>
      <c r="I401" s="172"/>
      <c r="J401" s="172"/>
      <c r="K401" s="168"/>
      <c r="L401" s="133"/>
      <c r="M401" s="128"/>
      <c r="N401" s="128"/>
      <c r="O401" s="128"/>
    </row>
    <row r="402" spans="1:15" ht="15" customHeight="1">
      <c r="A402" s="172"/>
      <c r="B402" s="172"/>
      <c r="C402" s="172"/>
      <c r="D402" s="172"/>
      <c r="E402" s="172"/>
      <c r="F402" s="172"/>
      <c r="G402" s="172"/>
      <c r="H402" s="172"/>
      <c r="I402" s="172"/>
      <c r="J402" s="172"/>
      <c r="K402" s="168"/>
      <c r="L402" s="133"/>
      <c r="M402" s="128"/>
      <c r="N402" s="128"/>
      <c r="O402" s="128"/>
    </row>
    <row r="403" spans="1:15" ht="15" customHeight="1">
      <c r="A403" s="172"/>
      <c r="B403" s="172"/>
      <c r="C403" s="172"/>
      <c r="D403" s="172"/>
      <c r="E403" s="172"/>
      <c r="F403" s="172"/>
      <c r="G403" s="172"/>
      <c r="H403" s="172"/>
      <c r="I403" s="172"/>
      <c r="J403" s="172"/>
      <c r="K403" s="168"/>
      <c r="L403" s="133"/>
      <c r="M403" s="128"/>
      <c r="N403" s="128"/>
      <c r="O403" s="128"/>
    </row>
    <row r="404" spans="1:15" ht="15" customHeight="1">
      <c r="A404" s="172"/>
      <c r="B404" s="172"/>
      <c r="C404" s="172"/>
      <c r="D404" s="172"/>
      <c r="E404" s="172"/>
      <c r="F404" s="172"/>
      <c r="G404" s="172"/>
      <c r="H404" s="172"/>
      <c r="I404" s="172"/>
      <c r="J404" s="172"/>
      <c r="K404" s="301"/>
      <c r="L404" s="302"/>
      <c r="M404" s="128"/>
      <c r="N404" s="128"/>
      <c r="O404" s="128"/>
    </row>
    <row r="405" spans="1:15" ht="15" customHeight="1">
      <c r="A405" s="172"/>
      <c r="B405" s="172"/>
      <c r="C405" s="172"/>
      <c r="D405" s="172"/>
      <c r="E405" s="172"/>
      <c r="F405" s="172"/>
      <c r="G405" s="172"/>
      <c r="H405" s="172"/>
      <c r="I405" s="172"/>
      <c r="J405" s="172"/>
      <c r="M405" s="128"/>
      <c r="N405" s="128"/>
      <c r="O405" s="128"/>
    </row>
    <row r="406" spans="1:10" ht="15" customHeight="1">
      <c r="A406" s="172"/>
      <c r="B406" s="172"/>
      <c r="C406" s="172"/>
      <c r="D406" s="172"/>
      <c r="E406" s="172"/>
      <c r="F406" s="172"/>
      <c r="G406" s="172"/>
      <c r="H406" s="172"/>
      <c r="I406" s="172"/>
      <c r="J406" s="172"/>
    </row>
    <row r="407" spans="1:10" ht="15" customHeight="1">
      <c r="A407" s="172"/>
      <c r="B407" s="172"/>
      <c r="C407" s="172"/>
      <c r="D407" s="172"/>
      <c r="E407" s="172"/>
      <c r="F407" s="172"/>
      <c r="G407" s="172"/>
      <c r="H407" s="172"/>
      <c r="I407" s="172"/>
      <c r="J407" s="172"/>
    </row>
    <row r="408" spans="1:10" ht="15" customHeight="1">
      <c r="A408" s="172"/>
      <c r="B408" s="172"/>
      <c r="C408" s="172"/>
      <c r="D408" s="172"/>
      <c r="E408" s="172"/>
      <c r="F408" s="172"/>
      <c r="G408" s="172"/>
      <c r="H408" s="172"/>
      <c r="I408" s="172"/>
      <c r="J408" s="172"/>
    </row>
    <row r="409" spans="1:10" ht="15" customHeight="1">
      <c r="A409" s="172"/>
      <c r="B409" s="172"/>
      <c r="C409" s="172"/>
      <c r="D409" s="172"/>
      <c r="E409" s="172"/>
      <c r="F409" s="172"/>
      <c r="G409" s="172"/>
      <c r="H409" s="172"/>
      <c r="I409" s="172"/>
      <c r="J409" s="172"/>
    </row>
    <row r="410" spans="1:10" ht="15" customHeight="1">
      <c r="A410" s="172"/>
      <c r="B410" s="172"/>
      <c r="C410" s="172"/>
      <c r="D410" s="172"/>
      <c r="E410" s="172"/>
      <c r="F410" s="172"/>
      <c r="G410" s="172"/>
      <c r="H410" s="172"/>
      <c r="I410" s="172"/>
      <c r="J410" s="172"/>
    </row>
    <row r="411" spans="1:10" ht="15" customHeight="1">
      <c r="A411" s="172"/>
      <c r="B411" s="172"/>
      <c r="C411" s="172"/>
      <c r="D411" s="172"/>
      <c r="E411" s="172"/>
      <c r="F411" s="172"/>
      <c r="G411" s="172"/>
      <c r="H411" s="172"/>
      <c r="I411" s="172"/>
      <c r="J411" s="172"/>
    </row>
    <row r="412" spans="1:10" ht="15" customHeight="1">
      <c r="A412" s="172"/>
      <c r="B412" s="172"/>
      <c r="C412" s="172"/>
      <c r="D412" s="172"/>
      <c r="E412" s="172"/>
      <c r="F412" s="172"/>
      <c r="G412" s="172"/>
      <c r="H412" s="172"/>
      <c r="I412" s="172"/>
      <c r="J412" s="172"/>
    </row>
    <row r="413" spans="1:10" ht="15" customHeight="1">
      <c r="A413" s="172"/>
      <c r="B413" s="172"/>
      <c r="C413" s="172"/>
      <c r="D413" s="172"/>
      <c r="E413" s="172"/>
      <c r="F413" s="172"/>
      <c r="G413" s="172"/>
      <c r="H413" s="172"/>
      <c r="I413" s="172"/>
      <c r="J413" s="172"/>
    </row>
    <row r="414" spans="1:10" ht="15" customHeight="1">
      <c r="A414" s="172"/>
      <c r="B414" s="172"/>
      <c r="C414" s="172"/>
      <c r="D414" s="172"/>
      <c r="E414" s="172"/>
      <c r="F414" s="172"/>
      <c r="G414" s="172"/>
      <c r="H414" s="172"/>
      <c r="I414" s="172"/>
      <c r="J414" s="172"/>
    </row>
    <row r="415" spans="1:10" ht="15" customHeight="1">
      <c r="A415" s="172"/>
      <c r="B415" s="172"/>
      <c r="C415" s="172"/>
      <c r="D415" s="172"/>
      <c r="E415" s="172"/>
      <c r="F415" s="172"/>
      <c r="G415" s="172"/>
      <c r="H415" s="172"/>
      <c r="I415" s="172"/>
      <c r="J415" s="172"/>
    </row>
    <row r="416" spans="1:10" ht="15" customHeight="1">
      <c r="A416" s="172"/>
      <c r="B416" s="172"/>
      <c r="C416" s="172"/>
      <c r="D416" s="172"/>
      <c r="E416" s="172"/>
      <c r="F416" s="172"/>
      <c r="G416" s="172"/>
      <c r="H416" s="172"/>
      <c r="I416" s="172"/>
      <c r="J416" s="172"/>
    </row>
    <row r="417" spans="1:10" ht="15" customHeight="1">
      <c r="A417" s="172"/>
      <c r="B417" s="172"/>
      <c r="C417" s="172"/>
      <c r="D417" s="172"/>
      <c r="E417" s="172"/>
      <c r="F417" s="172"/>
      <c r="G417" s="172"/>
      <c r="H417" s="172"/>
      <c r="I417" s="172"/>
      <c r="J417" s="172"/>
    </row>
    <row r="418" spans="1:10" ht="15" customHeight="1">
      <c r="A418" s="172"/>
      <c r="B418" s="172"/>
      <c r="C418" s="172"/>
      <c r="D418" s="172"/>
      <c r="E418" s="172"/>
      <c r="F418" s="172"/>
      <c r="G418" s="172"/>
      <c r="H418" s="172"/>
      <c r="I418" s="172"/>
      <c r="J418" s="172"/>
    </row>
    <row r="419" spans="1:15" s="94" customFormat="1" ht="15" customHeight="1">
      <c r="A419" s="172"/>
      <c r="B419" s="172"/>
      <c r="C419" s="172"/>
      <c r="D419" s="172"/>
      <c r="E419" s="172"/>
      <c r="F419" s="172"/>
      <c r="G419" s="172"/>
      <c r="H419" s="172"/>
      <c r="I419" s="172"/>
      <c r="J419" s="172"/>
      <c r="K419" s="300"/>
      <c r="L419" s="96"/>
      <c r="M419" s="96"/>
      <c r="N419" s="96"/>
      <c r="O419" s="96"/>
    </row>
    <row r="420" spans="1:15" s="94" customFormat="1" ht="15" customHeight="1">
      <c r="A420" s="172"/>
      <c r="B420" s="172"/>
      <c r="C420" s="172"/>
      <c r="D420" s="172"/>
      <c r="E420" s="172"/>
      <c r="F420" s="172"/>
      <c r="G420" s="172"/>
      <c r="H420" s="172"/>
      <c r="I420" s="172"/>
      <c r="J420" s="172"/>
      <c r="K420" s="300"/>
      <c r="L420" s="96"/>
      <c r="M420" s="96"/>
      <c r="N420" s="96"/>
      <c r="O420" s="96"/>
    </row>
    <row r="421" spans="1:15" s="94" customFormat="1" ht="15" customHeight="1">
      <c r="A421" s="172"/>
      <c r="B421" s="172"/>
      <c r="C421" s="172"/>
      <c r="D421" s="172"/>
      <c r="E421" s="172"/>
      <c r="F421" s="172"/>
      <c r="G421" s="172"/>
      <c r="H421" s="172"/>
      <c r="I421" s="172"/>
      <c r="J421" s="172"/>
      <c r="K421" s="300"/>
      <c r="L421" s="96"/>
      <c r="M421" s="96"/>
      <c r="N421" s="96"/>
      <c r="O421" s="96"/>
    </row>
    <row r="422" spans="1:10" s="94" customFormat="1" ht="15" customHeight="1">
      <c r="A422" s="172"/>
      <c r="B422" s="172"/>
      <c r="C422" s="172"/>
      <c r="D422" s="172"/>
      <c r="E422" s="172"/>
      <c r="F422" s="172"/>
      <c r="G422" s="172"/>
      <c r="H422" s="172"/>
      <c r="I422" s="172"/>
      <c r="J422" s="172"/>
    </row>
    <row r="423" spans="1:11" s="94" customFormat="1" ht="15" customHeight="1">
      <c r="A423" s="172"/>
      <c r="B423" s="172"/>
      <c r="C423" s="172"/>
      <c r="D423" s="172"/>
      <c r="E423" s="172"/>
      <c r="F423" s="172"/>
      <c r="G423" s="172"/>
      <c r="H423" s="172"/>
      <c r="I423" s="172"/>
      <c r="J423" s="172"/>
      <c r="K423" s="327"/>
    </row>
    <row r="424" spans="1:11" s="94" customFormat="1" ht="15" customHeight="1">
      <c r="A424" s="172"/>
      <c r="B424" s="172"/>
      <c r="C424" s="172"/>
      <c r="D424" s="172"/>
      <c r="E424" s="172"/>
      <c r="F424" s="172"/>
      <c r="G424" s="172"/>
      <c r="H424" s="172"/>
      <c r="I424" s="172"/>
      <c r="J424" s="172"/>
      <c r="K424" s="327"/>
    </row>
    <row r="425" spans="1:11" s="94" customFormat="1" ht="15" customHeight="1">
      <c r="A425" s="172"/>
      <c r="B425" s="172"/>
      <c r="C425" s="172"/>
      <c r="D425" s="172"/>
      <c r="E425" s="172"/>
      <c r="F425" s="172"/>
      <c r="G425" s="172"/>
      <c r="H425" s="172"/>
      <c r="I425" s="172"/>
      <c r="J425" s="172"/>
      <c r="K425" s="327"/>
    </row>
    <row r="426" spans="1:11" s="94" customFormat="1" ht="15" customHeight="1">
      <c r="A426" s="172"/>
      <c r="B426" s="172"/>
      <c r="C426" s="172"/>
      <c r="D426" s="172"/>
      <c r="E426" s="172"/>
      <c r="F426" s="172"/>
      <c r="G426" s="172"/>
      <c r="H426" s="172"/>
      <c r="I426" s="172"/>
      <c r="J426" s="172"/>
      <c r="K426" s="327"/>
    </row>
    <row r="427" spans="1:11" s="94" customFormat="1" ht="15" customHeight="1">
      <c r="A427" s="172"/>
      <c r="B427" s="172"/>
      <c r="C427" s="172"/>
      <c r="D427" s="172"/>
      <c r="E427" s="172"/>
      <c r="F427" s="172"/>
      <c r="G427" s="172"/>
      <c r="H427" s="172"/>
      <c r="I427" s="172"/>
      <c r="J427" s="172"/>
      <c r="K427" s="327"/>
    </row>
    <row r="428" spans="1:11" s="94" customFormat="1" ht="15" customHeight="1">
      <c r="A428" s="172"/>
      <c r="B428" s="172"/>
      <c r="C428" s="172"/>
      <c r="D428" s="172"/>
      <c r="E428" s="172"/>
      <c r="F428" s="172"/>
      <c r="G428" s="172"/>
      <c r="H428" s="172"/>
      <c r="I428" s="172"/>
      <c r="J428" s="172"/>
      <c r="K428" s="327"/>
    </row>
    <row r="429" spans="1:11" s="94" customFormat="1" ht="15" customHeight="1">
      <c r="A429" s="172"/>
      <c r="B429" s="172"/>
      <c r="C429" s="172"/>
      <c r="D429" s="172"/>
      <c r="E429" s="172"/>
      <c r="F429" s="172"/>
      <c r="G429" s="172"/>
      <c r="H429" s="172"/>
      <c r="I429" s="172"/>
      <c r="J429" s="172"/>
      <c r="K429" s="327"/>
    </row>
    <row r="430" spans="1:11" s="94" customFormat="1" ht="15" customHeight="1">
      <c r="A430" s="172"/>
      <c r="B430" s="172"/>
      <c r="C430" s="172"/>
      <c r="D430" s="172"/>
      <c r="E430" s="172"/>
      <c r="F430" s="172"/>
      <c r="G430" s="172"/>
      <c r="H430" s="172"/>
      <c r="I430" s="172"/>
      <c r="J430" s="172"/>
      <c r="K430" s="327"/>
    </row>
    <row r="431" spans="1:11" s="94" customFormat="1" ht="15" customHeight="1">
      <c r="A431" s="172"/>
      <c r="B431" s="172"/>
      <c r="C431" s="172"/>
      <c r="D431" s="172"/>
      <c r="E431" s="172"/>
      <c r="F431" s="172"/>
      <c r="G431" s="172"/>
      <c r="H431" s="172"/>
      <c r="I431" s="172"/>
      <c r="J431" s="172"/>
      <c r="K431" s="327"/>
    </row>
    <row r="432" spans="1:11" s="94" customFormat="1" ht="15" customHeight="1">
      <c r="A432" s="172"/>
      <c r="B432" s="172"/>
      <c r="C432" s="172"/>
      <c r="D432" s="172"/>
      <c r="E432" s="172"/>
      <c r="F432" s="172"/>
      <c r="G432" s="172"/>
      <c r="H432" s="172"/>
      <c r="I432" s="172"/>
      <c r="J432" s="172"/>
      <c r="K432" s="327"/>
    </row>
    <row r="433" spans="1:11" s="94" customFormat="1" ht="15" customHeight="1">
      <c r="A433" s="172"/>
      <c r="B433" s="172"/>
      <c r="C433" s="172"/>
      <c r="D433" s="172"/>
      <c r="E433" s="172"/>
      <c r="F433" s="172"/>
      <c r="G433" s="172"/>
      <c r="H433" s="172"/>
      <c r="I433" s="172"/>
      <c r="J433" s="172"/>
      <c r="K433" s="327"/>
    </row>
    <row r="434" spans="1:11" s="94" customFormat="1" ht="15" customHeight="1">
      <c r="A434" s="172"/>
      <c r="B434" s="172"/>
      <c r="C434" s="172"/>
      <c r="D434" s="172"/>
      <c r="E434" s="172"/>
      <c r="F434" s="172"/>
      <c r="G434" s="172"/>
      <c r="H434" s="172"/>
      <c r="I434" s="172"/>
      <c r="J434" s="172"/>
      <c r="K434" s="327"/>
    </row>
    <row r="435" spans="1:11" s="94" customFormat="1" ht="15" customHeight="1">
      <c r="A435" s="172"/>
      <c r="B435" s="172"/>
      <c r="C435" s="172"/>
      <c r="D435" s="172"/>
      <c r="E435" s="172"/>
      <c r="F435" s="172"/>
      <c r="G435" s="172"/>
      <c r="H435" s="172"/>
      <c r="I435" s="172"/>
      <c r="J435" s="172"/>
      <c r="K435" s="327"/>
    </row>
    <row r="436" spans="1:11" s="94" customFormat="1" ht="15" customHeight="1">
      <c r="A436" s="172"/>
      <c r="B436" s="172"/>
      <c r="C436" s="172"/>
      <c r="D436" s="172"/>
      <c r="E436" s="172"/>
      <c r="F436" s="172"/>
      <c r="G436" s="172"/>
      <c r="H436" s="172"/>
      <c r="I436" s="172"/>
      <c r="J436" s="172"/>
      <c r="K436" s="327"/>
    </row>
    <row r="437" spans="1:11" s="94" customFormat="1" ht="15" customHeight="1">
      <c r="A437" s="172"/>
      <c r="B437" s="172"/>
      <c r="C437" s="172"/>
      <c r="D437" s="172"/>
      <c r="E437" s="172"/>
      <c r="F437" s="172"/>
      <c r="G437" s="172"/>
      <c r="H437" s="172"/>
      <c r="I437" s="172"/>
      <c r="J437" s="172"/>
      <c r="K437" s="327"/>
    </row>
    <row r="438" spans="1:11" s="94" customFormat="1" ht="15" customHeight="1">
      <c r="A438" s="172"/>
      <c r="B438" s="172"/>
      <c r="C438" s="172"/>
      <c r="D438" s="172"/>
      <c r="E438" s="172"/>
      <c r="F438" s="172"/>
      <c r="G438" s="172"/>
      <c r="H438" s="172"/>
      <c r="I438" s="172"/>
      <c r="J438" s="172"/>
      <c r="K438" s="327"/>
    </row>
    <row r="439" spans="1:11" s="94" customFormat="1" ht="15" customHeight="1">
      <c r="A439" s="172"/>
      <c r="B439" s="172"/>
      <c r="C439" s="172"/>
      <c r="D439" s="172"/>
      <c r="E439" s="172"/>
      <c r="F439" s="172"/>
      <c r="G439" s="172"/>
      <c r="H439" s="172"/>
      <c r="I439" s="172"/>
      <c r="J439" s="172"/>
      <c r="K439" s="327"/>
    </row>
    <row r="440" spans="1:11" s="94" customFormat="1" ht="15" customHeight="1">
      <c r="A440" s="172"/>
      <c r="B440" s="172"/>
      <c r="C440" s="172"/>
      <c r="D440" s="172"/>
      <c r="E440" s="172"/>
      <c r="F440" s="172"/>
      <c r="G440" s="172"/>
      <c r="H440" s="172"/>
      <c r="I440" s="172"/>
      <c r="J440" s="172"/>
      <c r="K440" s="327"/>
    </row>
    <row r="441" spans="1:11" s="94" customFormat="1" ht="15" customHeight="1">
      <c r="A441" s="172"/>
      <c r="B441" s="172"/>
      <c r="C441" s="172"/>
      <c r="D441" s="172"/>
      <c r="E441" s="172"/>
      <c r="F441" s="172"/>
      <c r="G441" s="172"/>
      <c r="H441" s="172"/>
      <c r="I441" s="172"/>
      <c r="J441" s="172"/>
      <c r="K441" s="327"/>
    </row>
    <row r="442" spans="1:11" s="94" customFormat="1" ht="21.75" customHeight="1">
      <c r="A442" s="172"/>
      <c r="B442" s="172"/>
      <c r="C442" s="172"/>
      <c r="D442" s="172"/>
      <c r="E442" s="172"/>
      <c r="F442" s="172"/>
      <c r="G442" s="172"/>
      <c r="H442" s="172"/>
      <c r="I442" s="172"/>
      <c r="J442" s="172"/>
      <c r="K442" s="327"/>
    </row>
    <row r="443" spans="1:11" s="94" customFormat="1" ht="15" customHeight="1">
      <c r="A443" s="172"/>
      <c r="B443" s="172"/>
      <c r="C443" s="172"/>
      <c r="D443" s="172"/>
      <c r="E443" s="172"/>
      <c r="F443" s="172"/>
      <c r="G443" s="172"/>
      <c r="H443" s="172"/>
      <c r="I443" s="172"/>
      <c r="J443" s="172"/>
      <c r="K443" s="327"/>
    </row>
    <row r="444" spans="1:11" s="94" customFormat="1" ht="15" customHeight="1">
      <c r="A444" s="172"/>
      <c r="B444" s="172"/>
      <c r="C444" s="172"/>
      <c r="D444" s="172"/>
      <c r="E444" s="172"/>
      <c r="F444" s="172"/>
      <c r="G444" s="172"/>
      <c r="H444" s="172"/>
      <c r="I444" s="172"/>
      <c r="J444" s="172"/>
      <c r="K444" s="327"/>
    </row>
    <row r="445" spans="1:11" s="94" customFormat="1" ht="15" customHeight="1">
      <c r="A445" s="172"/>
      <c r="B445" s="172"/>
      <c r="C445" s="172"/>
      <c r="D445" s="172"/>
      <c r="E445" s="172"/>
      <c r="F445" s="172"/>
      <c r="G445" s="172"/>
      <c r="H445" s="172"/>
      <c r="I445" s="172"/>
      <c r="J445" s="172"/>
      <c r="K445" s="327"/>
    </row>
    <row r="446" spans="1:11" s="94" customFormat="1" ht="15" customHeight="1">
      <c r="A446" s="172"/>
      <c r="B446" s="172"/>
      <c r="C446" s="172"/>
      <c r="D446" s="172"/>
      <c r="E446" s="172"/>
      <c r="F446" s="172"/>
      <c r="G446" s="172"/>
      <c r="H446" s="172"/>
      <c r="I446" s="172"/>
      <c r="J446" s="172"/>
      <c r="K446" s="327"/>
    </row>
    <row r="447" spans="1:11" s="94" customFormat="1" ht="15" customHeight="1">
      <c r="A447" s="172"/>
      <c r="B447" s="172"/>
      <c r="C447" s="172"/>
      <c r="D447" s="172"/>
      <c r="E447" s="172"/>
      <c r="F447" s="172"/>
      <c r="G447" s="172"/>
      <c r="H447" s="172"/>
      <c r="I447" s="172"/>
      <c r="J447" s="172"/>
      <c r="K447" s="327"/>
    </row>
    <row r="448" spans="1:11" s="94" customFormat="1" ht="15" customHeight="1">
      <c r="A448" s="172"/>
      <c r="B448" s="172"/>
      <c r="C448" s="172"/>
      <c r="D448" s="172"/>
      <c r="E448" s="172"/>
      <c r="F448" s="172"/>
      <c r="G448" s="172"/>
      <c r="H448" s="172"/>
      <c r="I448" s="172"/>
      <c r="J448" s="172"/>
      <c r="K448" s="327"/>
    </row>
    <row r="449" spans="1:11" s="94" customFormat="1" ht="15" customHeight="1">
      <c r="A449" s="172"/>
      <c r="B449" s="172"/>
      <c r="C449" s="172"/>
      <c r="D449" s="172"/>
      <c r="E449" s="172"/>
      <c r="F449" s="172"/>
      <c r="G449" s="172"/>
      <c r="H449" s="172"/>
      <c r="I449" s="172"/>
      <c r="J449" s="172"/>
      <c r="K449" s="327"/>
    </row>
    <row r="450" spans="1:15" ht="15" customHeight="1">
      <c r="A450" s="172"/>
      <c r="B450" s="172"/>
      <c r="C450" s="172"/>
      <c r="D450" s="172"/>
      <c r="E450" s="172"/>
      <c r="F450" s="172"/>
      <c r="G450" s="172"/>
      <c r="H450" s="172"/>
      <c r="I450" s="172"/>
      <c r="J450" s="172"/>
      <c r="K450" s="327"/>
      <c r="L450" s="94"/>
      <c r="M450" s="94"/>
      <c r="N450" s="94"/>
      <c r="O450" s="94"/>
    </row>
    <row r="451" spans="1:15" ht="15" customHeight="1">
      <c r="A451" s="172"/>
      <c r="B451" s="172"/>
      <c r="C451" s="172"/>
      <c r="D451" s="172"/>
      <c r="E451" s="172"/>
      <c r="F451" s="172"/>
      <c r="G451" s="172"/>
      <c r="H451" s="172"/>
      <c r="I451" s="172"/>
      <c r="J451" s="172"/>
      <c r="K451" s="327"/>
      <c r="L451" s="94"/>
      <c r="M451" s="94"/>
      <c r="N451" s="94"/>
      <c r="O451" s="94"/>
    </row>
    <row r="452" spans="1:15" ht="15" customHeight="1">
      <c r="A452" s="172"/>
      <c r="B452" s="172"/>
      <c r="C452" s="172"/>
      <c r="D452" s="172"/>
      <c r="E452" s="172"/>
      <c r="F452" s="172"/>
      <c r="G452" s="172"/>
      <c r="H452" s="172"/>
      <c r="I452" s="172"/>
      <c r="J452" s="172"/>
      <c r="K452" s="327"/>
      <c r="L452" s="94"/>
      <c r="M452" s="94"/>
      <c r="N452" s="94"/>
      <c r="O452" s="94"/>
    </row>
    <row r="453" spans="1:10" ht="15" customHeight="1">
      <c r="A453" s="172"/>
      <c r="B453" s="172"/>
      <c r="C453" s="172"/>
      <c r="D453" s="172"/>
      <c r="E453" s="172"/>
      <c r="F453" s="172"/>
      <c r="G453" s="172"/>
      <c r="H453" s="172"/>
      <c r="I453" s="172"/>
      <c r="J453" s="172"/>
    </row>
    <row r="454" spans="1:10" ht="15" customHeight="1">
      <c r="A454" s="172"/>
      <c r="B454" s="172"/>
      <c r="C454" s="172"/>
      <c r="D454" s="172"/>
      <c r="E454" s="172"/>
      <c r="F454" s="172"/>
      <c r="G454" s="172"/>
      <c r="H454" s="172"/>
      <c r="I454" s="172"/>
      <c r="J454" s="172"/>
    </row>
    <row r="455" spans="1:10" ht="15" customHeight="1">
      <c r="A455" s="172"/>
      <c r="B455" s="172"/>
      <c r="C455" s="172"/>
      <c r="D455" s="172"/>
      <c r="E455" s="172"/>
      <c r="F455" s="172"/>
      <c r="G455" s="172"/>
      <c r="H455" s="172"/>
      <c r="I455" s="172"/>
      <c r="J455" s="172"/>
    </row>
    <row r="456" spans="1:10" ht="15" customHeight="1">
      <c r="A456" s="172"/>
      <c r="B456" s="172"/>
      <c r="C456" s="172"/>
      <c r="D456" s="172"/>
      <c r="E456" s="172"/>
      <c r="F456" s="172"/>
      <c r="G456" s="172"/>
      <c r="H456" s="172"/>
      <c r="I456" s="172"/>
      <c r="J456" s="172"/>
    </row>
    <row r="457" spans="1:10" ht="15" customHeight="1">
      <c r="A457" s="172"/>
      <c r="B457" s="172"/>
      <c r="C457" s="172"/>
      <c r="D457" s="172"/>
      <c r="E457" s="172"/>
      <c r="F457" s="172"/>
      <c r="G457" s="172"/>
      <c r="H457" s="172"/>
      <c r="I457" s="172"/>
      <c r="J457" s="172"/>
    </row>
    <row r="458" spans="1:10" ht="15" customHeight="1">
      <c r="A458" s="172"/>
      <c r="B458" s="172"/>
      <c r="C458" s="172"/>
      <c r="D458" s="172"/>
      <c r="E458" s="172"/>
      <c r="F458" s="172"/>
      <c r="G458" s="172"/>
      <c r="H458" s="172"/>
      <c r="I458" s="172"/>
      <c r="J458" s="172"/>
    </row>
    <row r="459" spans="1:10" ht="15" customHeight="1">
      <c r="A459" s="172"/>
      <c r="B459" s="172"/>
      <c r="C459" s="172"/>
      <c r="D459" s="172"/>
      <c r="E459" s="172"/>
      <c r="F459" s="172"/>
      <c r="G459" s="172"/>
      <c r="H459" s="172"/>
      <c r="I459" s="172"/>
      <c r="J459" s="172"/>
    </row>
    <row r="460" spans="1:10" ht="15" customHeight="1">
      <c r="A460" s="172"/>
      <c r="B460" s="172"/>
      <c r="C460" s="172"/>
      <c r="D460" s="172"/>
      <c r="E460" s="172"/>
      <c r="F460" s="172"/>
      <c r="G460" s="172"/>
      <c r="H460" s="172"/>
      <c r="I460" s="172"/>
      <c r="J460" s="172"/>
    </row>
    <row r="461" spans="1:10" ht="15" customHeight="1">
      <c r="A461" s="172"/>
      <c r="B461" s="172"/>
      <c r="C461" s="172"/>
      <c r="D461" s="172"/>
      <c r="E461" s="172"/>
      <c r="F461" s="172"/>
      <c r="G461" s="172"/>
      <c r="H461" s="172"/>
      <c r="I461" s="172"/>
      <c r="J461" s="172"/>
    </row>
    <row r="462" spans="1:10" ht="15" customHeight="1">
      <c r="A462" s="172"/>
      <c r="B462" s="172"/>
      <c r="C462" s="172"/>
      <c r="D462" s="172"/>
      <c r="E462" s="172"/>
      <c r="F462" s="172"/>
      <c r="G462" s="172"/>
      <c r="H462" s="172"/>
      <c r="I462" s="172"/>
      <c r="J462" s="172"/>
    </row>
    <row r="463" spans="1:10" ht="15" customHeight="1">
      <c r="A463" s="172"/>
      <c r="B463" s="172"/>
      <c r="C463" s="172"/>
      <c r="D463" s="172"/>
      <c r="E463" s="172"/>
      <c r="F463" s="172"/>
      <c r="G463" s="172"/>
      <c r="H463" s="172"/>
      <c r="I463" s="172"/>
      <c r="J463" s="172"/>
    </row>
    <row r="464" spans="1:10" ht="15" customHeight="1">
      <c r="A464" s="172"/>
      <c r="B464" s="172"/>
      <c r="C464" s="172"/>
      <c r="D464" s="172"/>
      <c r="E464" s="172"/>
      <c r="F464" s="172"/>
      <c r="G464" s="172"/>
      <c r="H464" s="172"/>
      <c r="I464" s="172"/>
      <c r="J464" s="172"/>
    </row>
    <row r="465" spans="1:10" ht="15" customHeight="1">
      <c r="A465" s="172"/>
      <c r="B465" s="172"/>
      <c r="C465" s="172"/>
      <c r="D465" s="172"/>
      <c r="E465" s="172"/>
      <c r="F465" s="172"/>
      <c r="G465" s="172"/>
      <c r="H465" s="172"/>
      <c r="I465" s="172"/>
      <c r="J465" s="172"/>
    </row>
    <row r="466" spans="1:10" ht="15" customHeight="1">
      <c r="A466" s="172"/>
      <c r="B466" s="172"/>
      <c r="C466" s="172"/>
      <c r="D466" s="172"/>
      <c r="E466" s="172"/>
      <c r="F466" s="172"/>
      <c r="G466" s="172"/>
      <c r="H466" s="172"/>
      <c r="I466" s="172"/>
      <c r="J466" s="172"/>
    </row>
    <row r="467" spans="1:10" ht="15" customHeight="1">
      <c r="A467" s="172"/>
      <c r="B467" s="172"/>
      <c r="C467" s="172"/>
      <c r="D467" s="172"/>
      <c r="E467" s="172"/>
      <c r="F467" s="172"/>
      <c r="G467" s="172"/>
      <c r="H467" s="172"/>
      <c r="I467" s="172"/>
      <c r="J467" s="172"/>
    </row>
    <row r="468" spans="1:10" ht="15" customHeight="1">
      <c r="A468" s="172"/>
      <c r="B468" s="172"/>
      <c r="C468" s="172"/>
      <c r="D468" s="172"/>
      <c r="E468" s="172"/>
      <c r="F468" s="172"/>
      <c r="G468" s="172"/>
      <c r="H468" s="172"/>
      <c r="I468" s="172"/>
      <c r="J468" s="172"/>
    </row>
    <row r="469" spans="1:10" ht="15" customHeight="1">
      <c r="A469" s="172"/>
      <c r="B469" s="172"/>
      <c r="C469" s="172"/>
      <c r="D469" s="172"/>
      <c r="E469" s="172"/>
      <c r="F469" s="172"/>
      <c r="G469" s="172"/>
      <c r="H469" s="172"/>
      <c r="I469" s="172"/>
      <c r="J469" s="172"/>
    </row>
    <row r="470" spans="1:10" ht="15" customHeight="1">
      <c r="A470" s="172"/>
      <c r="B470" s="172"/>
      <c r="C470" s="172"/>
      <c r="D470" s="172"/>
      <c r="E470" s="172"/>
      <c r="F470" s="172"/>
      <c r="G470" s="172"/>
      <c r="H470" s="172"/>
      <c r="I470" s="172"/>
      <c r="J470" s="172"/>
    </row>
    <row r="471" spans="1:10" ht="15" customHeight="1">
      <c r="A471" s="172"/>
      <c r="B471" s="172"/>
      <c r="C471" s="172"/>
      <c r="D471" s="172"/>
      <c r="E471" s="172"/>
      <c r="F471" s="172"/>
      <c r="G471" s="172"/>
      <c r="H471" s="172"/>
      <c r="I471" s="172"/>
      <c r="J471" s="172"/>
    </row>
    <row r="472" spans="1:10" ht="15" customHeight="1">
      <c r="A472" s="172"/>
      <c r="B472" s="172"/>
      <c r="C472" s="172"/>
      <c r="D472" s="172"/>
      <c r="E472" s="172"/>
      <c r="F472" s="172"/>
      <c r="G472" s="172"/>
      <c r="H472" s="172"/>
      <c r="I472" s="172"/>
      <c r="J472" s="172"/>
    </row>
    <row r="473" spans="1:10" ht="15" customHeight="1">
      <c r="A473" s="172"/>
      <c r="B473" s="172"/>
      <c r="C473" s="172"/>
      <c r="D473" s="172"/>
      <c r="E473" s="172"/>
      <c r="F473" s="172"/>
      <c r="G473" s="172"/>
      <c r="H473" s="172"/>
      <c r="I473" s="172"/>
      <c r="J473" s="172"/>
    </row>
    <row r="474" spans="1:10" ht="15" customHeight="1">
      <c r="A474" s="172"/>
      <c r="B474" s="172"/>
      <c r="C474" s="172"/>
      <c r="D474" s="172"/>
      <c r="E474" s="172"/>
      <c r="F474" s="172"/>
      <c r="G474" s="172"/>
      <c r="H474" s="172"/>
      <c r="I474" s="172"/>
      <c r="J474" s="172"/>
    </row>
    <row r="475" spans="1:10" ht="15" customHeight="1">
      <c r="A475" s="172"/>
      <c r="B475" s="172"/>
      <c r="C475" s="172"/>
      <c r="D475" s="172"/>
      <c r="E475" s="172"/>
      <c r="F475" s="172"/>
      <c r="G475" s="172"/>
      <c r="H475" s="172"/>
      <c r="I475" s="172"/>
      <c r="J475" s="172"/>
    </row>
    <row r="476" spans="1:10" ht="15" customHeight="1">
      <c r="A476" s="172"/>
      <c r="B476" s="172"/>
      <c r="C476" s="172"/>
      <c r="D476" s="172"/>
      <c r="E476" s="172"/>
      <c r="F476" s="172"/>
      <c r="G476" s="172"/>
      <c r="H476" s="172"/>
      <c r="I476" s="172"/>
      <c r="J476" s="172"/>
    </row>
    <row r="477" spans="1:10" ht="15" customHeight="1">
      <c r="A477" s="172"/>
      <c r="B477" s="172"/>
      <c r="C477" s="172"/>
      <c r="D477" s="172"/>
      <c r="E477" s="172"/>
      <c r="F477" s="172"/>
      <c r="G477" s="172"/>
      <c r="H477" s="172"/>
      <c r="I477" s="172"/>
      <c r="J477" s="172"/>
    </row>
    <row r="478" spans="1:10" ht="15" customHeight="1">
      <c r="A478" s="172"/>
      <c r="B478" s="172"/>
      <c r="C478" s="172"/>
      <c r="D478" s="172"/>
      <c r="E478" s="172"/>
      <c r="F478" s="172"/>
      <c r="G478" s="172"/>
      <c r="H478" s="172"/>
      <c r="I478" s="172"/>
      <c r="J478" s="172"/>
    </row>
    <row r="479" spans="1:10" ht="15" customHeight="1">
      <c r="A479" s="172"/>
      <c r="B479" s="172"/>
      <c r="C479" s="172"/>
      <c r="D479" s="172"/>
      <c r="E479" s="172"/>
      <c r="F479" s="172"/>
      <c r="G479" s="172"/>
      <c r="H479" s="172"/>
      <c r="I479" s="172"/>
      <c r="J479" s="172"/>
    </row>
    <row r="480" spans="1:10" ht="15" customHeight="1">
      <c r="A480" s="172"/>
      <c r="B480" s="172"/>
      <c r="C480" s="172"/>
      <c r="D480" s="172"/>
      <c r="E480" s="172"/>
      <c r="F480" s="172"/>
      <c r="G480" s="172"/>
      <c r="H480" s="172"/>
      <c r="I480" s="172"/>
      <c r="J480" s="172"/>
    </row>
    <row r="481" spans="1:10" ht="15" customHeight="1">
      <c r="A481" s="172"/>
      <c r="B481" s="172"/>
      <c r="C481" s="172"/>
      <c r="D481" s="172"/>
      <c r="E481" s="172"/>
      <c r="F481" s="172"/>
      <c r="G481" s="172"/>
      <c r="H481" s="172"/>
      <c r="I481" s="172"/>
      <c r="J481" s="172"/>
    </row>
    <row r="482" spans="1:10" ht="15" customHeight="1">
      <c r="A482" s="172"/>
      <c r="B482" s="172"/>
      <c r="C482" s="172"/>
      <c r="D482" s="172"/>
      <c r="E482" s="172"/>
      <c r="F482" s="172"/>
      <c r="G482" s="172"/>
      <c r="H482" s="172"/>
      <c r="I482" s="172"/>
      <c r="J482" s="172"/>
    </row>
    <row r="483" spans="1:10" ht="15" customHeight="1">
      <c r="A483" s="172"/>
      <c r="B483" s="172"/>
      <c r="C483" s="172"/>
      <c r="D483" s="172"/>
      <c r="E483" s="172"/>
      <c r="F483" s="172"/>
      <c r="G483" s="172"/>
      <c r="H483" s="172"/>
      <c r="I483" s="172"/>
      <c r="J483" s="172"/>
    </row>
    <row r="484" spans="1:10" ht="15" customHeight="1">
      <c r="A484" s="172"/>
      <c r="B484" s="172"/>
      <c r="C484" s="172"/>
      <c r="D484" s="172"/>
      <c r="E484" s="172"/>
      <c r="F484" s="172"/>
      <c r="G484" s="172"/>
      <c r="H484" s="172"/>
      <c r="I484" s="172"/>
      <c r="J484" s="172"/>
    </row>
    <row r="485" spans="1:10" ht="15" customHeight="1">
      <c r="A485" s="172"/>
      <c r="B485" s="172"/>
      <c r="C485" s="172"/>
      <c r="D485" s="172"/>
      <c r="E485" s="172"/>
      <c r="F485" s="172"/>
      <c r="G485" s="172"/>
      <c r="H485" s="172"/>
      <c r="I485" s="172"/>
      <c r="J485" s="172"/>
    </row>
    <row r="486" spans="1:10" ht="15" customHeight="1">
      <c r="A486" s="172"/>
      <c r="B486" s="172"/>
      <c r="C486" s="172"/>
      <c r="D486" s="172"/>
      <c r="E486" s="172"/>
      <c r="F486" s="172"/>
      <c r="G486" s="172"/>
      <c r="H486" s="172"/>
      <c r="I486" s="172"/>
      <c r="J486" s="172"/>
    </row>
    <row r="487" spans="1:10" ht="15" customHeight="1">
      <c r="A487" s="172"/>
      <c r="B487" s="172"/>
      <c r="C487" s="172"/>
      <c r="D487" s="172"/>
      <c r="E487" s="172"/>
      <c r="F487" s="172"/>
      <c r="G487" s="172"/>
      <c r="H487" s="172"/>
      <c r="I487" s="172"/>
      <c r="J487" s="172"/>
    </row>
    <row r="488" spans="1:10" ht="15" customHeight="1">
      <c r="A488" s="172"/>
      <c r="B488" s="172"/>
      <c r="C488" s="172"/>
      <c r="D488" s="172"/>
      <c r="E488" s="172"/>
      <c r="F488" s="172"/>
      <c r="G488" s="172"/>
      <c r="H488" s="172"/>
      <c r="I488" s="172"/>
      <c r="J488" s="172"/>
    </row>
    <row r="489" spans="1:10" ht="15" customHeight="1">
      <c r="A489" s="172"/>
      <c r="B489" s="172"/>
      <c r="C489" s="172"/>
      <c r="D489" s="172"/>
      <c r="E489" s="172"/>
      <c r="F489" s="172"/>
      <c r="G489" s="172"/>
      <c r="H489" s="172"/>
      <c r="I489" s="172"/>
      <c r="J489" s="172"/>
    </row>
    <row r="490" spans="1:10" ht="15" customHeight="1">
      <c r="A490" s="172"/>
      <c r="B490" s="172"/>
      <c r="C490" s="172"/>
      <c r="D490" s="172"/>
      <c r="E490" s="172"/>
      <c r="F490" s="172"/>
      <c r="G490" s="172"/>
      <c r="H490" s="172"/>
      <c r="I490" s="172"/>
      <c r="J490" s="172"/>
    </row>
    <row r="491" spans="1:10" ht="15" customHeight="1">
      <c r="A491" s="172"/>
      <c r="B491" s="172"/>
      <c r="C491" s="172"/>
      <c r="D491" s="172"/>
      <c r="E491" s="172"/>
      <c r="F491" s="172"/>
      <c r="G491" s="172"/>
      <c r="H491" s="172"/>
      <c r="I491" s="172"/>
      <c r="J491" s="172"/>
    </row>
    <row r="492" spans="1:10" ht="15" customHeight="1">
      <c r="A492" s="172"/>
      <c r="B492" s="172"/>
      <c r="C492" s="172"/>
      <c r="D492" s="172"/>
      <c r="E492" s="172"/>
      <c r="F492" s="172"/>
      <c r="G492" s="172"/>
      <c r="H492" s="172"/>
      <c r="I492" s="172"/>
      <c r="J492" s="172"/>
    </row>
    <row r="493" spans="1:10" ht="15" customHeight="1">
      <c r="A493" s="172"/>
      <c r="B493" s="172"/>
      <c r="C493" s="172"/>
      <c r="D493" s="172"/>
      <c r="E493" s="172"/>
      <c r="F493" s="172"/>
      <c r="G493" s="172"/>
      <c r="H493" s="172"/>
      <c r="I493" s="172"/>
      <c r="J493" s="172"/>
    </row>
    <row r="494" spans="1:10" ht="15" customHeight="1">
      <c r="A494" s="172"/>
      <c r="B494" s="172"/>
      <c r="C494" s="172"/>
      <c r="D494" s="172"/>
      <c r="E494" s="172"/>
      <c r="F494" s="172"/>
      <c r="G494" s="172"/>
      <c r="H494" s="172"/>
      <c r="I494" s="172"/>
      <c r="J494" s="172"/>
    </row>
    <row r="495" spans="1:10" ht="15" customHeight="1">
      <c r="A495" s="172"/>
      <c r="B495" s="172"/>
      <c r="C495" s="172"/>
      <c r="D495" s="172"/>
      <c r="E495" s="172"/>
      <c r="F495" s="172"/>
      <c r="G495" s="172"/>
      <c r="H495" s="172"/>
      <c r="I495" s="172"/>
      <c r="J495" s="172"/>
    </row>
    <row r="496" spans="1:10" ht="15" customHeight="1">
      <c r="A496" s="172"/>
      <c r="B496" s="172"/>
      <c r="C496" s="172"/>
      <c r="D496" s="172"/>
      <c r="E496" s="172"/>
      <c r="F496" s="172"/>
      <c r="G496" s="172"/>
      <c r="H496" s="172"/>
      <c r="I496" s="172"/>
      <c r="J496" s="172"/>
    </row>
    <row r="497" spans="1:10" ht="15" customHeight="1">
      <c r="A497" s="172"/>
      <c r="B497" s="172"/>
      <c r="C497" s="172"/>
      <c r="D497" s="172"/>
      <c r="E497" s="172"/>
      <c r="F497" s="172"/>
      <c r="G497" s="172"/>
      <c r="H497" s="172"/>
      <c r="I497" s="172"/>
      <c r="J497" s="172"/>
    </row>
    <row r="498" spans="1:10" ht="15" customHeight="1">
      <c r="A498" s="172"/>
      <c r="B498" s="172"/>
      <c r="C498" s="172"/>
      <c r="D498" s="172"/>
      <c r="E498" s="172"/>
      <c r="F498" s="172"/>
      <c r="G498" s="172"/>
      <c r="H498" s="172"/>
      <c r="I498" s="172"/>
      <c r="J498" s="172"/>
    </row>
    <row r="499" spans="1:10" ht="15" customHeight="1">
      <c r="A499" s="172"/>
      <c r="B499" s="172"/>
      <c r="C499" s="172"/>
      <c r="D499" s="172"/>
      <c r="E499" s="172"/>
      <c r="F499" s="172"/>
      <c r="G499" s="172"/>
      <c r="H499" s="172"/>
      <c r="I499" s="172"/>
      <c r="J499" s="172"/>
    </row>
    <row r="500" spans="1:10" ht="15" customHeight="1">
      <c r="A500" s="172"/>
      <c r="B500" s="172"/>
      <c r="C500" s="172"/>
      <c r="D500" s="172"/>
      <c r="E500" s="172"/>
      <c r="F500" s="172"/>
      <c r="G500" s="172"/>
      <c r="H500" s="172"/>
      <c r="I500" s="172"/>
      <c r="J500" s="172"/>
    </row>
    <row r="501" spans="1:10" ht="15" customHeight="1">
      <c r="A501" s="172"/>
      <c r="B501" s="172"/>
      <c r="C501" s="172"/>
      <c r="D501" s="172"/>
      <c r="E501" s="172"/>
      <c r="F501" s="172"/>
      <c r="G501" s="172"/>
      <c r="H501" s="172"/>
      <c r="I501" s="172"/>
      <c r="J501" s="172"/>
    </row>
    <row r="502" spans="1:10" ht="15" customHeight="1">
      <c r="A502" s="172"/>
      <c r="B502" s="172"/>
      <c r="C502" s="172"/>
      <c r="D502" s="172"/>
      <c r="E502" s="172"/>
      <c r="F502" s="172"/>
      <c r="G502" s="172"/>
      <c r="H502" s="172"/>
      <c r="I502" s="172"/>
      <c r="J502" s="172"/>
    </row>
    <row r="503" spans="1:10" ht="15" customHeight="1">
      <c r="A503" s="172"/>
      <c r="B503" s="172"/>
      <c r="C503" s="172"/>
      <c r="D503" s="172"/>
      <c r="E503" s="172"/>
      <c r="F503" s="172"/>
      <c r="G503" s="172"/>
      <c r="H503" s="172"/>
      <c r="I503" s="172"/>
      <c r="J503" s="172"/>
    </row>
    <row r="504" spans="1:10" ht="15" customHeight="1">
      <c r="A504" s="172"/>
      <c r="B504" s="172"/>
      <c r="C504" s="172"/>
      <c r="D504" s="172"/>
      <c r="E504" s="172"/>
      <c r="F504" s="172"/>
      <c r="G504" s="172"/>
      <c r="H504" s="172"/>
      <c r="I504" s="172"/>
      <c r="J504" s="172"/>
    </row>
    <row r="505" spans="1:10" ht="15" customHeight="1">
      <c r="A505" s="172"/>
      <c r="B505" s="172"/>
      <c r="C505" s="172"/>
      <c r="D505" s="172"/>
      <c r="E505" s="172"/>
      <c r="F505" s="172"/>
      <c r="G505" s="172"/>
      <c r="H505" s="172"/>
      <c r="I505" s="172"/>
      <c r="J505" s="172"/>
    </row>
    <row r="506" spans="1:10" ht="15" customHeight="1">
      <c r="A506" s="172"/>
      <c r="B506" s="172"/>
      <c r="C506" s="172"/>
      <c r="D506" s="172"/>
      <c r="E506" s="172"/>
      <c r="F506" s="172"/>
      <c r="G506" s="172"/>
      <c r="H506" s="172"/>
      <c r="I506" s="172"/>
      <c r="J506" s="172"/>
    </row>
    <row r="507" spans="1:10" ht="15" customHeight="1">
      <c r="A507" s="172"/>
      <c r="B507" s="172"/>
      <c r="C507" s="172"/>
      <c r="D507" s="172"/>
      <c r="E507" s="172"/>
      <c r="F507" s="172"/>
      <c r="G507" s="172"/>
      <c r="H507" s="172"/>
      <c r="I507" s="172"/>
      <c r="J507" s="172"/>
    </row>
    <row r="508" spans="1:10" ht="15" customHeight="1">
      <c r="A508" s="172"/>
      <c r="B508" s="172"/>
      <c r="C508" s="172"/>
      <c r="D508" s="172"/>
      <c r="E508" s="172"/>
      <c r="F508" s="172"/>
      <c r="G508" s="172"/>
      <c r="H508" s="172"/>
      <c r="I508" s="172"/>
      <c r="J508" s="172"/>
    </row>
    <row r="509" spans="1:10" ht="15" customHeight="1">
      <c r="A509" s="172"/>
      <c r="B509" s="172"/>
      <c r="C509" s="172"/>
      <c r="D509" s="172"/>
      <c r="E509" s="172"/>
      <c r="F509" s="172"/>
      <c r="G509" s="172"/>
      <c r="H509" s="172"/>
      <c r="I509" s="172"/>
      <c r="J509" s="172"/>
    </row>
    <row r="510" spans="1:10" ht="15" customHeight="1">
      <c r="A510" s="172"/>
      <c r="B510" s="172"/>
      <c r="C510" s="172"/>
      <c r="D510" s="172"/>
      <c r="E510" s="172"/>
      <c r="F510" s="172"/>
      <c r="G510" s="172"/>
      <c r="H510" s="172"/>
      <c r="I510" s="172"/>
      <c r="J510" s="172"/>
    </row>
    <row r="511" spans="1:10" ht="15" customHeight="1">
      <c r="A511" s="172"/>
      <c r="B511" s="172"/>
      <c r="C511" s="172"/>
      <c r="D511" s="172"/>
      <c r="E511" s="172"/>
      <c r="F511" s="172"/>
      <c r="G511" s="172"/>
      <c r="H511" s="172"/>
      <c r="I511" s="172"/>
      <c r="J511" s="172"/>
    </row>
    <row r="512" spans="1:10" ht="15" customHeight="1">
      <c r="A512" s="172"/>
      <c r="B512" s="172"/>
      <c r="C512" s="172"/>
      <c r="D512" s="172"/>
      <c r="E512" s="172"/>
      <c r="F512" s="172"/>
      <c r="G512" s="172"/>
      <c r="H512" s="172"/>
      <c r="I512" s="172"/>
      <c r="J512" s="172"/>
    </row>
    <row r="513" spans="1:10" ht="15" customHeight="1">
      <c r="A513" s="172"/>
      <c r="B513" s="172"/>
      <c r="C513" s="172"/>
      <c r="D513" s="172"/>
      <c r="E513" s="172"/>
      <c r="F513" s="172"/>
      <c r="G513" s="172"/>
      <c r="H513" s="172"/>
      <c r="I513" s="172"/>
      <c r="J513" s="172"/>
    </row>
    <row r="514" spans="1:10" ht="15" customHeight="1">
      <c r="A514" s="172"/>
      <c r="B514" s="172"/>
      <c r="C514" s="172"/>
      <c r="D514" s="172"/>
      <c r="E514" s="172"/>
      <c r="F514" s="172"/>
      <c r="G514" s="172"/>
      <c r="H514" s="172"/>
      <c r="I514" s="172"/>
      <c r="J514" s="172"/>
    </row>
    <row r="515" spans="1:10" ht="15" customHeight="1">
      <c r="A515" s="172"/>
      <c r="B515" s="172"/>
      <c r="C515" s="172"/>
      <c r="D515" s="172"/>
      <c r="E515" s="172"/>
      <c r="F515" s="172"/>
      <c r="G515" s="172"/>
      <c r="H515" s="172"/>
      <c r="I515" s="172"/>
      <c r="J515" s="172"/>
    </row>
    <row r="516" spans="1:10" ht="15" customHeight="1">
      <c r="A516" s="172"/>
      <c r="B516" s="172"/>
      <c r="C516" s="172"/>
      <c r="D516" s="172"/>
      <c r="E516" s="172"/>
      <c r="F516" s="172"/>
      <c r="G516" s="172"/>
      <c r="H516" s="172"/>
      <c r="I516" s="172"/>
      <c r="J516" s="172"/>
    </row>
    <row r="517" spans="1:10" ht="15" customHeight="1">
      <c r="A517" s="172"/>
      <c r="B517" s="172"/>
      <c r="C517" s="172"/>
      <c r="D517" s="172"/>
      <c r="E517" s="172"/>
      <c r="F517" s="172"/>
      <c r="G517" s="172"/>
      <c r="H517" s="172"/>
      <c r="I517" s="172"/>
      <c r="J517" s="172"/>
    </row>
    <row r="518" spans="1:10" ht="15" customHeight="1">
      <c r="A518" s="172"/>
      <c r="B518" s="172"/>
      <c r="C518" s="172"/>
      <c r="D518" s="172"/>
      <c r="E518" s="172"/>
      <c r="F518" s="172"/>
      <c r="G518" s="172"/>
      <c r="H518" s="172"/>
      <c r="I518" s="172"/>
      <c r="J518" s="172"/>
    </row>
    <row r="519" spans="1:10" ht="15" customHeight="1">
      <c r="A519" s="172"/>
      <c r="B519" s="172"/>
      <c r="C519" s="172"/>
      <c r="D519" s="172"/>
      <c r="E519" s="172"/>
      <c r="F519" s="172"/>
      <c r="G519" s="172"/>
      <c r="H519" s="172"/>
      <c r="I519" s="172"/>
      <c r="J519" s="172"/>
    </row>
    <row r="520" spans="1:10" ht="15" customHeight="1">
      <c r="A520" s="172"/>
      <c r="B520" s="172"/>
      <c r="C520" s="172"/>
      <c r="D520" s="172"/>
      <c r="E520" s="172"/>
      <c r="F520" s="172"/>
      <c r="G520" s="172"/>
      <c r="H520" s="172"/>
      <c r="I520" s="172"/>
      <c r="J520" s="172"/>
    </row>
    <row r="521" spans="1:10" ht="15" customHeight="1">
      <c r="A521" s="172"/>
      <c r="B521" s="172"/>
      <c r="C521" s="172"/>
      <c r="D521" s="172"/>
      <c r="E521" s="172"/>
      <c r="F521" s="172"/>
      <c r="G521" s="172"/>
      <c r="H521" s="172"/>
      <c r="I521" s="172"/>
      <c r="J521" s="172"/>
    </row>
    <row r="522" spans="1:10" ht="15" customHeight="1">
      <c r="A522" s="172"/>
      <c r="B522" s="172"/>
      <c r="C522" s="172"/>
      <c r="D522" s="172"/>
      <c r="E522" s="172"/>
      <c r="F522" s="172"/>
      <c r="G522" s="172"/>
      <c r="H522" s="172"/>
      <c r="I522" s="172"/>
      <c r="J522" s="172"/>
    </row>
    <row r="523" spans="1:10" ht="15" customHeight="1">
      <c r="A523" s="172"/>
      <c r="B523" s="172"/>
      <c r="C523" s="172"/>
      <c r="D523" s="172"/>
      <c r="E523" s="172"/>
      <c r="F523" s="172"/>
      <c r="G523" s="172"/>
      <c r="H523" s="172"/>
      <c r="I523" s="172"/>
      <c r="J523" s="172"/>
    </row>
    <row r="524" spans="1:10" ht="15" customHeight="1">
      <c r="A524" s="172"/>
      <c r="B524" s="172"/>
      <c r="C524" s="172"/>
      <c r="D524" s="172"/>
      <c r="E524" s="172"/>
      <c r="F524" s="172"/>
      <c r="G524" s="172"/>
      <c r="H524" s="172"/>
      <c r="I524" s="172"/>
      <c r="J524" s="172"/>
    </row>
    <row r="525" spans="1:10" ht="15" customHeight="1">
      <c r="A525" s="172"/>
      <c r="B525" s="172"/>
      <c r="C525" s="172"/>
      <c r="D525" s="172"/>
      <c r="E525" s="172"/>
      <c r="F525" s="172"/>
      <c r="G525" s="172"/>
      <c r="H525" s="172"/>
      <c r="I525" s="172"/>
      <c r="J525" s="172"/>
    </row>
    <row r="526" spans="1:10" ht="15" customHeight="1">
      <c r="A526" s="172"/>
      <c r="B526" s="172"/>
      <c r="C526" s="172"/>
      <c r="D526" s="172"/>
      <c r="E526" s="172"/>
      <c r="F526" s="172"/>
      <c r="G526" s="172"/>
      <c r="H526" s="172"/>
      <c r="I526" s="172"/>
      <c r="J526" s="172"/>
    </row>
    <row r="527" spans="1:10" ht="15" customHeight="1">
      <c r="A527" s="172"/>
      <c r="B527" s="172"/>
      <c r="C527" s="172"/>
      <c r="D527" s="172"/>
      <c r="E527" s="172"/>
      <c r="F527" s="172"/>
      <c r="G527" s="172"/>
      <c r="H527" s="172"/>
      <c r="I527" s="172"/>
      <c r="J527" s="172"/>
    </row>
    <row r="528" spans="1:10" ht="15" customHeight="1">
      <c r="A528" s="172"/>
      <c r="B528" s="172"/>
      <c r="C528" s="172"/>
      <c r="D528" s="172"/>
      <c r="E528" s="172"/>
      <c r="F528" s="172"/>
      <c r="G528" s="172"/>
      <c r="H528" s="172"/>
      <c r="I528" s="172"/>
      <c r="J528" s="172"/>
    </row>
    <row r="529" spans="1:10" ht="15" customHeight="1">
      <c r="A529" s="172"/>
      <c r="B529" s="172"/>
      <c r="C529" s="172"/>
      <c r="D529" s="172"/>
      <c r="E529" s="172"/>
      <c r="F529" s="172"/>
      <c r="G529" s="172"/>
      <c r="H529" s="172"/>
      <c r="I529" s="172"/>
      <c r="J529" s="172"/>
    </row>
    <row r="530" spans="1:10" ht="15" customHeight="1">
      <c r="A530" s="172"/>
      <c r="B530" s="172"/>
      <c r="C530" s="172"/>
      <c r="D530" s="172"/>
      <c r="E530" s="172"/>
      <c r="F530" s="172"/>
      <c r="G530" s="172"/>
      <c r="H530" s="172"/>
      <c r="I530" s="172"/>
      <c r="J530" s="172"/>
    </row>
    <row r="531" spans="1:10" ht="15" customHeight="1">
      <c r="A531" s="172"/>
      <c r="B531" s="172"/>
      <c r="C531" s="172"/>
      <c r="D531" s="172"/>
      <c r="E531" s="172"/>
      <c r="F531" s="172"/>
      <c r="G531" s="172"/>
      <c r="H531" s="172"/>
      <c r="I531" s="172"/>
      <c r="J531" s="172"/>
    </row>
    <row r="532" spans="1:10" ht="15" customHeight="1">
      <c r="A532" s="172"/>
      <c r="B532" s="172"/>
      <c r="C532" s="172"/>
      <c r="D532" s="172"/>
      <c r="E532" s="172"/>
      <c r="F532" s="172"/>
      <c r="G532" s="172"/>
      <c r="H532" s="172"/>
      <c r="I532" s="172"/>
      <c r="J532" s="172"/>
    </row>
    <row r="533" spans="1:10" ht="15" customHeight="1">
      <c r="A533" s="172"/>
      <c r="B533" s="172"/>
      <c r="C533" s="172"/>
      <c r="D533" s="172"/>
      <c r="E533" s="172"/>
      <c r="F533" s="172"/>
      <c r="G533" s="172"/>
      <c r="H533" s="172"/>
      <c r="I533" s="172"/>
      <c r="J533" s="172"/>
    </row>
    <row r="534" spans="1:10" ht="15" customHeight="1">
      <c r="A534" s="172"/>
      <c r="B534" s="172"/>
      <c r="C534" s="172"/>
      <c r="D534" s="172"/>
      <c r="E534" s="172"/>
      <c r="F534" s="172"/>
      <c r="G534" s="172"/>
      <c r="H534" s="172"/>
      <c r="I534" s="172"/>
      <c r="J534" s="172"/>
    </row>
    <row r="535" spans="1:10" ht="15" customHeight="1">
      <c r="A535" s="172"/>
      <c r="B535" s="172"/>
      <c r="C535" s="172"/>
      <c r="D535" s="172"/>
      <c r="E535" s="172"/>
      <c r="F535" s="172"/>
      <c r="G535" s="172"/>
      <c r="H535" s="172"/>
      <c r="I535" s="172"/>
      <c r="J535" s="172"/>
    </row>
    <row r="536" spans="1:10" ht="15" customHeight="1">
      <c r="A536" s="172"/>
      <c r="B536" s="172"/>
      <c r="C536" s="172"/>
      <c r="D536" s="172"/>
      <c r="E536" s="172"/>
      <c r="F536" s="172"/>
      <c r="G536" s="172"/>
      <c r="H536" s="172"/>
      <c r="I536" s="172"/>
      <c r="J536" s="172"/>
    </row>
    <row r="537" spans="1:10" ht="15" customHeight="1">
      <c r="A537" s="172"/>
      <c r="B537" s="172"/>
      <c r="C537" s="172"/>
      <c r="D537" s="172"/>
      <c r="E537" s="172"/>
      <c r="F537" s="172"/>
      <c r="G537" s="172"/>
      <c r="H537" s="172"/>
      <c r="I537" s="172"/>
      <c r="J537" s="172"/>
    </row>
    <row r="538" spans="1:10" ht="15" customHeight="1">
      <c r="A538" s="172"/>
      <c r="B538" s="172"/>
      <c r="C538" s="172"/>
      <c r="D538" s="172"/>
      <c r="E538" s="172"/>
      <c r="F538" s="172"/>
      <c r="G538" s="172"/>
      <c r="H538" s="172"/>
      <c r="I538" s="172"/>
      <c r="J538" s="172"/>
    </row>
    <row r="539" spans="1:10" ht="15" customHeight="1">
      <c r="A539" s="172"/>
      <c r="B539" s="172"/>
      <c r="C539" s="172"/>
      <c r="D539" s="172"/>
      <c r="E539" s="172"/>
      <c r="F539" s="172"/>
      <c r="G539" s="172"/>
      <c r="H539" s="172"/>
      <c r="I539" s="172"/>
      <c r="J539" s="172"/>
    </row>
    <row r="540" spans="1:10" ht="15" customHeight="1">
      <c r="A540" s="172"/>
      <c r="B540" s="172"/>
      <c r="C540" s="172"/>
      <c r="D540" s="172"/>
      <c r="E540" s="172"/>
      <c r="F540" s="172"/>
      <c r="G540" s="172"/>
      <c r="H540" s="172"/>
      <c r="I540" s="172"/>
      <c r="J540" s="172"/>
    </row>
    <row r="541" spans="1:10" ht="15" customHeight="1">
      <c r="A541" s="172"/>
      <c r="B541" s="172"/>
      <c r="C541" s="172"/>
      <c r="D541" s="172"/>
      <c r="E541" s="172"/>
      <c r="F541" s="172"/>
      <c r="G541" s="172"/>
      <c r="H541" s="172"/>
      <c r="I541" s="172"/>
      <c r="J541" s="172"/>
    </row>
    <row r="542" spans="1:10" ht="15" customHeight="1">
      <c r="A542" s="172"/>
      <c r="B542" s="172"/>
      <c r="C542" s="172"/>
      <c r="D542" s="172"/>
      <c r="E542" s="172"/>
      <c r="F542" s="172"/>
      <c r="G542" s="172"/>
      <c r="H542" s="172"/>
      <c r="I542" s="172"/>
      <c r="J542" s="172"/>
    </row>
    <row r="543" spans="1:10" ht="15" customHeight="1">
      <c r="A543" s="172"/>
      <c r="B543" s="172"/>
      <c r="C543" s="172"/>
      <c r="D543" s="172"/>
      <c r="E543" s="172"/>
      <c r="F543" s="172"/>
      <c r="G543" s="172"/>
      <c r="H543" s="172"/>
      <c r="I543" s="172"/>
      <c r="J543" s="172"/>
    </row>
    <row r="544" spans="1:10" ht="15" customHeight="1">
      <c r="A544" s="172"/>
      <c r="B544" s="172"/>
      <c r="C544" s="172"/>
      <c r="D544" s="172"/>
      <c r="E544" s="172"/>
      <c r="F544" s="172"/>
      <c r="G544" s="172"/>
      <c r="H544" s="172"/>
      <c r="I544" s="172"/>
      <c r="J544" s="172"/>
    </row>
    <row r="545" spans="1:10" ht="15" customHeight="1">
      <c r="A545" s="172"/>
      <c r="B545" s="172"/>
      <c r="C545" s="172"/>
      <c r="D545" s="172"/>
      <c r="E545" s="172"/>
      <c r="F545" s="172"/>
      <c r="G545" s="172"/>
      <c r="H545" s="172"/>
      <c r="I545" s="172"/>
      <c r="J545" s="172"/>
    </row>
    <row r="546" spans="1:10" ht="15" customHeight="1">
      <c r="A546" s="172"/>
      <c r="B546" s="172"/>
      <c r="C546" s="172"/>
      <c r="D546" s="172"/>
      <c r="E546" s="172"/>
      <c r="F546" s="172"/>
      <c r="G546" s="172"/>
      <c r="H546" s="172"/>
      <c r="I546" s="172"/>
      <c r="J546" s="172"/>
    </row>
    <row r="547" spans="1:10" ht="15" customHeight="1">
      <c r="A547" s="172"/>
      <c r="B547" s="172"/>
      <c r="C547" s="172"/>
      <c r="D547" s="172"/>
      <c r="E547" s="172"/>
      <c r="F547" s="172"/>
      <c r="G547" s="172"/>
      <c r="H547" s="172"/>
      <c r="I547" s="172"/>
      <c r="J547" s="172"/>
    </row>
    <row r="548" spans="1:10" ht="15" customHeight="1">
      <c r="A548" s="172"/>
      <c r="B548" s="172"/>
      <c r="C548" s="172"/>
      <c r="D548" s="172"/>
      <c r="E548" s="172"/>
      <c r="F548" s="172"/>
      <c r="G548" s="172"/>
      <c r="H548" s="172"/>
      <c r="I548" s="172"/>
      <c r="J548" s="172"/>
    </row>
    <row r="549" spans="1:10" ht="15" customHeight="1">
      <c r="A549" s="172"/>
      <c r="B549" s="172"/>
      <c r="C549" s="172"/>
      <c r="D549" s="172"/>
      <c r="E549" s="172"/>
      <c r="F549" s="172"/>
      <c r="G549" s="172"/>
      <c r="H549" s="172"/>
      <c r="I549" s="172"/>
      <c r="J549" s="172"/>
    </row>
    <row r="550" spans="1:10" ht="15" customHeight="1">
      <c r="A550" s="172"/>
      <c r="B550" s="172"/>
      <c r="C550" s="172"/>
      <c r="D550" s="172"/>
      <c r="E550" s="172"/>
      <c r="F550" s="172"/>
      <c r="G550" s="172"/>
      <c r="H550" s="172"/>
      <c r="I550" s="172"/>
      <c r="J550" s="172"/>
    </row>
    <row r="551" spans="1:10" ht="15" customHeight="1">
      <c r="A551" s="172"/>
      <c r="B551" s="172"/>
      <c r="C551" s="172"/>
      <c r="D551" s="172"/>
      <c r="E551" s="172"/>
      <c r="F551" s="172"/>
      <c r="G551" s="172"/>
      <c r="H551" s="172"/>
      <c r="I551" s="172"/>
      <c r="J551" s="172"/>
    </row>
    <row r="552" spans="1:10" ht="15" customHeight="1">
      <c r="A552" s="172"/>
      <c r="B552" s="172"/>
      <c r="C552" s="172"/>
      <c r="D552" s="172"/>
      <c r="E552" s="172"/>
      <c r="F552" s="172"/>
      <c r="G552" s="172"/>
      <c r="H552" s="172"/>
      <c r="I552" s="172"/>
      <c r="J552" s="172"/>
    </row>
    <row r="553" spans="1:10" ht="15" customHeight="1">
      <c r="A553" s="172"/>
      <c r="B553" s="172"/>
      <c r="C553" s="172"/>
      <c r="D553" s="172"/>
      <c r="E553" s="172"/>
      <c r="F553" s="172"/>
      <c r="G553" s="172"/>
      <c r="H553" s="172"/>
      <c r="I553" s="172"/>
      <c r="J553" s="172"/>
    </row>
    <row r="554" spans="1:10" ht="15" customHeight="1">
      <c r="A554" s="172"/>
      <c r="B554" s="172"/>
      <c r="C554" s="172"/>
      <c r="D554" s="172"/>
      <c r="E554" s="172"/>
      <c r="F554" s="172"/>
      <c r="G554" s="172"/>
      <c r="H554" s="172"/>
      <c r="I554" s="172"/>
      <c r="J554" s="172"/>
    </row>
    <row r="555" spans="1:10" ht="15" customHeight="1">
      <c r="A555" s="172"/>
      <c r="B555" s="172"/>
      <c r="C555" s="172"/>
      <c r="D555" s="172"/>
      <c r="E555" s="172"/>
      <c r="F555" s="172"/>
      <c r="G555" s="172"/>
      <c r="H555" s="172"/>
      <c r="I555" s="172"/>
      <c r="J555" s="172"/>
    </row>
    <row r="556" spans="1:10" ht="15" customHeight="1">
      <c r="A556" s="172"/>
      <c r="B556" s="172"/>
      <c r="C556" s="172"/>
      <c r="D556" s="172"/>
      <c r="E556" s="172"/>
      <c r="F556" s="172"/>
      <c r="G556" s="172"/>
      <c r="H556" s="172"/>
      <c r="I556" s="172"/>
      <c r="J556" s="172"/>
    </row>
    <row r="557" spans="1:10" ht="15" customHeight="1">
      <c r="A557" s="172"/>
      <c r="B557" s="172"/>
      <c r="C557" s="172"/>
      <c r="D557" s="172"/>
      <c r="E557" s="172"/>
      <c r="F557" s="172"/>
      <c r="G557" s="172"/>
      <c r="H557" s="172"/>
      <c r="I557" s="172"/>
      <c r="J557" s="172"/>
    </row>
    <row r="558" spans="1:10" ht="15" customHeight="1">
      <c r="A558" s="172"/>
      <c r="B558" s="172"/>
      <c r="C558" s="172"/>
      <c r="D558" s="172"/>
      <c r="E558" s="172"/>
      <c r="F558" s="172"/>
      <c r="G558" s="172"/>
      <c r="H558" s="172"/>
      <c r="I558" s="172"/>
      <c r="J558" s="172"/>
    </row>
  </sheetData>
  <sheetProtection/>
  <mergeCells count="26">
    <mergeCell ref="J7:J9"/>
    <mergeCell ref="C45:F45"/>
    <mergeCell ref="C47:F47"/>
    <mergeCell ref="A1:J1"/>
    <mergeCell ref="A2:J2"/>
    <mergeCell ref="A3:J3"/>
    <mergeCell ref="A4:J4"/>
    <mergeCell ref="A7:B9"/>
    <mergeCell ref="G7:G9"/>
    <mergeCell ref="H7:H9"/>
    <mergeCell ref="C128:F128"/>
    <mergeCell ref="C136:F136"/>
    <mergeCell ref="I7:I9"/>
    <mergeCell ref="C14:F14"/>
    <mergeCell ref="C21:F21"/>
    <mergeCell ref="C25:F25"/>
    <mergeCell ref="C149:F149"/>
    <mergeCell ref="C151:F151"/>
    <mergeCell ref="C29:F29"/>
    <mergeCell ref="C154:F154"/>
    <mergeCell ref="C71:F71"/>
    <mergeCell ref="C73:F73"/>
    <mergeCell ref="C86:F86"/>
    <mergeCell ref="C93:F93"/>
    <mergeCell ref="C109:F109"/>
    <mergeCell ref="C126:F126"/>
  </mergeCells>
  <printOptions horizontalCentered="1"/>
  <pageMargins left="0.2" right="0.28" top="0.75" bottom="0.75" header="0.25" footer="0.25"/>
  <pageSetup fitToHeight="5" horizontalDpi="600" verticalDpi="600" orientation="landscape" paperSize="9" scale="63" r:id="rId3"/>
  <headerFooter alignWithMargins="0">
    <oddHeader>&amp;CDRAFT  For Discussion Purposes Only</oddHeader>
    <oddFooter>&amp;L&amp;F&amp;CPage &amp;P of &amp;N&amp;R&amp;D</oddFooter>
  </headerFooter>
  <rowBreaks count="4" manualBreakCount="4">
    <brk id="46" max="8" man="1"/>
    <brk id="75" max="8" man="1"/>
    <brk id="110" max="8" man="1"/>
    <brk id="129" max="8" man="1"/>
  </rowBreaks>
  <legacyDrawing r:id="rId2"/>
</worksheet>
</file>

<file path=xl/worksheets/sheet10.xml><?xml version="1.0" encoding="utf-8"?>
<worksheet xmlns="http://schemas.openxmlformats.org/spreadsheetml/2006/main" xmlns:r="http://schemas.openxmlformats.org/officeDocument/2006/relationships">
  <dimension ref="A1:F35"/>
  <sheetViews>
    <sheetView zoomScalePageLayoutView="0" workbookViewId="0" topLeftCell="A1">
      <selection activeCell="C10" sqref="C10"/>
    </sheetView>
  </sheetViews>
  <sheetFormatPr defaultColWidth="9.00390625" defaultRowHeight="15.75"/>
  <cols>
    <col min="1" max="1" width="4.00390625" style="227" customWidth="1"/>
    <col min="2" max="2" width="3.875" style="227" customWidth="1"/>
    <col min="3" max="3" width="52.00390625" style="227" customWidth="1"/>
    <col min="4" max="4" width="11.50390625" style="826" customWidth="1"/>
    <col min="5" max="5" width="20.625" style="227" customWidth="1"/>
    <col min="6" max="16384" width="9.00390625" style="227" customWidth="1"/>
  </cols>
  <sheetData>
    <row r="1" spans="1:5" ht="19.5" thickTop="1">
      <c r="A1" s="930" t="s">
        <v>574</v>
      </c>
      <c r="B1" s="931"/>
      <c r="C1" s="931"/>
      <c r="D1" s="931"/>
      <c r="E1" s="932"/>
    </row>
    <row r="2" spans="1:5" ht="15.75">
      <c r="A2" s="933" t="s">
        <v>575</v>
      </c>
      <c r="B2" s="934"/>
      <c r="C2" s="934"/>
      <c r="D2" s="934"/>
      <c r="E2" s="935"/>
    </row>
    <row r="3" spans="1:5" ht="15.75">
      <c r="A3" s="936" t="s">
        <v>576</v>
      </c>
      <c r="B3" s="937"/>
      <c r="C3" s="937"/>
      <c r="D3" s="937"/>
      <c r="E3" s="938"/>
    </row>
    <row r="4" spans="1:5" s="172" customFormat="1" ht="24.75" customHeight="1" thickBot="1">
      <c r="A4" s="1019" t="s">
        <v>921</v>
      </c>
      <c r="B4" s="1020"/>
      <c r="C4" s="1020"/>
      <c r="D4" s="1020"/>
      <c r="E4" s="1021"/>
    </row>
    <row r="5" spans="1:6" ht="15.75">
      <c r="A5" s="799"/>
      <c r="B5" s="1010"/>
      <c r="C5" s="1011"/>
      <c r="D5" s="800" t="s">
        <v>578</v>
      </c>
      <c r="E5" s="1016" t="s">
        <v>640</v>
      </c>
      <c r="F5"/>
    </row>
    <row r="6" spans="1:6" ht="15.75">
      <c r="A6" s="801" t="s">
        <v>922</v>
      </c>
      <c r="B6" s="1012"/>
      <c r="C6" s="1013"/>
      <c r="D6" s="802" t="s">
        <v>840</v>
      </c>
      <c r="E6" s="1017"/>
      <c r="F6"/>
    </row>
    <row r="7" spans="1:6" ht="16.5" thickBot="1">
      <c r="A7" s="803" t="s">
        <v>923</v>
      </c>
      <c r="B7" s="1014"/>
      <c r="C7" s="1015"/>
      <c r="D7" s="804" t="s">
        <v>841</v>
      </c>
      <c r="E7" s="1018"/>
      <c r="F7"/>
    </row>
    <row r="8" spans="1:6" ht="15.75">
      <c r="A8" s="805"/>
      <c r="B8" s="806" t="s">
        <v>1387</v>
      </c>
      <c r="C8" s="806"/>
      <c r="D8" s="371"/>
      <c r="E8" s="807"/>
      <c r="F8"/>
    </row>
    <row r="9" spans="1:5" ht="15.75">
      <c r="A9" s="808"/>
      <c r="B9" s="806" t="s">
        <v>1640</v>
      </c>
      <c r="C9" s="806"/>
      <c r="D9" s="809"/>
      <c r="E9" s="810"/>
    </row>
    <row r="10" spans="1:5" ht="15.75">
      <c r="A10" s="811">
        <v>1</v>
      </c>
      <c r="B10" s="812"/>
      <c r="C10" s="813" t="s">
        <v>1888</v>
      </c>
      <c r="D10" s="814" t="s">
        <v>924</v>
      </c>
      <c r="E10" s="265">
        <f>+'354 Labor'!G4</f>
        <v>7404499</v>
      </c>
    </row>
    <row r="11" spans="1:5" ht="15.75">
      <c r="A11" s="811">
        <v>2</v>
      </c>
      <c r="B11" s="812"/>
      <c r="C11" s="813" t="s">
        <v>1889</v>
      </c>
      <c r="D11" s="814" t="s">
        <v>924</v>
      </c>
      <c r="E11" s="265">
        <f>+'354 Labor'!G5</f>
        <v>983521</v>
      </c>
    </row>
    <row r="12" spans="1:5" ht="15.75">
      <c r="A12" s="811">
        <v>3</v>
      </c>
      <c r="B12" s="812"/>
      <c r="C12" s="813" t="s">
        <v>1900</v>
      </c>
      <c r="D12" s="814" t="s">
        <v>924</v>
      </c>
      <c r="E12" s="265">
        <f>+'354 Labor'!G7</f>
        <v>8376318</v>
      </c>
    </row>
    <row r="13" spans="1:5" ht="15.75">
      <c r="A13" s="811">
        <v>4</v>
      </c>
      <c r="B13" s="812"/>
      <c r="C13" s="813" t="s">
        <v>1390</v>
      </c>
      <c r="D13" s="814" t="s">
        <v>924</v>
      </c>
      <c r="E13" s="265">
        <f>+'354 Labor'!G8</f>
        <v>9350899</v>
      </c>
    </row>
    <row r="14" spans="1:5" ht="15.75">
      <c r="A14" s="811">
        <v>5</v>
      </c>
      <c r="B14" s="812"/>
      <c r="C14" s="813" t="s">
        <v>903</v>
      </c>
      <c r="D14" s="814" t="s">
        <v>924</v>
      </c>
      <c r="E14" s="265">
        <f>+'354 Labor'!G9</f>
        <v>1056792</v>
      </c>
    </row>
    <row r="15" spans="1:5" ht="15.75">
      <c r="A15" s="811">
        <v>6</v>
      </c>
      <c r="B15" s="812"/>
      <c r="C15" s="813" t="s">
        <v>1304</v>
      </c>
      <c r="D15" s="814" t="s">
        <v>924</v>
      </c>
      <c r="E15" s="265">
        <f>+'354 Labor'!G10</f>
        <v>396464</v>
      </c>
    </row>
    <row r="16" spans="1:5" ht="15.75">
      <c r="A16" s="811">
        <v>7</v>
      </c>
      <c r="B16" s="812"/>
      <c r="C16" s="813" t="s">
        <v>1394</v>
      </c>
      <c r="D16" s="814" t="s">
        <v>924</v>
      </c>
      <c r="E16" s="265">
        <f>+'354 Labor'!G11</f>
        <v>15933099</v>
      </c>
    </row>
    <row r="17" spans="1:5" ht="15.75">
      <c r="A17" s="811">
        <v>8</v>
      </c>
      <c r="B17" s="806" t="s">
        <v>925</v>
      </c>
      <c r="C17" s="813"/>
      <c r="D17" s="816"/>
      <c r="E17" s="817">
        <f>SUM(E10:E16)</f>
        <v>43501592</v>
      </c>
    </row>
    <row r="18" spans="1:5" ht="15.75">
      <c r="A18" s="811"/>
      <c r="B18" s="812"/>
      <c r="C18" s="813"/>
      <c r="D18" s="818"/>
      <c r="E18" s="819"/>
    </row>
    <row r="19" spans="1:5" ht="15.75">
      <c r="A19" s="811"/>
      <c r="B19" s="806" t="s">
        <v>1651</v>
      </c>
      <c r="C19" s="806"/>
      <c r="D19" s="820"/>
      <c r="E19" s="819"/>
    </row>
    <row r="20" spans="1:5" ht="15.75">
      <c r="A20" s="811">
        <v>9</v>
      </c>
      <c r="B20" s="812"/>
      <c r="C20" s="813" t="s">
        <v>1888</v>
      </c>
      <c r="D20" s="814" t="s">
        <v>924</v>
      </c>
      <c r="E20" s="265">
        <f>+'354 Labor'!G14</f>
        <v>2678586</v>
      </c>
    </row>
    <row r="21" spans="1:5" ht="15.75">
      <c r="A21" s="811">
        <v>10</v>
      </c>
      <c r="B21" s="812"/>
      <c r="C21" s="813" t="s">
        <v>1889</v>
      </c>
      <c r="D21" s="814" t="s">
        <v>924</v>
      </c>
      <c r="E21" s="265">
        <f>+'354 Labor'!G15</f>
        <v>294771</v>
      </c>
    </row>
    <row r="22" spans="1:5" ht="15.75">
      <c r="A22" s="811">
        <v>11</v>
      </c>
      <c r="B22" s="812"/>
      <c r="C22" s="813" t="s">
        <v>1900</v>
      </c>
      <c r="D22" s="814" t="s">
        <v>924</v>
      </c>
      <c r="E22" s="265">
        <f>+'354 Labor'!G17</f>
        <v>9467051</v>
      </c>
    </row>
    <row r="23" spans="1:5" ht="15.75">
      <c r="A23" s="811">
        <v>12</v>
      </c>
      <c r="B23" s="812"/>
      <c r="C23" s="813" t="s">
        <v>1394</v>
      </c>
      <c r="D23" s="814" t="s">
        <v>924</v>
      </c>
      <c r="E23" s="265">
        <f>+'354 Labor'!G18</f>
        <v>730527</v>
      </c>
    </row>
    <row r="24" spans="1:5" ht="15.75">
      <c r="A24" s="811">
        <v>13</v>
      </c>
      <c r="B24" s="806" t="s">
        <v>926</v>
      </c>
      <c r="C24" s="806"/>
      <c r="D24" s="816"/>
      <c r="E24" s="817">
        <f>SUM(E20:E23)</f>
        <v>13170935</v>
      </c>
    </row>
    <row r="25" spans="1:5" ht="15.75">
      <c r="A25" s="811"/>
      <c r="B25" s="806"/>
      <c r="C25" s="806"/>
      <c r="D25" s="820"/>
      <c r="E25" s="819"/>
    </row>
    <row r="26" spans="1:5" ht="15.75">
      <c r="A26" s="811"/>
      <c r="B26" s="806" t="s">
        <v>1403</v>
      </c>
      <c r="C26" s="806"/>
      <c r="D26" s="820"/>
      <c r="E26" s="819"/>
    </row>
    <row r="27" spans="1:5" ht="15.75">
      <c r="A27" s="811">
        <v>14</v>
      </c>
      <c r="B27" s="812"/>
      <c r="C27" s="813" t="s">
        <v>927</v>
      </c>
      <c r="D27" s="814" t="s">
        <v>924</v>
      </c>
      <c r="E27" s="815">
        <f>E10+E20</f>
        <v>10083085</v>
      </c>
    </row>
    <row r="28" spans="1:5" ht="15.75">
      <c r="A28" s="811">
        <v>15</v>
      </c>
      <c r="B28" s="812"/>
      <c r="C28" s="813" t="s">
        <v>928</v>
      </c>
      <c r="D28" s="814" t="s">
        <v>924</v>
      </c>
      <c r="E28" s="815">
        <f>E11+E21</f>
        <v>1278292</v>
      </c>
    </row>
    <row r="29" spans="1:5" ht="15.75">
      <c r="A29" s="811">
        <v>16</v>
      </c>
      <c r="B29" s="812"/>
      <c r="C29" s="813" t="s">
        <v>929</v>
      </c>
      <c r="D29" s="814" t="s">
        <v>924</v>
      </c>
      <c r="E29" s="815">
        <f>E12+E22</f>
        <v>17843369</v>
      </c>
    </row>
    <row r="30" spans="1:5" ht="15.75">
      <c r="A30" s="811">
        <v>17</v>
      </c>
      <c r="B30" s="812"/>
      <c r="C30" s="813" t="s">
        <v>930</v>
      </c>
      <c r="D30" s="814" t="s">
        <v>924</v>
      </c>
      <c r="E30" s="815">
        <f>E13</f>
        <v>9350899</v>
      </c>
    </row>
    <row r="31" spans="1:5" ht="15.75">
      <c r="A31" s="811">
        <v>18</v>
      </c>
      <c r="B31" s="812"/>
      <c r="C31" s="813" t="s">
        <v>931</v>
      </c>
      <c r="D31" s="814" t="s">
        <v>924</v>
      </c>
      <c r="E31" s="815">
        <f>E14</f>
        <v>1056792</v>
      </c>
    </row>
    <row r="32" spans="1:5" ht="15.75">
      <c r="A32" s="811">
        <v>19</v>
      </c>
      <c r="B32" s="812"/>
      <c r="C32" s="813" t="s">
        <v>932</v>
      </c>
      <c r="D32" s="814" t="s">
        <v>924</v>
      </c>
      <c r="E32" s="815">
        <f>E15</f>
        <v>396464</v>
      </c>
    </row>
    <row r="33" spans="1:5" ht="15.75">
      <c r="A33" s="811">
        <v>20</v>
      </c>
      <c r="B33" s="812"/>
      <c r="C33" s="813" t="s">
        <v>933</v>
      </c>
      <c r="D33" s="814" t="s">
        <v>924</v>
      </c>
      <c r="E33" s="815">
        <f>E23</f>
        <v>730527</v>
      </c>
    </row>
    <row r="34" spans="1:5" ht="15.75">
      <c r="A34" s="811">
        <v>21</v>
      </c>
      <c r="B34" s="806" t="s">
        <v>1522</v>
      </c>
      <c r="C34" s="813"/>
      <c r="D34" s="816"/>
      <c r="E34" s="821">
        <f>SUM(E27:E33)</f>
        <v>40739428</v>
      </c>
    </row>
    <row r="35" spans="1:5" ht="13.5" thickBot="1">
      <c r="A35" s="822"/>
      <c r="B35" s="823"/>
      <c r="C35" s="823"/>
      <c r="D35" s="824"/>
      <c r="E35" s="825"/>
    </row>
    <row r="36" ht="13.5" thickTop="1"/>
  </sheetData>
  <sheetProtection/>
  <mergeCells count="6">
    <mergeCell ref="B5:C7"/>
    <mergeCell ref="E5:E7"/>
    <mergeCell ref="A1:E1"/>
    <mergeCell ref="A2:E2"/>
    <mergeCell ref="A3:E3"/>
    <mergeCell ref="A4:E4"/>
  </mergeCells>
  <printOptions horizontalCentered="1"/>
  <pageMargins left="0.2" right="0.28" top="0.75" bottom="0.75" header="0.25" footer="0.25"/>
  <pageSetup horizontalDpi="600" verticalDpi="600" orientation="landscape" paperSize="9" scale="80" r:id="rId1"/>
  <headerFooter alignWithMargins="0">
    <oddHeader>&amp;CDRAFT  For Discussion Purposes Only</oddHeader>
    <oddFooter>&amp;L&amp;F
With PWM Suggestions&amp;CPage &amp;P of &amp;N&amp;R&amp;D</oddFooter>
  </headerFooter>
</worksheet>
</file>

<file path=xl/worksheets/sheet11.xml><?xml version="1.0" encoding="utf-8"?>
<worksheet xmlns="http://schemas.openxmlformats.org/spreadsheetml/2006/main" xmlns:r="http://schemas.openxmlformats.org/officeDocument/2006/relationships">
  <sheetPr>
    <tabColor rgb="FFFFFF00"/>
  </sheetPr>
  <dimension ref="A1:E34"/>
  <sheetViews>
    <sheetView zoomScale="75" zoomScaleNormal="75" zoomScalePageLayoutView="0" workbookViewId="0" topLeftCell="A1">
      <selection activeCell="D10" sqref="D10"/>
    </sheetView>
  </sheetViews>
  <sheetFormatPr defaultColWidth="9.00390625" defaultRowHeight="15.75"/>
  <cols>
    <col min="3" max="3" width="7.625" style="0" customWidth="1"/>
    <col min="4" max="4" width="16.25390625" style="0" bestFit="1" customWidth="1"/>
    <col min="5" max="5" width="15.625" style="0" bestFit="1" customWidth="1"/>
  </cols>
  <sheetData>
    <row r="1" spans="1:5" ht="19.5" thickTop="1">
      <c r="A1" s="930" t="s">
        <v>574</v>
      </c>
      <c r="B1" s="931"/>
      <c r="C1" s="931"/>
      <c r="D1" s="931"/>
      <c r="E1" s="932"/>
    </row>
    <row r="2" spans="1:5" ht="15.75">
      <c r="A2" s="933" t="s">
        <v>575</v>
      </c>
      <c r="B2" s="934"/>
      <c r="C2" s="934"/>
      <c r="D2" s="934"/>
      <c r="E2" s="935"/>
    </row>
    <row r="3" spans="1:5" ht="15.75">
      <c r="A3" s="936" t="s">
        <v>576</v>
      </c>
      <c r="B3" s="937"/>
      <c r="C3" s="937"/>
      <c r="D3" s="937"/>
      <c r="E3" s="938"/>
    </row>
    <row r="4" spans="1:5" ht="16.5" thickBot="1">
      <c r="A4" s="1019" t="s">
        <v>954</v>
      </c>
      <c r="B4" s="1020"/>
      <c r="C4" s="1020"/>
      <c r="D4" s="1020"/>
      <c r="E4" s="1021"/>
    </row>
    <row r="7" ht="16.5" thickBot="1">
      <c r="B7" s="806" t="s">
        <v>957</v>
      </c>
    </row>
    <row r="8" spans="4:5" ht="16.5" thickBot="1">
      <c r="D8" s="911" t="s">
        <v>955</v>
      </c>
      <c r="E8" s="911" t="s">
        <v>956</v>
      </c>
    </row>
    <row r="9" spans="2:5" ht="15.75">
      <c r="B9" s="813" t="s">
        <v>253</v>
      </c>
      <c r="C9" s="912">
        <v>327</v>
      </c>
      <c r="D9" s="907">
        <f>SUMIF('327 Purchase Power'!$G$2:$G$1000,B9,'327 Purchase Power'!$R$2:$R$1000)</f>
        <v>0</v>
      </c>
      <c r="E9" s="906">
        <f>SUMIF('327 Purchase Power'!$G$2:$G$1000,B9,'327 Purchase Power'!$L$2:$L$1000)</f>
        <v>0</v>
      </c>
    </row>
    <row r="10" spans="2:5" ht="15.75">
      <c r="B10" s="813" t="s">
        <v>1770</v>
      </c>
      <c r="C10" s="912">
        <v>327</v>
      </c>
      <c r="D10" s="910">
        <f>SUMIF('327 Purchase Power'!$G$2:$G$1000,B10,'327 Purchase Power'!$R$2:$R$1000)</f>
        <v>139481412</v>
      </c>
      <c r="E10" s="265">
        <f>SUMIF('327 Purchase Power'!$G$2:$G$1000,B10,'327 Purchase Power'!$L$2:$L$1000)</f>
        <v>6935897</v>
      </c>
    </row>
    <row r="11" spans="2:5" ht="15.75">
      <c r="B11" s="813" t="s">
        <v>949</v>
      </c>
      <c r="C11" s="912">
        <v>327</v>
      </c>
      <c r="D11" s="910">
        <f>SUMIF('327 Purchase Power'!$G$2:$G$1000,B11,'327 Purchase Power'!$R$2:$R$1000)</f>
        <v>0</v>
      </c>
      <c r="E11" s="265">
        <f>SUMIF('327 Purchase Power'!$G$2:$G$1000,B11,'327 Purchase Power'!$L$2:$L$1000)</f>
        <v>0</v>
      </c>
    </row>
    <row r="12" spans="2:5" ht="15.75">
      <c r="B12" s="813" t="s">
        <v>950</v>
      </c>
      <c r="C12" s="912">
        <v>327</v>
      </c>
      <c r="D12" s="910">
        <f>SUMIF('327 Purchase Power'!$G$2:$G$1000,B12,'327 Purchase Power'!$R$2:$R$1000)</f>
        <v>0</v>
      </c>
      <c r="E12" s="265">
        <f>SUMIF('327 Purchase Power'!$G$2:$G$1000,B12,'327 Purchase Power'!$L$2:$L$1000)</f>
        <v>0</v>
      </c>
    </row>
    <row r="13" spans="2:5" ht="15.75">
      <c r="B13" s="813" t="s">
        <v>1780</v>
      </c>
      <c r="C13" s="912">
        <v>327</v>
      </c>
      <c r="D13" s="910">
        <f>SUMIF('327 Purchase Power'!$G$2:$G$1000,B13,'327 Purchase Power'!$R$2:$R$1000)</f>
        <v>282182918</v>
      </c>
      <c r="E13" s="265">
        <f>SUMIF('327 Purchase Power'!$G$2:$G$1000,B13,'327 Purchase Power'!$L$2:$L$1000)</f>
        <v>2689484</v>
      </c>
    </row>
    <row r="14" spans="2:5" ht="15.75">
      <c r="B14" s="813" t="s">
        <v>951</v>
      </c>
      <c r="C14" s="912">
        <v>327</v>
      </c>
      <c r="D14" s="910">
        <f>SUMIF('327 Purchase Power'!$G$2:$G$1000,B14,'327 Purchase Power'!$R$2:$R$1000)</f>
        <v>0</v>
      </c>
      <c r="E14" s="265">
        <f>SUMIF('327 Purchase Power'!$G$2:$G$1000,B14,'327 Purchase Power'!$L$2:$L$1000)</f>
        <v>0</v>
      </c>
    </row>
    <row r="15" spans="2:5" ht="15.75">
      <c r="B15" s="813" t="s">
        <v>1634</v>
      </c>
      <c r="C15" s="912">
        <v>327</v>
      </c>
      <c r="D15" s="910">
        <f>SUMIF('327 Purchase Power'!$G$2:$G$1000,B15,'327 Purchase Power'!$R$2:$R$1000)</f>
        <v>381133334</v>
      </c>
      <c r="E15" s="265">
        <f>SUMIF('327 Purchase Power'!$G$2:$G$1000,B15,'327 Purchase Power'!$L$2:$L$1000)</f>
        <v>10637629</v>
      </c>
    </row>
    <row r="16" spans="2:5" ht="15.75">
      <c r="B16" s="813" t="s">
        <v>1792</v>
      </c>
      <c r="C16" s="912">
        <v>327</v>
      </c>
      <c r="D16" s="910">
        <f>SUMIF('327 Purchase Power'!$G$2:$G$1000,B16,'327 Purchase Power'!$R$2:$R$1000)</f>
        <v>-4497388</v>
      </c>
      <c r="E16" s="265">
        <f>SUMIF('327 Purchase Power'!$G$2:$G$1000,B16,'327 Purchase Power'!$L$2:$L$1000)</f>
        <v>0</v>
      </c>
    </row>
    <row r="17" spans="2:5" ht="15.75">
      <c r="B17" s="813" t="s">
        <v>952</v>
      </c>
      <c r="C17" s="912">
        <v>327</v>
      </c>
      <c r="D17" s="910">
        <f>SUMIF('327 Purchase Power'!$G$2:$G$1000,B17,'327 Purchase Power'!$R$2:$R$1000)</f>
        <v>0</v>
      </c>
      <c r="E17" s="265">
        <f>SUMIF('327 Purchase Power'!$G$2:$G$1000,B17,'327 Purchase Power'!$L$2:$L$1000)</f>
        <v>0</v>
      </c>
    </row>
    <row r="18" spans="2:5" ht="15.75">
      <c r="B18" s="813" t="s">
        <v>953</v>
      </c>
      <c r="C18" s="912">
        <v>327</v>
      </c>
      <c r="D18" s="910">
        <f>SUMIF('327 Purchase Power'!$G$2:$G$1000,B18,'327 Purchase Power'!$R$2:$R$1000)</f>
        <v>0</v>
      </c>
      <c r="E18" s="265">
        <f>SUMIF('327 Purchase Power'!$G$2:$G$1000,B18,'327 Purchase Power'!$L$2:$L$1000)</f>
        <v>0</v>
      </c>
    </row>
    <row r="19" spans="2:5" ht="15.75">
      <c r="B19" s="813" t="s">
        <v>1871</v>
      </c>
      <c r="C19" s="913"/>
      <c r="D19" s="908">
        <f>SUM(D9:D18)</f>
        <v>798300276</v>
      </c>
      <c r="E19" s="909">
        <f>SUM(E9:E18)</f>
        <v>20263010</v>
      </c>
    </row>
    <row r="20" ht="15.75">
      <c r="C20" s="913"/>
    </row>
    <row r="21" ht="15.75">
      <c r="C21" s="913"/>
    </row>
    <row r="22" spans="2:3" ht="16.5" thickBot="1">
      <c r="B22" s="806" t="s">
        <v>214</v>
      </c>
      <c r="C22" s="913"/>
    </row>
    <row r="23" spans="3:5" ht="16.5" thickBot="1">
      <c r="C23" s="913"/>
      <c r="D23" s="911" t="s">
        <v>955</v>
      </c>
      <c r="E23" s="911" t="s">
        <v>956</v>
      </c>
    </row>
    <row r="24" spans="2:5" ht="15.75">
      <c r="B24" s="813" t="s">
        <v>253</v>
      </c>
      <c r="C24" s="912" t="s">
        <v>958</v>
      </c>
      <c r="D24" s="910">
        <f>SUMIF('310-311 Sales for Resale'!$G$2:$G$1000,$B24,'310-311 Sales for Resale'!$P$2:$P$1000)</f>
        <v>362031</v>
      </c>
      <c r="E24" s="265">
        <f>SUMIF('310-311 Sales for Resale'!$G$2:$G$1000,$B24,'310-311 Sales for Resale'!$L$2:$L$1000)</f>
        <v>7512</v>
      </c>
    </row>
    <row r="25" spans="2:5" ht="15.75">
      <c r="B25" s="813" t="s">
        <v>1770</v>
      </c>
      <c r="C25" s="912" t="s">
        <v>959</v>
      </c>
      <c r="D25" s="910">
        <f>SUMIF('310-311 Sales for Resale'!$G$2:$G$1000,$B25,'310-311 Sales for Resale'!$P$2:$P$1000)</f>
        <v>0</v>
      </c>
      <c r="E25" s="265">
        <f>SUMIF('310-311 Sales for Resale'!$G$2:$G$1000,$B25,'310-311 Sales for Resale'!$L$2:$L$1000)</f>
        <v>0</v>
      </c>
    </row>
    <row r="26" spans="2:5" ht="15.75">
      <c r="B26" s="813" t="s">
        <v>949</v>
      </c>
      <c r="C26" s="912" t="s">
        <v>960</v>
      </c>
      <c r="D26" s="910">
        <f>SUMIF('310-311 Sales for Resale'!$G$2:$G$1000,$B26,'310-311 Sales for Resale'!$P$2:$P$1000)</f>
        <v>0</v>
      </c>
      <c r="E26" s="265">
        <f>SUMIF('310-311 Sales for Resale'!$G$2:$G$1000,$B26,'310-311 Sales for Resale'!$L$2:$L$1000)</f>
        <v>0</v>
      </c>
    </row>
    <row r="27" spans="2:5" ht="15.75">
      <c r="B27" s="813" t="s">
        <v>950</v>
      </c>
      <c r="C27" s="912" t="s">
        <v>961</v>
      </c>
      <c r="D27" s="910">
        <f>SUMIF('310-311 Sales for Resale'!$G$2:$G$1000,$B27,'310-311 Sales for Resale'!$P$2:$P$1000)</f>
        <v>0</v>
      </c>
      <c r="E27" s="265">
        <f>SUMIF('310-311 Sales for Resale'!$G$2:$G$1000,$B27,'310-311 Sales for Resale'!$L$2:$L$1000)</f>
        <v>0</v>
      </c>
    </row>
    <row r="28" spans="2:5" ht="15.75">
      <c r="B28" s="813" t="s">
        <v>1780</v>
      </c>
      <c r="C28" s="912" t="s">
        <v>962</v>
      </c>
      <c r="D28" s="910">
        <f>SUMIF('310-311 Sales for Resale'!$G$2:$G$1000,$B28,'310-311 Sales for Resale'!$P$2:$P$1000)</f>
        <v>0</v>
      </c>
      <c r="E28" s="265">
        <f>SUMIF('310-311 Sales for Resale'!$G$2:$G$1000,$B28,'310-311 Sales for Resale'!$L$2:$L$1000)</f>
        <v>0</v>
      </c>
    </row>
    <row r="29" spans="2:5" ht="15.75">
      <c r="B29" s="813" t="s">
        <v>951</v>
      </c>
      <c r="C29" s="912" t="s">
        <v>100</v>
      </c>
      <c r="D29" s="910">
        <f>SUMIF('310-311 Sales for Resale'!$G$2:$G$1000,$B29,'310-311 Sales for Resale'!$P$2:$P$1000)</f>
        <v>0</v>
      </c>
      <c r="E29" s="265">
        <f>SUMIF('310-311 Sales for Resale'!$G$2:$G$1000,$B29,'310-311 Sales for Resale'!$L$2:$L$1000)</f>
        <v>0</v>
      </c>
    </row>
    <row r="30" spans="2:5" ht="15.75">
      <c r="B30" s="813" t="s">
        <v>1634</v>
      </c>
      <c r="C30" s="912" t="s">
        <v>963</v>
      </c>
      <c r="D30" s="910">
        <f>SUMIF('310-311 Sales for Resale'!$G$2:$G$1000,$B30,'310-311 Sales for Resale'!$P$2:$P$1000)</f>
        <v>202035772</v>
      </c>
      <c r="E30" s="265">
        <f>SUMIF('310-311 Sales for Resale'!$G$2:$G$1000,$B30,'310-311 Sales for Resale'!$L$2:$L$1000)</f>
        <v>4489127</v>
      </c>
    </row>
    <row r="31" spans="2:5" ht="15.75">
      <c r="B31" s="813" t="s">
        <v>1792</v>
      </c>
      <c r="C31" s="912" t="s">
        <v>964</v>
      </c>
      <c r="D31" s="910">
        <f>SUMIF('310-311 Sales for Resale'!$G$2:$G$1000,$B31,'310-311 Sales for Resale'!$P$2:$P$1000)</f>
        <v>0</v>
      </c>
      <c r="E31" s="265">
        <f>SUMIF('310-311 Sales for Resale'!$G$2:$G$1000,$B31,'310-311 Sales for Resale'!$L$2:$L$1000)</f>
        <v>0</v>
      </c>
    </row>
    <row r="32" spans="2:5" ht="15.75">
      <c r="B32" s="813" t="s">
        <v>952</v>
      </c>
      <c r="C32" s="912" t="s">
        <v>965</v>
      </c>
      <c r="D32" s="910">
        <f>SUMIF('310-311 Sales for Resale'!$G$2:$G$1000,$B32,'310-311 Sales for Resale'!$P$2:$P$1000)</f>
        <v>0</v>
      </c>
      <c r="E32" s="265">
        <f>SUMIF('310-311 Sales for Resale'!$G$2:$G$1000,$B32,'310-311 Sales for Resale'!$L$2:$L$1000)</f>
        <v>0</v>
      </c>
    </row>
    <row r="33" spans="2:5" ht="15.75">
      <c r="B33" s="813" t="s">
        <v>953</v>
      </c>
      <c r="C33" s="912" t="s">
        <v>966</v>
      </c>
      <c r="D33" s="910">
        <f>SUMIF('310-311 Sales for Resale'!$G$2:$G$1000,$B33,'310-311 Sales for Resale'!$P$2:$P$1000)</f>
        <v>0</v>
      </c>
      <c r="E33" s="265">
        <f>SUMIF('310-311 Sales for Resale'!$G$2:$G$1000,$B33,'310-311 Sales for Resale'!$L$2:$L$1000)</f>
        <v>0</v>
      </c>
    </row>
    <row r="34" spans="2:5" ht="15.75">
      <c r="B34" s="813" t="s">
        <v>1871</v>
      </c>
      <c r="D34" s="908">
        <f>SUM(D24:D33)</f>
        <v>202397803</v>
      </c>
      <c r="E34" s="909">
        <f>SUM(E24:E33)</f>
        <v>4496639</v>
      </c>
    </row>
  </sheetData>
  <sheetProtection/>
  <mergeCells count="4">
    <mergeCell ref="A1:E1"/>
    <mergeCell ref="A2:E2"/>
    <mergeCell ref="A3:E3"/>
    <mergeCell ref="A4:E4"/>
  </mergeCell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M14"/>
  <sheetViews>
    <sheetView zoomScale="75" zoomScaleNormal="75" zoomScalePageLayoutView="0" workbookViewId="0" topLeftCell="A1">
      <selection activeCell="A1" sqref="A1:IV16384"/>
    </sheetView>
  </sheetViews>
  <sheetFormatPr defaultColWidth="9.00390625" defaultRowHeight="15.75"/>
  <cols>
    <col min="1" max="1" width="9.00390625" style="208" customWidth="1"/>
    <col min="2" max="2" width="13.375" style="208" customWidth="1"/>
    <col min="3" max="3" width="15.125" style="208" bestFit="1" customWidth="1"/>
    <col min="4" max="4" width="13.75390625" style="208" bestFit="1" customWidth="1"/>
    <col min="5" max="5" width="16.25390625" style="208" bestFit="1" customWidth="1"/>
    <col min="6" max="6" width="18.50390625" style="208" bestFit="1" customWidth="1"/>
    <col min="7" max="8" width="22.75390625" style="208" bestFit="1" customWidth="1"/>
    <col min="9" max="16384" width="9.00390625" style="208" customWidth="1"/>
  </cols>
  <sheetData>
    <row r="1" spans="1:7" ht="18.75">
      <c r="A1" s="332"/>
      <c r="B1" s="1022" t="s">
        <v>574</v>
      </c>
      <c r="C1" s="1022"/>
      <c r="D1" s="1022"/>
      <c r="E1" s="1022"/>
      <c r="F1" s="1022"/>
      <c r="G1" s="1022"/>
    </row>
    <row r="2" spans="1:7" ht="15.75">
      <c r="A2" s="333"/>
      <c r="B2" s="1022" t="s">
        <v>575</v>
      </c>
      <c r="C2" s="1022"/>
      <c r="D2" s="1022"/>
      <c r="E2" s="1022"/>
      <c r="F2" s="1022"/>
      <c r="G2" s="1022"/>
    </row>
    <row r="3" spans="1:7" ht="15.75">
      <c r="A3" s="100"/>
      <c r="B3" s="1022" t="s">
        <v>576</v>
      </c>
      <c r="C3" s="1022"/>
      <c r="D3" s="1022"/>
      <c r="E3" s="1022"/>
      <c r="F3" s="1022"/>
      <c r="G3" s="1022"/>
    </row>
    <row r="4" spans="2:7" ht="15.75">
      <c r="B4" s="1022" t="s">
        <v>1195</v>
      </c>
      <c r="C4" s="1022"/>
      <c r="D4" s="1022"/>
      <c r="E4" s="1022"/>
      <c r="F4" s="1022"/>
      <c r="G4" s="1022"/>
    </row>
    <row r="6" spans="8:13" ht="15.75">
      <c r="H6" s="1022"/>
      <c r="I6" s="1022"/>
      <c r="J6" s="1022"/>
      <c r="K6" s="1022"/>
      <c r="L6" s="1022"/>
      <c r="M6" s="1022"/>
    </row>
    <row r="9" spans="1:8" ht="15.75">
      <c r="A9" s="34"/>
      <c r="B9" s="334"/>
      <c r="C9" s="335"/>
      <c r="D9" s="336" t="s">
        <v>1159</v>
      </c>
      <c r="E9" s="335"/>
      <c r="F9" s="335"/>
      <c r="G9" s="337"/>
      <c r="H9" s="34"/>
    </row>
    <row r="10" spans="1:8" ht="15.75">
      <c r="A10" s="34"/>
      <c r="B10" s="334" t="s">
        <v>1160</v>
      </c>
      <c r="C10" s="336" t="s">
        <v>1879</v>
      </c>
      <c r="D10" s="336" t="s">
        <v>676</v>
      </c>
      <c r="E10" s="338" t="s">
        <v>1593</v>
      </c>
      <c r="F10" s="338" t="s">
        <v>1594</v>
      </c>
      <c r="G10" s="339" t="s">
        <v>1595</v>
      </c>
      <c r="H10" s="34"/>
    </row>
    <row r="11" spans="1:8" ht="15.75">
      <c r="A11" s="34"/>
      <c r="B11" s="336">
        <v>256</v>
      </c>
      <c r="C11" s="336">
        <v>25600031</v>
      </c>
      <c r="D11" s="340">
        <v>2175715.82</v>
      </c>
      <c r="E11" s="341">
        <v>0</v>
      </c>
      <c r="F11" s="341">
        <v>0</v>
      </c>
      <c r="G11" s="342">
        <v>2175715.82</v>
      </c>
      <c r="H11" s="34"/>
    </row>
    <row r="12" spans="1:8" ht="15.75">
      <c r="A12" s="343"/>
      <c r="B12" s="344"/>
      <c r="C12" s="296">
        <v>25600051</v>
      </c>
      <c r="D12" s="345">
        <v>776119.12</v>
      </c>
      <c r="E12" s="298">
        <v>0</v>
      </c>
      <c r="F12" s="298">
        <v>0</v>
      </c>
      <c r="G12" s="299">
        <v>776119.12</v>
      </c>
      <c r="H12" s="343"/>
    </row>
    <row r="13" spans="1:8" ht="15.75">
      <c r="A13" s="34"/>
      <c r="B13" s="344"/>
      <c r="C13" s="296">
        <v>25600052</v>
      </c>
      <c r="D13" s="345">
        <v>564.19</v>
      </c>
      <c r="E13" s="298">
        <v>0</v>
      </c>
      <c r="F13" s="298">
        <v>0</v>
      </c>
      <c r="G13" s="299">
        <v>564.19</v>
      </c>
      <c r="H13" s="34"/>
    </row>
    <row r="14" spans="1:8" ht="15.75">
      <c r="A14" s="34"/>
      <c r="B14" s="348" t="s">
        <v>1200</v>
      </c>
      <c r="C14" s="349"/>
      <c r="D14" s="350">
        <v>2952399.13</v>
      </c>
      <c r="E14" s="351">
        <v>0</v>
      </c>
      <c r="F14" s="351">
        <v>0</v>
      </c>
      <c r="G14" s="352">
        <v>2952399.13</v>
      </c>
      <c r="H14" s="34"/>
    </row>
  </sheetData>
  <sheetProtection/>
  <mergeCells count="5">
    <mergeCell ref="H6:M6"/>
    <mergeCell ref="B1:G1"/>
    <mergeCell ref="B2:G2"/>
    <mergeCell ref="B3:G3"/>
    <mergeCell ref="B4:G4"/>
  </mergeCells>
  <printOptions horizontalCentered="1"/>
  <pageMargins left="0.75" right="0.75" top="1" bottom="1" header="0.5" footer="0.5"/>
  <pageSetup horizontalDpi="300" verticalDpi="300" orientation="landscape" scale="81" r:id="rId1"/>
</worksheet>
</file>

<file path=xl/worksheets/sheet13.xml><?xml version="1.0" encoding="utf-8"?>
<worksheet xmlns="http://schemas.openxmlformats.org/spreadsheetml/2006/main" xmlns:r="http://schemas.openxmlformats.org/officeDocument/2006/relationships">
  <dimension ref="A1:M21"/>
  <sheetViews>
    <sheetView zoomScale="75" zoomScaleNormal="75" zoomScalePageLayoutView="0" workbookViewId="0" topLeftCell="A1">
      <selection activeCell="A1" sqref="A1:IV16384"/>
    </sheetView>
  </sheetViews>
  <sheetFormatPr defaultColWidth="9.00390625" defaultRowHeight="15.75"/>
  <cols>
    <col min="1" max="1" width="9.00390625" style="208" customWidth="1"/>
    <col min="2" max="2" width="13.375" style="208" customWidth="1"/>
    <col min="3" max="3" width="15.125" style="208" bestFit="1" customWidth="1"/>
    <col min="4" max="4" width="13.75390625" style="208" bestFit="1" customWidth="1"/>
    <col min="5" max="5" width="13.50390625" style="208" bestFit="1" customWidth="1"/>
    <col min="6" max="6" width="13.75390625" style="208" bestFit="1" customWidth="1"/>
    <col min="7" max="7" width="22.00390625" style="208" bestFit="1" customWidth="1"/>
    <col min="8" max="8" width="22.75390625" style="208" bestFit="1" customWidth="1"/>
    <col min="9" max="16384" width="9.00390625" style="208" customWidth="1"/>
  </cols>
  <sheetData>
    <row r="1" spans="1:7" ht="18.75">
      <c r="A1" s="332"/>
      <c r="B1" s="1022" t="s">
        <v>574</v>
      </c>
      <c r="C1" s="1022"/>
      <c r="D1" s="1022"/>
      <c r="E1" s="1022"/>
      <c r="F1" s="1022"/>
      <c r="G1" s="1022"/>
    </row>
    <row r="2" spans="1:7" ht="15.75">
      <c r="A2" s="333"/>
      <c r="B2" s="1022" t="s">
        <v>575</v>
      </c>
      <c r="C2" s="1022"/>
      <c r="D2" s="1022"/>
      <c r="E2" s="1022"/>
      <c r="F2" s="1022"/>
      <c r="G2" s="1022"/>
    </row>
    <row r="3" spans="1:7" ht="15.75">
      <c r="A3" s="100"/>
      <c r="B3" s="1022" t="s">
        <v>576</v>
      </c>
      <c r="C3" s="1022"/>
      <c r="D3" s="1022"/>
      <c r="E3" s="1022"/>
      <c r="F3" s="1022"/>
      <c r="G3" s="1022"/>
    </row>
    <row r="4" spans="2:7" ht="15.75">
      <c r="B4" s="1022" t="s">
        <v>1194</v>
      </c>
      <c r="C4" s="1022"/>
      <c r="D4" s="1022"/>
      <c r="E4" s="1022"/>
      <c r="F4" s="1022"/>
      <c r="G4" s="1022"/>
    </row>
    <row r="6" spans="8:13" ht="15.75">
      <c r="H6" s="1022"/>
      <c r="I6" s="1022"/>
      <c r="J6" s="1022"/>
      <c r="K6" s="1022"/>
      <c r="L6" s="1022"/>
      <c r="M6" s="1022"/>
    </row>
    <row r="8" spans="1:7" ht="15.75">
      <c r="A8" s="34"/>
      <c r="B8" s="334"/>
      <c r="C8" s="335"/>
      <c r="D8" s="336" t="s">
        <v>1159</v>
      </c>
      <c r="E8" s="335"/>
      <c r="F8" s="335"/>
      <c r="G8" s="337"/>
    </row>
    <row r="9" spans="1:7" ht="15.75">
      <c r="A9" s="34"/>
      <c r="B9" s="334" t="s">
        <v>1160</v>
      </c>
      <c r="C9" s="336" t="s">
        <v>1879</v>
      </c>
      <c r="D9" s="336" t="s">
        <v>676</v>
      </c>
      <c r="E9" s="338" t="s">
        <v>1593</v>
      </c>
      <c r="F9" s="338" t="s">
        <v>1594</v>
      </c>
      <c r="G9" s="339" t="s">
        <v>1595</v>
      </c>
    </row>
    <row r="10" spans="1:7" ht="15.75">
      <c r="A10" s="34"/>
      <c r="B10" s="336">
        <v>254</v>
      </c>
      <c r="C10" s="336">
        <v>25400021</v>
      </c>
      <c r="D10" s="340">
        <v>5696248.5</v>
      </c>
      <c r="E10" s="341">
        <v>5696248.5</v>
      </c>
      <c r="F10" s="341">
        <v>0</v>
      </c>
      <c r="G10" s="342">
        <v>0</v>
      </c>
    </row>
    <row r="11" spans="1:7" ht="15.75">
      <c r="A11" s="343"/>
      <c r="B11" s="344"/>
      <c r="C11" s="296">
        <v>25400031</v>
      </c>
      <c r="D11" s="345">
        <v>955197.64</v>
      </c>
      <c r="E11" s="298">
        <v>0</v>
      </c>
      <c r="F11" s="298">
        <v>0</v>
      </c>
      <c r="G11" s="299">
        <v>955197.64</v>
      </c>
    </row>
    <row r="12" spans="1:7" ht="15.75">
      <c r="A12" s="34"/>
      <c r="B12" s="344"/>
      <c r="C12" s="296">
        <v>25400033</v>
      </c>
      <c r="D12" s="345">
        <v>7154354.71</v>
      </c>
      <c r="E12" s="298">
        <v>0</v>
      </c>
      <c r="F12" s="298">
        <v>0</v>
      </c>
      <c r="G12" s="299">
        <v>7154354.71</v>
      </c>
    </row>
    <row r="13" spans="1:7" ht="15.75">
      <c r="A13" s="34"/>
      <c r="B13" s="344"/>
      <c r="C13" s="296">
        <v>25400043</v>
      </c>
      <c r="D13" s="345">
        <v>1021100.42</v>
      </c>
      <c r="E13" s="298">
        <v>0</v>
      </c>
      <c r="F13" s="298">
        <v>0</v>
      </c>
      <c r="G13" s="299">
        <v>1021100.42</v>
      </c>
    </row>
    <row r="14" spans="1:7" ht="15.75">
      <c r="A14" s="34"/>
      <c r="B14" s="344"/>
      <c r="C14" s="296">
        <v>25400061</v>
      </c>
      <c r="D14" s="345">
        <v>16379.12</v>
      </c>
      <c r="E14" s="298">
        <v>0</v>
      </c>
      <c r="F14" s="298">
        <v>0</v>
      </c>
      <c r="G14" s="299">
        <v>16379.12</v>
      </c>
    </row>
    <row r="15" spans="1:7" ht="15.75">
      <c r="A15" s="34"/>
      <c r="B15" s="344"/>
      <c r="C15" s="296">
        <v>25400101</v>
      </c>
      <c r="D15" s="345">
        <v>1758281.23</v>
      </c>
      <c r="E15" s="298">
        <v>0</v>
      </c>
      <c r="F15" s="298">
        <v>0</v>
      </c>
      <c r="G15" s="299">
        <v>1758281.23</v>
      </c>
    </row>
    <row r="16" spans="1:7" ht="15.75">
      <c r="A16" s="34"/>
      <c r="B16" s="344"/>
      <c r="C16" s="296">
        <v>25400111</v>
      </c>
      <c r="D16" s="345">
        <v>73117.15</v>
      </c>
      <c r="E16" s="298">
        <v>0</v>
      </c>
      <c r="F16" s="298">
        <v>0</v>
      </c>
      <c r="G16" s="299">
        <v>73117.15</v>
      </c>
    </row>
    <row r="17" spans="1:7" ht="15.75">
      <c r="A17" s="34"/>
      <c r="B17" s="344"/>
      <c r="C17" s="296">
        <v>25400131</v>
      </c>
      <c r="D17" s="345">
        <v>51840.98</v>
      </c>
      <c r="E17" s="298">
        <v>0</v>
      </c>
      <c r="F17" s="298">
        <v>0</v>
      </c>
      <c r="G17" s="299">
        <v>51840.98</v>
      </c>
    </row>
    <row r="18" spans="1:7" ht="15.75">
      <c r="A18" s="34"/>
      <c r="B18" s="344"/>
      <c r="C18" s="296">
        <v>25400202</v>
      </c>
      <c r="D18" s="345">
        <v>34060939.65</v>
      </c>
      <c r="E18" s="298">
        <v>0</v>
      </c>
      <c r="F18" s="298">
        <v>0</v>
      </c>
      <c r="G18" s="299">
        <v>34060939.65</v>
      </c>
    </row>
    <row r="19" spans="1:7" ht="15.75">
      <c r="A19" s="34"/>
      <c r="B19" s="344"/>
      <c r="C19" s="296">
        <v>25400212</v>
      </c>
      <c r="D19" s="345">
        <v>5630574.61</v>
      </c>
      <c r="E19" s="298">
        <v>0</v>
      </c>
      <c r="F19" s="298">
        <v>0</v>
      </c>
      <c r="G19" s="299">
        <v>5630574.61</v>
      </c>
    </row>
    <row r="20" spans="1:7" ht="15.75">
      <c r="A20" s="34"/>
      <c r="B20" s="344"/>
      <c r="C20" s="296">
        <v>25400222</v>
      </c>
      <c r="D20" s="345">
        <v>4676051</v>
      </c>
      <c r="E20" s="298">
        <v>0</v>
      </c>
      <c r="F20" s="298">
        <v>0</v>
      </c>
      <c r="G20" s="299">
        <v>4676051</v>
      </c>
    </row>
    <row r="21" spans="1:7" ht="15.75">
      <c r="A21" s="34"/>
      <c r="B21" s="346" t="s">
        <v>677</v>
      </c>
      <c r="C21" s="346"/>
      <c r="D21" s="347">
        <v>61094085.01</v>
      </c>
      <c r="E21" s="347">
        <v>5696248.5</v>
      </c>
      <c r="F21" s="347">
        <v>0</v>
      </c>
      <c r="G21" s="347">
        <v>55397836.51</v>
      </c>
    </row>
  </sheetData>
  <sheetProtection/>
  <mergeCells count="5">
    <mergeCell ref="H6:M6"/>
    <mergeCell ref="B1:G1"/>
    <mergeCell ref="B2:G2"/>
    <mergeCell ref="B3:G3"/>
    <mergeCell ref="B4:G4"/>
  </mergeCells>
  <printOptions horizontalCentered="1"/>
  <pageMargins left="0.75" right="0.75" top="1" bottom="1" header="0.5" footer="0.5"/>
  <pageSetup horizontalDpi="300" verticalDpi="300" orientation="landscape" scale="81" r:id="rId1"/>
</worksheet>
</file>

<file path=xl/worksheets/sheet14.xml><?xml version="1.0" encoding="utf-8"?>
<worksheet xmlns="http://schemas.openxmlformats.org/spreadsheetml/2006/main" xmlns:r="http://schemas.openxmlformats.org/officeDocument/2006/relationships">
  <sheetPr>
    <pageSetUpPr fitToPage="1"/>
  </sheetPr>
  <dimension ref="A1:M45"/>
  <sheetViews>
    <sheetView zoomScale="75" zoomScaleNormal="75" zoomScalePageLayoutView="0" workbookViewId="0" topLeftCell="A19">
      <selection activeCell="C49" sqref="C49"/>
    </sheetView>
  </sheetViews>
  <sheetFormatPr defaultColWidth="9.00390625" defaultRowHeight="15.75"/>
  <cols>
    <col min="1" max="1" width="9.00390625" style="208" customWidth="1"/>
    <col min="2" max="2" width="13.375" style="208" customWidth="1"/>
    <col min="3" max="3" width="15.125" style="208" bestFit="1" customWidth="1"/>
    <col min="4" max="4" width="14.50390625" style="208" bestFit="1" customWidth="1"/>
    <col min="5" max="5" width="16.25390625" style="208" bestFit="1" customWidth="1"/>
    <col min="6" max="6" width="13.75390625" style="208" bestFit="1" customWidth="1"/>
    <col min="7" max="7" width="22.00390625" style="208" bestFit="1" customWidth="1"/>
    <col min="8" max="8" width="22.75390625" style="208" bestFit="1" customWidth="1"/>
    <col min="9" max="16384" width="9.00390625" style="208" customWidth="1"/>
  </cols>
  <sheetData>
    <row r="1" spans="1:7" ht="18.75">
      <c r="A1" s="332"/>
      <c r="B1" s="1022" t="s">
        <v>574</v>
      </c>
      <c r="C1" s="1022"/>
      <c r="D1" s="1022"/>
      <c r="E1" s="1022"/>
      <c r="F1" s="1022"/>
      <c r="G1" s="1022"/>
    </row>
    <row r="2" spans="1:7" ht="15.75">
      <c r="A2" s="333"/>
      <c r="B2" s="1022" t="s">
        <v>575</v>
      </c>
      <c r="C2" s="1022"/>
      <c r="D2" s="1022"/>
      <c r="E2" s="1022"/>
      <c r="F2" s="1022"/>
      <c r="G2" s="1022"/>
    </row>
    <row r="3" spans="1:7" ht="15.75">
      <c r="A3" s="100"/>
      <c r="B3" s="1022" t="s">
        <v>576</v>
      </c>
      <c r="C3" s="1022"/>
      <c r="D3" s="1022"/>
      <c r="E3" s="1022"/>
      <c r="F3" s="1022"/>
      <c r="G3" s="1022"/>
    </row>
    <row r="4" spans="2:7" ht="15.75">
      <c r="B4" s="1022" t="s">
        <v>1193</v>
      </c>
      <c r="C4" s="1022"/>
      <c r="D4" s="1022"/>
      <c r="E4" s="1022"/>
      <c r="F4" s="1022"/>
      <c r="G4" s="1022"/>
    </row>
    <row r="6" spans="8:13" ht="15.75">
      <c r="H6" s="1022"/>
      <c r="I6" s="1022"/>
      <c r="J6" s="1022"/>
      <c r="K6" s="1022"/>
      <c r="L6" s="1022"/>
      <c r="M6" s="1022"/>
    </row>
    <row r="8" spans="1:7" ht="15.75">
      <c r="A8" s="34"/>
      <c r="B8" s="334" t="s">
        <v>1160</v>
      </c>
      <c r="C8" s="336" t="s">
        <v>1879</v>
      </c>
      <c r="D8" s="336" t="s">
        <v>676</v>
      </c>
      <c r="E8" s="338" t="s">
        <v>1593</v>
      </c>
      <c r="F8" s="338" t="s">
        <v>1594</v>
      </c>
      <c r="G8" s="339" t="s">
        <v>1595</v>
      </c>
    </row>
    <row r="9" spans="1:7" ht="15.75">
      <c r="A9" s="34"/>
      <c r="B9" s="336">
        <v>253</v>
      </c>
      <c r="C9" s="336">
        <v>25300001</v>
      </c>
      <c r="D9" s="340">
        <v>118143.23</v>
      </c>
      <c r="E9" s="341">
        <v>0</v>
      </c>
      <c r="F9" s="341">
        <v>0</v>
      </c>
      <c r="G9" s="342">
        <v>118143.23</v>
      </c>
    </row>
    <row r="10" spans="1:7" ht="15.75">
      <c r="A10" s="343"/>
      <c r="B10" s="344"/>
      <c r="C10" s="296">
        <v>25300002</v>
      </c>
      <c r="D10" s="345">
        <v>100000</v>
      </c>
      <c r="E10" s="298">
        <v>0</v>
      </c>
      <c r="F10" s="298">
        <v>0</v>
      </c>
      <c r="G10" s="299">
        <v>100000</v>
      </c>
    </row>
    <row r="11" spans="1:7" ht="15.75">
      <c r="A11" s="34"/>
      <c r="B11" s="344"/>
      <c r="C11" s="296">
        <v>25300011</v>
      </c>
      <c r="D11" s="345">
        <v>5000</v>
      </c>
      <c r="E11" s="298">
        <v>0</v>
      </c>
      <c r="F11" s="298">
        <v>0</v>
      </c>
      <c r="G11" s="299">
        <v>5000</v>
      </c>
    </row>
    <row r="12" spans="1:7" ht="15.75">
      <c r="A12" s="34"/>
      <c r="B12" s="344"/>
      <c r="C12" s="296">
        <v>25300031</v>
      </c>
      <c r="D12" s="345">
        <v>1822600</v>
      </c>
      <c r="E12" s="298">
        <v>0</v>
      </c>
      <c r="F12" s="298">
        <v>0</v>
      </c>
      <c r="G12" s="299">
        <v>1822600</v>
      </c>
    </row>
    <row r="13" spans="1:7" ht="15.75">
      <c r="A13" s="34"/>
      <c r="B13" s="344"/>
      <c r="C13" s="296">
        <v>25300033</v>
      </c>
      <c r="D13" s="345">
        <v>36740626.11</v>
      </c>
      <c r="E13" s="298">
        <v>0</v>
      </c>
      <c r="F13" s="298">
        <v>0</v>
      </c>
      <c r="G13" s="299">
        <v>36740626.11</v>
      </c>
    </row>
    <row r="14" spans="1:7" ht="15.75">
      <c r="A14" s="34"/>
      <c r="B14" s="344"/>
      <c r="C14" s="296">
        <v>25300041</v>
      </c>
      <c r="D14" s="345">
        <v>151595</v>
      </c>
      <c r="E14" s="298">
        <v>0</v>
      </c>
      <c r="F14" s="298">
        <v>0</v>
      </c>
      <c r="G14" s="299">
        <v>151595</v>
      </c>
    </row>
    <row r="15" spans="1:7" ht="15.75">
      <c r="A15" s="34"/>
      <c r="B15" s="344"/>
      <c r="C15" s="296">
        <v>25300141</v>
      </c>
      <c r="D15" s="345">
        <v>1490229.28</v>
      </c>
      <c r="E15" s="298">
        <v>0</v>
      </c>
      <c r="F15" s="298">
        <v>0</v>
      </c>
      <c r="G15" s="299">
        <v>1490229.28</v>
      </c>
    </row>
    <row r="16" spans="1:7" ht="15.75">
      <c r="A16" s="34"/>
      <c r="B16" s="344"/>
      <c r="C16" s="296">
        <v>25300143</v>
      </c>
      <c r="D16" s="345">
        <v>9737337.41</v>
      </c>
      <c r="E16" s="298">
        <v>0</v>
      </c>
      <c r="F16" s="298">
        <v>0</v>
      </c>
      <c r="G16" s="299">
        <v>9737337.41</v>
      </c>
    </row>
    <row r="17" spans="1:7" ht="15.75">
      <c r="A17" s="34"/>
      <c r="B17" s="344"/>
      <c r="C17" s="296">
        <v>25300151</v>
      </c>
      <c r="D17" s="345">
        <v>2637332.04</v>
      </c>
      <c r="E17" s="298">
        <v>0</v>
      </c>
      <c r="F17" s="298">
        <v>0</v>
      </c>
      <c r="G17" s="299">
        <v>2637332.04</v>
      </c>
    </row>
    <row r="18" spans="1:7" ht="15.75">
      <c r="A18" s="34"/>
      <c r="B18" s="344"/>
      <c r="C18" s="296">
        <v>25300161</v>
      </c>
      <c r="D18" s="345">
        <v>412907.62</v>
      </c>
      <c r="E18" s="298">
        <v>0</v>
      </c>
      <c r="F18" s="298">
        <v>0</v>
      </c>
      <c r="G18" s="299">
        <v>412907.62</v>
      </c>
    </row>
    <row r="19" spans="1:7" ht="15.75">
      <c r="A19" s="34"/>
      <c r="B19" s="344"/>
      <c r="C19" s="296">
        <v>25300203</v>
      </c>
      <c r="D19" s="345">
        <v>133061</v>
      </c>
      <c r="E19" s="298">
        <v>0</v>
      </c>
      <c r="F19" s="298">
        <v>0</v>
      </c>
      <c r="G19" s="299">
        <v>133061</v>
      </c>
    </row>
    <row r="20" spans="1:7" ht="15.75">
      <c r="A20" s="34"/>
      <c r="B20" s="344"/>
      <c r="C20" s="296">
        <v>25300323</v>
      </c>
      <c r="D20" s="345">
        <v>178121.96</v>
      </c>
      <c r="E20" s="298">
        <v>0</v>
      </c>
      <c r="F20" s="298">
        <v>0</v>
      </c>
      <c r="G20" s="299">
        <v>178121.96</v>
      </c>
    </row>
    <row r="21" spans="1:7" ht="15.75">
      <c r="A21" s="34"/>
      <c r="B21" s="344"/>
      <c r="C21" s="296">
        <v>25300353</v>
      </c>
      <c r="D21" s="345">
        <v>9654533.39</v>
      </c>
      <c r="E21" s="298">
        <v>3345917.34020081</v>
      </c>
      <c r="F21" s="298">
        <v>648192.927820683</v>
      </c>
      <c r="G21" s="299">
        <v>5660423.12197851</v>
      </c>
    </row>
    <row r="22" spans="1:7" ht="15.75">
      <c r="A22" s="34"/>
      <c r="B22" s="344"/>
      <c r="C22" s="296">
        <v>25300363</v>
      </c>
      <c r="D22" s="345">
        <v>3693715.62</v>
      </c>
      <c r="E22" s="298">
        <v>1280110.24909082</v>
      </c>
      <c r="F22" s="298">
        <v>247991.305798859</v>
      </c>
      <c r="G22" s="299">
        <v>2165614.06511032</v>
      </c>
    </row>
    <row r="23" spans="1:7" ht="15.75">
      <c r="A23" s="34"/>
      <c r="B23" s="344"/>
      <c r="C23" s="296">
        <v>25300371</v>
      </c>
      <c r="D23" s="345">
        <v>6297.38</v>
      </c>
      <c r="E23" s="298">
        <v>0</v>
      </c>
      <c r="F23" s="298">
        <v>0</v>
      </c>
      <c r="G23" s="299">
        <v>6297.38</v>
      </c>
    </row>
    <row r="24" spans="1:7" ht="15.75">
      <c r="A24" s="34"/>
      <c r="B24" s="344"/>
      <c r="C24" s="296">
        <v>25300373</v>
      </c>
      <c r="D24" s="345">
        <v>2239365.16</v>
      </c>
      <c r="E24" s="298">
        <v>0</v>
      </c>
      <c r="F24" s="298">
        <v>0</v>
      </c>
      <c r="G24" s="299">
        <v>2239365.16</v>
      </c>
    </row>
    <row r="25" spans="1:7" ht="15.75">
      <c r="A25" s="34"/>
      <c r="B25" s="344"/>
      <c r="C25" s="296">
        <v>25300393</v>
      </c>
      <c r="D25" s="345">
        <v>817370.12</v>
      </c>
      <c r="E25" s="298">
        <v>0</v>
      </c>
      <c r="F25" s="298">
        <v>0</v>
      </c>
      <c r="G25" s="299">
        <v>817370.12</v>
      </c>
    </row>
    <row r="26" spans="1:7" ht="15.75">
      <c r="A26" s="34"/>
      <c r="B26" s="344"/>
      <c r="C26" s="296">
        <v>25300423</v>
      </c>
      <c r="D26" s="345">
        <v>8119645</v>
      </c>
      <c r="E26" s="298">
        <v>0</v>
      </c>
      <c r="F26" s="298">
        <v>0</v>
      </c>
      <c r="G26" s="299">
        <v>8119645</v>
      </c>
    </row>
    <row r="27" spans="1:7" ht="15.75">
      <c r="A27" s="34"/>
      <c r="B27" s="344"/>
      <c r="C27" s="296">
        <v>25300503</v>
      </c>
      <c r="D27" s="345">
        <v>31153.25</v>
      </c>
      <c r="E27" s="298">
        <v>0</v>
      </c>
      <c r="F27" s="298">
        <v>0</v>
      </c>
      <c r="G27" s="299">
        <v>31153.25</v>
      </c>
    </row>
    <row r="28" spans="1:7" ht="15.75">
      <c r="A28" s="34"/>
      <c r="B28" s="344"/>
      <c r="C28" s="296">
        <v>25300513</v>
      </c>
      <c r="D28" s="345">
        <v>-1268.81</v>
      </c>
      <c r="E28" s="298">
        <v>0</v>
      </c>
      <c r="F28" s="298">
        <v>0</v>
      </c>
      <c r="G28" s="299">
        <v>-1268.81</v>
      </c>
    </row>
    <row r="29" spans="1:7" ht="15.75">
      <c r="A29" s="34"/>
      <c r="B29" s="344"/>
      <c r="C29" s="296">
        <v>25300561</v>
      </c>
      <c r="D29" s="345">
        <v>2110331</v>
      </c>
      <c r="E29" s="298">
        <v>0</v>
      </c>
      <c r="F29" s="298">
        <v>0</v>
      </c>
      <c r="G29" s="299">
        <v>2110331</v>
      </c>
    </row>
    <row r="30" spans="1:7" ht="15.75">
      <c r="A30" s="34"/>
      <c r="B30" s="344"/>
      <c r="C30" s="296">
        <v>25300573</v>
      </c>
      <c r="D30" s="345">
        <v>12866.72</v>
      </c>
      <c r="E30" s="298">
        <v>0</v>
      </c>
      <c r="F30" s="298">
        <v>0</v>
      </c>
      <c r="G30" s="299">
        <v>12866.72</v>
      </c>
    </row>
    <row r="31" spans="1:7" ht="15.75">
      <c r="A31" s="34"/>
      <c r="B31" s="344"/>
      <c r="C31" s="296">
        <v>25300633</v>
      </c>
      <c r="D31" s="345">
        <v>39431087.32</v>
      </c>
      <c r="E31" s="298">
        <v>0</v>
      </c>
      <c r="F31" s="298">
        <v>0</v>
      </c>
      <c r="G31" s="299">
        <v>39431087.32</v>
      </c>
    </row>
    <row r="32" spans="1:7" ht="15.75">
      <c r="A32" s="34"/>
      <c r="B32" s="344"/>
      <c r="C32" s="296">
        <v>25300761</v>
      </c>
      <c r="D32" s="345">
        <v>425665.25</v>
      </c>
      <c r="E32" s="298">
        <v>0</v>
      </c>
      <c r="F32" s="298">
        <v>0</v>
      </c>
      <c r="G32" s="299">
        <v>425665.25</v>
      </c>
    </row>
    <row r="33" spans="1:7" ht="15.75">
      <c r="A33" s="34"/>
      <c r="B33" s="344"/>
      <c r="C33" s="296">
        <v>25300771</v>
      </c>
      <c r="D33" s="345">
        <v>992603.8</v>
      </c>
      <c r="E33" s="298">
        <v>0</v>
      </c>
      <c r="F33" s="298">
        <v>0</v>
      </c>
      <c r="G33" s="299">
        <v>992603.8</v>
      </c>
    </row>
    <row r="34" spans="1:7" ht="15.75">
      <c r="A34" s="34"/>
      <c r="B34" s="344"/>
      <c r="C34" s="296">
        <v>25301033</v>
      </c>
      <c r="D34" s="345">
        <v>337.15</v>
      </c>
      <c r="E34" s="298">
        <v>0</v>
      </c>
      <c r="F34" s="298">
        <v>0</v>
      </c>
      <c r="G34" s="299">
        <v>337.15</v>
      </c>
    </row>
    <row r="35" spans="1:7" ht="15.75">
      <c r="A35" s="34"/>
      <c r="B35" s="344"/>
      <c r="C35" s="296">
        <v>25301043</v>
      </c>
      <c r="D35" s="345">
        <v>852.39</v>
      </c>
      <c r="E35" s="298">
        <v>0</v>
      </c>
      <c r="F35" s="298">
        <v>0</v>
      </c>
      <c r="G35" s="299">
        <v>852.39</v>
      </c>
    </row>
    <row r="36" spans="1:7" ht="15.75">
      <c r="A36" s="34"/>
      <c r="B36" s="344"/>
      <c r="C36" s="296">
        <v>25301053</v>
      </c>
      <c r="D36" s="345">
        <v>961.45</v>
      </c>
      <c r="E36" s="298">
        <v>0</v>
      </c>
      <c r="F36" s="298">
        <v>0</v>
      </c>
      <c r="G36" s="299">
        <v>961.45</v>
      </c>
    </row>
    <row r="37" spans="1:7" ht="15.75">
      <c r="A37" s="34"/>
      <c r="B37" s="344"/>
      <c r="C37" s="296">
        <v>25301063</v>
      </c>
      <c r="D37" s="345">
        <v>644.37</v>
      </c>
      <c r="E37" s="298">
        <v>0</v>
      </c>
      <c r="F37" s="298">
        <v>0</v>
      </c>
      <c r="G37" s="299">
        <v>644.37</v>
      </c>
    </row>
    <row r="38" spans="1:7" ht="15.75">
      <c r="A38" s="34"/>
      <c r="B38" s="344"/>
      <c r="C38" s="296">
        <v>25302033</v>
      </c>
      <c r="D38" s="345">
        <v>574.46</v>
      </c>
      <c r="E38" s="298">
        <v>0</v>
      </c>
      <c r="F38" s="298">
        <v>0</v>
      </c>
      <c r="G38" s="299">
        <v>574.46</v>
      </c>
    </row>
    <row r="39" spans="1:7" ht="15.75">
      <c r="A39" s="34"/>
      <c r="B39" s="344"/>
      <c r="C39" s="296">
        <v>25302043</v>
      </c>
      <c r="D39" s="345">
        <v>996.5</v>
      </c>
      <c r="E39" s="298">
        <v>0</v>
      </c>
      <c r="F39" s="298">
        <v>0</v>
      </c>
      <c r="G39" s="299">
        <v>996.5</v>
      </c>
    </row>
    <row r="40" spans="1:7" ht="15.75">
      <c r="A40" s="34"/>
      <c r="B40" s="344"/>
      <c r="C40" s="296">
        <v>25302053</v>
      </c>
      <c r="D40" s="345">
        <v>110.45</v>
      </c>
      <c r="E40" s="298">
        <v>0</v>
      </c>
      <c r="F40" s="298">
        <v>0</v>
      </c>
      <c r="G40" s="299">
        <v>110.45</v>
      </c>
    </row>
    <row r="41" spans="1:7" ht="15.75">
      <c r="A41" s="34"/>
      <c r="B41" s="344"/>
      <c r="C41" s="296">
        <v>25302063</v>
      </c>
      <c r="D41" s="345">
        <v>206.35</v>
      </c>
      <c r="E41" s="298">
        <v>0</v>
      </c>
      <c r="F41" s="298">
        <v>0</v>
      </c>
      <c r="G41" s="299">
        <v>206.35</v>
      </c>
    </row>
    <row r="42" spans="1:7" ht="15.75">
      <c r="A42" s="34"/>
      <c r="B42" s="344"/>
      <c r="C42" s="296">
        <v>25302101</v>
      </c>
      <c r="D42" s="345">
        <v>1277346.73</v>
      </c>
      <c r="E42" s="298">
        <v>0</v>
      </c>
      <c r="F42" s="298">
        <v>0</v>
      </c>
      <c r="G42" s="299">
        <v>1277346.73</v>
      </c>
    </row>
    <row r="43" spans="1:7" ht="15.75">
      <c r="A43" s="34"/>
      <c r="B43" s="344"/>
      <c r="C43" s="296">
        <v>25302221</v>
      </c>
      <c r="D43" s="345">
        <v>1257405.56</v>
      </c>
      <c r="E43" s="298">
        <v>0</v>
      </c>
      <c r="F43" s="298">
        <v>0</v>
      </c>
      <c r="G43" s="299">
        <v>1257405.56</v>
      </c>
    </row>
    <row r="44" spans="1:7" ht="15.75">
      <c r="A44" s="34"/>
      <c r="B44" s="344"/>
      <c r="C44" s="296">
        <v>25302222</v>
      </c>
      <c r="D44" s="345">
        <v>920924.33</v>
      </c>
      <c r="E44" s="298">
        <v>0</v>
      </c>
      <c r="F44" s="298">
        <v>0</v>
      </c>
      <c r="G44" s="299">
        <v>920924.33</v>
      </c>
    </row>
    <row r="45" spans="1:7" ht="15.75">
      <c r="A45" s="34"/>
      <c r="B45" s="346" t="s">
        <v>678</v>
      </c>
      <c r="C45" s="346"/>
      <c r="D45" s="347">
        <v>124520678.59</v>
      </c>
      <c r="E45" s="347">
        <v>4626027.58929163</v>
      </c>
      <c r="F45" s="347">
        <v>896184.233619542</v>
      </c>
      <c r="G45" s="347">
        <v>118998466.767089</v>
      </c>
    </row>
  </sheetData>
  <sheetProtection/>
  <autoFilter ref="B7:G45"/>
  <mergeCells count="5">
    <mergeCell ref="H6:M6"/>
    <mergeCell ref="B1:G1"/>
    <mergeCell ref="B2:G2"/>
    <mergeCell ref="B3:G3"/>
    <mergeCell ref="B4:G4"/>
  </mergeCells>
  <printOptions horizontalCentered="1"/>
  <pageMargins left="0.75" right="0.75" top="1" bottom="1" header="0.5" footer="0.5"/>
  <pageSetup fitToHeight="1" fitToWidth="1" horizontalDpi="300" verticalDpi="300" orientation="portrait" scale="77" r:id="rId1"/>
</worksheet>
</file>

<file path=xl/worksheets/sheet15.xml><?xml version="1.0" encoding="utf-8"?>
<worksheet xmlns="http://schemas.openxmlformats.org/spreadsheetml/2006/main" xmlns:r="http://schemas.openxmlformats.org/officeDocument/2006/relationships">
  <dimension ref="A1:M17"/>
  <sheetViews>
    <sheetView zoomScale="75" zoomScaleNormal="75" zoomScalePageLayoutView="0" workbookViewId="0" topLeftCell="A1">
      <selection activeCell="A1" sqref="A1:IV16384"/>
    </sheetView>
  </sheetViews>
  <sheetFormatPr defaultColWidth="9.00390625" defaultRowHeight="15.75"/>
  <cols>
    <col min="1" max="1" width="9.00390625" style="208" customWidth="1"/>
    <col min="2" max="2" width="13.375" style="208" customWidth="1"/>
    <col min="3" max="3" width="15.125" style="208" bestFit="1" customWidth="1"/>
    <col min="4" max="4" width="14.75390625" style="208" bestFit="1" customWidth="1"/>
    <col min="5" max="5" width="16.375" style="208" bestFit="1" customWidth="1"/>
    <col min="6" max="6" width="15.125" style="208" bestFit="1" customWidth="1"/>
    <col min="7" max="7" width="18.75390625" style="208" bestFit="1" customWidth="1"/>
    <col min="8" max="8" width="22.75390625" style="208" bestFit="1" customWidth="1"/>
    <col min="9" max="16384" width="9.00390625" style="208" customWidth="1"/>
  </cols>
  <sheetData>
    <row r="1" spans="1:7" ht="18.75">
      <c r="A1" s="332"/>
      <c r="B1" s="1022" t="s">
        <v>574</v>
      </c>
      <c r="C1" s="1022"/>
      <c r="D1" s="1022"/>
      <c r="E1" s="1022"/>
      <c r="F1" s="1022"/>
      <c r="G1" s="1022"/>
    </row>
    <row r="2" spans="1:7" ht="15.75">
      <c r="A2" s="333"/>
      <c r="B2" s="1022" t="s">
        <v>575</v>
      </c>
      <c r="C2" s="1022"/>
      <c r="D2" s="1022"/>
      <c r="E2" s="1022"/>
      <c r="F2" s="1022"/>
      <c r="G2" s="1022"/>
    </row>
    <row r="3" spans="1:7" ht="15.75">
      <c r="A3" s="100"/>
      <c r="B3" s="1022" t="s">
        <v>576</v>
      </c>
      <c r="C3" s="1022"/>
      <c r="D3" s="1022"/>
      <c r="E3" s="1022"/>
      <c r="F3" s="1022"/>
      <c r="G3" s="1022"/>
    </row>
    <row r="4" spans="2:7" ht="15.75">
      <c r="B4" s="1022" t="s">
        <v>1192</v>
      </c>
      <c r="C4" s="1022"/>
      <c r="D4" s="1022"/>
      <c r="E4" s="1022"/>
      <c r="F4" s="1022"/>
      <c r="G4" s="1022"/>
    </row>
    <row r="6" spans="8:13" ht="15.75">
      <c r="H6" s="1022"/>
      <c r="I6" s="1022"/>
      <c r="J6" s="1022"/>
      <c r="K6" s="1022"/>
      <c r="L6" s="1022"/>
      <c r="M6" s="1022"/>
    </row>
    <row r="8" spans="1:8" ht="15.75">
      <c r="A8" s="34"/>
      <c r="B8" s="334"/>
      <c r="C8" s="335"/>
      <c r="D8" s="336" t="s">
        <v>1159</v>
      </c>
      <c r="E8" s="335"/>
      <c r="F8" s="335"/>
      <c r="G8" s="337"/>
      <c r="H8" s="34"/>
    </row>
    <row r="9" spans="1:8" ht="15.75">
      <c r="A9" s="34"/>
      <c r="B9" s="334" t="s">
        <v>1160</v>
      </c>
      <c r="C9" s="336" t="s">
        <v>1879</v>
      </c>
      <c r="D9" s="336" t="s">
        <v>676</v>
      </c>
      <c r="E9" s="338" t="s">
        <v>1593</v>
      </c>
      <c r="F9" s="338" t="s">
        <v>1594</v>
      </c>
      <c r="G9" s="339" t="s">
        <v>1595</v>
      </c>
      <c r="H9" s="34"/>
    </row>
    <row r="10" spans="1:8" ht="15.75">
      <c r="A10" s="34"/>
      <c r="B10" s="336">
        <v>244</v>
      </c>
      <c r="C10" s="336">
        <v>24400001</v>
      </c>
      <c r="D10" s="340">
        <v>917995</v>
      </c>
      <c r="E10" s="341">
        <v>0</v>
      </c>
      <c r="F10" s="341">
        <v>0</v>
      </c>
      <c r="G10" s="342">
        <v>917995</v>
      </c>
      <c r="H10" s="34"/>
    </row>
    <row r="11" spans="1:8" ht="15.75">
      <c r="A11" s="343"/>
      <c r="B11" s="336" t="s">
        <v>679</v>
      </c>
      <c r="C11" s="353"/>
      <c r="D11" s="340">
        <v>917995</v>
      </c>
      <c r="E11" s="341">
        <v>0</v>
      </c>
      <c r="F11" s="341">
        <v>0</v>
      </c>
      <c r="G11" s="342">
        <v>917995</v>
      </c>
      <c r="H11" s="343"/>
    </row>
    <row r="12" spans="1:8" ht="15.75">
      <c r="A12" s="34"/>
      <c r="B12" s="336">
        <v>245</v>
      </c>
      <c r="C12" s="336">
        <v>24500001</v>
      </c>
      <c r="D12" s="340">
        <v>8046562</v>
      </c>
      <c r="E12" s="341">
        <v>0</v>
      </c>
      <c r="F12" s="341">
        <v>0</v>
      </c>
      <c r="G12" s="342">
        <v>8046562</v>
      </c>
      <c r="H12" s="34"/>
    </row>
    <row r="13" spans="1:8" ht="15.75">
      <c r="A13" s="34"/>
      <c r="B13" s="344"/>
      <c r="C13" s="296">
        <v>24500002</v>
      </c>
      <c r="D13" s="345">
        <v>61630943</v>
      </c>
      <c r="E13" s="298">
        <v>0</v>
      </c>
      <c r="F13" s="298">
        <v>0</v>
      </c>
      <c r="G13" s="299">
        <v>61630943</v>
      </c>
      <c r="H13" s="34"/>
    </row>
    <row r="14" spans="1:8" ht="15.75">
      <c r="A14" s="34"/>
      <c r="B14" s="344"/>
      <c r="C14" s="296">
        <v>24500011</v>
      </c>
      <c r="D14" s="345">
        <v>414555</v>
      </c>
      <c r="E14" s="298">
        <v>0</v>
      </c>
      <c r="F14" s="298">
        <v>0</v>
      </c>
      <c r="G14" s="299">
        <v>414555</v>
      </c>
      <c r="H14" s="34"/>
    </row>
    <row r="15" spans="1:8" ht="15.75">
      <c r="A15" s="34"/>
      <c r="B15" s="336" t="s">
        <v>680</v>
      </c>
      <c r="C15" s="353"/>
      <c r="D15" s="340">
        <v>70092060</v>
      </c>
      <c r="E15" s="341">
        <v>0</v>
      </c>
      <c r="F15" s="341">
        <v>0</v>
      </c>
      <c r="G15" s="342">
        <v>70092060</v>
      </c>
      <c r="H15" s="34"/>
    </row>
    <row r="16" spans="1:8" ht="15.75">
      <c r="A16" s="34"/>
      <c r="B16" s="348" t="s">
        <v>1200</v>
      </c>
      <c r="C16" s="349"/>
      <c r="D16" s="350">
        <v>71010055</v>
      </c>
      <c r="E16" s="351">
        <v>0</v>
      </c>
      <c r="F16" s="351">
        <v>0</v>
      </c>
      <c r="G16" s="352">
        <v>71010055</v>
      </c>
      <c r="H16" s="34"/>
    </row>
    <row r="17" spans="1:8" ht="15.75">
      <c r="A17" s="34"/>
      <c r="B17" s="34"/>
      <c r="C17" s="34"/>
      <c r="D17" s="34"/>
      <c r="E17" s="34"/>
      <c r="F17" s="34"/>
      <c r="G17" s="34"/>
      <c r="H17" s="34"/>
    </row>
  </sheetData>
  <sheetProtection/>
  <mergeCells count="5">
    <mergeCell ref="H6:M6"/>
    <mergeCell ref="B1:G1"/>
    <mergeCell ref="B2:G2"/>
    <mergeCell ref="B3:G3"/>
    <mergeCell ref="B4:G4"/>
  </mergeCells>
  <printOptions horizontalCentered="1"/>
  <pageMargins left="0.75" right="0.75" top="1" bottom="1" header="0.5" footer="0.5"/>
  <pageSetup horizontalDpi="300" verticalDpi="300" orientation="landscape" scale="81" r:id="rId1"/>
</worksheet>
</file>

<file path=xl/worksheets/sheet16.xml><?xml version="1.0" encoding="utf-8"?>
<worksheet xmlns="http://schemas.openxmlformats.org/spreadsheetml/2006/main" xmlns:r="http://schemas.openxmlformats.org/officeDocument/2006/relationships">
  <dimension ref="A1:M15"/>
  <sheetViews>
    <sheetView zoomScale="75" zoomScaleNormal="75" zoomScalePageLayoutView="0" workbookViewId="0" topLeftCell="A1">
      <selection activeCell="A1" sqref="A1:IV16384"/>
    </sheetView>
  </sheetViews>
  <sheetFormatPr defaultColWidth="9.00390625" defaultRowHeight="15.75"/>
  <cols>
    <col min="1" max="1" width="9.00390625" style="208" customWidth="1"/>
    <col min="2" max="2" width="13.375" style="208" customWidth="1"/>
    <col min="3" max="3" width="15.125" style="208" bestFit="1" customWidth="1"/>
    <col min="4" max="4" width="14.75390625" style="208" bestFit="1" customWidth="1"/>
    <col min="5" max="5" width="16.375" style="208" bestFit="1" customWidth="1"/>
    <col min="6" max="6" width="15.125" style="208" bestFit="1" customWidth="1"/>
    <col min="7" max="7" width="22.00390625" style="208" bestFit="1" customWidth="1"/>
    <col min="8" max="8" width="22.75390625" style="208" bestFit="1" customWidth="1"/>
    <col min="9" max="16384" width="9.00390625" style="208" customWidth="1"/>
  </cols>
  <sheetData>
    <row r="1" spans="1:7" ht="18.75">
      <c r="A1" s="332"/>
      <c r="B1" s="1022" t="s">
        <v>574</v>
      </c>
      <c r="C1" s="1022"/>
      <c r="D1" s="1022"/>
      <c r="E1" s="1022"/>
      <c r="F1" s="1022"/>
      <c r="G1" s="1022"/>
    </row>
    <row r="2" spans="1:7" ht="15.75">
      <c r="A2" s="333"/>
      <c r="B2" s="1022" t="s">
        <v>575</v>
      </c>
      <c r="C2" s="1022"/>
      <c r="D2" s="1022"/>
      <c r="E2" s="1022"/>
      <c r="F2" s="1022"/>
      <c r="G2" s="1022"/>
    </row>
    <row r="3" spans="1:7" ht="15.75">
      <c r="A3" s="100"/>
      <c r="B3" s="1022" t="s">
        <v>576</v>
      </c>
      <c r="C3" s="1022"/>
      <c r="D3" s="1022"/>
      <c r="E3" s="1022"/>
      <c r="F3" s="1022"/>
      <c r="G3" s="1022"/>
    </row>
    <row r="4" spans="2:7" ht="15.75">
      <c r="B4" s="1022" t="s">
        <v>1191</v>
      </c>
      <c r="C4" s="1022"/>
      <c r="D4" s="1022"/>
      <c r="E4" s="1022"/>
      <c r="F4" s="1022"/>
      <c r="G4" s="1022"/>
    </row>
    <row r="6" spans="8:13" ht="15.75">
      <c r="H6" s="1022"/>
      <c r="I6" s="1022"/>
      <c r="J6" s="1022"/>
      <c r="K6" s="1022"/>
      <c r="L6" s="1022"/>
      <c r="M6" s="1022"/>
    </row>
    <row r="8" spans="1:7" ht="15.75">
      <c r="A8" s="34"/>
      <c r="B8" s="334"/>
      <c r="C8" s="335"/>
      <c r="D8" s="336" t="s">
        <v>1159</v>
      </c>
      <c r="E8" s="335"/>
      <c r="F8" s="335"/>
      <c r="G8" s="337"/>
    </row>
    <row r="9" spans="1:7" ht="15.75">
      <c r="A9" s="34"/>
      <c r="B9" s="334" t="s">
        <v>1160</v>
      </c>
      <c r="C9" s="336" t="s">
        <v>1879</v>
      </c>
      <c r="D9" s="336" t="s">
        <v>676</v>
      </c>
      <c r="E9" s="338" t="s">
        <v>1593</v>
      </c>
      <c r="F9" s="338" t="s">
        <v>1594</v>
      </c>
      <c r="G9" s="339" t="s">
        <v>1595</v>
      </c>
    </row>
    <row r="10" spans="1:7" ht="15.75">
      <c r="A10" s="34"/>
      <c r="B10" s="336">
        <v>187</v>
      </c>
      <c r="C10" s="336">
        <v>18700001</v>
      </c>
      <c r="D10" s="340">
        <v>524359.32</v>
      </c>
      <c r="E10" s="341">
        <v>0</v>
      </c>
      <c r="F10" s="341">
        <v>0</v>
      </c>
      <c r="G10" s="342">
        <v>524359.32</v>
      </c>
    </row>
    <row r="11" spans="1:7" ht="15.75">
      <c r="A11" s="343"/>
      <c r="B11" s="344"/>
      <c r="C11" s="296">
        <v>18700002</v>
      </c>
      <c r="D11" s="345">
        <v>192391.82</v>
      </c>
      <c r="E11" s="298">
        <v>0</v>
      </c>
      <c r="F11" s="298">
        <v>0</v>
      </c>
      <c r="G11" s="299">
        <v>192391.82</v>
      </c>
    </row>
    <row r="12" spans="1:7" ht="15.75">
      <c r="A12" s="34"/>
      <c r="B12" s="344"/>
      <c r="C12" s="296">
        <v>18700003</v>
      </c>
      <c r="D12" s="345">
        <v>1705766.53</v>
      </c>
      <c r="E12" s="298">
        <v>0</v>
      </c>
      <c r="F12" s="298">
        <v>0</v>
      </c>
      <c r="G12" s="299">
        <v>1705766.53</v>
      </c>
    </row>
    <row r="13" spans="1:7" ht="15.75">
      <c r="A13" s="34"/>
      <c r="B13" s="346" t="s">
        <v>681</v>
      </c>
      <c r="C13" s="346"/>
      <c r="D13" s="347">
        <v>2422517.67</v>
      </c>
      <c r="E13" s="347">
        <v>0</v>
      </c>
      <c r="F13" s="347">
        <v>0</v>
      </c>
      <c r="G13" s="347">
        <v>2422517.67</v>
      </c>
    </row>
    <row r="14" spans="1:7" ht="15.75">
      <c r="A14" s="34"/>
      <c r="B14" s="34"/>
      <c r="C14" s="34"/>
      <c r="D14" s="34"/>
      <c r="E14" s="34"/>
      <c r="F14" s="34"/>
      <c r="G14" s="34"/>
    </row>
    <row r="15" spans="1:7" ht="15.75">
      <c r="A15" s="34"/>
      <c r="B15" s="34"/>
      <c r="C15" s="34"/>
      <c r="D15" s="34"/>
      <c r="E15" s="34"/>
      <c r="F15" s="34"/>
      <c r="G15" s="34"/>
    </row>
  </sheetData>
  <sheetProtection/>
  <mergeCells count="5">
    <mergeCell ref="H6:M6"/>
    <mergeCell ref="B1:G1"/>
    <mergeCell ref="B2:G2"/>
    <mergeCell ref="B3:G3"/>
    <mergeCell ref="B4:G4"/>
  </mergeCells>
  <printOptions horizontalCentered="1"/>
  <pageMargins left="0.75" right="0.75" top="1" bottom="1" header="0.5" footer="0.5"/>
  <pageSetup horizontalDpi="300" verticalDpi="300" orientation="landscape" scale="79" r:id="rId1"/>
</worksheet>
</file>

<file path=xl/worksheets/sheet17.xml><?xml version="1.0" encoding="utf-8"?>
<worksheet xmlns="http://schemas.openxmlformats.org/spreadsheetml/2006/main" xmlns:r="http://schemas.openxmlformats.org/officeDocument/2006/relationships">
  <dimension ref="A1:M50"/>
  <sheetViews>
    <sheetView zoomScale="75" zoomScaleNormal="75" zoomScalePageLayoutView="0" workbookViewId="0" topLeftCell="A24">
      <selection activeCell="A1" sqref="A1:IV16384"/>
    </sheetView>
  </sheetViews>
  <sheetFormatPr defaultColWidth="9.00390625" defaultRowHeight="15.75"/>
  <cols>
    <col min="1" max="1" width="9.00390625" style="208" customWidth="1"/>
    <col min="2" max="2" width="13.375" style="208" customWidth="1"/>
    <col min="3" max="3" width="15.125" style="208" bestFit="1" customWidth="1"/>
    <col min="4" max="4" width="14.75390625" style="208" bestFit="1" customWidth="1"/>
    <col min="5" max="5" width="16.375" style="208" bestFit="1" customWidth="1"/>
    <col min="6" max="6" width="15.125" style="208" bestFit="1" customWidth="1"/>
    <col min="7" max="7" width="22.00390625" style="208" bestFit="1" customWidth="1"/>
    <col min="8" max="8" width="22.75390625" style="208" bestFit="1" customWidth="1"/>
    <col min="9" max="16384" width="9.00390625" style="208" customWidth="1"/>
  </cols>
  <sheetData>
    <row r="1" spans="1:7" ht="18.75">
      <c r="A1" s="332"/>
      <c r="B1" s="1022" t="s">
        <v>574</v>
      </c>
      <c r="C1" s="1022"/>
      <c r="D1" s="1022"/>
      <c r="E1" s="1022"/>
      <c r="F1" s="1022"/>
      <c r="G1" s="1022"/>
    </row>
    <row r="2" spans="1:7" ht="15.75">
      <c r="A2" s="333"/>
      <c r="B2" s="1022" t="s">
        <v>575</v>
      </c>
      <c r="C2" s="1022"/>
      <c r="D2" s="1022"/>
      <c r="E2" s="1022"/>
      <c r="F2" s="1022"/>
      <c r="G2" s="1022"/>
    </row>
    <row r="3" spans="1:7" ht="15.75">
      <c r="A3" s="100"/>
      <c r="B3" s="1022" t="s">
        <v>576</v>
      </c>
      <c r="C3" s="1022"/>
      <c r="D3" s="1022"/>
      <c r="E3" s="1022"/>
      <c r="F3" s="1022"/>
      <c r="G3" s="1022"/>
    </row>
    <row r="4" spans="2:7" ht="15.75">
      <c r="B4" s="1022" t="s">
        <v>1190</v>
      </c>
      <c r="C4" s="1022"/>
      <c r="D4" s="1022"/>
      <c r="E4" s="1022"/>
      <c r="F4" s="1022"/>
      <c r="G4" s="1022"/>
    </row>
    <row r="6" spans="8:13" ht="15.75">
      <c r="H6" s="1022"/>
      <c r="I6" s="1022"/>
      <c r="J6" s="1022"/>
      <c r="K6" s="1022"/>
      <c r="L6" s="1022"/>
      <c r="M6" s="1022"/>
    </row>
    <row r="9" spans="1:7" ht="15.75">
      <c r="A9" s="34"/>
      <c r="B9" s="334"/>
      <c r="C9" s="335"/>
      <c r="D9" s="336" t="s">
        <v>1159</v>
      </c>
      <c r="E9" s="335"/>
      <c r="F9" s="335"/>
      <c r="G9" s="337"/>
    </row>
    <row r="10" spans="1:7" ht="15.75">
      <c r="A10" s="34"/>
      <c r="B10" s="334" t="s">
        <v>1160</v>
      </c>
      <c r="C10" s="336" t="s">
        <v>1879</v>
      </c>
      <c r="D10" s="336" t="s">
        <v>676</v>
      </c>
      <c r="E10" s="338" t="s">
        <v>1593</v>
      </c>
      <c r="F10" s="338" t="s">
        <v>1594</v>
      </c>
      <c r="G10" s="339" t="s">
        <v>1595</v>
      </c>
    </row>
    <row r="11" spans="1:7" ht="15.75">
      <c r="A11" s="34"/>
      <c r="B11" s="336">
        <v>186</v>
      </c>
      <c r="C11" s="336">
        <v>18600011</v>
      </c>
      <c r="D11" s="340">
        <v>-52705.85</v>
      </c>
      <c r="E11" s="341">
        <v>0</v>
      </c>
      <c r="F11" s="341">
        <v>0</v>
      </c>
      <c r="G11" s="342">
        <v>-52705.85</v>
      </c>
    </row>
    <row r="12" spans="1:7" ht="15.75">
      <c r="A12" s="343"/>
      <c r="B12" s="344"/>
      <c r="C12" s="296">
        <v>18600013</v>
      </c>
      <c r="D12" s="345">
        <v>1051719.23</v>
      </c>
      <c r="E12" s="298">
        <v>0</v>
      </c>
      <c r="F12" s="298">
        <v>0</v>
      </c>
      <c r="G12" s="299">
        <v>1051719.23</v>
      </c>
    </row>
    <row r="13" spans="1:7" ht="15.75">
      <c r="A13" s="34"/>
      <c r="B13" s="344"/>
      <c r="C13" s="296">
        <v>18600021</v>
      </c>
      <c r="D13" s="345">
        <v>6618.97</v>
      </c>
      <c r="E13" s="298">
        <v>0</v>
      </c>
      <c r="F13" s="298">
        <v>0</v>
      </c>
      <c r="G13" s="299">
        <v>6618.97</v>
      </c>
    </row>
    <row r="14" spans="1:7" ht="15.75">
      <c r="A14" s="34"/>
      <c r="B14" s="344"/>
      <c r="C14" s="296">
        <v>18600053</v>
      </c>
      <c r="D14" s="345">
        <v>868291.43</v>
      </c>
      <c r="E14" s="298">
        <v>0</v>
      </c>
      <c r="F14" s="298">
        <v>0</v>
      </c>
      <c r="G14" s="299">
        <v>868291.43</v>
      </c>
    </row>
    <row r="15" spans="1:7" ht="15.75">
      <c r="A15" s="34"/>
      <c r="B15" s="344"/>
      <c r="C15" s="296">
        <v>18600082</v>
      </c>
      <c r="D15" s="345">
        <v>109846.49</v>
      </c>
      <c r="E15" s="298">
        <v>0</v>
      </c>
      <c r="F15" s="298">
        <v>0</v>
      </c>
      <c r="G15" s="299">
        <v>109846.49</v>
      </c>
    </row>
    <row r="16" spans="1:7" ht="15.75">
      <c r="A16" s="34"/>
      <c r="B16" s="344"/>
      <c r="C16" s="296">
        <v>18600083</v>
      </c>
      <c r="D16" s="345">
        <v>101707814</v>
      </c>
      <c r="E16" s="298">
        <v>0</v>
      </c>
      <c r="F16" s="298">
        <v>0</v>
      </c>
      <c r="G16" s="299">
        <v>101707814</v>
      </c>
    </row>
    <row r="17" spans="1:7" ht="15.75">
      <c r="A17" s="34"/>
      <c r="B17" s="344"/>
      <c r="C17" s="296">
        <v>18600141</v>
      </c>
      <c r="D17" s="345">
        <v>4732025.51</v>
      </c>
      <c r="E17" s="298">
        <v>0</v>
      </c>
      <c r="F17" s="298">
        <v>0</v>
      </c>
      <c r="G17" s="299">
        <v>4732025.51</v>
      </c>
    </row>
    <row r="18" spans="1:7" ht="15.75">
      <c r="A18" s="34"/>
      <c r="B18" s="344"/>
      <c r="C18" s="296">
        <v>18600143</v>
      </c>
      <c r="D18" s="345">
        <v>1436843.78</v>
      </c>
      <c r="E18" s="298">
        <v>0</v>
      </c>
      <c r="F18" s="298">
        <v>0</v>
      </c>
      <c r="G18" s="299">
        <v>1436843.78</v>
      </c>
    </row>
    <row r="19" spans="1:7" ht="15.75">
      <c r="A19" s="34"/>
      <c r="B19" s="344"/>
      <c r="C19" s="296">
        <v>18600151</v>
      </c>
      <c r="D19" s="345">
        <v>-4732025.51</v>
      </c>
      <c r="E19" s="298">
        <v>0</v>
      </c>
      <c r="F19" s="298">
        <v>0</v>
      </c>
      <c r="G19" s="299">
        <v>-4732025.51</v>
      </c>
    </row>
    <row r="20" spans="1:7" ht="15.75">
      <c r="A20" s="34"/>
      <c r="B20" s="344"/>
      <c r="C20" s="296">
        <v>18600161</v>
      </c>
      <c r="D20" s="345">
        <v>204088.81</v>
      </c>
      <c r="E20" s="298">
        <v>0</v>
      </c>
      <c r="F20" s="298">
        <v>0</v>
      </c>
      <c r="G20" s="299">
        <v>204088.81</v>
      </c>
    </row>
    <row r="21" spans="1:7" ht="15.75">
      <c r="A21" s="34"/>
      <c r="B21" s="344"/>
      <c r="C21" s="296">
        <v>18600203</v>
      </c>
      <c r="D21" s="345">
        <v>104411.89</v>
      </c>
      <c r="E21" s="298">
        <v>0</v>
      </c>
      <c r="F21" s="298">
        <v>0</v>
      </c>
      <c r="G21" s="299">
        <v>104411.89</v>
      </c>
    </row>
    <row r="22" spans="1:7" ht="15.75">
      <c r="A22" s="34"/>
      <c r="B22" s="344"/>
      <c r="C22" s="296">
        <v>18600283</v>
      </c>
      <c r="D22" s="345">
        <v>39484.45</v>
      </c>
      <c r="E22" s="298">
        <v>0</v>
      </c>
      <c r="F22" s="298">
        <v>0</v>
      </c>
      <c r="G22" s="299">
        <v>39484.45</v>
      </c>
    </row>
    <row r="23" spans="1:7" ht="15.75">
      <c r="A23" s="34"/>
      <c r="B23" s="344"/>
      <c r="C23" s="296">
        <v>18600321</v>
      </c>
      <c r="D23" s="345">
        <v>7583389.86</v>
      </c>
      <c r="E23" s="298">
        <v>0</v>
      </c>
      <c r="F23" s="298">
        <v>0</v>
      </c>
      <c r="G23" s="299">
        <v>7583389.86</v>
      </c>
    </row>
    <row r="24" spans="1:7" ht="15.75">
      <c r="A24" s="34"/>
      <c r="B24" s="344"/>
      <c r="C24" s="296">
        <v>18600441</v>
      </c>
      <c r="D24" s="345">
        <v>136532.94</v>
      </c>
      <c r="E24" s="298">
        <v>0</v>
      </c>
      <c r="F24" s="298">
        <v>0</v>
      </c>
      <c r="G24" s="299">
        <v>136532.94</v>
      </c>
    </row>
    <row r="25" spans="1:7" ht="15.75">
      <c r="A25" s="34"/>
      <c r="B25" s="344"/>
      <c r="C25" s="296">
        <v>18600512</v>
      </c>
      <c r="D25" s="345">
        <v>54757495</v>
      </c>
      <c r="E25" s="298">
        <v>0</v>
      </c>
      <c r="F25" s="298">
        <v>0</v>
      </c>
      <c r="G25" s="299">
        <v>54757495</v>
      </c>
    </row>
    <row r="26" spans="1:7" ht="15.75">
      <c r="A26" s="34"/>
      <c r="B26" s="344"/>
      <c r="C26" s="296">
        <v>18600561</v>
      </c>
      <c r="D26" s="345">
        <v>2110331</v>
      </c>
      <c r="E26" s="298">
        <v>0</v>
      </c>
      <c r="F26" s="298">
        <v>0</v>
      </c>
      <c r="G26" s="299">
        <v>2110331</v>
      </c>
    </row>
    <row r="27" spans="1:7" ht="15.75">
      <c r="A27" s="34"/>
      <c r="B27" s="344"/>
      <c r="C27" s="296">
        <v>18600703</v>
      </c>
      <c r="D27" s="345">
        <v>89734.62</v>
      </c>
      <c r="E27" s="298">
        <v>0</v>
      </c>
      <c r="F27" s="298">
        <v>0</v>
      </c>
      <c r="G27" s="299">
        <v>89734.62</v>
      </c>
    </row>
    <row r="28" spans="1:7" ht="15.75">
      <c r="A28" s="34"/>
      <c r="B28" s="344"/>
      <c r="C28" s="296">
        <v>18608022</v>
      </c>
      <c r="D28" s="345">
        <v>29506744.71</v>
      </c>
      <c r="E28" s="298">
        <v>0</v>
      </c>
      <c r="F28" s="298">
        <v>0</v>
      </c>
      <c r="G28" s="299">
        <v>29506744.71</v>
      </c>
    </row>
    <row r="29" spans="1:7" ht="15.75">
      <c r="A29" s="34"/>
      <c r="B29" s="344"/>
      <c r="C29" s="296">
        <v>18608062</v>
      </c>
      <c r="D29" s="345">
        <v>-66066528.43</v>
      </c>
      <c r="E29" s="298">
        <v>0</v>
      </c>
      <c r="F29" s="298">
        <v>0</v>
      </c>
      <c r="G29" s="299">
        <v>-66066528.43</v>
      </c>
    </row>
    <row r="30" spans="1:7" ht="15.75">
      <c r="A30" s="34"/>
      <c r="B30" s="344"/>
      <c r="C30" s="296">
        <v>18608112</v>
      </c>
      <c r="D30" s="345">
        <v>37213837.42</v>
      </c>
      <c r="E30" s="298">
        <v>0</v>
      </c>
      <c r="F30" s="298">
        <v>0</v>
      </c>
      <c r="G30" s="299">
        <v>37213837.42</v>
      </c>
    </row>
    <row r="31" spans="1:7" ht="15.75">
      <c r="A31" s="34"/>
      <c r="B31" s="344"/>
      <c r="C31" s="296">
        <v>18608142</v>
      </c>
      <c r="D31" s="345">
        <v>9351936.58</v>
      </c>
      <c r="E31" s="298">
        <v>0</v>
      </c>
      <c r="F31" s="298">
        <v>0</v>
      </c>
      <c r="G31" s="299">
        <v>9351936.58</v>
      </c>
    </row>
    <row r="32" spans="1:7" ht="15.75">
      <c r="A32" s="34"/>
      <c r="B32" s="344"/>
      <c r="C32" s="296">
        <v>18608152</v>
      </c>
      <c r="D32" s="345">
        <v>209796.52</v>
      </c>
      <c r="E32" s="298">
        <v>0</v>
      </c>
      <c r="F32" s="298">
        <v>0</v>
      </c>
      <c r="G32" s="299">
        <v>209796.52</v>
      </c>
    </row>
    <row r="33" spans="1:7" ht="15.75">
      <c r="A33" s="34"/>
      <c r="B33" s="344"/>
      <c r="C33" s="296">
        <v>18608212</v>
      </c>
      <c r="D33" s="345">
        <v>1308870.57</v>
      </c>
      <c r="E33" s="298">
        <v>0</v>
      </c>
      <c r="F33" s="298">
        <v>0</v>
      </c>
      <c r="G33" s="299">
        <v>1308870.57</v>
      </c>
    </row>
    <row r="34" spans="1:7" ht="15.75">
      <c r="A34" s="34"/>
      <c r="B34" s="344"/>
      <c r="C34" s="296">
        <v>18608242</v>
      </c>
      <c r="D34" s="345">
        <v>8717.5</v>
      </c>
      <c r="E34" s="298">
        <v>0</v>
      </c>
      <c r="F34" s="298">
        <v>0</v>
      </c>
      <c r="G34" s="299">
        <v>8717.5</v>
      </c>
    </row>
    <row r="35" spans="1:7" ht="15.75">
      <c r="A35" s="34"/>
      <c r="B35" s="344"/>
      <c r="C35" s="296">
        <v>18608312</v>
      </c>
      <c r="D35" s="345">
        <v>2496996.21</v>
      </c>
      <c r="E35" s="298">
        <v>0</v>
      </c>
      <c r="F35" s="298">
        <v>0</v>
      </c>
      <c r="G35" s="299">
        <v>2496996.21</v>
      </c>
    </row>
    <row r="36" spans="1:7" ht="15.75">
      <c r="A36" s="34"/>
      <c r="B36" s="344"/>
      <c r="C36" s="296">
        <v>18608412</v>
      </c>
      <c r="D36" s="345">
        <v>2574313.54</v>
      </c>
      <c r="E36" s="298">
        <v>0</v>
      </c>
      <c r="F36" s="298">
        <v>0</v>
      </c>
      <c r="G36" s="299">
        <v>2574313.54</v>
      </c>
    </row>
    <row r="37" spans="1:7" ht="15.75">
      <c r="A37" s="34"/>
      <c r="B37" s="344"/>
      <c r="C37" s="296">
        <v>18608442</v>
      </c>
      <c r="D37" s="345">
        <v>856121.11</v>
      </c>
      <c r="E37" s="298">
        <v>0</v>
      </c>
      <c r="F37" s="298">
        <v>0</v>
      </c>
      <c r="G37" s="299">
        <v>856121.11</v>
      </c>
    </row>
    <row r="38" spans="1:7" ht="15.75">
      <c r="A38" s="34"/>
      <c r="B38" s="344"/>
      <c r="C38" s="296">
        <v>18608452</v>
      </c>
      <c r="D38" s="345">
        <v>366.95</v>
      </c>
      <c r="E38" s="298">
        <v>0</v>
      </c>
      <c r="F38" s="298">
        <v>0</v>
      </c>
      <c r="G38" s="299">
        <v>366.95</v>
      </c>
    </row>
    <row r="39" spans="1:7" ht="15.75">
      <c r="A39" s="34"/>
      <c r="B39" s="344"/>
      <c r="C39" s="296">
        <v>18608542</v>
      </c>
      <c r="D39" s="345">
        <v>379591.4</v>
      </c>
      <c r="E39" s="298">
        <v>0</v>
      </c>
      <c r="F39" s="298">
        <v>0</v>
      </c>
      <c r="G39" s="299">
        <v>379591.4</v>
      </c>
    </row>
    <row r="40" spans="1:7" ht="15.75">
      <c r="A40" s="34"/>
      <c r="B40" s="344"/>
      <c r="C40" s="296">
        <v>18608612</v>
      </c>
      <c r="D40" s="345">
        <v>769040.33</v>
      </c>
      <c r="E40" s="298">
        <v>0</v>
      </c>
      <c r="F40" s="298">
        <v>0</v>
      </c>
      <c r="G40" s="299">
        <v>769040.33</v>
      </c>
    </row>
    <row r="41" spans="1:7" ht="15.75">
      <c r="A41" s="34"/>
      <c r="B41" s="344"/>
      <c r="C41" s="296">
        <v>18608642</v>
      </c>
      <c r="D41" s="345">
        <v>15888.2</v>
      </c>
      <c r="E41" s="298">
        <v>0</v>
      </c>
      <c r="F41" s="298">
        <v>0</v>
      </c>
      <c r="G41" s="299">
        <v>15888.2</v>
      </c>
    </row>
    <row r="42" spans="1:7" ht="15.75">
      <c r="A42" s="34"/>
      <c r="B42" s="344"/>
      <c r="C42" s="296">
        <v>18608712</v>
      </c>
      <c r="D42" s="345">
        <v>3082810.85</v>
      </c>
      <c r="E42" s="298">
        <v>0</v>
      </c>
      <c r="F42" s="298">
        <v>0</v>
      </c>
      <c r="G42" s="299">
        <v>3082810.85</v>
      </c>
    </row>
    <row r="43" spans="1:7" ht="15.75">
      <c r="A43" s="34"/>
      <c r="B43" s="344"/>
      <c r="C43" s="296">
        <v>18608742</v>
      </c>
      <c r="D43" s="345">
        <v>3136011.51</v>
      </c>
      <c r="E43" s="298">
        <v>0</v>
      </c>
      <c r="F43" s="298">
        <v>0</v>
      </c>
      <c r="G43" s="299">
        <v>3136011.51</v>
      </c>
    </row>
    <row r="44" spans="1:7" ht="15.75">
      <c r="A44" s="34"/>
      <c r="B44" s="344"/>
      <c r="C44" s="296">
        <v>18608812</v>
      </c>
      <c r="D44" s="345">
        <v>995</v>
      </c>
      <c r="E44" s="298">
        <v>0</v>
      </c>
      <c r="F44" s="298">
        <v>0</v>
      </c>
      <c r="G44" s="299">
        <v>995</v>
      </c>
    </row>
    <row r="45" spans="1:7" ht="15.75">
      <c r="A45" s="34"/>
      <c r="B45" s="344"/>
      <c r="C45" s="296">
        <v>18608942</v>
      </c>
      <c r="D45" s="345">
        <v>3071667.85</v>
      </c>
      <c r="E45" s="298">
        <v>0</v>
      </c>
      <c r="F45" s="298">
        <v>0</v>
      </c>
      <c r="G45" s="299">
        <v>3071667.85</v>
      </c>
    </row>
    <row r="46" spans="1:7" ht="15.75">
      <c r="A46" s="34"/>
      <c r="B46" s="344"/>
      <c r="C46" s="296">
        <v>18609212</v>
      </c>
      <c r="D46" s="345">
        <v>66942.15</v>
      </c>
      <c r="E46" s="298">
        <v>0</v>
      </c>
      <c r="F46" s="298">
        <v>0</v>
      </c>
      <c r="G46" s="299">
        <v>66942.15</v>
      </c>
    </row>
    <row r="47" spans="1:7" ht="15.75">
      <c r="A47" s="34"/>
      <c r="B47" s="344"/>
      <c r="C47" s="296">
        <v>18609312</v>
      </c>
      <c r="D47" s="345">
        <v>6138927.3</v>
      </c>
      <c r="E47" s="298">
        <v>0</v>
      </c>
      <c r="F47" s="298">
        <v>0</v>
      </c>
      <c r="G47" s="299">
        <v>6138927.3</v>
      </c>
    </row>
    <row r="48" spans="1:7" ht="15.75">
      <c r="A48" s="34"/>
      <c r="B48" s="344"/>
      <c r="C48" s="296">
        <v>18609522</v>
      </c>
      <c r="D48" s="345">
        <v>59043.75</v>
      </c>
      <c r="E48" s="298">
        <v>0</v>
      </c>
      <c r="F48" s="298">
        <v>0</v>
      </c>
      <c r="G48" s="299">
        <v>59043.75</v>
      </c>
    </row>
    <row r="49" spans="1:7" ht="15.75">
      <c r="A49" s="34"/>
      <c r="B49" s="344"/>
      <c r="C49" s="296">
        <v>18609532</v>
      </c>
      <c r="D49" s="345">
        <v>8462.61</v>
      </c>
      <c r="E49" s="298">
        <v>0</v>
      </c>
      <c r="F49" s="298">
        <v>0</v>
      </c>
      <c r="G49" s="299">
        <v>8462.61</v>
      </c>
    </row>
    <row r="50" spans="1:7" ht="15.75">
      <c r="A50" s="34"/>
      <c r="B50" s="346" t="s">
        <v>682</v>
      </c>
      <c r="C50" s="346"/>
      <c r="D50" s="347">
        <v>204344450.25000003</v>
      </c>
      <c r="E50" s="347">
        <v>0</v>
      </c>
      <c r="F50" s="347">
        <v>0</v>
      </c>
      <c r="G50" s="347">
        <v>204344450.25000003</v>
      </c>
    </row>
  </sheetData>
  <sheetProtection/>
  <autoFilter ref="D10:G50"/>
  <mergeCells count="5">
    <mergeCell ref="H6:M6"/>
    <mergeCell ref="B1:G1"/>
    <mergeCell ref="B2:G2"/>
    <mergeCell ref="B3:G3"/>
    <mergeCell ref="B4:G4"/>
  </mergeCells>
  <printOptions/>
  <pageMargins left="0.75" right="0.75" top="1" bottom="1" header="0.5" footer="0.5"/>
  <pageSetup horizontalDpi="300" verticalDpi="300" orientation="portrait" scale="79" r:id="rId1"/>
</worksheet>
</file>

<file path=xl/worksheets/sheet18.xml><?xml version="1.0" encoding="utf-8"?>
<worksheet xmlns="http://schemas.openxmlformats.org/spreadsheetml/2006/main" xmlns:r="http://schemas.openxmlformats.org/officeDocument/2006/relationships">
  <dimension ref="A1:H70"/>
  <sheetViews>
    <sheetView zoomScale="75" zoomScaleNormal="75" zoomScalePageLayoutView="0" workbookViewId="0" topLeftCell="A52">
      <selection activeCell="A1" sqref="A1:IV16384"/>
    </sheetView>
  </sheetViews>
  <sheetFormatPr defaultColWidth="9.00390625" defaultRowHeight="15.75"/>
  <cols>
    <col min="1" max="1" width="9.00390625" style="208" customWidth="1"/>
    <col min="2" max="2" width="13.375" style="208" customWidth="1"/>
    <col min="3" max="3" width="15.125" style="208" bestFit="1" customWidth="1"/>
    <col min="4" max="4" width="14.75390625" style="208" bestFit="1" customWidth="1"/>
    <col min="5" max="5" width="16.375" style="208" bestFit="1" customWidth="1"/>
    <col min="6" max="6" width="15.125" style="208" bestFit="1" customWidth="1"/>
    <col min="7" max="7" width="22.00390625" style="208" bestFit="1" customWidth="1"/>
    <col min="8" max="8" width="22.75390625" style="208" bestFit="1" customWidth="1"/>
    <col min="9" max="16384" width="9.00390625" style="208" customWidth="1"/>
  </cols>
  <sheetData>
    <row r="1" spans="1:7" ht="18.75">
      <c r="A1" s="332"/>
      <c r="B1" s="1022" t="s">
        <v>574</v>
      </c>
      <c r="C1" s="1022"/>
      <c r="D1" s="1022"/>
      <c r="E1" s="1022"/>
      <c r="F1" s="1022"/>
      <c r="G1" s="1022"/>
    </row>
    <row r="2" spans="1:7" ht="15.75">
      <c r="A2" s="333"/>
      <c r="B2" s="1022" t="s">
        <v>575</v>
      </c>
      <c r="C2" s="1022"/>
      <c r="D2" s="1022"/>
      <c r="E2" s="1022"/>
      <c r="F2" s="1022"/>
      <c r="G2" s="1022"/>
    </row>
    <row r="3" spans="1:7" ht="15.75">
      <c r="A3" s="100"/>
      <c r="B3" s="1022" t="s">
        <v>576</v>
      </c>
      <c r="C3" s="1022"/>
      <c r="D3" s="1022"/>
      <c r="E3" s="1022"/>
      <c r="F3" s="1022"/>
      <c r="G3" s="1022"/>
    </row>
    <row r="4" spans="2:7" ht="15.75">
      <c r="B4" s="1022" t="s">
        <v>1189</v>
      </c>
      <c r="C4" s="1022"/>
      <c r="D4" s="1022"/>
      <c r="E4" s="1022"/>
      <c r="F4" s="1022"/>
      <c r="G4" s="1022"/>
    </row>
    <row r="9" spans="1:8" ht="15.75">
      <c r="A9" s="34"/>
      <c r="B9" s="334"/>
      <c r="C9" s="335"/>
      <c r="D9" s="336" t="s">
        <v>1159</v>
      </c>
      <c r="E9" s="335"/>
      <c r="F9" s="335"/>
      <c r="G9" s="337"/>
      <c r="H9" s="34"/>
    </row>
    <row r="10" spans="1:8" ht="15.75">
      <c r="A10" s="34"/>
      <c r="B10" s="334" t="s">
        <v>1160</v>
      </c>
      <c r="C10" s="336" t="s">
        <v>1879</v>
      </c>
      <c r="D10" s="336" t="s">
        <v>676</v>
      </c>
      <c r="E10" s="338" t="s">
        <v>1593</v>
      </c>
      <c r="F10" s="338" t="s">
        <v>1594</v>
      </c>
      <c r="G10" s="339" t="s">
        <v>1595</v>
      </c>
      <c r="H10" s="34"/>
    </row>
    <row r="11" spans="1:8" ht="15.75">
      <c r="A11" s="34"/>
      <c r="B11" s="336">
        <v>182</v>
      </c>
      <c r="C11" s="336">
        <v>18230001</v>
      </c>
      <c r="D11" s="340">
        <v>163452754</v>
      </c>
      <c r="E11" s="341">
        <v>163452754</v>
      </c>
      <c r="F11" s="341">
        <v>0</v>
      </c>
      <c r="G11" s="342">
        <v>0</v>
      </c>
      <c r="H11" s="34"/>
    </row>
    <row r="12" spans="1:8" ht="15.75">
      <c r="A12" s="343"/>
      <c r="B12" s="344"/>
      <c r="C12" s="296">
        <v>18230002</v>
      </c>
      <c r="D12" s="345">
        <v>25062624</v>
      </c>
      <c r="E12" s="298">
        <v>0</v>
      </c>
      <c r="F12" s="298">
        <v>0</v>
      </c>
      <c r="G12" s="299">
        <v>25062624</v>
      </c>
      <c r="H12" s="343"/>
    </row>
    <row r="13" spans="1:8" ht="15.75">
      <c r="A13" s="34"/>
      <c r="B13" s="344"/>
      <c r="C13" s="296">
        <v>18230021</v>
      </c>
      <c r="D13" s="345">
        <v>27106400.49</v>
      </c>
      <c r="E13" s="298">
        <v>0</v>
      </c>
      <c r="F13" s="298">
        <v>0</v>
      </c>
      <c r="G13" s="299">
        <v>27106400.49</v>
      </c>
      <c r="H13" s="34"/>
    </row>
    <row r="14" spans="1:8" ht="15.75">
      <c r="A14" s="34"/>
      <c r="B14" s="344"/>
      <c r="C14" s="296">
        <v>18230031</v>
      </c>
      <c r="D14" s="345">
        <v>33325564.68</v>
      </c>
      <c r="E14" s="298">
        <v>0</v>
      </c>
      <c r="F14" s="298">
        <v>0</v>
      </c>
      <c r="G14" s="299">
        <v>33325564.68</v>
      </c>
      <c r="H14" s="34"/>
    </row>
    <row r="15" spans="1:8" ht="15.75">
      <c r="A15" s="34"/>
      <c r="B15" s="344"/>
      <c r="C15" s="296">
        <v>18230032</v>
      </c>
      <c r="D15" s="345">
        <v>6757534.09</v>
      </c>
      <c r="E15" s="298">
        <v>0</v>
      </c>
      <c r="F15" s="298">
        <v>0</v>
      </c>
      <c r="G15" s="299">
        <v>6757534.09</v>
      </c>
      <c r="H15" s="34"/>
    </row>
    <row r="16" spans="1:8" ht="15.75">
      <c r="A16" s="34"/>
      <c r="B16" s="344"/>
      <c r="C16" s="296">
        <v>18230041</v>
      </c>
      <c r="D16" s="345">
        <v>21589277</v>
      </c>
      <c r="E16" s="298">
        <v>21589277</v>
      </c>
      <c r="F16" s="298">
        <v>0</v>
      </c>
      <c r="G16" s="299">
        <v>0</v>
      </c>
      <c r="H16" s="34"/>
    </row>
    <row r="17" spans="1:8" ht="15.75">
      <c r="A17" s="34"/>
      <c r="B17" s="344"/>
      <c r="C17" s="296">
        <v>18230042</v>
      </c>
      <c r="D17" s="345">
        <v>1657398.2</v>
      </c>
      <c r="E17" s="298">
        <v>0</v>
      </c>
      <c r="F17" s="298">
        <v>0</v>
      </c>
      <c r="G17" s="299">
        <v>1657398.2</v>
      </c>
      <c r="H17" s="34"/>
    </row>
    <row r="18" spans="1:8" ht="15.75">
      <c r="A18" s="34"/>
      <c r="B18" s="344"/>
      <c r="C18" s="296">
        <v>18230051</v>
      </c>
      <c r="D18" s="345">
        <v>-11529722.91</v>
      </c>
      <c r="E18" s="298">
        <v>-11529722.91</v>
      </c>
      <c r="F18" s="298">
        <v>0</v>
      </c>
      <c r="G18" s="299">
        <v>0</v>
      </c>
      <c r="H18" s="34"/>
    </row>
    <row r="19" spans="1:8" ht="15.75">
      <c r="A19" s="34"/>
      <c r="B19" s="344"/>
      <c r="C19" s="296">
        <v>18230061</v>
      </c>
      <c r="D19" s="345">
        <v>2426881</v>
      </c>
      <c r="E19" s="298">
        <v>2426881</v>
      </c>
      <c r="F19" s="298">
        <v>0</v>
      </c>
      <c r="G19" s="299">
        <v>0</v>
      </c>
      <c r="H19" s="34"/>
    </row>
    <row r="20" spans="1:8" ht="15.75">
      <c r="A20" s="34"/>
      <c r="B20" s="344"/>
      <c r="C20" s="296">
        <v>18230071</v>
      </c>
      <c r="D20" s="345">
        <v>113632921</v>
      </c>
      <c r="E20" s="298">
        <v>113632921</v>
      </c>
      <c r="F20" s="298">
        <v>0</v>
      </c>
      <c r="G20" s="299">
        <v>0</v>
      </c>
      <c r="H20" s="34"/>
    </row>
    <row r="21" spans="1:8" ht="15.75">
      <c r="A21" s="34"/>
      <c r="B21" s="344"/>
      <c r="C21" s="296">
        <v>18230081</v>
      </c>
      <c r="D21" s="345">
        <v>-76603502.99</v>
      </c>
      <c r="E21" s="298">
        <v>-76603502.99</v>
      </c>
      <c r="F21" s="298">
        <v>0</v>
      </c>
      <c r="G21" s="299">
        <v>0</v>
      </c>
      <c r="H21" s="34"/>
    </row>
    <row r="22" spans="1:8" ht="15.75">
      <c r="A22" s="34"/>
      <c r="B22" s="344"/>
      <c r="C22" s="296">
        <v>18230131</v>
      </c>
      <c r="D22" s="345">
        <v>1332056</v>
      </c>
      <c r="E22" s="298">
        <v>0</v>
      </c>
      <c r="F22" s="298">
        <v>0</v>
      </c>
      <c r="G22" s="299">
        <v>1332056</v>
      </c>
      <c r="H22" s="34"/>
    </row>
    <row r="23" spans="1:8" ht="15.75">
      <c r="A23" s="34"/>
      <c r="B23" s="344"/>
      <c r="C23" s="296">
        <v>18230171</v>
      </c>
      <c r="D23" s="345">
        <v>4488032.98</v>
      </c>
      <c r="E23" s="298">
        <v>4488032.98</v>
      </c>
      <c r="F23" s="298">
        <v>0</v>
      </c>
      <c r="G23" s="299">
        <v>0</v>
      </c>
      <c r="H23" s="34"/>
    </row>
    <row r="24" spans="1:8" ht="15.75">
      <c r="A24" s="34"/>
      <c r="B24" s="344"/>
      <c r="C24" s="296">
        <v>18230191</v>
      </c>
      <c r="D24" s="345">
        <v>3669461.84</v>
      </c>
      <c r="E24" s="298">
        <v>0</v>
      </c>
      <c r="F24" s="298">
        <v>0</v>
      </c>
      <c r="G24" s="299">
        <v>3669461.84</v>
      </c>
      <c r="H24" s="34"/>
    </row>
    <row r="25" spans="1:8" ht="15.75">
      <c r="A25" s="34"/>
      <c r="B25" s="344"/>
      <c r="C25" s="296">
        <v>18230192</v>
      </c>
      <c r="D25" s="345">
        <v>2534193.06</v>
      </c>
      <c r="E25" s="298">
        <v>0</v>
      </c>
      <c r="F25" s="298">
        <v>0</v>
      </c>
      <c r="G25" s="299">
        <v>2534193.06</v>
      </c>
      <c r="H25" s="34"/>
    </row>
    <row r="26" spans="1:8" ht="15.75">
      <c r="A26" s="34"/>
      <c r="B26" s="344"/>
      <c r="C26" s="296">
        <v>18230221</v>
      </c>
      <c r="D26" s="345">
        <v>861.96</v>
      </c>
      <c r="E26" s="298">
        <v>861.96</v>
      </c>
      <c r="F26" s="298">
        <v>0</v>
      </c>
      <c r="G26" s="299">
        <v>0</v>
      </c>
      <c r="H26" s="34"/>
    </row>
    <row r="27" spans="1:8" ht="15.75">
      <c r="A27" s="34"/>
      <c r="B27" s="344"/>
      <c r="C27" s="296">
        <v>18230231</v>
      </c>
      <c r="D27" s="345">
        <v>8857970.51</v>
      </c>
      <c r="E27" s="298">
        <v>0</v>
      </c>
      <c r="F27" s="298">
        <v>8857970.51</v>
      </c>
      <c r="G27" s="299">
        <v>0</v>
      </c>
      <c r="H27" s="34"/>
    </row>
    <row r="28" spans="1:8" ht="15.75">
      <c r="A28" s="34"/>
      <c r="B28" s="344"/>
      <c r="C28" s="296">
        <v>18230301</v>
      </c>
      <c r="D28" s="345">
        <v>-314752.23</v>
      </c>
      <c r="E28" s="298">
        <v>0</v>
      </c>
      <c r="F28" s="298">
        <v>0</v>
      </c>
      <c r="G28" s="299">
        <v>-314752.23</v>
      </c>
      <c r="H28" s="34"/>
    </row>
    <row r="29" spans="1:8" ht="15.75">
      <c r="A29" s="34"/>
      <c r="B29" s="344"/>
      <c r="C29" s="296">
        <v>18230311</v>
      </c>
      <c r="D29" s="345">
        <v>15000</v>
      </c>
      <c r="E29" s="298">
        <v>0</v>
      </c>
      <c r="F29" s="298">
        <v>0</v>
      </c>
      <c r="G29" s="299">
        <v>15000</v>
      </c>
      <c r="H29" s="34"/>
    </row>
    <row r="30" spans="1:8" ht="15.75">
      <c r="A30" s="34"/>
      <c r="B30" s="344"/>
      <c r="C30" s="296">
        <v>18230321</v>
      </c>
      <c r="D30" s="345">
        <v>52471.63</v>
      </c>
      <c r="E30" s="298">
        <v>0</v>
      </c>
      <c r="F30" s="298">
        <v>0</v>
      </c>
      <c r="G30" s="299">
        <v>52471.63</v>
      </c>
      <c r="H30" s="34"/>
    </row>
    <row r="31" spans="1:8" ht="15.75">
      <c r="A31" s="34"/>
      <c r="B31" s="344"/>
      <c r="C31" s="296">
        <v>18230351</v>
      </c>
      <c r="D31" s="345">
        <v>95504058.69</v>
      </c>
      <c r="E31" s="298">
        <v>0</v>
      </c>
      <c r="F31" s="298">
        <v>0</v>
      </c>
      <c r="G31" s="299">
        <v>95504058.69</v>
      </c>
      <c r="H31" s="34"/>
    </row>
    <row r="32" spans="1:8" ht="15.75">
      <c r="A32" s="34"/>
      <c r="B32" s="344"/>
      <c r="C32" s="296">
        <v>18230361</v>
      </c>
      <c r="D32" s="345">
        <v>314752.23</v>
      </c>
      <c r="E32" s="298">
        <v>0</v>
      </c>
      <c r="F32" s="298">
        <v>0</v>
      </c>
      <c r="G32" s="299">
        <v>314752.23</v>
      </c>
      <c r="H32" s="34"/>
    </row>
    <row r="33" spans="1:8" ht="15.75">
      <c r="A33" s="34"/>
      <c r="B33" s="344"/>
      <c r="C33" s="296">
        <v>18230402</v>
      </c>
      <c r="D33" s="345">
        <v>1192.2</v>
      </c>
      <c r="E33" s="298">
        <v>0</v>
      </c>
      <c r="F33" s="298">
        <v>0</v>
      </c>
      <c r="G33" s="299">
        <v>1192.2</v>
      </c>
      <c r="H33" s="34"/>
    </row>
    <row r="34" spans="1:8" ht="15.75">
      <c r="A34" s="34"/>
      <c r="B34" s="344"/>
      <c r="C34" s="296">
        <v>18230432</v>
      </c>
      <c r="D34" s="345">
        <v>2862110.15</v>
      </c>
      <c r="E34" s="298">
        <v>0</v>
      </c>
      <c r="F34" s="298">
        <v>0</v>
      </c>
      <c r="G34" s="299">
        <v>2862110.15</v>
      </c>
      <c r="H34" s="34"/>
    </row>
    <row r="35" spans="1:8" ht="15.75">
      <c r="A35" s="34"/>
      <c r="B35" s="344"/>
      <c r="C35" s="296">
        <v>18230442</v>
      </c>
      <c r="D35" s="345">
        <v>-1183277.98</v>
      </c>
      <c r="E35" s="298">
        <v>0</v>
      </c>
      <c r="F35" s="298">
        <v>0</v>
      </c>
      <c r="G35" s="299">
        <v>-1183277.98</v>
      </c>
      <c r="H35" s="34"/>
    </row>
    <row r="36" spans="1:8" ht="15.75">
      <c r="A36" s="34"/>
      <c r="B36" s="344"/>
      <c r="C36" s="296">
        <v>18230621</v>
      </c>
      <c r="D36" s="345">
        <v>-31391839.14</v>
      </c>
      <c r="E36" s="298">
        <v>0</v>
      </c>
      <c r="F36" s="298">
        <v>0</v>
      </c>
      <c r="G36" s="299">
        <v>-31391839.14</v>
      </c>
      <c r="H36" s="34"/>
    </row>
    <row r="37" spans="1:8" ht="15.75">
      <c r="A37" s="34"/>
      <c r="B37" s="344"/>
      <c r="C37" s="296">
        <v>18230631</v>
      </c>
      <c r="D37" s="345">
        <v>90241689</v>
      </c>
      <c r="E37" s="298">
        <v>0</v>
      </c>
      <c r="F37" s="298">
        <v>0</v>
      </c>
      <c r="G37" s="299">
        <v>90241689</v>
      </c>
      <c r="H37" s="34"/>
    </row>
    <row r="38" spans="1:8" ht="15.75">
      <c r="A38" s="34"/>
      <c r="B38" s="344"/>
      <c r="C38" s="296">
        <v>18230691</v>
      </c>
      <c r="D38" s="345">
        <v>-473284.51</v>
      </c>
      <c r="E38" s="298">
        <v>-473284.51</v>
      </c>
      <c r="F38" s="298">
        <v>0</v>
      </c>
      <c r="G38" s="299">
        <v>0</v>
      </c>
      <c r="H38" s="34"/>
    </row>
    <row r="39" spans="1:8" ht="15.75">
      <c r="A39" s="34"/>
      <c r="B39" s="344"/>
      <c r="C39" s="296">
        <v>18230791</v>
      </c>
      <c r="D39" s="345">
        <v>5101727</v>
      </c>
      <c r="E39" s="298">
        <v>0</v>
      </c>
      <c r="F39" s="298">
        <v>0</v>
      </c>
      <c r="G39" s="299">
        <v>5101727</v>
      </c>
      <c r="H39" s="34"/>
    </row>
    <row r="40" spans="1:8" ht="15.75">
      <c r="A40" s="34"/>
      <c r="B40" s="344"/>
      <c r="C40" s="296">
        <v>18230811</v>
      </c>
      <c r="D40" s="345">
        <v>-57848</v>
      </c>
      <c r="E40" s="298">
        <v>0</v>
      </c>
      <c r="F40" s="298">
        <v>0</v>
      </c>
      <c r="G40" s="299">
        <v>-57848</v>
      </c>
      <c r="H40" s="34"/>
    </row>
    <row r="41" spans="1:8" ht="15.75">
      <c r="A41" s="34"/>
      <c r="B41" s="344"/>
      <c r="C41" s="296">
        <v>18230821</v>
      </c>
      <c r="D41" s="345">
        <v>57848</v>
      </c>
      <c r="E41" s="298">
        <v>0</v>
      </c>
      <c r="F41" s="298">
        <v>0</v>
      </c>
      <c r="G41" s="299">
        <v>57848</v>
      </c>
      <c r="H41" s="34"/>
    </row>
    <row r="42" spans="1:8" ht="15.75">
      <c r="A42" s="34"/>
      <c r="B42" s="344"/>
      <c r="C42" s="296">
        <v>18230901</v>
      </c>
      <c r="D42" s="345">
        <v>1813370.49</v>
      </c>
      <c r="E42" s="298">
        <v>0</v>
      </c>
      <c r="F42" s="298">
        <v>0</v>
      </c>
      <c r="G42" s="299">
        <v>1813370.49</v>
      </c>
      <c r="H42" s="34"/>
    </row>
    <row r="43" spans="1:8" ht="15.75">
      <c r="A43" s="34"/>
      <c r="B43" s="344"/>
      <c r="C43" s="296">
        <v>18230921</v>
      </c>
      <c r="D43" s="345">
        <v>19757302.22</v>
      </c>
      <c r="E43" s="298">
        <v>0</v>
      </c>
      <c r="F43" s="298">
        <v>0</v>
      </c>
      <c r="G43" s="299">
        <v>19757302.22</v>
      </c>
      <c r="H43" s="34"/>
    </row>
    <row r="44" spans="1:8" ht="15.75">
      <c r="A44" s="34"/>
      <c r="B44" s="344"/>
      <c r="C44" s="296">
        <v>18230941</v>
      </c>
      <c r="D44" s="345">
        <v>294277.24</v>
      </c>
      <c r="E44" s="298">
        <v>0</v>
      </c>
      <c r="F44" s="298">
        <v>0</v>
      </c>
      <c r="G44" s="299">
        <v>294277.24</v>
      </c>
      <c r="H44" s="34"/>
    </row>
    <row r="45" spans="1:8" ht="15.75">
      <c r="A45" s="34"/>
      <c r="B45" s="344"/>
      <c r="C45" s="296">
        <v>18230942</v>
      </c>
      <c r="D45" s="345">
        <v>402567.24</v>
      </c>
      <c r="E45" s="298">
        <v>0</v>
      </c>
      <c r="F45" s="298">
        <v>0</v>
      </c>
      <c r="G45" s="299">
        <v>402567.24</v>
      </c>
      <c r="H45" s="34"/>
    </row>
    <row r="46" spans="1:8" ht="15.75">
      <c r="A46" s="34"/>
      <c r="B46" s="344"/>
      <c r="C46" s="296">
        <v>18232221</v>
      </c>
      <c r="D46" s="345">
        <v>922486.24</v>
      </c>
      <c r="E46" s="298">
        <v>0</v>
      </c>
      <c r="F46" s="298">
        <v>0</v>
      </c>
      <c r="G46" s="299">
        <v>922486.24</v>
      </c>
      <c r="H46" s="34"/>
    </row>
    <row r="47" spans="1:8" ht="15.75">
      <c r="A47" s="34"/>
      <c r="B47" s="344"/>
      <c r="C47" s="296">
        <v>18232251</v>
      </c>
      <c r="D47" s="345">
        <v>577513.76</v>
      </c>
      <c r="E47" s="298">
        <v>0</v>
      </c>
      <c r="F47" s="298">
        <v>0</v>
      </c>
      <c r="G47" s="299">
        <v>577513.76</v>
      </c>
      <c r="H47" s="34"/>
    </row>
    <row r="48" spans="1:8" ht="15.75">
      <c r="A48" s="34"/>
      <c r="B48" s="344"/>
      <c r="C48" s="296">
        <v>18232271</v>
      </c>
      <c r="D48" s="345">
        <v>56800.68</v>
      </c>
      <c r="E48" s="298">
        <v>0</v>
      </c>
      <c r="F48" s="298">
        <v>0</v>
      </c>
      <c r="G48" s="299">
        <v>56800.68</v>
      </c>
      <c r="H48" s="34"/>
    </row>
    <row r="49" spans="1:8" ht="15.75">
      <c r="A49" s="34"/>
      <c r="B49" s="344"/>
      <c r="C49" s="296">
        <v>18233061</v>
      </c>
      <c r="D49" s="345">
        <v>10000</v>
      </c>
      <c r="E49" s="298">
        <v>0</v>
      </c>
      <c r="F49" s="298">
        <v>0</v>
      </c>
      <c r="G49" s="299">
        <v>10000</v>
      </c>
      <c r="H49" s="34"/>
    </row>
    <row r="50" spans="1:8" ht="15.75">
      <c r="A50" s="34"/>
      <c r="B50" s="344"/>
      <c r="C50" s="296">
        <v>18233091</v>
      </c>
      <c r="D50" s="345">
        <v>22528.37</v>
      </c>
      <c r="E50" s="298">
        <v>0</v>
      </c>
      <c r="F50" s="298">
        <v>0</v>
      </c>
      <c r="G50" s="299">
        <v>22528.37</v>
      </c>
      <c r="H50" s="34"/>
    </row>
    <row r="51" spans="1:8" ht="15.75">
      <c r="A51" s="34"/>
      <c r="B51" s="344"/>
      <c r="C51" s="296">
        <v>18236021</v>
      </c>
      <c r="D51" s="345">
        <v>15256064.07</v>
      </c>
      <c r="E51" s="298">
        <v>15256064.07</v>
      </c>
      <c r="F51" s="298">
        <v>0</v>
      </c>
      <c r="G51" s="299">
        <v>0</v>
      </c>
      <c r="H51" s="34"/>
    </row>
    <row r="52" spans="1:8" ht="15.75">
      <c r="A52" s="34"/>
      <c r="B52" s="344"/>
      <c r="C52" s="296">
        <v>18236022</v>
      </c>
      <c r="D52" s="345">
        <v>122343.14</v>
      </c>
      <c r="E52" s="298">
        <v>0</v>
      </c>
      <c r="F52" s="298">
        <v>0</v>
      </c>
      <c r="G52" s="299">
        <v>122343.14</v>
      </c>
      <c r="H52" s="34"/>
    </row>
    <row r="53" spans="1:8" ht="15.75">
      <c r="A53" s="34"/>
      <c r="B53" s="344"/>
      <c r="C53" s="296">
        <v>18236031</v>
      </c>
      <c r="D53" s="345">
        <v>2873005.76</v>
      </c>
      <c r="E53" s="298">
        <v>2873005.76</v>
      </c>
      <c r="F53" s="298">
        <v>0</v>
      </c>
      <c r="G53" s="299">
        <v>0</v>
      </c>
      <c r="H53" s="34"/>
    </row>
    <row r="54" spans="1:8" ht="15.75">
      <c r="A54" s="34"/>
      <c r="B54" s="344"/>
      <c r="C54" s="296">
        <v>18236041</v>
      </c>
      <c r="D54" s="345">
        <v>-228709.77</v>
      </c>
      <c r="E54" s="298">
        <v>-228709.77</v>
      </c>
      <c r="F54" s="298">
        <v>0</v>
      </c>
      <c r="G54" s="299">
        <v>0</v>
      </c>
      <c r="H54" s="34"/>
    </row>
    <row r="55" spans="1:8" ht="15.75">
      <c r="A55" s="34"/>
      <c r="B55" s="344"/>
      <c r="C55" s="296">
        <v>18236051</v>
      </c>
      <c r="D55" s="345">
        <v>106820.39</v>
      </c>
      <c r="E55" s="298">
        <v>106820.39</v>
      </c>
      <c r="F55" s="298">
        <v>0</v>
      </c>
      <c r="G55" s="299">
        <v>0</v>
      </c>
      <c r="H55" s="34"/>
    </row>
    <row r="56" spans="1:8" ht="15.75">
      <c r="A56" s="34"/>
      <c r="B56" s="344"/>
      <c r="C56" s="296">
        <v>18236061</v>
      </c>
      <c r="D56" s="345">
        <v>3966067.36</v>
      </c>
      <c r="E56" s="298">
        <v>3966067.36</v>
      </c>
      <c r="F56" s="298">
        <v>0</v>
      </c>
      <c r="G56" s="299">
        <v>0</v>
      </c>
      <c r="H56" s="34"/>
    </row>
    <row r="57" spans="1:8" ht="15.75">
      <c r="A57" s="34"/>
      <c r="B57" s="344"/>
      <c r="C57" s="296">
        <v>18236071</v>
      </c>
      <c r="D57" s="345">
        <v>2440881.42</v>
      </c>
      <c r="E57" s="298">
        <v>2440881.42</v>
      </c>
      <c r="F57" s="298">
        <v>0</v>
      </c>
      <c r="G57" s="299">
        <v>0</v>
      </c>
      <c r="H57" s="34"/>
    </row>
    <row r="58" spans="1:8" ht="15.75">
      <c r="A58" s="34"/>
      <c r="B58" s="344"/>
      <c r="C58" s="296">
        <v>18237112</v>
      </c>
      <c r="D58" s="345">
        <v>177656.86</v>
      </c>
      <c r="E58" s="298">
        <v>0</v>
      </c>
      <c r="F58" s="298">
        <v>0</v>
      </c>
      <c r="G58" s="299">
        <v>177656.86</v>
      </c>
      <c r="H58" s="34"/>
    </row>
    <row r="59" spans="1:8" ht="15.75">
      <c r="A59" s="34"/>
      <c r="B59" s="344"/>
      <c r="C59" s="296">
        <v>18238001</v>
      </c>
      <c r="D59" s="345">
        <v>419251.01</v>
      </c>
      <c r="E59" s="298">
        <v>0</v>
      </c>
      <c r="F59" s="298">
        <v>0</v>
      </c>
      <c r="G59" s="299">
        <v>419251.01</v>
      </c>
      <c r="H59" s="34"/>
    </row>
    <row r="60" spans="1:8" ht="15.75">
      <c r="A60" s="34"/>
      <c r="B60" s="344"/>
      <c r="C60" s="296">
        <v>18238002</v>
      </c>
      <c r="D60" s="345">
        <v>186605.6</v>
      </c>
      <c r="E60" s="298">
        <v>0</v>
      </c>
      <c r="F60" s="298">
        <v>0</v>
      </c>
      <c r="G60" s="299">
        <v>186605.6</v>
      </c>
      <c r="H60" s="34"/>
    </row>
    <row r="61" spans="1:8" ht="15.75">
      <c r="A61" s="34"/>
      <c r="B61" s="344"/>
      <c r="C61" s="296">
        <v>18239001</v>
      </c>
      <c r="D61" s="345">
        <v>18376117.48</v>
      </c>
      <c r="E61" s="298">
        <v>0</v>
      </c>
      <c r="F61" s="298">
        <v>0</v>
      </c>
      <c r="G61" s="299">
        <v>18376117.48</v>
      </c>
      <c r="H61" s="34"/>
    </row>
    <row r="62" spans="1:8" ht="15.75">
      <c r="A62" s="34"/>
      <c r="B62" s="344"/>
      <c r="C62" s="296">
        <v>18239002</v>
      </c>
      <c r="D62" s="345">
        <v>6443774.71</v>
      </c>
      <c r="E62" s="298">
        <v>0</v>
      </c>
      <c r="F62" s="298">
        <v>0</v>
      </c>
      <c r="G62" s="299">
        <v>6443774.71</v>
      </c>
      <c r="H62" s="34"/>
    </row>
    <row r="63" spans="1:8" ht="15.75">
      <c r="A63" s="34"/>
      <c r="B63" s="344"/>
      <c r="C63" s="296">
        <v>18239011</v>
      </c>
      <c r="D63" s="345">
        <v>712758.6</v>
      </c>
      <c r="E63" s="298">
        <v>0</v>
      </c>
      <c r="F63" s="298">
        <v>0</v>
      </c>
      <c r="G63" s="299">
        <v>712758.6</v>
      </c>
      <c r="H63" s="34"/>
    </row>
    <row r="64" spans="1:8" ht="15.75">
      <c r="A64" s="34"/>
      <c r="B64" s="344"/>
      <c r="C64" s="296">
        <v>18239012</v>
      </c>
      <c r="D64" s="345">
        <v>352172.64</v>
      </c>
      <c r="E64" s="298">
        <v>0</v>
      </c>
      <c r="F64" s="298">
        <v>0</v>
      </c>
      <c r="G64" s="299">
        <v>352172.64</v>
      </c>
      <c r="H64" s="34"/>
    </row>
    <row r="65" spans="1:8" ht="15.75">
      <c r="A65" s="34"/>
      <c r="B65" s="344"/>
      <c r="C65" s="296">
        <v>18239021</v>
      </c>
      <c r="D65" s="345">
        <v>4233510.96</v>
      </c>
      <c r="E65" s="298">
        <v>0</v>
      </c>
      <c r="F65" s="298">
        <v>0</v>
      </c>
      <c r="G65" s="299">
        <v>4233510.96</v>
      </c>
      <c r="H65" s="34"/>
    </row>
    <row r="66" spans="1:8" ht="15.75">
      <c r="A66" s="34"/>
      <c r="B66" s="344"/>
      <c r="C66" s="296">
        <v>18239022</v>
      </c>
      <c r="D66" s="345">
        <v>2066173.55</v>
      </c>
      <c r="E66" s="298">
        <v>0</v>
      </c>
      <c r="F66" s="298">
        <v>0</v>
      </c>
      <c r="G66" s="299">
        <v>2066173.55</v>
      </c>
      <c r="H66" s="34"/>
    </row>
    <row r="67" spans="1:8" ht="15.75">
      <c r="A67" s="34"/>
      <c r="B67" s="344"/>
      <c r="C67" s="296">
        <v>18239031</v>
      </c>
      <c r="D67" s="345">
        <v>-23322387.04</v>
      </c>
      <c r="E67" s="298">
        <v>0</v>
      </c>
      <c r="F67" s="298">
        <v>0</v>
      </c>
      <c r="G67" s="299">
        <v>-23322387.04</v>
      </c>
      <c r="H67" s="34"/>
    </row>
    <row r="68" spans="1:8" ht="15.75">
      <c r="A68" s="34"/>
      <c r="B68" s="344"/>
      <c r="C68" s="296">
        <v>18239032</v>
      </c>
      <c r="D68" s="345">
        <v>-8862120.9</v>
      </c>
      <c r="E68" s="298">
        <v>0</v>
      </c>
      <c r="F68" s="298">
        <v>0</v>
      </c>
      <c r="G68" s="299">
        <v>-8862120.9</v>
      </c>
      <c r="H68" s="34"/>
    </row>
    <row r="69" spans="1:8" ht="15.75">
      <c r="A69" s="34"/>
      <c r="B69" s="344"/>
      <c r="C69" s="296">
        <v>18239061</v>
      </c>
      <c r="D69" s="345">
        <v>1255086</v>
      </c>
      <c r="E69" s="298">
        <v>0</v>
      </c>
      <c r="F69" s="298">
        <v>0</v>
      </c>
      <c r="G69" s="299">
        <v>1255086</v>
      </c>
      <c r="H69" s="34"/>
    </row>
    <row r="70" spans="1:8" ht="15.75">
      <c r="A70" s="34"/>
      <c r="B70" s="346" t="s">
        <v>683</v>
      </c>
      <c r="C70" s="346"/>
      <c r="D70" s="347">
        <v>538922470.03</v>
      </c>
      <c r="E70" s="347">
        <v>241398346.76</v>
      </c>
      <c r="F70" s="347">
        <v>8857970.51</v>
      </c>
      <c r="G70" s="347">
        <v>288666152.76000005</v>
      </c>
      <c r="H70" s="34"/>
    </row>
  </sheetData>
  <sheetProtection/>
  <mergeCells count="4">
    <mergeCell ref="B1:G1"/>
    <mergeCell ref="B2:G2"/>
    <mergeCell ref="B3:G3"/>
    <mergeCell ref="B4:G4"/>
  </mergeCells>
  <printOptions/>
  <pageMargins left="0.75" right="0.75" top="1" bottom="1" header="0.5" footer="0.5"/>
  <pageSetup horizontalDpi="300" verticalDpi="300" orientation="portrait" scale="79" r:id="rId1"/>
</worksheet>
</file>

<file path=xl/worksheets/sheet19.xml><?xml version="1.0" encoding="utf-8"?>
<worksheet xmlns="http://schemas.openxmlformats.org/spreadsheetml/2006/main" xmlns:r="http://schemas.openxmlformats.org/officeDocument/2006/relationships">
  <sheetPr>
    <pageSetUpPr fitToPage="1"/>
  </sheetPr>
  <dimension ref="A1:G26"/>
  <sheetViews>
    <sheetView zoomScale="75" zoomScaleNormal="75" zoomScalePageLayoutView="0" workbookViewId="0" topLeftCell="A7">
      <selection activeCell="A1" sqref="A1:IV16384"/>
    </sheetView>
  </sheetViews>
  <sheetFormatPr defaultColWidth="9.00390625" defaultRowHeight="15.75"/>
  <cols>
    <col min="1" max="1" width="9.00390625" style="208" customWidth="1"/>
    <col min="2" max="2" width="17.00390625" style="208" bestFit="1" customWidth="1"/>
    <col min="3" max="3" width="22.625" style="208" customWidth="1"/>
    <col min="4" max="4" width="16.50390625" style="208" bestFit="1" customWidth="1"/>
    <col min="5" max="5" width="15.50390625" style="208" bestFit="1" customWidth="1"/>
    <col min="6" max="6" width="18.50390625" style="208" bestFit="1" customWidth="1"/>
    <col min="7" max="7" width="18.625" style="208" bestFit="1" customWidth="1"/>
    <col min="8" max="8" width="22.75390625" style="34" bestFit="1" customWidth="1"/>
    <col min="9" max="16384" width="9.00390625" style="34" customWidth="1"/>
  </cols>
  <sheetData>
    <row r="1" spans="1:7" ht="18.75">
      <c r="A1" s="332"/>
      <c r="B1" s="1022" t="s">
        <v>574</v>
      </c>
      <c r="C1" s="1022"/>
      <c r="D1" s="1022"/>
      <c r="E1" s="1022"/>
      <c r="F1" s="1022"/>
      <c r="G1" s="1022"/>
    </row>
    <row r="2" spans="1:7" ht="15.75">
      <c r="A2" s="333"/>
      <c r="B2" s="1022" t="s">
        <v>575</v>
      </c>
      <c r="C2" s="1022"/>
      <c r="D2" s="1022"/>
      <c r="E2" s="1022"/>
      <c r="F2" s="1022"/>
      <c r="G2" s="1022"/>
    </row>
    <row r="3" spans="1:7" ht="15.75">
      <c r="A3" s="100"/>
      <c r="B3" s="1022" t="s">
        <v>576</v>
      </c>
      <c r="C3" s="1022"/>
      <c r="D3" s="1022"/>
      <c r="E3" s="1022"/>
      <c r="F3" s="1022"/>
      <c r="G3" s="1022"/>
    </row>
    <row r="4" spans="2:7" ht="15.75">
      <c r="B4" s="1022" t="s">
        <v>141</v>
      </c>
      <c r="C4" s="1022"/>
      <c r="D4" s="1022"/>
      <c r="E4" s="1022"/>
      <c r="F4" s="1022"/>
      <c r="G4" s="1022"/>
    </row>
    <row r="7" spans="2:7" ht="15.75">
      <c r="B7" s="34"/>
      <c r="C7" s="34"/>
      <c r="D7" s="34"/>
      <c r="E7" s="34"/>
      <c r="F7" s="34"/>
      <c r="G7" s="34"/>
    </row>
    <row r="8" spans="1:7" ht="15.75">
      <c r="A8" s="34"/>
      <c r="B8" s="336"/>
      <c r="C8" s="353"/>
      <c r="D8" s="336" t="s">
        <v>1159</v>
      </c>
      <c r="E8" s="353"/>
      <c r="F8" s="353"/>
      <c r="G8" s="354"/>
    </row>
    <row r="9" spans="1:7" ht="47.25">
      <c r="A9" s="355"/>
      <c r="B9" s="336" t="s">
        <v>684</v>
      </c>
      <c r="C9" s="356" t="s">
        <v>1160</v>
      </c>
      <c r="D9" s="334" t="s">
        <v>685</v>
      </c>
      <c r="E9" s="357" t="s">
        <v>686</v>
      </c>
      <c r="F9" s="357" t="s">
        <v>687</v>
      </c>
      <c r="G9" s="358" t="s">
        <v>688</v>
      </c>
    </row>
    <row r="10" spans="1:7" ht="15.75">
      <c r="A10" s="34"/>
      <c r="B10" s="336" t="s">
        <v>142</v>
      </c>
      <c r="C10" s="336" t="s">
        <v>1176</v>
      </c>
      <c r="D10" s="359">
        <v>9260662.88</v>
      </c>
      <c r="E10" s="341">
        <v>2054404.83784137</v>
      </c>
      <c r="F10" s="341">
        <v>397992.703157888</v>
      </c>
      <c r="G10" s="342">
        <v>6808265.33900074</v>
      </c>
    </row>
    <row r="11" spans="1:7" ht="15.75">
      <c r="A11" s="34"/>
      <c r="B11" s="344"/>
      <c r="C11" s="296" t="s">
        <v>1177</v>
      </c>
      <c r="D11" s="297">
        <v>9150403.10000001</v>
      </c>
      <c r="E11" s="298">
        <v>1638999.98523253</v>
      </c>
      <c r="F11" s="298">
        <v>247746.622859467</v>
      </c>
      <c r="G11" s="299">
        <v>7263656.491908</v>
      </c>
    </row>
    <row r="12" spans="1:7" ht="15.75">
      <c r="A12" s="34"/>
      <c r="B12" s="344"/>
      <c r="C12" s="296" t="s">
        <v>1178</v>
      </c>
      <c r="D12" s="297">
        <v>1422649.36</v>
      </c>
      <c r="E12" s="298">
        <v>0</v>
      </c>
      <c r="F12" s="298">
        <v>93568.1623762042</v>
      </c>
      <c r="G12" s="299">
        <v>1329081.1976238</v>
      </c>
    </row>
    <row r="13" spans="1:7" ht="15.75">
      <c r="A13" s="34"/>
      <c r="B13" s="344"/>
      <c r="C13" s="296" t="s">
        <v>1179</v>
      </c>
      <c r="D13" s="297">
        <v>607.85</v>
      </c>
      <c r="E13" s="298">
        <v>134.846716359669</v>
      </c>
      <c r="F13" s="298">
        <v>26.1233853072214</v>
      </c>
      <c r="G13" s="299">
        <v>446.87989833311</v>
      </c>
    </row>
    <row r="14" spans="1:7" ht="15.75">
      <c r="A14" s="34"/>
      <c r="B14" s="344"/>
      <c r="C14" s="296" t="s">
        <v>1180</v>
      </c>
      <c r="D14" s="297">
        <v>330444.77</v>
      </c>
      <c r="E14" s="298">
        <v>73306.5594681682</v>
      </c>
      <c r="F14" s="298">
        <v>14201.424774971</v>
      </c>
      <c r="G14" s="299">
        <v>242936.785756861</v>
      </c>
    </row>
    <row r="15" spans="1:7" ht="15.75">
      <c r="A15" s="34"/>
      <c r="B15" s="344"/>
      <c r="C15" s="296" t="s">
        <v>1181</v>
      </c>
      <c r="D15" s="297">
        <v>70446.82</v>
      </c>
      <c r="E15" s="298">
        <v>0</v>
      </c>
      <c r="F15" s="298">
        <v>4633.31280214208</v>
      </c>
      <c r="G15" s="299">
        <v>65813.5071978579</v>
      </c>
    </row>
    <row r="16" spans="1:7" ht="15.75">
      <c r="A16" s="34"/>
      <c r="B16" s="344"/>
      <c r="C16" s="296" t="s">
        <v>1182</v>
      </c>
      <c r="D16" s="297">
        <v>10240717.24</v>
      </c>
      <c r="E16" s="298">
        <v>2271822.14852653</v>
      </c>
      <c r="F16" s="298">
        <v>440112.202488813</v>
      </c>
      <c r="G16" s="299">
        <v>7528782.88898466</v>
      </c>
    </row>
    <row r="17" spans="1:7" ht="15.75">
      <c r="A17" s="34"/>
      <c r="B17" s="344"/>
      <c r="C17" s="296" t="s">
        <v>1183</v>
      </c>
      <c r="D17" s="297">
        <v>883.279999999999</v>
      </c>
      <c r="E17" s="298">
        <v>195.948684093394</v>
      </c>
      <c r="F17" s="298">
        <v>37.9604569781404</v>
      </c>
      <c r="G17" s="299">
        <v>649.370858928467</v>
      </c>
    </row>
    <row r="18" spans="1:7" ht="15.75">
      <c r="A18" s="34"/>
      <c r="B18" s="344"/>
      <c r="C18" s="296" t="s">
        <v>1184</v>
      </c>
      <c r="D18" s="297">
        <v>11535</v>
      </c>
      <c r="E18" s="298">
        <v>2558.94854521474</v>
      </c>
      <c r="F18" s="298">
        <v>495.736200573823</v>
      </c>
      <c r="G18" s="299">
        <v>8480.31525421144</v>
      </c>
    </row>
    <row r="19" spans="1:7" ht="15.75">
      <c r="A19" s="34"/>
      <c r="B19" s="336" t="s">
        <v>145</v>
      </c>
      <c r="C19" s="353"/>
      <c r="D19" s="359">
        <v>30488350.3</v>
      </c>
      <c r="E19" s="341">
        <v>6041423.27501426</v>
      </c>
      <c r="F19" s="341">
        <v>1198814.24850234</v>
      </c>
      <c r="G19" s="342">
        <v>23248112.7764834</v>
      </c>
    </row>
    <row r="20" spans="1:7" ht="15.75">
      <c r="A20" s="34"/>
      <c r="B20" s="336" t="s">
        <v>143</v>
      </c>
      <c r="C20" s="336" t="s">
        <v>1176</v>
      </c>
      <c r="D20" s="359">
        <v>22410856.09</v>
      </c>
      <c r="E20" s="341">
        <v>4971671.22570632</v>
      </c>
      <c r="F20" s="341">
        <v>963144.573009391</v>
      </c>
      <c r="G20" s="342">
        <v>16476040.2912843</v>
      </c>
    </row>
    <row r="21" spans="1:7" ht="15.75">
      <c r="A21" s="34"/>
      <c r="B21" s="336" t="s">
        <v>146</v>
      </c>
      <c r="C21" s="353"/>
      <c r="D21" s="359">
        <v>22410856.09</v>
      </c>
      <c r="E21" s="341">
        <v>4971671.22570632</v>
      </c>
      <c r="F21" s="341">
        <v>963144.573009391</v>
      </c>
      <c r="G21" s="342">
        <v>16476040.2912843</v>
      </c>
    </row>
    <row r="22" spans="1:7" ht="15.75">
      <c r="A22" s="34"/>
      <c r="B22" s="336" t="s">
        <v>144</v>
      </c>
      <c r="C22" s="336" t="s">
        <v>1173</v>
      </c>
      <c r="D22" s="359">
        <v>4267.49</v>
      </c>
      <c r="E22" s="341">
        <v>0</v>
      </c>
      <c r="F22" s="341">
        <v>0</v>
      </c>
      <c r="G22" s="342">
        <v>4267.49</v>
      </c>
    </row>
    <row r="23" spans="1:7" ht="15.75">
      <c r="A23" s="34"/>
      <c r="B23" s="344"/>
      <c r="C23" s="296" t="s">
        <v>1174</v>
      </c>
      <c r="D23" s="297">
        <v>162342548.53</v>
      </c>
      <c r="E23" s="298">
        <v>36819167.6814391</v>
      </c>
      <c r="F23" s="298">
        <v>6894259.97263341</v>
      </c>
      <c r="G23" s="299">
        <v>118629120.875927</v>
      </c>
    </row>
    <row r="24" spans="1:7" ht="15.75">
      <c r="A24" s="34"/>
      <c r="B24" s="336" t="s">
        <v>147</v>
      </c>
      <c r="C24" s="353"/>
      <c r="D24" s="359">
        <v>162346816.02</v>
      </c>
      <c r="E24" s="341">
        <v>36819167.6814391</v>
      </c>
      <c r="F24" s="341">
        <v>6894259.97263341</v>
      </c>
      <c r="G24" s="342">
        <v>118633388.365927</v>
      </c>
    </row>
    <row r="25" spans="2:7" ht="15.75">
      <c r="B25" s="1023" t="s">
        <v>148</v>
      </c>
      <c r="C25" s="1024"/>
      <c r="D25" s="361">
        <f>-4166119.18-273185.39</f>
        <v>-4439304.57</v>
      </c>
      <c r="E25" s="347">
        <f>$D$25*E20/$D$20</f>
        <v>-984824.6182199089</v>
      </c>
      <c r="F25" s="347">
        <f>$D$25*F20/$D$20</f>
        <v>-190786.6476568539</v>
      </c>
      <c r="G25" s="347">
        <f>$D$25*G20/$D$20</f>
        <v>-3263693.30412324</v>
      </c>
    </row>
    <row r="26" spans="1:7" ht="15.75">
      <c r="A26" s="34"/>
      <c r="B26" s="348" t="s">
        <v>1200</v>
      </c>
      <c r="C26" s="349"/>
      <c r="D26" s="360">
        <f>+D25+D24+D21+D19</f>
        <v>210806717.84000003</v>
      </c>
      <c r="E26" s="360">
        <f>+E25+E24+E21+E19</f>
        <v>46847437.56393977</v>
      </c>
      <c r="F26" s="360">
        <f>+F25+F24+F21+F19</f>
        <v>8865432.146488287</v>
      </c>
      <c r="G26" s="360">
        <f>+G25+G24+G21+G19</f>
        <v>155093848.12957144</v>
      </c>
    </row>
  </sheetData>
  <sheetProtection/>
  <mergeCells count="5">
    <mergeCell ref="B25:C25"/>
    <mergeCell ref="B1:G1"/>
    <mergeCell ref="B2:G2"/>
    <mergeCell ref="B3:G3"/>
    <mergeCell ref="B4:G4"/>
  </mergeCells>
  <printOptions/>
  <pageMargins left="0.75" right="0.75" top="1" bottom="1" header="0.5" footer="0.5"/>
  <pageSetup fitToHeight="1" fitToWidth="1" horizontalDpi="300" verticalDpi="300" orientation="landscape" r:id="rId1"/>
</worksheet>
</file>

<file path=xl/worksheets/sheet2.xml><?xml version="1.0" encoding="utf-8"?>
<worksheet xmlns="http://schemas.openxmlformats.org/spreadsheetml/2006/main" xmlns:r="http://schemas.openxmlformats.org/officeDocument/2006/relationships">
  <dimension ref="A1:G20"/>
  <sheetViews>
    <sheetView zoomScalePageLayoutView="0" workbookViewId="0" topLeftCell="C1">
      <selection activeCell="E22" sqref="E22"/>
    </sheetView>
  </sheetViews>
  <sheetFormatPr defaultColWidth="9.00390625" defaultRowHeight="15.75"/>
  <cols>
    <col min="1" max="1" width="6.75390625" style="0" customWidth="1"/>
    <col min="2" max="2" width="28.00390625" style="0" customWidth="1"/>
    <col min="3" max="3" width="10.75390625" style="0" customWidth="1"/>
    <col min="4" max="5" width="14.75390625" style="0" bestFit="1" customWidth="1"/>
    <col min="6" max="6" width="12.50390625" style="0" customWidth="1"/>
    <col min="7" max="7" width="17.375" style="0" bestFit="1" customWidth="1"/>
  </cols>
  <sheetData>
    <row r="1" spans="1:7" ht="19.5" thickTop="1">
      <c r="A1" s="930" t="s">
        <v>574</v>
      </c>
      <c r="B1" s="931"/>
      <c r="C1" s="931"/>
      <c r="D1" s="931"/>
      <c r="E1" s="931"/>
      <c r="F1" s="931"/>
      <c r="G1" s="932"/>
    </row>
    <row r="2" spans="1:7" ht="15.75">
      <c r="A2" s="933" t="s">
        <v>575</v>
      </c>
      <c r="B2" s="934"/>
      <c r="C2" s="934"/>
      <c r="D2" s="934"/>
      <c r="E2" s="934"/>
      <c r="F2" s="934"/>
      <c r="G2" s="935"/>
    </row>
    <row r="3" spans="1:7" ht="15.75">
      <c r="A3" s="936" t="s">
        <v>576</v>
      </c>
      <c r="B3" s="937"/>
      <c r="C3" s="937"/>
      <c r="D3" s="937"/>
      <c r="E3" s="937"/>
      <c r="F3" s="937"/>
      <c r="G3" s="938"/>
    </row>
    <row r="4" spans="1:7" ht="21.75" customHeight="1">
      <c r="A4" s="939" t="s">
        <v>629</v>
      </c>
      <c r="B4" s="940"/>
      <c r="C4" s="940"/>
      <c r="D4" s="940"/>
      <c r="E4" s="940"/>
      <c r="F4" s="940"/>
      <c r="G4" s="941"/>
    </row>
    <row r="5" spans="1:7" ht="9.75" customHeight="1" thickBot="1">
      <c r="A5" s="653"/>
      <c r="B5" s="880"/>
      <c r="C5" s="880"/>
      <c r="D5" s="881"/>
      <c r="E5" s="882"/>
      <c r="F5" s="882"/>
      <c r="G5" s="883"/>
    </row>
    <row r="6" spans="1:7" ht="15.75">
      <c r="A6" s="942" t="s">
        <v>1885</v>
      </c>
      <c r="B6" s="943"/>
      <c r="C6" s="646" t="s">
        <v>1880</v>
      </c>
      <c r="D6" s="948" t="s">
        <v>1887</v>
      </c>
      <c r="E6" s="924" t="s">
        <v>1888</v>
      </c>
      <c r="F6" s="924" t="s">
        <v>1889</v>
      </c>
      <c r="G6" s="916" t="s">
        <v>839</v>
      </c>
    </row>
    <row r="7" spans="1:7" ht="16.5" thickBot="1">
      <c r="A7" s="946"/>
      <c r="B7" s="947"/>
      <c r="C7" s="384" t="s">
        <v>1886</v>
      </c>
      <c r="D7" s="950"/>
      <c r="E7" s="926"/>
      <c r="F7" s="926"/>
      <c r="G7" s="929"/>
    </row>
    <row r="8" spans="1:7" ht="15.75">
      <c r="A8" s="884" t="s">
        <v>234</v>
      </c>
      <c r="B8" s="170"/>
      <c r="C8" s="170"/>
      <c r="D8" s="275"/>
      <c r="E8" s="885"/>
      <c r="F8" s="885"/>
      <c r="G8" s="405"/>
    </row>
    <row r="9" spans="1:7" ht="15.75">
      <c r="A9" s="886"/>
      <c r="B9" s="887" t="s">
        <v>235</v>
      </c>
      <c r="C9" s="888" t="s">
        <v>845</v>
      </c>
      <c r="D9" s="889">
        <f>'Sch 3 - Expenses'!G30</f>
        <v>1144649016</v>
      </c>
      <c r="E9" s="889">
        <f>'Sch 3 - Expenses'!H30</f>
        <v>1144649016</v>
      </c>
      <c r="F9" s="889">
        <f>'Sch 3 - Expenses'!I30</f>
        <v>0</v>
      </c>
      <c r="G9" s="889">
        <f>'Sch 3 - Expenses'!J30</f>
        <v>0</v>
      </c>
    </row>
    <row r="10" spans="1:7" ht="15.75">
      <c r="A10" s="886"/>
      <c r="B10" s="887" t="s">
        <v>630</v>
      </c>
      <c r="C10" s="888" t="s">
        <v>846</v>
      </c>
      <c r="D10" s="889">
        <f>'Sch 3 - Expenses'!G36</f>
        <v>57969332</v>
      </c>
      <c r="E10" s="889">
        <f>'Sch 3 - Expenses'!H36</f>
        <v>0</v>
      </c>
      <c r="F10" s="889">
        <f>'Sch 3 - Expenses'!I36</f>
        <v>57969332</v>
      </c>
      <c r="G10" s="889">
        <f>'Sch 3 - Expenses'!J36</f>
        <v>0</v>
      </c>
    </row>
    <row r="11" spans="1:7" ht="15.75">
      <c r="A11" s="886"/>
      <c r="B11" s="887" t="s">
        <v>236</v>
      </c>
      <c r="C11" s="888" t="s">
        <v>844</v>
      </c>
      <c r="D11" s="889">
        <f>'Sch 3 - Expenses'!G41</f>
        <v>65438100</v>
      </c>
      <c r="E11" s="889">
        <f>'Sch 3 - Expenses'!H41</f>
        <v>0</v>
      </c>
      <c r="F11" s="889">
        <f>'Sch 3 - Expenses'!I41</f>
        <v>0</v>
      </c>
      <c r="G11" s="889">
        <f>'Sch 3 - Expenses'!J41</f>
        <v>65438100</v>
      </c>
    </row>
    <row r="12" spans="1:7" ht="15.75">
      <c r="A12" s="886"/>
      <c r="B12" s="887" t="s">
        <v>631</v>
      </c>
      <c r="C12" s="888" t="s">
        <v>844</v>
      </c>
      <c r="D12" s="889">
        <f>'Sch 3 - Expenses'!G49</f>
        <v>71732129</v>
      </c>
      <c r="E12" s="889">
        <f>'Sch 3 - Expenses'!H49</f>
        <v>0</v>
      </c>
      <c r="F12" s="889">
        <f>'Sch 3 - Expenses'!I49</f>
        <v>0</v>
      </c>
      <c r="G12" s="889">
        <f>'Sch 3 - Expenses'!J49</f>
        <v>71732129</v>
      </c>
    </row>
    <row r="13" spans="1:7" ht="15.75">
      <c r="A13" s="886"/>
      <c r="B13" s="887" t="s">
        <v>237</v>
      </c>
      <c r="C13" s="888" t="s">
        <v>1883</v>
      </c>
      <c r="D13" s="889">
        <f>'Sch 3 - Expenses'!G69</f>
        <v>70097636</v>
      </c>
      <c r="E13" s="889">
        <f>'Sch 3 - Expenses'!H69</f>
        <v>15366484.523161905</v>
      </c>
      <c r="F13" s="889">
        <f>'Sch 3 - Expenses'!I69</f>
        <v>2081941.1607309564</v>
      </c>
      <c r="G13" s="889">
        <f>'Sch 3 - Expenses'!J69</f>
        <v>52649210.31516599</v>
      </c>
    </row>
    <row r="14" spans="1:7" ht="15.75">
      <c r="A14" s="886"/>
      <c r="B14" s="887" t="s">
        <v>948</v>
      </c>
      <c r="C14" s="888" t="s">
        <v>845</v>
      </c>
      <c r="D14" s="175">
        <f>('Sch 3 - Expenses'!G10+'Sch 3 - Expenses'!G14+'Sch 3 - Expenses'!G21+'Sch 3 - Expenses'!G25+'Sch 3 - Expenses'!G28+'Sch 3 - Expenses'!G29)</f>
        <v>1059242722</v>
      </c>
      <c r="E14" s="175">
        <f>('Sch 3 - Expenses'!H10+'Sch 3 - Expenses'!H14+'Sch 3 - Expenses'!H21+'Sch 3 - Expenses'!H25+'Sch 3 - Expenses'!H28+'Sch 3 - Expenses'!H29)</f>
        <v>1059242722</v>
      </c>
      <c r="F14" s="175">
        <f>('Sch 3 - Expenses'!J10+'Sch 3 - Expenses'!J14+'Sch 3 - Expenses'!J21+'Sch 3 - Expenses'!J25+'Sch 3 - Expenses'!J28+'Sch 3 - Expenses'!J29)</f>
        <v>0</v>
      </c>
      <c r="G14" s="175">
        <f>('Sch 3 - Expenses'!K10+'Sch 3 - Expenses'!K14+'Sch 3 - Expenses'!K21+'Sch 3 - Expenses'!K25+'Sch 3 - Expenses'!K28+'Sch 3 - Expenses'!K29)</f>
        <v>0</v>
      </c>
    </row>
    <row r="15" spans="1:7" ht="15.75">
      <c r="A15" s="890" t="s">
        <v>632</v>
      </c>
      <c r="B15" s="170"/>
      <c r="C15" s="891"/>
      <c r="D15" s="892">
        <f>SUM(D9:D13)-D14</f>
        <v>350643491</v>
      </c>
      <c r="E15" s="892">
        <f>SUM(E9:E13)-E14</f>
        <v>100772778.52316189</v>
      </c>
      <c r="F15" s="892">
        <f>SUM(F9:F13)-G14</f>
        <v>60051273.16073096</v>
      </c>
      <c r="G15" s="893">
        <f>SUM(G9:G13)-G14</f>
        <v>189819439.315166</v>
      </c>
    </row>
    <row r="16" spans="1:7" ht="15.75">
      <c r="A16" s="894"/>
      <c r="B16" s="170"/>
      <c r="C16" s="170"/>
      <c r="D16" s="885"/>
      <c r="E16" s="885"/>
      <c r="F16" s="885"/>
      <c r="G16" s="895"/>
    </row>
    <row r="17" spans="1:7" ht="15.75">
      <c r="A17" s="650" t="s">
        <v>633</v>
      </c>
      <c r="B17" s="480"/>
      <c r="C17" s="480"/>
      <c r="D17" s="896"/>
      <c r="E17" s="896"/>
      <c r="F17" s="896"/>
      <c r="G17" s="897"/>
    </row>
    <row r="18" spans="1:7" ht="15.75">
      <c r="A18" s="661" t="s">
        <v>238</v>
      </c>
      <c r="B18" s="167"/>
      <c r="C18" s="898"/>
      <c r="D18" s="892">
        <f>D15/8</f>
        <v>43830436.375</v>
      </c>
      <c r="E18" s="892">
        <f>E15/8</f>
        <v>12596597.315395236</v>
      </c>
      <c r="F18" s="892">
        <f>F15/8</f>
        <v>7506409.14509137</v>
      </c>
      <c r="G18" s="893">
        <f>G15/8</f>
        <v>23727429.91439575</v>
      </c>
    </row>
    <row r="19" spans="1:7" ht="15.75">
      <c r="A19" s="567"/>
      <c r="B19" s="457"/>
      <c r="C19" s="457"/>
      <c r="D19" s="899"/>
      <c r="E19" s="899"/>
      <c r="F19" s="899"/>
      <c r="G19" s="819"/>
    </row>
    <row r="20" spans="1:7" ht="16.5" thickBot="1">
      <c r="A20" s="762"/>
      <c r="B20" s="569"/>
      <c r="C20" s="569"/>
      <c r="D20" s="569"/>
      <c r="E20" s="569"/>
      <c r="F20" s="569"/>
      <c r="G20" s="570"/>
    </row>
    <row r="21" ht="16.5" thickTop="1"/>
  </sheetData>
  <sheetProtection/>
  <mergeCells count="9">
    <mergeCell ref="G6:G7"/>
    <mergeCell ref="A6:B7"/>
    <mergeCell ref="D6:D7"/>
    <mergeCell ref="E6:E7"/>
    <mergeCell ref="F6:F7"/>
    <mergeCell ref="A1:G1"/>
    <mergeCell ref="A2:G2"/>
    <mergeCell ref="A3:G3"/>
    <mergeCell ref="A4:G4"/>
  </mergeCells>
  <printOptions horizontalCentered="1"/>
  <pageMargins left="0.2" right="0.28" top="0.75" bottom="0.75" header="0.25" footer="0.25"/>
  <pageSetup horizontalDpi="600" verticalDpi="600" orientation="landscape" paperSize="9" scale="80" r:id="rId1"/>
  <headerFooter alignWithMargins="0">
    <oddHeader>&amp;CDRAFT  For Discussion Purposes Only</oddHeader>
    <oddFooter>&amp;L&amp;F
With PWM Suggestions&amp;CPage &amp;P of &amp;N&amp;R&amp;D</oddFooter>
  </headerFooter>
</worksheet>
</file>

<file path=xl/worksheets/sheet20.xml><?xml version="1.0" encoding="utf-8"?>
<worksheet xmlns="http://schemas.openxmlformats.org/spreadsheetml/2006/main" xmlns:r="http://schemas.openxmlformats.org/officeDocument/2006/relationships">
  <sheetPr>
    <pageSetUpPr fitToPage="1"/>
  </sheetPr>
  <dimension ref="B1:I15"/>
  <sheetViews>
    <sheetView zoomScale="75" zoomScaleNormal="75" zoomScalePageLayoutView="0" workbookViewId="0" topLeftCell="A1">
      <selection activeCell="A1" sqref="A1:IV16384"/>
    </sheetView>
  </sheetViews>
  <sheetFormatPr defaultColWidth="9.00390625" defaultRowHeight="15.75"/>
  <cols>
    <col min="1" max="2" width="9.00390625" style="208" customWidth="1"/>
    <col min="3" max="3" width="13.375" style="208" customWidth="1"/>
    <col min="4" max="4" width="28.50390625" style="208" bestFit="1" customWidth="1"/>
    <col min="5" max="5" width="14.125" style="208" bestFit="1" customWidth="1"/>
    <col min="6" max="6" width="16.25390625" style="208" bestFit="1" customWidth="1"/>
    <col min="7" max="7" width="18.50390625" style="208" bestFit="1" customWidth="1"/>
    <col min="8" max="8" width="22.75390625" style="369" bestFit="1" customWidth="1"/>
    <col min="9" max="9" width="18.625" style="208" bestFit="1" customWidth="1"/>
    <col min="10" max="10" width="13.75390625" style="208" bestFit="1" customWidth="1"/>
    <col min="11" max="16384" width="9.00390625" style="208" customWidth="1"/>
  </cols>
  <sheetData>
    <row r="1" spans="2:8" ht="18.75">
      <c r="B1" s="332"/>
      <c r="C1" s="1022" t="s">
        <v>574</v>
      </c>
      <c r="D1" s="1022"/>
      <c r="E1" s="1022"/>
      <c r="F1" s="1022"/>
      <c r="G1" s="1022"/>
      <c r="H1" s="1025"/>
    </row>
    <row r="2" spans="2:8" ht="15.75">
      <c r="B2" s="333"/>
      <c r="C2" s="1022" t="s">
        <v>575</v>
      </c>
      <c r="D2" s="1022"/>
      <c r="E2" s="1022"/>
      <c r="F2" s="1022"/>
      <c r="G2" s="1022"/>
      <c r="H2" s="1025"/>
    </row>
    <row r="3" spans="2:8" ht="15.75">
      <c r="B3" s="100"/>
      <c r="C3" s="1022" t="s">
        <v>576</v>
      </c>
      <c r="D3" s="1022"/>
      <c r="E3" s="1022"/>
      <c r="F3" s="1022"/>
      <c r="G3" s="1022"/>
      <c r="H3" s="1025"/>
    </row>
    <row r="4" spans="3:8" ht="15.75">
      <c r="C4" s="1022" t="s">
        <v>1317</v>
      </c>
      <c r="D4" s="1022"/>
      <c r="E4" s="1022"/>
      <c r="F4" s="1022"/>
      <c r="G4" s="1022"/>
      <c r="H4" s="1025"/>
    </row>
    <row r="5" spans="7:8" ht="15.75">
      <c r="G5" s="369"/>
      <c r="H5" s="208"/>
    </row>
    <row r="6" spans="2:8" ht="15.75">
      <c r="B6" s="34"/>
      <c r="C6" s="34"/>
      <c r="D6" s="34"/>
      <c r="E6" s="34"/>
      <c r="F6" s="34"/>
      <c r="G6" s="34"/>
      <c r="H6" s="208"/>
    </row>
    <row r="7" spans="2:8" ht="15.75">
      <c r="B7" s="34"/>
      <c r="C7" s="34"/>
      <c r="D7" s="34"/>
      <c r="E7" s="34"/>
      <c r="F7" s="34"/>
      <c r="G7" s="34"/>
      <c r="H7" s="34"/>
    </row>
    <row r="8" spans="2:8" ht="15.75">
      <c r="B8" s="34"/>
      <c r="C8" s="336"/>
      <c r="D8" s="353"/>
      <c r="E8" s="336" t="s">
        <v>1159</v>
      </c>
      <c r="F8" s="353"/>
      <c r="G8" s="353"/>
      <c r="H8" s="354"/>
    </row>
    <row r="9" spans="2:9" s="370" customFormat="1" ht="15.75">
      <c r="B9" s="34"/>
      <c r="C9" s="336" t="s">
        <v>1318</v>
      </c>
      <c r="D9" s="336" t="s">
        <v>1591</v>
      </c>
      <c r="E9" s="336" t="s">
        <v>1592</v>
      </c>
      <c r="F9" s="338" t="s">
        <v>1593</v>
      </c>
      <c r="G9" s="338" t="s">
        <v>1594</v>
      </c>
      <c r="H9" s="339" t="s">
        <v>1595</v>
      </c>
      <c r="I9" s="208"/>
    </row>
    <row r="10" spans="2:8" ht="15.75">
      <c r="B10" s="34"/>
      <c r="C10" s="336">
        <v>40100011</v>
      </c>
      <c r="D10" s="336" t="s">
        <v>1316</v>
      </c>
      <c r="E10" s="340">
        <v>59386.35</v>
      </c>
      <c r="F10" s="341">
        <v>0</v>
      </c>
      <c r="G10" s="341">
        <v>0</v>
      </c>
      <c r="H10" s="342">
        <v>59386.35</v>
      </c>
    </row>
    <row r="11" spans="2:8" ht="15.75">
      <c r="B11" s="34"/>
      <c r="C11" s="336">
        <v>40400091</v>
      </c>
      <c r="D11" s="336" t="s">
        <v>1315</v>
      </c>
      <c r="E11" s="340">
        <v>1880230.26</v>
      </c>
      <c r="F11" s="341">
        <v>0</v>
      </c>
      <c r="G11" s="341">
        <v>0</v>
      </c>
      <c r="H11" s="342">
        <v>1880230.26</v>
      </c>
    </row>
    <row r="12" spans="2:8" ht="15.75">
      <c r="B12" s="34"/>
      <c r="C12" s="336">
        <v>40400121</v>
      </c>
      <c r="D12" s="336" t="s">
        <v>1314</v>
      </c>
      <c r="E12" s="340">
        <v>3788.9</v>
      </c>
      <c r="F12" s="341">
        <v>0</v>
      </c>
      <c r="G12" s="341">
        <v>0</v>
      </c>
      <c r="H12" s="342">
        <v>3788.9</v>
      </c>
    </row>
    <row r="13" spans="2:8" ht="15.75">
      <c r="B13" s="34"/>
      <c r="C13" s="336">
        <v>40400312</v>
      </c>
      <c r="D13" s="336" t="s">
        <v>1313</v>
      </c>
      <c r="E13" s="340">
        <v>22899.07</v>
      </c>
      <c r="F13" s="341">
        <v>22899.07</v>
      </c>
      <c r="G13" s="341">
        <v>0</v>
      </c>
      <c r="H13" s="342">
        <v>0</v>
      </c>
    </row>
    <row r="14" spans="2:8" ht="15.75">
      <c r="B14" s="34"/>
      <c r="C14" s="348" t="s">
        <v>1200</v>
      </c>
      <c r="D14" s="349"/>
      <c r="E14" s="350">
        <v>1966304.58</v>
      </c>
      <c r="F14" s="351">
        <v>22899.07</v>
      </c>
      <c r="G14" s="351">
        <v>0</v>
      </c>
      <c r="H14" s="352">
        <v>1943405.51</v>
      </c>
    </row>
    <row r="15" spans="2:8" ht="15.75">
      <c r="B15" s="34"/>
      <c r="C15" s="34"/>
      <c r="D15" s="34"/>
      <c r="E15" s="34"/>
      <c r="F15" s="34"/>
      <c r="G15" s="34"/>
      <c r="H15" s="34"/>
    </row>
  </sheetData>
  <sheetProtection/>
  <mergeCells count="4">
    <mergeCell ref="C1:H1"/>
    <mergeCell ref="C2:H2"/>
    <mergeCell ref="C3:H3"/>
    <mergeCell ref="C4:H4"/>
  </mergeCells>
  <printOptions/>
  <pageMargins left="0.75" right="0.75" top="1" bottom="1" header="0.5" footer="0.5"/>
  <pageSetup fitToHeight="1" fitToWidth="1" horizontalDpi="300" verticalDpi="300" orientation="landscape" r:id="rId1"/>
</worksheet>
</file>

<file path=xl/worksheets/sheet21.xml><?xml version="1.0" encoding="utf-8"?>
<worksheet xmlns="http://schemas.openxmlformats.org/spreadsheetml/2006/main" xmlns:r="http://schemas.openxmlformats.org/officeDocument/2006/relationships">
  <sheetPr>
    <pageSetUpPr fitToPage="1"/>
  </sheetPr>
  <dimension ref="A1:F39"/>
  <sheetViews>
    <sheetView zoomScale="75" zoomScaleNormal="75" zoomScalePageLayoutView="0" workbookViewId="0" topLeftCell="A10">
      <selection activeCell="A1" sqref="A1:IV16384"/>
    </sheetView>
  </sheetViews>
  <sheetFormatPr defaultColWidth="9.00390625" defaultRowHeight="15.75"/>
  <cols>
    <col min="1" max="1" width="9.00390625" style="208" customWidth="1"/>
    <col min="2" max="3" width="15.125" style="208" bestFit="1" customWidth="1"/>
    <col min="4" max="4" width="16.25390625" style="208" bestFit="1" customWidth="1"/>
    <col min="5" max="5" width="18.50390625" style="208" bestFit="1" customWidth="1"/>
    <col min="6" max="7" width="22.75390625" style="208" bestFit="1" customWidth="1"/>
    <col min="8" max="16384" width="9.00390625" style="208" customWidth="1"/>
  </cols>
  <sheetData>
    <row r="1" spans="1:6" ht="18.75">
      <c r="A1" s="332"/>
      <c r="B1" s="1022" t="s">
        <v>574</v>
      </c>
      <c r="C1" s="1022"/>
      <c r="D1" s="1022"/>
      <c r="E1" s="1022"/>
      <c r="F1" s="1022"/>
    </row>
    <row r="2" spans="1:6" ht="15.75">
      <c r="A2" s="333"/>
      <c r="B2" s="1022" t="s">
        <v>575</v>
      </c>
      <c r="C2" s="1022"/>
      <c r="D2" s="1022"/>
      <c r="E2" s="1022"/>
      <c r="F2" s="1022"/>
    </row>
    <row r="3" spans="1:6" ht="15.75">
      <c r="A3" s="100"/>
      <c r="B3" s="1022" t="s">
        <v>576</v>
      </c>
      <c r="C3" s="1022"/>
      <c r="D3" s="1022"/>
      <c r="E3" s="1022"/>
      <c r="F3" s="1022"/>
    </row>
    <row r="4" spans="2:6" ht="15.75">
      <c r="B4" s="1022" t="s">
        <v>1185</v>
      </c>
      <c r="C4" s="1022"/>
      <c r="D4" s="1022"/>
      <c r="E4" s="1022"/>
      <c r="F4" s="1022"/>
    </row>
    <row r="6" spans="1:6" ht="15.75">
      <c r="A6" s="34"/>
      <c r="B6" s="34"/>
      <c r="C6" s="34"/>
      <c r="D6" s="34"/>
      <c r="E6" s="34"/>
      <c r="F6" s="34"/>
    </row>
    <row r="7" spans="1:6" ht="15.75">
      <c r="A7" s="34"/>
      <c r="B7" s="34"/>
      <c r="C7" s="34"/>
      <c r="D7" s="34"/>
      <c r="E7" s="34"/>
      <c r="F7" s="34"/>
    </row>
    <row r="8" spans="1:6" ht="15.75">
      <c r="A8" s="34"/>
      <c r="B8" s="34"/>
      <c r="C8" s="34"/>
      <c r="D8" s="34"/>
      <c r="E8" s="34"/>
      <c r="F8" s="34"/>
    </row>
    <row r="9" spans="1:6" ht="15.75">
      <c r="A9" s="34"/>
      <c r="B9" s="336"/>
      <c r="C9" s="336" t="s">
        <v>1159</v>
      </c>
      <c r="D9" s="353"/>
      <c r="E9" s="353"/>
      <c r="F9" s="354"/>
    </row>
    <row r="10" spans="1:6" ht="31.5">
      <c r="A10" s="355"/>
      <c r="B10" s="356" t="s">
        <v>1160</v>
      </c>
      <c r="C10" s="334" t="s">
        <v>1596</v>
      </c>
      <c r="D10" s="357" t="s">
        <v>1597</v>
      </c>
      <c r="E10" s="357" t="s">
        <v>1598</v>
      </c>
      <c r="F10" s="358" t="s">
        <v>1599</v>
      </c>
    </row>
    <row r="11" spans="1:6" ht="15.75">
      <c r="A11" s="34"/>
      <c r="B11" s="336" t="s">
        <v>1173</v>
      </c>
      <c r="C11" s="359">
        <v>128165.89</v>
      </c>
      <c r="D11" s="341">
        <v>0</v>
      </c>
      <c r="E11" s="341">
        <v>0</v>
      </c>
      <c r="F11" s="342">
        <v>128165.89</v>
      </c>
    </row>
    <row r="12" spans="1:6" ht="15.75">
      <c r="A12" s="34"/>
      <c r="B12" s="296" t="s">
        <v>1174</v>
      </c>
      <c r="C12" s="297">
        <v>254173445.61</v>
      </c>
      <c r="D12" s="298">
        <v>57200479.714128956</v>
      </c>
      <c r="E12" s="298">
        <v>10839887.56014981</v>
      </c>
      <c r="F12" s="299">
        <v>186133078.3357213</v>
      </c>
    </row>
    <row r="13" spans="1:6" ht="15.75">
      <c r="A13" s="34"/>
      <c r="B13" s="296" t="s">
        <v>1175</v>
      </c>
      <c r="C13" s="297">
        <v>1869964.73</v>
      </c>
      <c r="D13" s="298">
        <v>414836.8899381342</v>
      </c>
      <c r="E13" s="298">
        <v>80364.90771194237</v>
      </c>
      <c r="F13" s="299">
        <v>1374762.9323499235</v>
      </c>
    </row>
    <row r="14" spans="1:6" ht="15.75">
      <c r="A14" s="34"/>
      <c r="B14" s="296" t="s">
        <v>1176</v>
      </c>
      <c r="C14" s="297">
        <v>93793756.92999995</v>
      </c>
      <c r="D14" s="298">
        <v>20807403.3676852</v>
      </c>
      <c r="E14" s="298">
        <v>4030945.8775919303</v>
      </c>
      <c r="F14" s="299">
        <v>68955407.68472297</v>
      </c>
    </row>
    <row r="15" spans="1:6" ht="15.75">
      <c r="A15" s="34"/>
      <c r="B15" s="296" t="s">
        <v>1177</v>
      </c>
      <c r="C15" s="297">
        <v>50732752.45999998</v>
      </c>
      <c r="D15" s="298">
        <v>9087138.5253777</v>
      </c>
      <c r="E15" s="298">
        <v>1373586.2729730776</v>
      </c>
      <c r="F15" s="299">
        <v>40272027.66164923</v>
      </c>
    </row>
    <row r="16" spans="1:6" ht="15.75">
      <c r="A16" s="34"/>
      <c r="B16" s="296" t="s">
        <v>1178</v>
      </c>
      <c r="C16" s="297">
        <v>1982156.07</v>
      </c>
      <c r="D16" s="298">
        <v>0</v>
      </c>
      <c r="E16" s="298">
        <v>130367.12082922444</v>
      </c>
      <c r="F16" s="299">
        <v>1851788.9491707743</v>
      </c>
    </row>
    <row r="17" spans="1:6" ht="15.75">
      <c r="A17" s="34"/>
      <c r="B17" s="296" t="s">
        <v>1179</v>
      </c>
      <c r="C17" s="297">
        <v>38901.93</v>
      </c>
      <c r="D17" s="298">
        <v>8630.085581235</v>
      </c>
      <c r="E17" s="298">
        <v>1671.87646061455</v>
      </c>
      <c r="F17" s="299">
        <v>28599.967958150453</v>
      </c>
    </row>
    <row r="18" spans="1:6" ht="15.75">
      <c r="A18" s="34"/>
      <c r="B18" s="296" t="s">
        <v>1180</v>
      </c>
      <c r="C18" s="297">
        <v>775542.94</v>
      </c>
      <c r="D18" s="298">
        <v>172048.06918635144</v>
      </c>
      <c r="E18" s="298">
        <v>33330.273988509114</v>
      </c>
      <c r="F18" s="299">
        <v>570164.5968251395</v>
      </c>
    </row>
    <row r="19" spans="1:6" ht="15.75">
      <c r="A19" s="34"/>
      <c r="B19" s="296" t="s">
        <v>1181</v>
      </c>
      <c r="C19" s="297">
        <v>71433.62</v>
      </c>
      <c r="D19" s="298">
        <v>0</v>
      </c>
      <c r="E19" s="298">
        <v>4698.214994649187</v>
      </c>
      <c r="F19" s="299">
        <v>66735.40500535081</v>
      </c>
    </row>
    <row r="20" spans="1:6" ht="15.75">
      <c r="A20" s="34"/>
      <c r="B20" s="296" t="s">
        <v>1182</v>
      </c>
      <c r="C20" s="297">
        <v>38798168.74999998</v>
      </c>
      <c r="D20" s="298">
        <v>8607066.968340574</v>
      </c>
      <c r="E20" s="298">
        <v>1667417.144806852</v>
      </c>
      <c r="F20" s="299">
        <v>28523684.636852548</v>
      </c>
    </row>
    <row r="21" spans="1:6" ht="15.75">
      <c r="A21" s="34"/>
      <c r="B21" s="296" t="s">
        <v>1183</v>
      </c>
      <c r="C21" s="297">
        <v>428609.28</v>
      </c>
      <c r="D21" s="298">
        <v>95083.57984582036</v>
      </c>
      <c r="E21" s="298">
        <v>18420.211183171392</v>
      </c>
      <c r="F21" s="299">
        <v>315105.48897100816</v>
      </c>
    </row>
    <row r="22" spans="1:6" ht="15.75">
      <c r="A22" s="34"/>
      <c r="B22" s="296" t="s">
        <v>1184</v>
      </c>
      <c r="C22" s="297">
        <v>12097</v>
      </c>
      <c r="D22" s="298">
        <v>2683.6238016005836</v>
      </c>
      <c r="E22" s="298">
        <v>519.8891043208964</v>
      </c>
      <c r="F22" s="299">
        <v>8893.48709407852</v>
      </c>
    </row>
    <row r="23" spans="1:6" ht="15.75">
      <c r="A23" s="34"/>
      <c r="B23" s="348" t="s">
        <v>1200</v>
      </c>
      <c r="C23" s="360">
        <v>442804995.2099999</v>
      </c>
      <c r="D23" s="351">
        <v>96395370.82388556</v>
      </c>
      <c r="E23" s="351">
        <v>18181209.3497941</v>
      </c>
      <c r="F23" s="352">
        <v>328228415.03632045</v>
      </c>
    </row>
    <row r="24" spans="1:6" ht="15.75">
      <c r="A24" s="34"/>
      <c r="B24" s="34"/>
      <c r="C24" s="34"/>
      <c r="D24" s="34"/>
      <c r="E24" s="368"/>
      <c r="F24" s="368"/>
    </row>
    <row r="25" spans="1:6" ht="15.75">
      <c r="A25" s="34"/>
      <c r="B25" s="34"/>
      <c r="C25" s="34"/>
      <c r="D25" s="34"/>
      <c r="E25" s="368"/>
      <c r="F25" s="368"/>
    </row>
    <row r="26" ht="15.75">
      <c r="B26" s="295"/>
    </row>
    <row r="27" ht="15.75">
      <c r="B27" s="295"/>
    </row>
    <row r="28" ht="15.75">
      <c r="B28" s="295"/>
    </row>
    <row r="29" ht="15.75">
      <c r="B29" s="295"/>
    </row>
    <row r="30" ht="15.75">
      <c r="B30" s="295"/>
    </row>
    <row r="31" ht="15.75">
      <c r="C31" s="295"/>
    </row>
    <row r="32" ht="15.75">
      <c r="C32" s="295"/>
    </row>
    <row r="33" ht="15.75">
      <c r="C33" s="295"/>
    </row>
    <row r="34" ht="15.75">
      <c r="C34" s="295"/>
    </row>
    <row r="35" ht="15.75">
      <c r="C35" s="295"/>
    </row>
    <row r="36" ht="15.75">
      <c r="C36" s="295"/>
    </row>
    <row r="37" ht="15.75">
      <c r="C37" s="295"/>
    </row>
    <row r="38" ht="15.75">
      <c r="C38" s="295"/>
    </row>
    <row r="39" ht="15.75">
      <c r="C39" s="295"/>
    </row>
  </sheetData>
  <sheetProtection/>
  <mergeCells count="4">
    <mergeCell ref="B1:F1"/>
    <mergeCell ref="B2:F2"/>
    <mergeCell ref="B3:F3"/>
    <mergeCell ref="B4:F4"/>
  </mergeCells>
  <printOptions horizontalCentered="1"/>
  <pageMargins left="0.75" right="0.75" top="1" bottom="1" header="0.5" footer="0.5"/>
  <pageSetup fitToHeight="1" fitToWidth="1" horizontalDpi="300" verticalDpi="300" orientation="landscape" r:id="rId1"/>
</worksheet>
</file>

<file path=xl/worksheets/sheet22.xml><?xml version="1.0" encoding="utf-8"?>
<worksheet xmlns="http://schemas.openxmlformats.org/spreadsheetml/2006/main" xmlns:r="http://schemas.openxmlformats.org/officeDocument/2006/relationships">
  <sheetPr>
    <pageSetUpPr fitToPage="1"/>
  </sheetPr>
  <dimension ref="A1:H31"/>
  <sheetViews>
    <sheetView zoomScale="75" zoomScaleNormal="75" zoomScalePageLayoutView="0" workbookViewId="0" topLeftCell="A3">
      <selection activeCell="A1" sqref="A1:IV16384"/>
    </sheetView>
  </sheetViews>
  <sheetFormatPr defaultColWidth="9.00390625" defaultRowHeight="15.75"/>
  <cols>
    <col min="1" max="1" width="9.00390625" style="208" customWidth="1"/>
    <col min="2" max="2" width="13.375" style="208" customWidth="1"/>
    <col min="3" max="3" width="11.50390625" style="208" bestFit="1" customWidth="1"/>
    <col min="4" max="4" width="14.75390625" style="208" bestFit="1" customWidth="1"/>
    <col min="5" max="5" width="16.375" style="208" bestFit="1" customWidth="1"/>
    <col min="6" max="6" width="18.50390625" style="208" bestFit="1" customWidth="1"/>
    <col min="7" max="8" width="22.75390625" style="208" bestFit="1" customWidth="1"/>
    <col min="9" max="16384" width="9.00390625" style="208" customWidth="1"/>
  </cols>
  <sheetData>
    <row r="1" spans="1:7" ht="18.75">
      <c r="A1" s="332"/>
      <c r="B1" s="1022" t="s">
        <v>574</v>
      </c>
      <c r="C1" s="1022"/>
      <c r="D1" s="1022"/>
      <c r="E1" s="1022"/>
      <c r="F1" s="1022"/>
      <c r="G1" s="1022"/>
    </row>
    <row r="2" spans="1:7" ht="15.75">
      <c r="A2" s="333"/>
      <c r="B2" s="1022" t="s">
        <v>575</v>
      </c>
      <c r="C2" s="1022"/>
      <c r="D2" s="1022"/>
      <c r="E2" s="1022"/>
      <c r="F2" s="1022"/>
      <c r="G2" s="1022"/>
    </row>
    <row r="3" spans="1:7" ht="15.75">
      <c r="A3" s="100"/>
      <c r="B3" s="1022" t="s">
        <v>576</v>
      </c>
      <c r="C3" s="1022"/>
      <c r="D3" s="1022"/>
      <c r="E3" s="1022"/>
      <c r="F3" s="1022"/>
      <c r="G3" s="1022"/>
    </row>
    <row r="4" spans="2:7" ht="15.75">
      <c r="B4" s="1022" t="s">
        <v>1187</v>
      </c>
      <c r="C4" s="1022"/>
      <c r="D4" s="1022"/>
      <c r="E4" s="1022"/>
      <c r="F4" s="1022"/>
      <c r="G4" s="1022"/>
    </row>
    <row r="7" ht="15.75">
      <c r="B7" s="208" t="s">
        <v>1152</v>
      </c>
    </row>
    <row r="8" spans="1:8" ht="15.75">
      <c r="A8" s="34"/>
      <c r="B8" s="334"/>
      <c r="C8" s="335"/>
      <c r="D8" s="336" t="s">
        <v>1159</v>
      </c>
      <c r="E8" s="335"/>
      <c r="F8" s="335"/>
      <c r="G8" s="337"/>
      <c r="H8" s="34"/>
    </row>
    <row r="9" spans="1:8" ht="15.75">
      <c r="A9" s="34"/>
      <c r="B9" s="334" t="s">
        <v>1160</v>
      </c>
      <c r="C9" s="336" t="s">
        <v>1879</v>
      </c>
      <c r="D9" s="336" t="s">
        <v>676</v>
      </c>
      <c r="E9" s="338" t="s">
        <v>1593</v>
      </c>
      <c r="F9" s="338" t="s">
        <v>1594</v>
      </c>
      <c r="G9" s="339" t="s">
        <v>1595</v>
      </c>
      <c r="H9" s="34"/>
    </row>
    <row r="10" spans="1:8" ht="15.75">
      <c r="A10" s="34"/>
      <c r="B10" s="336">
        <v>114</v>
      </c>
      <c r="C10" s="336">
        <v>11400001</v>
      </c>
      <c r="D10" s="340">
        <v>946172.25</v>
      </c>
      <c r="E10" s="341">
        <v>0</v>
      </c>
      <c r="F10" s="341">
        <v>946172.25</v>
      </c>
      <c r="G10" s="342">
        <v>0</v>
      </c>
      <c r="H10" s="34"/>
    </row>
    <row r="11" spans="1:8" ht="15.75">
      <c r="A11" s="343"/>
      <c r="B11" s="344"/>
      <c r="C11" s="296">
        <v>11400011</v>
      </c>
      <c r="D11" s="345">
        <v>302358.01</v>
      </c>
      <c r="E11" s="298">
        <v>0</v>
      </c>
      <c r="F11" s="298">
        <v>0</v>
      </c>
      <c r="G11" s="299">
        <v>302358.01</v>
      </c>
      <c r="H11" s="343"/>
    </row>
    <row r="12" spans="1:8" ht="15.75">
      <c r="A12" s="34"/>
      <c r="B12" s="344"/>
      <c r="C12" s="296">
        <v>11400031</v>
      </c>
      <c r="D12" s="345">
        <v>76622596.84</v>
      </c>
      <c r="E12" s="298">
        <v>76622596.84</v>
      </c>
      <c r="F12" s="298">
        <v>0</v>
      </c>
      <c r="G12" s="299">
        <v>0</v>
      </c>
      <c r="H12" s="34"/>
    </row>
    <row r="13" spans="1:8" ht="15.75">
      <c r="A13" s="34"/>
      <c r="B13" s="336" t="s">
        <v>1188</v>
      </c>
      <c r="C13" s="353"/>
      <c r="D13" s="340">
        <v>77871127.10000001</v>
      </c>
      <c r="E13" s="341">
        <v>76622596.84</v>
      </c>
      <c r="F13" s="341">
        <v>946172.25</v>
      </c>
      <c r="G13" s="342">
        <v>302358.01</v>
      </c>
      <c r="H13" s="34"/>
    </row>
    <row r="14" spans="1:8" ht="15.75">
      <c r="A14" s="34"/>
      <c r="B14" s="348" t="s">
        <v>1200</v>
      </c>
      <c r="C14" s="349"/>
      <c r="D14" s="350">
        <v>77871127.10000001</v>
      </c>
      <c r="E14" s="351">
        <v>76622596.84</v>
      </c>
      <c r="F14" s="351">
        <v>946172.25</v>
      </c>
      <c r="G14" s="352">
        <v>302358.01</v>
      </c>
      <c r="H14" s="34"/>
    </row>
    <row r="15" spans="1:8" ht="15.75">
      <c r="A15" s="34"/>
      <c r="B15" s="34"/>
      <c r="C15" s="34"/>
      <c r="D15" s="34"/>
      <c r="E15" s="34"/>
      <c r="F15" s="34"/>
      <c r="G15" s="34"/>
      <c r="H15" s="34"/>
    </row>
    <row r="21" ht="15.75">
      <c r="B21" s="208" t="s">
        <v>1186</v>
      </c>
    </row>
    <row r="22" spans="1:8" ht="15.75">
      <c r="A22" s="34"/>
      <c r="B22" s="34"/>
      <c r="C22" s="34"/>
      <c r="D22" s="34"/>
      <c r="E22" s="34"/>
      <c r="F22" s="34"/>
      <c r="G22" s="34"/>
      <c r="H22" s="34"/>
    </row>
    <row r="23" spans="1:8" ht="15.75">
      <c r="A23" s="34"/>
      <c r="B23" s="336"/>
      <c r="C23" s="353"/>
      <c r="D23" s="336" t="s">
        <v>1159</v>
      </c>
      <c r="E23" s="353"/>
      <c r="F23" s="353"/>
      <c r="G23" s="354"/>
      <c r="H23" s="34"/>
    </row>
    <row r="24" spans="1:8" ht="15.75">
      <c r="A24" s="34"/>
      <c r="B24" s="336" t="s">
        <v>1160</v>
      </c>
      <c r="C24" s="336" t="s">
        <v>1879</v>
      </c>
      <c r="D24" s="336" t="s">
        <v>676</v>
      </c>
      <c r="E24" s="338" t="s">
        <v>1593</v>
      </c>
      <c r="F24" s="338" t="s">
        <v>1594</v>
      </c>
      <c r="G24" s="339" t="s">
        <v>1595</v>
      </c>
      <c r="H24" s="34"/>
    </row>
    <row r="25" spans="1:8" ht="15.75">
      <c r="A25" s="34"/>
      <c r="B25" s="336">
        <v>115</v>
      </c>
      <c r="C25" s="336">
        <v>11500001</v>
      </c>
      <c r="D25" s="359">
        <v>641589</v>
      </c>
      <c r="E25" s="341">
        <v>0</v>
      </c>
      <c r="F25" s="341">
        <v>641589</v>
      </c>
      <c r="G25" s="342">
        <v>0</v>
      </c>
      <c r="H25" s="34"/>
    </row>
    <row r="26" spans="1:8" ht="15.75">
      <c r="A26" s="34"/>
      <c r="B26" s="344"/>
      <c r="C26" s="296">
        <v>11500011</v>
      </c>
      <c r="D26" s="297">
        <v>249199.12</v>
      </c>
      <c r="E26" s="298">
        <v>0</v>
      </c>
      <c r="F26" s="298">
        <v>0</v>
      </c>
      <c r="G26" s="299">
        <v>249199.12</v>
      </c>
      <c r="H26" s="34"/>
    </row>
    <row r="27" spans="1:8" ht="15.75">
      <c r="A27" s="34"/>
      <c r="B27" s="344"/>
      <c r="C27" s="296">
        <v>11500031</v>
      </c>
      <c r="D27" s="297">
        <v>34618338.66</v>
      </c>
      <c r="E27" s="298">
        <v>34618338.66</v>
      </c>
      <c r="F27" s="298">
        <v>0</v>
      </c>
      <c r="G27" s="299">
        <v>0</v>
      </c>
      <c r="H27" s="34"/>
    </row>
    <row r="28" spans="1:8" ht="15.75">
      <c r="A28" s="34"/>
      <c r="B28" s="336" t="s">
        <v>1172</v>
      </c>
      <c r="C28" s="353"/>
      <c r="D28" s="359">
        <v>35509126.78</v>
      </c>
      <c r="E28" s="341">
        <v>34618338.66</v>
      </c>
      <c r="F28" s="341">
        <v>641589</v>
      </c>
      <c r="G28" s="342">
        <v>249199.12</v>
      </c>
      <c r="H28" s="34"/>
    </row>
    <row r="29" spans="1:8" ht="15.75">
      <c r="A29" s="34"/>
      <c r="B29" s="348" t="s">
        <v>1200</v>
      </c>
      <c r="C29" s="349"/>
      <c r="D29" s="360">
        <v>35509126.78</v>
      </c>
      <c r="E29" s="351">
        <v>34618338.66</v>
      </c>
      <c r="F29" s="351">
        <v>641589</v>
      </c>
      <c r="G29" s="352">
        <v>249199.12</v>
      </c>
      <c r="H29" s="34"/>
    </row>
    <row r="30" spans="1:8" ht="15.75">
      <c r="A30" s="34"/>
      <c r="B30" s="34"/>
      <c r="C30" s="34"/>
      <c r="D30" s="34"/>
      <c r="E30" s="34"/>
      <c r="F30" s="34"/>
      <c r="G30" s="34"/>
      <c r="H30" s="34"/>
    </row>
    <row r="31" spans="1:8" ht="15.75">
      <c r="A31" s="34"/>
      <c r="B31" s="34"/>
      <c r="C31" s="34"/>
      <c r="D31" s="34"/>
      <c r="E31" s="34"/>
      <c r="F31" s="34"/>
      <c r="G31" s="34"/>
      <c r="H31" s="34"/>
    </row>
  </sheetData>
  <sheetProtection/>
  <mergeCells count="4">
    <mergeCell ref="B1:G1"/>
    <mergeCell ref="B2:G2"/>
    <mergeCell ref="B3:G3"/>
    <mergeCell ref="B4:G4"/>
  </mergeCells>
  <printOptions horizontalCentered="1"/>
  <pageMargins left="0.75" right="0.75" top="1" bottom="1" header="0.5" footer="0.5"/>
  <pageSetup fitToHeight="1" fitToWidth="1" horizontalDpi="300" verticalDpi="300" orientation="landscape" r:id="rId1"/>
</worksheet>
</file>

<file path=xl/worksheets/sheet23.xml><?xml version="1.0" encoding="utf-8"?>
<worksheet xmlns="http://schemas.openxmlformats.org/spreadsheetml/2006/main" xmlns:r="http://schemas.openxmlformats.org/officeDocument/2006/relationships">
  <sheetPr>
    <pageSetUpPr fitToPage="1"/>
  </sheetPr>
  <dimension ref="A1:G15"/>
  <sheetViews>
    <sheetView zoomScale="75" zoomScaleNormal="75" zoomScalePageLayoutView="0" workbookViewId="0" topLeftCell="A1">
      <selection activeCell="A1" sqref="A1:IV16384"/>
    </sheetView>
  </sheetViews>
  <sheetFormatPr defaultColWidth="9.00390625" defaultRowHeight="15.75"/>
  <cols>
    <col min="1" max="1" width="9.00390625" style="208" customWidth="1"/>
    <col min="2" max="2" width="13.375" style="208" customWidth="1"/>
    <col min="3" max="3" width="11.50390625" style="208" bestFit="1" customWidth="1"/>
    <col min="4" max="4" width="14.125" style="208" bestFit="1" customWidth="1"/>
    <col min="5" max="5" width="16.25390625" style="208" bestFit="1" customWidth="1"/>
    <col min="6" max="6" width="18.50390625" style="208" bestFit="1" customWidth="1"/>
    <col min="7" max="8" width="22.75390625" style="208" bestFit="1" customWidth="1"/>
    <col min="9" max="16384" width="9.00390625" style="208" customWidth="1"/>
  </cols>
  <sheetData>
    <row r="1" spans="1:7" ht="18.75">
      <c r="A1" s="332"/>
      <c r="B1" s="1022" t="s">
        <v>574</v>
      </c>
      <c r="C1" s="1022"/>
      <c r="D1" s="1022"/>
      <c r="E1" s="1022"/>
      <c r="F1" s="1022"/>
      <c r="G1" s="1022"/>
    </row>
    <row r="2" spans="1:7" ht="15.75">
      <c r="A2" s="333"/>
      <c r="B2" s="1022" t="s">
        <v>575</v>
      </c>
      <c r="C2" s="1022"/>
      <c r="D2" s="1022"/>
      <c r="E2" s="1022"/>
      <c r="F2" s="1022"/>
      <c r="G2" s="1022"/>
    </row>
    <row r="3" spans="1:7" ht="15.75">
      <c r="A3" s="100"/>
      <c r="B3" s="1022" t="s">
        <v>576</v>
      </c>
      <c r="C3" s="1022"/>
      <c r="D3" s="1022"/>
      <c r="E3" s="1022"/>
      <c r="F3" s="1022"/>
      <c r="G3" s="1022"/>
    </row>
    <row r="4" spans="2:7" ht="15.75">
      <c r="B4" s="1022" t="s">
        <v>1166</v>
      </c>
      <c r="C4" s="1022"/>
      <c r="D4" s="1022"/>
      <c r="E4" s="1022"/>
      <c r="F4" s="1022"/>
      <c r="G4" s="1022"/>
    </row>
    <row r="7" spans="1:7" ht="15.75">
      <c r="A7" s="34"/>
      <c r="B7" s="34"/>
      <c r="C7" s="34"/>
      <c r="D7" s="34"/>
      <c r="E7" s="34"/>
      <c r="F7" s="34"/>
      <c r="G7" s="34"/>
    </row>
    <row r="8" spans="1:7" ht="15.75">
      <c r="A8" s="34"/>
      <c r="B8" s="336"/>
      <c r="C8" s="353"/>
      <c r="D8" s="336" t="s">
        <v>1159</v>
      </c>
      <c r="E8" s="353"/>
      <c r="F8" s="353"/>
      <c r="G8" s="354"/>
    </row>
    <row r="9" spans="1:7" ht="15.75">
      <c r="A9" s="34"/>
      <c r="B9" s="336" t="s">
        <v>1160</v>
      </c>
      <c r="C9" s="336" t="s">
        <v>1161</v>
      </c>
      <c r="D9" s="336" t="s">
        <v>1887</v>
      </c>
      <c r="E9" s="338" t="s">
        <v>1593</v>
      </c>
      <c r="F9" s="338" t="s">
        <v>1594</v>
      </c>
      <c r="G9" s="339" t="s">
        <v>1595</v>
      </c>
    </row>
    <row r="10" spans="1:7" ht="15.75">
      <c r="A10" s="34"/>
      <c r="B10" s="336" t="s">
        <v>1167</v>
      </c>
      <c r="C10" s="336" t="s">
        <v>1168</v>
      </c>
      <c r="D10" s="340">
        <v>525447.66</v>
      </c>
      <c r="E10" s="341">
        <v>525447.66</v>
      </c>
      <c r="F10" s="341">
        <v>0</v>
      </c>
      <c r="G10" s="342">
        <v>0</v>
      </c>
    </row>
    <row r="11" spans="1:7" ht="15.75">
      <c r="A11" s="34"/>
      <c r="B11" s="344"/>
      <c r="C11" s="296" t="s">
        <v>1169</v>
      </c>
      <c r="D11" s="345">
        <v>0</v>
      </c>
      <c r="E11" s="298">
        <v>0</v>
      </c>
      <c r="F11" s="298">
        <v>0</v>
      </c>
      <c r="G11" s="299">
        <v>0</v>
      </c>
    </row>
    <row r="12" spans="1:7" ht="15.75">
      <c r="A12" s="34"/>
      <c r="B12" s="344"/>
      <c r="C12" s="296" t="s">
        <v>1170</v>
      </c>
      <c r="D12" s="345">
        <v>877820.24</v>
      </c>
      <c r="E12" s="298">
        <v>877820.24</v>
      </c>
      <c r="F12" s="298">
        <v>0</v>
      </c>
      <c r="G12" s="299">
        <v>0</v>
      </c>
    </row>
    <row r="13" spans="1:7" ht="15.75">
      <c r="A13" s="34"/>
      <c r="B13" s="344"/>
      <c r="C13" s="296" t="s">
        <v>1171</v>
      </c>
      <c r="D13" s="345">
        <v>13757697.940000003</v>
      </c>
      <c r="E13" s="298">
        <v>0</v>
      </c>
      <c r="F13" s="298">
        <v>0</v>
      </c>
      <c r="G13" s="299">
        <v>13757697.940000003</v>
      </c>
    </row>
    <row r="14" spans="1:7" ht="15.75">
      <c r="A14" s="34"/>
      <c r="B14" s="348" t="s">
        <v>1200</v>
      </c>
      <c r="C14" s="349"/>
      <c r="D14" s="350">
        <v>15160965.840000004</v>
      </c>
      <c r="E14" s="351">
        <v>1403267.9</v>
      </c>
      <c r="F14" s="351">
        <v>0</v>
      </c>
      <c r="G14" s="352">
        <v>13757697.940000003</v>
      </c>
    </row>
    <row r="15" spans="1:7" ht="15.75">
      <c r="A15" s="34"/>
      <c r="B15" s="34"/>
      <c r="C15" s="34"/>
      <c r="D15" s="34"/>
      <c r="E15" s="367"/>
      <c r="F15" s="367"/>
      <c r="G15" s="367"/>
    </row>
  </sheetData>
  <sheetProtection/>
  <mergeCells count="4">
    <mergeCell ref="B1:G1"/>
    <mergeCell ref="B2:G2"/>
    <mergeCell ref="B3:G3"/>
    <mergeCell ref="B4:G4"/>
  </mergeCells>
  <printOptions horizontalCentered="1"/>
  <pageMargins left="0.75" right="0.75" top="1" bottom="1" header="0.5" footer="0.5"/>
  <pageSetup fitToHeight="1" fitToWidth="1" horizontalDpi="300" verticalDpi="300" orientation="landscape" r:id="rId1"/>
</worksheet>
</file>

<file path=xl/worksheets/sheet24.xml><?xml version="1.0" encoding="utf-8"?>
<worksheet xmlns="http://schemas.openxmlformats.org/spreadsheetml/2006/main" xmlns:r="http://schemas.openxmlformats.org/officeDocument/2006/relationships">
  <sheetPr>
    <pageSetUpPr fitToPage="1"/>
  </sheetPr>
  <dimension ref="A1:G19"/>
  <sheetViews>
    <sheetView zoomScale="75" zoomScaleNormal="75" zoomScalePageLayoutView="0" workbookViewId="0" topLeftCell="A1">
      <selection activeCell="A1" sqref="A1:IV16384"/>
    </sheetView>
  </sheetViews>
  <sheetFormatPr defaultColWidth="9.00390625" defaultRowHeight="15.75"/>
  <cols>
    <col min="1" max="1" width="9.00390625" style="208" customWidth="1"/>
    <col min="2" max="2" width="5.50390625" style="208" customWidth="1"/>
    <col min="3" max="3" width="26.75390625" style="208" bestFit="1" customWidth="1"/>
    <col min="4" max="4" width="14.75390625" style="208" bestFit="1" customWidth="1"/>
    <col min="5" max="5" width="16.25390625" style="208" bestFit="1" customWidth="1"/>
    <col min="6" max="8" width="22.75390625" style="208" bestFit="1" customWidth="1"/>
    <col min="9" max="16384" width="9.00390625" style="208" customWidth="1"/>
  </cols>
  <sheetData>
    <row r="1" spans="1:7" ht="18.75">
      <c r="A1" s="332"/>
      <c r="B1" s="1022" t="s">
        <v>574</v>
      </c>
      <c r="C1" s="1022"/>
      <c r="D1" s="1022"/>
      <c r="E1" s="1022"/>
      <c r="F1" s="1022"/>
      <c r="G1" s="1022"/>
    </row>
    <row r="2" spans="1:7" ht="15.75">
      <c r="A2" s="333"/>
      <c r="B2" s="1022" t="s">
        <v>575</v>
      </c>
      <c r="C2" s="1022"/>
      <c r="D2" s="1022"/>
      <c r="E2" s="1022"/>
      <c r="F2" s="1022"/>
      <c r="G2" s="1022"/>
    </row>
    <row r="3" spans="1:7" ht="15.75">
      <c r="A3" s="100"/>
      <c r="B3" s="1022" t="s">
        <v>576</v>
      </c>
      <c r="C3" s="1022"/>
      <c r="D3" s="1022"/>
      <c r="E3" s="1022"/>
      <c r="F3" s="1022"/>
      <c r="G3" s="1022"/>
    </row>
    <row r="4" spans="2:7" ht="15.75">
      <c r="B4" s="1022" t="s">
        <v>1600</v>
      </c>
      <c r="C4" s="1022"/>
      <c r="D4" s="1022"/>
      <c r="E4" s="1022"/>
      <c r="F4" s="1022"/>
      <c r="G4" s="1022"/>
    </row>
    <row r="6" spans="2:7" ht="15.75">
      <c r="B6" s="362"/>
      <c r="E6" s="34"/>
      <c r="F6" s="34"/>
      <c r="G6" s="34"/>
    </row>
    <row r="7" spans="2:7" ht="15.75">
      <c r="B7" s="34"/>
      <c r="C7" s="336"/>
      <c r="D7" s="336" t="s">
        <v>1159</v>
      </c>
      <c r="E7" s="353"/>
      <c r="F7" s="353"/>
      <c r="G7" s="354"/>
    </row>
    <row r="8" spans="2:7" ht="15.75">
      <c r="B8" s="34"/>
      <c r="C8" s="334" t="s">
        <v>1601</v>
      </c>
      <c r="D8" s="336" t="s">
        <v>1602</v>
      </c>
      <c r="E8" s="338" t="s">
        <v>1593</v>
      </c>
      <c r="F8" s="338" t="s">
        <v>1594</v>
      </c>
      <c r="G8" s="339" t="s">
        <v>1595</v>
      </c>
    </row>
    <row r="9" spans="2:7" ht="15.75">
      <c r="B9" s="34"/>
      <c r="C9" s="336" t="s">
        <v>1603</v>
      </c>
      <c r="D9" s="359">
        <v>808316.95</v>
      </c>
      <c r="E9" s="341">
        <v>808316.95</v>
      </c>
      <c r="F9" s="341">
        <v>0</v>
      </c>
      <c r="G9" s="342">
        <v>0</v>
      </c>
    </row>
    <row r="10" spans="2:7" ht="15.75">
      <c r="B10" s="34"/>
      <c r="C10" s="296" t="s">
        <v>1604</v>
      </c>
      <c r="D10" s="297">
        <v>16445458.9</v>
      </c>
      <c r="E10" s="298">
        <v>16445458.9</v>
      </c>
      <c r="F10" s="298">
        <v>0</v>
      </c>
      <c r="G10" s="299">
        <v>0</v>
      </c>
    </row>
    <row r="11" spans="2:7" ht="15.75">
      <c r="B11" s="34"/>
      <c r="C11" s="296" t="s">
        <v>1605</v>
      </c>
      <c r="D11" s="297">
        <v>-65494.5</v>
      </c>
      <c r="E11" s="298">
        <v>-540491.07</v>
      </c>
      <c r="F11" s="298">
        <v>0</v>
      </c>
      <c r="G11" s="299">
        <v>474996.57</v>
      </c>
    </row>
    <row r="12" spans="2:7" ht="15.75">
      <c r="B12" s="34"/>
      <c r="C12" s="296" t="s">
        <v>1606</v>
      </c>
      <c r="D12" s="297">
        <v>2046938.63</v>
      </c>
      <c r="E12" s="298">
        <v>0</v>
      </c>
      <c r="F12" s="298">
        <v>2046938.63</v>
      </c>
      <c r="G12" s="299">
        <v>0</v>
      </c>
    </row>
    <row r="13" spans="2:7" ht="15.75">
      <c r="B13" s="34"/>
      <c r="C13" s="296" t="s">
        <v>1607</v>
      </c>
      <c r="D13" s="297">
        <v>371174.33</v>
      </c>
      <c r="E13" s="298">
        <v>0</v>
      </c>
      <c r="F13" s="298">
        <v>371174.33</v>
      </c>
      <c r="G13" s="299">
        <v>0</v>
      </c>
    </row>
    <row r="14" spans="2:7" ht="16.5" thickBot="1">
      <c r="B14" s="34"/>
      <c r="C14" s="363" t="s">
        <v>1200</v>
      </c>
      <c r="D14" s="364">
        <v>19606394.31</v>
      </c>
      <c r="E14" s="365">
        <v>16713284.78</v>
      </c>
      <c r="F14" s="365">
        <v>2418112.96</v>
      </c>
      <c r="G14" s="366">
        <v>474996.57</v>
      </c>
    </row>
    <row r="15" spans="1:6" ht="16.5" thickTop="1">
      <c r="A15" s="34"/>
      <c r="B15" s="34"/>
      <c r="C15" s="34"/>
      <c r="D15" s="34"/>
      <c r="E15" s="34"/>
      <c r="F15" s="34"/>
    </row>
    <row r="16" spans="1:6" ht="15.75">
      <c r="A16" s="34"/>
      <c r="B16" s="34"/>
      <c r="C16" s="34"/>
      <c r="D16" s="34"/>
      <c r="E16" s="34"/>
      <c r="F16" s="34"/>
    </row>
    <row r="17" spans="1:6" ht="15.75">
      <c r="A17" s="34"/>
      <c r="B17" s="34"/>
      <c r="C17" s="34"/>
      <c r="D17" s="34"/>
      <c r="E17" s="34"/>
      <c r="F17" s="34"/>
    </row>
    <row r="18" spans="2:4" ht="15.75">
      <c r="B18" s="34"/>
      <c r="C18" s="34"/>
      <c r="D18" s="34"/>
    </row>
    <row r="19" spans="2:4" ht="15.75">
      <c r="B19" s="34"/>
      <c r="C19" s="34"/>
      <c r="D19" s="34"/>
    </row>
  </sheetData>
  <sheetProtection/>
  <mergeCells count="4">
    <mergeCell ref="B1:G1"/>
    <mergeCell ref="B2:G2"/>
    <mergeCell ref="B3:G3"/>
    <mergeCell ref="B4:G4"/>
  </mergeCells>
  <printOptions horizontalCentered="1"/>
  <pageMargins left="0.75" right="0.75" top="1" bottom="1" header="0.5" footer="0.5"/>
  <pageSetup fitToHeight="1" fitToWidth="1" horizontalDpi="300" verticalDpi="300" orientation="landscape" r:id="rId1"/>
</worksheet>
</file>

<file path=xl/worksheets/sheet25.xml><?xml version="1.0" encoding="utf-8"?>
<worksheet xmlns="http://schemas.openxmlformats.org/spreadsheetml/2006/main" xmlns:r="http://schemas.openxmlformats.org/officeDocument/2006/relationships">
  <sheetPr>
    <pageSetUpPr fitToPage="1"/>
  </sheetPr>
  <dimension ref="A1:G14"/>
  <sheetViews>
    <sheetView zoomScale="75" zoomScaleNormal="75" zoomScalePageLayoutView="0" workbookViewId="0" topLeftCell="A1">
      <selection activeCell="A1" sqref="A1:IV16384"/>
    </sheetView>
  </sheetViews>
  <sheetFormatPr defaultColWidth="9.00390625" defaultRowHeight="15.75"/>
  <cols>
    <col min="1" max="1" width="9.00390625" style="208" customWidth="1"/>
    <col min="2" max="2" width="13.375" style="208" customWidth="1"/>
    <col min="3" max="3" width="11.125" style="208" bestFit="1" customWidth="1"/>
    <col min="4" max="4" width="14.125" style="208" bestFit="1" customWidth="1"/>
    <col min="5" max="5" width="16.25390625" style="208" bestFit="1" customWidth="1"/>
    <col min="6" max="6" width="18.50390625" style="208" bestFit="1" customWidth="1"/>
    <col min="7" max="8" width="22.75390625" style="208" bestFit="1" customWidth="1"/>
    <col min="9" max="16384" width="9.00390625" style="208" customWidth="1"/>
  </cols>
  <sheetData>
    <row r="1" spans="1:7" ht="18.75">
      <c r="A1" s="332"/>
      <c r="B1" s="1022" t="s">
        <v>574</v>
      </c>
      <c r="C1" s="1022"/>
      <c r="D1" s="1022"/>
      <c r="E1" s="1022"/>
      <c r="F1" s="1022"/>
      <c r="G1" s="1022"/>
    </row>
    <row r="2" spans="1:7" ht="15.75">
      <c r="A2" s="333"/>
      <c r="B2" s="1022" t="s">
        <v>575</v>
      </c>
      <c r="C2" s="1022"/>
      <c r="D2" s="1022"/>
      <c r="E2" s="1022"/>
      <c r="F2" s="1022"/>
      <c r="G2" s="1022"/>
    </row>
    <row r="3" spans="1:7" ht="15.75">
      <c r="A3" s="100"/>
      <c r="B3" s="1022" t="s">
        <v>576</v>
      </c>
      <c r="C3" s="1022"/>
      <c r="D3" s="1022"/>
      <c r="E3" s="1022"/>
      <c r="F3" s="1022"/>
      <c r="G3" s="1022"/>
    </row>
    <row r="4" spans="2:7" ht="15.75">
      <c r="B4" s="1022" t="s">
        <v>1199</v>
      </c>
      <c r="C4" s="1022"/>
      <c r="D4" s="1022"/>
      <c r="E4" s="1022"/>
      <c r="F4" s="1022"/>
      <c r="G4" s="1022"/>
    </row>
    <row r="7" spans="1:7" ht="15.75">
      <c r="A7" s="34"/>
      <c r="B7" s="34"/>
      <c r="C7" s="34"/>
      <c r="D7" s="34"/>
      <c r="E7" s="34"/>
      <c r="F7" s="34"/>
      <c r="G7" s="34"/>
    </row>
    <row r="8" spans="1:7" ht="15.75">
      <c r="A8" s="34"/>
      <c r="B8" s="336"/>
      <c r="C8" s="353"/>
      <c r="D8" s="336" t="s">
        <v>1159</v>
      </c>
      <c r="E8" s="353"/>
      <c r="F8" s="353"/>
      <c r="G8" s="354"/>
    </row>
    <row r="9" spans="1:7" ht="15.75">
      <c r="A9" s="34"/>
      <c r="B9" s="336" t="s">
        <v>1160</v>
      </c>
      <c r="C9" s="336" t="s">
        <v>1161</v>
      </c>
      <c r="D9" s="336" t="s">
        <v>1887</v>
      </c>
      <c r="E9" s="338" t="s">
        <v>1593</v>
      </c>
      <c r="F9" s="338" t="s">
        <v>1594</v>
      </c>
      <c r="G9" s="339" t="s">
        <v>1595</v>
      </c>
    </row>
    <row r="10" spans="1:7" ht="15.75">
      <c r="A10" s="34"/>
      <c r="B10" s="336" t="s">
        <v>1162</v>
      </c>
      <c r="C10" s="336" t="s">
        <v>1163</v>
      </c>
      <c r="D10" s="340">
        <v>29790.16</v>
      </c>
      <c r="E10" s="341">
        <v>29790.16</v>
      </c>
      <c r="F10" s="341">
        <v>0</v>
      </c>
      <c r="G10" s="342">
        <v>0</v>
      </c>
    </row>
    <row r="11" spans="1:7" ht="15.75">
      <c r="A11" s="34"/>
      <c r="B11" s="344"/>
      <c r="C11" s="296" t="s">
        <v>1164</v>
      </c>
      <c r="D11" s="345">
        <v>13304284.540000001</v>
      </c>
      <c r="E11" s="298">
        <v>13304284.540000001</v>
      </c>
      <c r="F11" s="298">
        <v>0</v>
      </c>
      <c r="G11" s="299">
        <v>0</v>
      </c>
    </row>
    <row r="12" spans="1:7" ht="15.75">
      <c r="A12" s="34"/>
      <c r="B12" s="344"/>
      <c r="C12" s="296" t="s">
        <v>1165</v>
      </c>
      <c r="D12" s="345">
        <v>916507.6</v>
      </c>
      <c r="E12" s="298">
        <v>0</v>
      </c>
      <c r="F12" s="298">
        <v>0</v>
      </c>
      <c r="G12" s="299">
        <v>916507.6</v>
      </c>
    </row>
    <row r="13" spans="1:7" ht="15.75">
      <c r="A13" s="34"/>
      <c r="B13" s="348" t="s">
        <v>1200</v>
      </c>
      <c r="C13" s="349"/>
      <c r="D13" s="350">
        <v>14250582.3</v>
      </c>
      <c r="E13" s="351">
        <v>13334074.700000001</v>
      </c>
      <c r="F13" s="351">
        <v>0</v>
      </c>
      <c r="G13" s="352">
        <v>916507.6</v>
      </c>
    </row>
    <row r="14" spans="1:7" ht="15.75">
      <c r="A14" s="34"/>
      <c r="B14" s="34"/>
      <c r="C14" s="34"/>
      <c r="D14" s="34"/>
      <c r="E14" s="34"/>
      <c r="F14" s="34"/>
      <c r="G14" s="34"/>
    </row>
  </sheetData>
  <sheetProtection/>
  <mergeCells count="4">
    <mergeCell ref="B1:G1"/>
    <mergeCell ref="B2:G2"/>
    <mergeCell ref="B3:G3"/>
    <mergeCell ref="B4:G4"/>
  </mergeCells>
  <printOptions horizontalCentered="1"/>
  <pageMargins left="0.75" right="0.75" top="1" bottom="1" header="0.5" footer="0.5"/>
  <pageSetup fitToHeight="1" fitToWidth="1" horizontalDpi="300" verticalDpi="300" orientation="landscape" r:id="rId1"/>
</worksheet>
</file>

<file path=xl/worksheets/sheet26.xml><?xml version="1.0" encoding="utf-8"?>
<worksheet xmlns="http://schemas.openxmlformats.org/spreadsheetml/2006/main" xmlns:r="http://schemas.openxmlformats.org/officeDocument/2006/relationships">
  <sheetPr>
    <tabColor indexed="26"/>
  </sheetPr>
  <dimension ref="A1:T86"/>
  <sheetViews>
    <sheetView zoomScalePageLayoutView="0" workbookViewId="0" topLeftCell="C1">
      <pane xSplit="6" ySplit="2" topLeftCell="I24" activePane="bottomRight" state="frozen"/>
      <selection pane="topLeft" activeCell="C1" sqref="C1"/>
      <selection pane="topRight" activeCell="I1" sqref="I1"/>
      <selection pane="bottomLeft" activeCell="C3" sqref="C3"/>
      <selection pane="bottomRight" activeCell="E45" sqref="E45"/>
    </sheetView>
  </sheetViews>
  <sheetFormatPr defaultColWidth="9.00390625" defaultRowHeight="15.75"/>
  <cols>
    <col min="1" max="1" width="12.125" style="10" customWidth="1"/>
    <col min="2" max="2" width="7.75390625" style="10" customWidth="1"/>
    <col min="3" max="3" width="10.25390625" style="10" customWidth="1"/>
    <col min="4" max="4" width="12.75390625" style="10" customWidth="1"/>
    <col min="5" max="5" width="9.00390625" style="10" customWidth="1"/>
    <col min="6" max="6" width="13.50390625" style="72" customWidth="1"/>
    <col min="7" max="7" width="12.50390625" style="10" customWidth="1"/>
    <col min="8" max="8" width="9.00390625" style="73" customWidth="1"/>
    <col min="9" max="9" width="16.625" style="10" customWidth="1"/>
    <col min="10" max="16384" width="9.00390625" style="10" customWidth="1"/>
  </cols>
  <sheetData>
    <row r="1" spans="1:20" ht="11.25">
      <c r="A1" s="11" t="s">
        <v>403</v>
      </c>
      <c r="B1" s="71" t="s">
        <v>404</v>
      </c>
      <c r="C1" s="10" t="s">
        <v>405</v>
      </c>
      <c r="D1" s="10" t="s">
        <v>1231</v>
      </c>
      <c r="E1" s="10" t="s">
        <v>375</v>
      </c>
      <c r="F1" s="72" t="s">
        <v>426</v>
      </c>
      <c r="G1" s="10" t="s">
        <v>427</v>
      </c>
      <c r="H1" s="73" t="s">
        <v>428</v>
      </c>
      <c r="I1" s="10" t="s">
        <v>429</v>
      </c>
      <c r="J1" s="10" t="s">
        <v>430</v>
      </c>
      <c r="K1" s="10" t="s">
        <v>410</v>
      </c>
      <c r="L1" s="10" t="s">
        <v>1358</v>
      </c>
      <c r="M1" s="10" t="s">
        <v>1359</v>
      </c>
      <c r="N1" s="10" t="s">
        <v>1360</v>
      </c>
      <c r="O1" s="10" t="s">
        <v>1361</v>
      </c>
      <c r="P1" s="10" t="s">
        <v>411</v>
      </c>
      <c r="Q1" s="10" t="s">
        <v>414</v>
      </c>
      <c r="R1" s="10" t="s">
        <v>413</v>
      </c>
      <c r="S1" s="10" t="s">
        <v>412</v>
      </c>
      <c r="T1" s="10" t="s">
        <v>415</v>
      </c>
    </row>
    <row r="2" spans="1:20" ht="11.25">
      <c r="A2" s="11">
        <v>1</v>
      </c>
      <c r="B2" s="71">
        <v>1</v>
      </c>
      <c r="C2" s="10">
        <v>0</v>
      </c>
      <c r="D2" s="10" t="s">
        <v>1232</v>
      </c>
      <c r="G2" s="10">
        <v>0</v>
      </c>
      <c r="H2" s="73">
        <v>0</v>
      </c>
      <c r="I2" s="10">
        <v>0</v>
      </c>
      <c r="J2" s="10">
        <v>0</v>
      </c>
      <c r="K2" s="10" t="s">
        <v>417</v>
      </c>
      <c r="L2" s="10">
        <v>0</v>
      </c>
      <c r="M2" s="10">
        <v>0</v>
      </c>
      <c r="N2" s="10">
        <v>0</v>
      </c>
      <c r="O2" s="10">
        <v>0</v>
      </c>
      <c r="P2" s="10" t="b">
        <v>0</v>
      </c>
      <c r="T2" s="10" t="s">
        <v>1901</v>
      </c>
    </row>
    <row r="3" spans="1:20" ht="11.25">
      <c r="A3" s="11">
        <v>2</v>
      </c>
      <c r="B3" s="71">
        <v>2</v>
      </c>
      <c r="C3" s="10">
        <v>0</v>
      </c>
      <c r="D3" s="10" t="s">
        <v>1233</v>
      </c>
      <c r="F3" s="72" t="s">
        <v>431</v>
      </c>
      <c r="G3" s="10">
        <v>0</v>
      </c>
      <c r="H3" s="73">
        <v>0</v>
      </c>
      <c r="I3" s="10">
        <v>7726623350</v>
      </c>
      <c r="J3" s="10">
        <v>7012014747</v>
      </c>
      <c r="L3" s="10">
        <v>0</v>
      </c>
      <c r="M3" s="10">
        <v>0</v>
      </c>
      <c r="N3" s="10">
        <v>0</v>
      </c>
      <c r="O3" s="10">
        <v>0</v>
      </c>
      <c r="P3" s="10" t="b">
        <v>0</v>
      </c>
      <c r="Q3" s="10" t="s">
        <v>1902</v>
      </c>
      <c r="T3" s="10" t="s">
        <v>1901</v>
      </c>
    </row>
    <row r="4" spans="1:20" ht="11.25">
      <c r="A4" s="11">
        <v>3</v>
      </c>
      <c r="B4" s="71">
        <v>3</v>
      </c>
      <c r="C4" s="10">
        <v>0</v>
      </c>
      <c r="D4" s="10" t="s">
        <v>1234</v>
      </c>
      <c r="F4" s="72" t="s">
        <v>431</v>
      </c>
      <c r="G4" s="10">
        <v>0</v>
      </c>
      <c r="H4" s="73">
        <v>0</v>
      </c>
      <c r="I4" s="10">
        <v>206458814</v>
      </c>
      <c r="J4" s="10">
        <v>216512720</v>
      </c>
      <c r="L4" s="10">
        <v>0</v>
      </c>
      <c r="M4" s="10">
        <v>0</v>
      </c>
      <c r="N4" s="10">
        <v>0</v>
      </c>
      <c r="O4" s="10">
        <v>0</v>
      </c>
      <c r="P4" s="10" t="b">
        <v>0</v>
      </c>
      <c r="Q4" s="10" t="s">
        <v>1902</v>
      </c>
      <c r="T4" s="10" t="s">
        <v>1901</v>
      </c>
    </row>
    <row r="5" spans="1:20" ht="11.25">
      <c r="A5" s="11">
        <v>4</v>
      </c>
      <c r="B5" s="71">
        <v>4</v>
      </c>
      <c r="C5" s="10">
        <v>0</v>
      </c>
      <c r="D5" s="10" t="s">
        <v>1235</v>
      </c>
      <c r="G5" s="10">
        <v>0</v>
      </c>
      <c r="H5" s="73">
        <v>0</v>
      </c>
      <c r="I5" s="10">
        <v>7933082164</v>
      </c>
      <c r="J5" s="10">
        <v>7228527467</v>
      </c>
      <c r="L5" s="10">
        <v>0</v>
      </c>
      <c r="M5" s="10">
        <v>0</v>
      </c>
      <c r="N5" s="10">
        <v>0</v>
      </c>
      <c r="O5" s="10">
        <v>0</v>
      </c>
      <c r="P5" s="10" t="b">
        <v>1</v>
      </c>
      <c r="R5" s="10" t="s">
        <v>418</v>
      </c>
      <c r="T5" s="10" t="s">
        <v>1901</v>
      </c>
    </row>
    <row r="6" spans="1:20" ht="11.25">
      <c r="A6" s="11">
        <v>5</v>
      </c>
      <c r="B6" s="71">
        <v>5</v>
      </c>
      <c r="C6" s="10">
        <v>0</v>
      </c>
      <c r="D6" s="10" t="s">
        <v>1903</v>
      </c>
      <c r="F6" s="72" t="s">
        <v>431</v>
      </c>
      <c r="G6" s="10">
        <v>0</v>
      </c>
      <c r="H6" s="73">
        <v>0</v>
      </c>
      <c r="I6" s="10">
        <v>2884755702</v>
      </c>
      <c r="J6" s="10">
        <v>2727820640</v>
      </c>
      <c r="L6" s="10">
        <v>0</v>
      </c>
      <c r="M6" s="10">
        <v>0</v>
      </c>
      <c r="N6" s="10">
        <v>0</v>
      </c>
      <c r="O6" s="10">
        <v>0</v>
      </c>
      <c r="P6" s="10" t="b">
        <v>0</v>
      </c>
      <c r="Q6" s="10" t="s">
        <v>1904</v>
      </c>
      <c r="T6" s="10" t="s">
        <v>1901</v>
      </c>
    </row>
    <row r="7" spans="1:20" ht="11.25">
      <c r="A7" s="11">
        <v>6</v>
      </c>
      <c r="B7" s="71">
        <v>6</v>
      </c>
      <c r="C7" s="10">
        <v>0</v>
      </c>
      <c r="D7" s="10" t="s">
        <v>1236</v>
      </c>
      <c r="G7" s="10">
        <v>0</v>
      </c>
      <c r="H7" s="73">
        <v>0</v>
      </c>
      <c r="I7" s="10">
        <v>5048326462</v>
      </c>
      <c r="J7" s="10">
        <v>4500706827</v>
      </c>
      <c r="L7" s="10">
        <v>0</v>
      </c>
      <c r="M7" s="10">
        <v>0</v>
      </c>
      <c r="N7" s="10">
        <v>0</v>
      </c>
      <c r="O7" s="10">
        <v>0</v>
      </c>
      <c r="P7" s="10" t="b">
        <v>1</v>
      </c>
      <c r="R7" s="10" t="s">
        <v>418</v>
      </c>
      <c r="T7" s="10" t="s">
        <v>1901</v>
      </c>
    </row>
    <row r="8" spans="1:20" ht="11.25">
      <c r="A8" s="11">
        <v>7</v>
      </c>
      <c r="B8" s="71">
        <v>7</v>
      </c>
      <c r="C8" s="10">
        <v>0</v>
      </c>
      <c r="D8" s="10" t="s">
        <v>1905</v>
      </c>
      <c r="F8" s="72" t="s">
        <v>432</v>
      </c>
      <c r="G8" s="10">
        <v>0</v>
      </c>
      <c r="H8" s="73">
        <v>0</v>
      </c>
      <c r="I8" s="10">
        <v>0</v>
      </c>
      <c r="J8" s="10">
        <v>0</v>
      </c>
      <c r="L8" s="10">
        <v>0</v>
      </c>
      <c r="M8" s="10">
        <v>0</v>
      </c>
      <c r="N8" s="10">
        <v>0</v>
      </c>
      <c r="O8" s="10">
        <v>0</v>
      </c>
      <c r="P8" s="10" t="b">
        <v>0</v>
      </c>
      <c r="Q8" s="10" t="s">
        <v>1906</v>
      </c>
      <c r="T8" s="10" t="s">
        <v>1901</v>
      </c>
    </row>
    <row r="9" spans="1:20" ht="11.25">
      <c r="A9" s="11">
        <v>8</v>
      </c>
      <c r="B9" s="71">
        <v>8</v>
      </c>
      <c r="C9" s="10">
        <v>0</v>
      </c>
      <c r="D9" s="10" t="s">
        <v>1907</v>
      </c>
      <c r="G9" s="10">
        <v>0</v>
      </c>
      <c r="H9" s="73">
        <v>0</v>
      </c>
      <c r="I9" s="10">
        <v>0</v>
      </c>
      <c r="J9" s="10">
        <v>0</v>
      </c>
      <c r="L9" s="10">
        <v>0</v>
      </c>
      <c r="M9" s="10">
        <v>0</v>
      </c>
      <c r="N9" s="10">
        <v>0</v>
      </c>
      <c r="O9" s="10">
        <v>0</v>
      </c>
      <c r="P9" s="10" t="b">
        <v>0</v>
      </c>
      <c r="Q9" s="10" t="s">
        <v>1906</v>
      </c>
      <c r="T9" s="10" t="s">
        <v>1901</v>
      </c>
    </row>
    <row r="10" spans="1:20" ht="11.25">
      <c r="A10" s="11">
        <v>9</v>
      </c>
      <c r="B10" s="71">
        <v>9</v>
      </c>
      <c r="C10" s="10">
        <v>0</v>
      </c>
      <c r="D10" s="10" t="s">
        <v>1908</v>
      </c>
      <c r="G10" s="10">
        <v>0</v>
      </c>
      <c r="H10" s="73">
        <v>0</v>
      </c>
      <c r="I10" s="10">
        <v>0</v>
      </c>
      <c r="J10" s="10">
        <v>0</v>
      </c>
      <c r="L10" s="10">
        <v>0</v>
      </c>
      <c r="M10" s="10">
        <v>0</v>
      </c>
      <c r="N10" s="10">
        <v>0</v>
      </c>
      <c r="O10" s="10">
        <v>0</v>
      </c>
      <c r="P10" s="10" t="b">
        <v>0</v>
      </c>
      <c r="Q10" s="10" t="s">
        <v>1906</v>
      </c>
      <c r="T10" s="10" t="s">
        <v>1901</v>
      </c>
    </row>
    <row r="11" spans="1:20" ht="11.25">
      <c r="A11" s="11">
        <v>10</v>
      </c>
      <c r="B11" s="71">
        <v>10</v>
      </c>
      <c r="C11" s="10">
        <v>0</v>
      </c>
      <c r="D11" s="10" t="s">
        <v>1909</v>
      </c>
      <c r="G11" s="10">
        <v>0</v>
      </c>
      <c r="H11" s="73">
        <v>0</v>
      </c>
      <c r="I11" s="10">
        <v>0</v>
      </c>
      <c r="J11" s="10">
        <v>0</v>
      </c>
      <c r="L11" s="10">
        <v>0</v>
      </c>
      <c r="M11" s="10">
        <v>0</v>
      </c>
      <c r="N11" s="10">
        <v>0</v>
      </c>
      <c r="O11" s="10">
        <v>0</v>
      </c>
      <c r="P11" s="10" t="b">
        <v>0</v>
      </c>
      <c r="Q11" s="10" t="s">
        <v>1906</v>
      </c>
      <c r="T11" s="10" t="s">
        <v>1901</v>
      </c>
    </row>
    <row r="12" spans="1:20" ht="11.25">
      <c r="A12" s="11">
        <v>11</v>
      </c>
      <c r="B12" s="71">
        <v>11</v>
      </c>
      <c r="C12" s="10">
        <v>0</v>
      </c>
      <c r="D12" s="10" t="s">
        <v>1910</v>
      </c>
      <c r="G12" s="10">
        <v>0</v>
      </c>
      <c r="H12" s="73">
        <v>0</v>
      </c>
      <c r="I12" s="10">
        <v>0</v>
      </c>
      <c r="J12" s="10">
        <v>0</v>
      </c>
      <c r="L12" s="10">
        <v>0</v>
      </c>
      <c r="M12" s="10">
        <v>0</v>
      </c>
      <c r="N12" s="10">
        <v>0</v>
      </c>
      <c r="O12" s="10">
        <v>0</v>
      </c>
      <c r="P12" s="10" t="b">
        <v>0</v>
      </c>
      <c r="Q12" s="10" t="s">
        <v>1906</v>
      </c>
      <c r="T12" s="10" t="s">
        <v>1901</v>
      </c>
    </row>
    <row r="13" spans="1:20" ht="11.25">
      <c r="A13" s="11">
        <v>12</v>
      </c>
      <c r="B13" s="71">
        <v>8</v>
      </c>
      <c r="C13" s="10">
        <v>0</v>
      </c>
      <c r="D13" s="10" t="s">
        <v>1237</v>
      </c>
      <c r="F13" s="72" t="s">
        <v>432</v>
      </c>
      <c r="G13" s="10">
        <v>0</v>
      </c>
      <c r="H13" s="73">
        <v>0</v>
      </c>
      <c r="I13" s="10">
        <v>0</v>
      </c>
      <c r="J13" s="10">
        <v>0</v>
      </c>
      <c r="L13" s="10">
        <v>0</v>
      </c>
      <c r="M13" s="10">
        <v>0</v>
      </c>
      <c r="N13" s="10">
        <v>0</v>
      </c>
      <c r="O13" s="10">
        <v>0</v>
      </c>
      <c r="P13" s="10" t="b">
        <v>0</v>
      </c>
      <c r="Q13" s="10" t="s">
        <v>1911</v>
      </c>
      <c r="T13" s="10" t="s">
        <v>1901</v>
      </c>
    </row>
    <row r="14" spans="1:20" ht="11.25">
      <c r="A14" s="11">
        <v>13</v>
      </c>
      <c r="B14" s="71">
        <v>9</v>
      </c>
      <c r="C14" s="10">
        <v>0</v>
      </c>
      <c r="D14" s="10" t="s">
        <v>1912</v>
      </c>
      <c r="G14" s="10">
        <v>0</v>
      </c>
      <c r="H14" s="73">
        <v>0</v>
      </c>
      <c r="I14" s="10">
        <v>0</v>
      </c>
      <c r="J14" s="10">
        <v>0</v>
      </c>
      <c r="L14" s="10">
        <v>0</v>
      </c>
      <c r="M14" s="10">
        <v>0</v>
      </c>
      <c r="N14" s="10">
        <v>0</v>
      </c>
      <c r="O14" s="10">
        <v>0</v>
      </c>
      <c r="P14" s="10" t="b">
        <v>1</v>
      </c>
      <c r="R14" s="10" t="s">
        <v>418</v>
      </c>
      <c r="T14" s="10" t="s">
        <v>1901</v>
      </c>
    </row>
    <row r="15" spans="1:20" ht="11.25">
      <c r="A15" s="11">
        <v>14</v>
      </c>
      <c r="B15" s="71">
        <v>10</v>
      </c>
      <c r="C15" s="10">
        <v>0</v>
      </c>
      <c r="D15" s="10" t="s">
        <v>1913</v>
      </c>
      <c r="G15" s="10">
        <v>0</v>
      </c>
      <c r="H15" s="73">
        <v>0</v>
      </c>
      <c r="I15" s="10">
        <v>5048326462</v>
      </c>
      <c r="J15" s="10">
        <v>4500706827</v>
      </c>
      <c r="L15" s="10">
        <v>0</v>
      </c>
      <c r="M15" s="10">
        <v>0</v>
      </c>
      <c r="N15" s="10">
        <v>0</v>
      </c>
      <c r="O15" s="10">
        <v>0</v>
      </c>
      <c r="P15" s="10" t="b">
        <v>1</v>
      </c>
      <c r="R15" s="10" t="s">
        <v>418</v>
      </c>
      <c r="T15" s="10" t="s">
        <v>1901</v>
      </c>
    </row>
    <row r="16" spans="1:20" ht="11.25">
      <c r="A16" s="11">
        <v>15</v>
      </c>
      <c r="B16" s="71">
        <v>11</v>
      </c>
      <c r="C16" s="10">
        <v>0</v>
      </c>
      <c r="D16" s="10" t="s">
        <v>1238</v>
      </c>
      <c r="F16" s="72">
        <v>122</v>
      </c>
      <c r="G16" s="10">
        <v>0</v>
      </c>
      <c r="H16" s="73">
        <v>0</v>
      </c>
      <c r="I16" s="10">
        <v>0</v>
      </c>
      <c r="J16" s="10">
        <v>0</v>
      </c>
      <c r="L16" s="10">
        <v>0</v>
      </c>
      <c r="M16" s="10">
        <v>0</v>
      </c>
      <c r="N16" s="10">
        <v>0</v>
      </c>
      <c r="O16" s="10">
        <v>0</v>
      </c>
      <c r="P16" s="10" t="b">
        <v>0</v>
      </c>
      <c r="Q16" s="10" t="s">
        <v>1914</v>
      </c>
      <c r="T16" s="10" t="s">
        <v>1901</v>
      </c>
    </row>
    <row r="17" spans="1:20" ht="11.25">
      <c r="A17" s="11">
        <v>16</v>
      </c>
      <c r="B17" s="71">
        <v>12</v>
      </c>
      <c r="C17" s="10">
        <v>0</v>
      </c>
      <c r="D17" s="10" t="s">
        <v>1239</v>
      </c>
      <c r="G17" s="10">
        <v>0</v>
      </c>
      <c r="H17" s="73">
        <v>0</v>
      </c>
      <c r="I17" s="10">
        <v>5595431</v>
      </c>
      <c r="J17" s="10">
        <v>4890582</v>
      </c>
      <c r="L17" s="10">
        <v>0</v>
      </c>
      <c r="M17" s="10">
        <v>0</v>
      </c>
      <c r="N17" s="10">
        <v>0</v>
      </c>
      <c r="O17" s="10">
        <v>0</v>
      </c>
      <c r="P17" s="10" t="b">
        <v>0</v>
      </c>
      <c r="Q17" s="10" t="s">
        <v>1914</v>
      </c>
      <c r="T17" s="10" t="s">
        <v>1901</v>
      </c>
    </row>
    <row r="18" spans="1:20" ht="11.25">
      <c r="A18" s="11">
        <v>17</v>
      </c>
      <c r="B18" s="71">
        <v>13</v>
      </c>
      <c r="C18" s="10">
        <v>0</v>
      </c>
      <c r="D18" s="10" t="s">
        <v>1240</v>
      </c>
      <c r="G18" s="10">
        <v>0</v>
      </c>
      <c r="H18" s="73">
        <v>0</v>
      </c>
      <c r="I18" s="10">
        <v>0</v>
      </c>
      <c r="J18" s="10">
        <v>0</v>
      </c>
      <c r="K18" s="10" t="s">
        <v>417</v>
      </c>
      <c r="L18" s="10">
        <v>0</v>
      </c>
      <c r="M18" s="10">
        <v>0</v>
      </c>
      <c r="N18" s="10">
        <v>0</v>
      </c>
      <c r="O18" s="10">
        <v>0</v>
      </c>
      <c r="P18" s="10" t="b">
        <v>0</v>
      </c>
      <c r="T18" s="10" t="s">
        <v>1901</v>
      </c>
    </row>
    <row r="19" spans="1:20" ht="11.25">
      <c r="A19" s="11">
        <v>18</v>
      </c>
      <c r="B19" s="71">
        <v>14</v>
      </c>
      <c r="C19" s="10">
        <v>0</v>
      </c>
      <c r="D19" s="10" t="s">
        <v>1241</v>
      </c>
      <c r="G19" s="10">
        <v>0</v>
      </c>
      <c r="H19" s="73">
        <v>0</v>
      </c>
      <c r="I19" s="10">
        <v>2948117</v>
      </c>
      <c r="J19" s="10">
        <v>3113167</v>
      </c>
      <c r="L19" s="10">
        <v>0</v>
      </c>
      <c r="M19" s="10">
        <v>0</v>
      </c>
      <c r="N19" s="10">
        <v>0</v>
      </c>
      <c r="O19" s="10">
        <v>0</v>
      </c>
      <c r="P19" s="10" t="b">
        <v>0</v>
      </c>
      <c r="Q19" s="10" t="s">
        <v>1915</v>
      </c>
      <c r="T19" s="10" t="s">
        <v>1901</v>
      </c>
    </row>
    <row r="20" spans="1:20" ht="11.25">
      <c r="A20" s="11">
        <v>19</v>
      </c>
      <c r="B20" s="71">
        <v>15</v>
      </c>
      <c r="C20" s="10">
        <v>0</v>
      </c>
      <c r="D20" s="10" t="s">
        <v>1242</v>
      </c>
      <c r="G20" s="10">
        <v>0</v>
      </c>
      <c r="H20" s="73">
        <v>0</v>
      </c>
      <c r="I20" s="10">
        <v>445522</v>
      </c>
      <c r="J20" s="10">
        <v>445522</v>
      </c>
      <c r="L20" s="10">
        <v>0</v>
      </c>
      <c r="M20" s="10">
        <v>0</v>
      </c>
      <c r="N20" s="10">
        <v>0</v>
      </c>
      <c r="O20" s="10">
        <v>0</v>
      </c>
      <c r="P20" s="10" t="b">
        <v>0</v>
      </c>
      <c r="Q20" s="10" t="s">
        <v>1916</v>
      </c>
      <c r="T20" s="10" t="s">
        <v>1901</v>
      </c>
    </row>
    <row r="21" spans="1:20" ht="11.25">
      <c r="A21" s="11">
        <v>20</v>
      </c>
      <c r="B21" s="71">
        <v>16</v>
      </c>
      <c r="C21" s="10">
        <v>0</v>
      </c>
      <c r="D21" s="10" t="s">
        <v>1243</v>
      </c>
      <c r="G21" s="10">
        <v>0</v>
      </c>
      <c r="H21" s="73">
        <v>0</v>
      </c>
      <c r="I21" s="10">
        <v>0</v>
      </c>
      <c r="J21" s="10">
        <v>0</v>
      </c>
      <c r="L21" s="10">
        <v>0</v>
      </c>
      <c r="M21" s="10">
        <v>0</v>
      </c>
      <c r="N21" s="10">
        <v>0</v>
      </c>
      <c r="O21" s="10">
        <v>0</v>
      </c>
      <c r="P21" s="10" t="b">
        <v>0</v>
      </c>
      <c r="Q21" s="10" t="s">
        <v>1915</v>
      </c>
      <c r="T21" s="10" t="s">
        <v>1901</v>
      </c>
    </row>
    <row r="22" spans="1:20" ht="11.25">
      <c r="A22" s="11">
        <v>21</v>
      </c>
      <c r="B22" s="71">
        <v>17</v>
      </c>
      <c r="C22" s="10">
        <v>0</v>
      </c>
      <c r="D22" s="10" t="s">
        <v>1244</v>
      </c>
      <c r="F22" s="72" t="s">
        <v>433</v>
      </c>
      <c r="G22" s="10">
        <v>0</v>
      </c>
      <c r="H22" s="73">
        <v>0</v>
      </c>
      <c r="I22" s="10">
        <v>65430548</v>
      </c>
      <c r="J22" s="10">
        <v>70745492</v>
      </c>
      <c r="L22" s="10">
        <v>0</v>
      </c>
      <c r="M22" s="10">
        <v>0</v>
      </c>
      <c r="N22" s="10">
        <v>0</v>
      </c>
      <c r="O22" s="10">
        <v>0</v>
      </c>
      <c r="P22" s="10" t="b">
        <v>0</v>
      </c>
      <c r="Q22" s="10" t="s">
        <v>1915</v>
      </c>
      <c r="T22" s="10" t="s">
        <v>1901</v>
      </c>
    </row>
    <row r="23" spans="1:20" ht="11.25">
      <c r="A23" s="11">
        <v>22</v>
      </c>
      <c r="B23" s="71">
        <v>18</v>
      </c>
      <c r="C23" s="10">
        <v>0</v>
      </c>
      <c r="D23" s="10" t="s">
        <v>1245</v>
      </c>
      <c r="G23" s="10">
        <v>0</v>
      </c>
      <c r="H23" s="73">
        <v>0</v>
      </c>
      <c r="I23" s="10">
        <v>0</v>
      </c>
      <c r="J23" s="10">
        <v>0</v>
      </c>
      <c r="K23" s="10" t="s">
        <v>434</v>
      </c>
      <c r="L23" s="10">
        <v>0</v>
      </c>
      <c r="M23" s="10">
        <v>0</v>
      </c>
      <c r="N23" s="10">
        <v>0</v>
      </c>
      <c r="O23" s="10">
        <v>0</v>
      </c>
      <c r="P23" s="10" t="b">
        <v>0</v>
      </c>
      <c r="T23" s="10" t="s">
        <v>1901</v>
      </c>
    </row>
    <row r="24" spans="1:20" ht="11.25">
      <c r="A24" s="11">
        <v>23</v>
      </c>
      <c r="B24" s="71">
        <v>19</v>
      </c>
      <c r="C24" s="10">
        <v>0</v>
      </c>
      <c r="D24" s="10" t="s">
        <v>1246</v>
      </c>
      <c r="F24" s="72" t="s">
        <v>435</v>
      </c>
      <c r="G24" s="10">
        <v>0</v>
      </c>
      <c r="H24" s="73">
        <v>0</v>
      </c>
      <c r="I24" s="10">
        <v>0</v>
      </c>
      <c r="J24" s="10">
        <v>0</v>
      </c>
      <c r="L24" s="10">
        <v>0</v>
      </c>
      <c r="M24" s="10">
        <v>0</v>
      </c>
      <c r="N24" s="10">
        <v>0</v>
      </c>
      <c r="O24" s="10">
        <v>0</v>
      </c>
      <c r="P24" s="10" t="b">
        <v>0</v>
      </c>
      <c r="Q24" s="10" t="s">
        <v>1915</v>
      </c>
      <c r="T24" s="10" t="s">
        <v>1901</v>
      </c>
    </row>
    <row r="25" spans="1:20" ht="11.25">
      <c r="A25" s="11">
        <v>24</v>
      </c>
      <c r="B25" s="71">
        <v>20</v>
      </c>
      <c r="C25" s="10">
        <v>0</v>
      </c>
      <c r="D25" s="10" t="s">
        <v>1247</v>
      </c>
      <c r="G25" s="10">
        <v>0</v>
      </c>
      <c r="H25" s="73">
        <v>0</v>
      </c>
      <c r="I25" s="10">
        <v>56933008</v>
      </c>
      <c r="J25" s="10">
        <v>52343342</v>
      </c>
      <c r="L25" s="10">
        <v>0</v>
      </c>
      <c r="M25" s="10">
        <v>0</v>
      </c>
      <c r="N25" s="10">
        <v>0</v>
      </c>
      <c r="O25" s="10">
        <v>0</v>
      </c>
      <c r="P25" s="10" t="b">
        <v>0</v>
      </c>
      <c r="Q25" s="10" t="s">
        <v>1915</v>
      </c>
      <c r="T25" s="10" t="s">
        <v>1901</v>
      </c>
    </row>
    <row r="26" spans="1:20" ht="11.25">
      <c r="A26" s="11">
        <v>25</v>
      </c>
      <c r="B26" s="71">
        <v>21</v>
      </c>
      <c r="C26" s="10">
        <v>0</v>
      </c>
      <c r="D26" s="10" t="s">
        <v>1917</v>
      </c>
      <c r="G26" s="10">
        <v>0</v>
      </c>
      <c r="H26" s="73">
        <v>0</v>
      </c>
      <c r="I26" s="10">
        <v>0</v>
      </c>
      <c r="J26" s="10">
        <v>0</v>
      </c>
      <c r="L26" s="10">
        <v>0</v>
      </c>
      <c r="M26" s="10">
        <v>0</v>
      </c>
      <c r="N26" s="10">
        <v>0</v>
      </c>
      <c r="O26" s="10">
        <v>0</v>
      </c>
      <c r="P26" s="10" t="b">
        <v>0</v>
      </c>
      <c r="Q26" s="10" t="s">
        <v>1915</v>
      </c>
      <c r="T26" s="10" t="s">
        <v>1901</v>
      </c>
    </row>
    <row r="27" spans="1:20" ht="11.25">
      <c r="A27" s="11">
        <v>26</v>
      </c>
      <c r="B27" s="71">
        <v>26</v>
      </c>
      <c r="C27" s="10">
        <v>0</v>
      </c>
      <c r="D27" s="10" t="s">
        <v>1918</v>
      </c>
      <c r="G27" s="10">
        <v>0</v>
      </c>
      <c r="H27" s="73">
        <v>0</v>
      </c>
      <c r="I27" s="10">
        <v>0</v>
      </c>
      <c r="J27" s="10">
        <v>0</v>
      </c>
      <c r="L27" s="10">
        <v>0</v>
      </c>
      <c r="M27" s="10">
        <v>0</v>
      </c>
      <c r="N27" s="10">
        <v>0</v>
      </c>
      <c r="O27" s="10">
        <v>0</v>
      </c>
      <c r="P27" s="10" t="b">
        <v>0</v>
      </c>
      <c r="Q27" s="10" t="s">
        <v>1915</v>
      </c>
      <c r="T27" s="10" t="s">
        <v>1901</v>
      </c>
    </row>
    <row r="28" spans="1:20" ht="11.25">
      <c r="A28" s="11">
        <v>27</v>
      </c>
      <c r="B28" s="71">
        <v>27</v>
      </c>
      <c r="C28" s="10">
        <v>0</v>
      </c>
      <c r="D28" s="10" t="s">
        <v>1919</v>
      </c>
      <c r="G28" s="10">
        <v>0</v>
      </c>
      <c r="H28" s="73">
        <v>0</v>
      </c>
      <c r="I28" s="10">
        <v>0</v>
      </c>
      <c r="J28" s="10">
        <v>0</v>
      </c>
      <c r="L28" s="10">
        <v>0</v>
      </c>
      <c r="M28" s="10">
        <v>0</v>
      </c>
      <c r="N28" s="10">
        <v>0</v>
      </c>
      <c r="O28" s="10">
        <v>0</v>
      </c>
      <c r="P28" s="10" t="b">
        <v>0</v>
      </c>
      <c r="Q28" s="10" t="s">
        <v>1915</v>
      </c>
      <c r="T28" s="10" t="s">
        <v>1901</v>
      </c>
    </row>
    <row r="29" spans="1:20" ht="11.25">
      <c r="A29" s="11">
        <v>28</v>
      </c>
      <c r="B29" s="71">
        <v>28</v>
      </c>
      <c r="C29" s="10">
        <v>0</v>
      </c>
      <c r="D29" s="10" t="s">
        <v>1920</v>
      </c>
      <c r="G29" s="10">
        <v>0</v>
      </c>
      <c r="H29" s="73">
        <v>0</v>
      </c>
      <c r="I29" s="10">
        <v>0</v>
      </c>
      <c r="J29" s="10">
        <v>0</v>
      </c>
      <c r="L29" s="10">
        <v>0</v>
      </c>
      <c r="M29" s="10">
        <v>0</v>
      </c>
      <c r="N29" s="10">
        <v>0</v>
      </c>
      <c r="O29" s="10">
        <v>0</v>
      </c>
      <c r="P29" s="10" t="b">
        <v>0</v>
      </c>
      <c r="Q29" s="10" t="s">
        <v>1915</v>
      </c>
      <c r="T29" s="10" t="s">
        <v>1901</v>
      </c>
    </row>
    <row r="30" spans="1:20" ht="11.25">
      <c r="A30" s="11">
        <v>29</v>
      </c>
      <c r="B30" s="71">
        <v>29</v>
      </c>
      <c r="C30" s="10">
        <v>0</v>
      </c>
      <c r="D30" s="10" t="s">
        <v>1921</v>
      </c>
      <c r="G30" s="10">
        <v>0</v>
      </c>
      <c r="H30" s="73">
        <v>0</v>
      </c>
      <c r="I30" s="10">
        <v>0</v>
      </c>
      <c r="J30" s="10">
        <v>0</v>
      </c>
      <c r="L30" s="10">
        <v>0</v>
      </c>
      <c r="M30" s="10">
        <v>0</v>
      </c>
      <c r="N30" s="10">
        <v>0</v>
      </c>
      <c r="O30" s="10">
        <v>0</v>
      </c>
      <c r="P30" s="10" t="b">
        <v>0</v>
      </c>
      <c r="Q30" s="10" t="s">
        <v>1915</v>
      </c>
      <c r="T30" s="10" t="s">
        <v>1901</v>
      </c>
    </row>
    <row r="31" spans="1:20" ht="11.25">
      <c r="A31" s="11">
        <v>30</v>
      </c>
      <c r="B31" s="71">
        <v>30</v>
      </c>
      <c r="C31" s="10">
        <v>0</v>
      </c>
      <c r="D31" s="10" t="s">
        <v>1248</v>
      </c>
      <c r="G31" s="10">
        <v>0</v>
      </c>
      <c r="H31" s="73">
        <v>0</v>
      </c>
      <c r="I31" s="10">
        <v>0</v>
      </c>
      <c r="J31" s="10">
        <v>0</v>
      </c>
      <c r="L31" s="10">
        <v>0</v>
      </c>
      <c r="M31" s="10">
        <v>0</v>
      </c>
      <c r="N31" s="10">
        <v>0</v>
      </c>
      <c r="O31" s="10">
        <v>0</v>
      </c>
      <c r="P31" s="10" t="b">
        <v>0</v>
      </c>
      <c r="Q31" s="10" t="s">
        <v>1915</v>
      </c>
      <c r="T31" s="10" t="s">
        <v>1901</v>
      </c>
    </row>
    <row r="32" spans="1:20" ht="11.25">
      <c r="A32" s="11">
        <v>31</v>
      </c>
      <c r="B32" s="71">
        <v>31</v>
      </c>
      <c r="C32" s="10">
        <v>0</v>
      </c>
      <c r="D32" s="10" t="s">
        <v>1249</v>
      </c>
      <c r="G32" s="10">
        <v>0</v>
      </c>
      <c r="H32" s="73">
        <v>0</v>
      </c>
      <c r="I32" s="10">
        <v>6934092</v>
      </c>
      <c r="J32" s="10">
        <v>28464159</v>
      </c>
      <c r="L32" s="10">
        <v>0</v>
      </c>
      <c r="M32" s="10">
        <v>0</v>
      </c>
      <c r="N32" s="10">
        <v>0</v>
      </c>
      <c r="O32" s="10">
        <v>0</v>
      </c>
      <c r="P32" s="10" t="b">
        <v>0</v>
      </c>
      <c r="Q32" s="10" t="s">
        <v>1915</v>
      </c>
      <c r="T32" s="10" t="s">
        <v>1901</v>
      </c>
    </row>
    <row r="33" spans="1:20" ht="11.25">
      <c r="A33" s="11">
        <v>32</v>
      </c>
      <c r="B33" s="71">
        <v>22</v>
      </c>
      <c r="C33" s="10">
        <v>0</v>
      </c>
      <c r="D33" s="10" t="s">
        <v>1922</v>
      </c>
      <c r="G33" s="10">
        <v>0</v>
      </c>
      <c r="H33" s="73">
        <v>0</v>
      </c>
      <c r="I33" s="10">
        <v>131800243</v>
      </c>
      <c r="J33" s="10">
        <v>154220638</v>
      </c>
      <c r="L33" s="10">
        <v>0</v>
      </c>
      <c r="M33" s="10">
        <v>0</v>
      </c>
      <c r="N33" s="10">
        <v>0</v>
      </c>
      <c r="O33" s="10">
        <v>0</v>
      </c>
      <c r="P33" s="10" t="b">
        <v>1</v>
      </c>
      <c r="R33" s="10" t="s">
        <v>418</v>
      </c>
      <c r="T33" s="10" t="s">
        <v>1901</v>
      </c>
    </row>
    <row r="34" spans="1:20" ht="11.25">
      <c r="A34" s="11">
        <v>33</v>
      </c>
      <c r="B34" s="71">
        <v>23</v>
      </c>
      <c r="C34" s="10">
        <v>0</v>
      </c>
      <c r="D34" s="10" t="s">
        <v>1250</v>
      </c>
      <c r="G34" s="10">
        <v>0</v>
      </c>
      <c r="H34" s="73">
        <v>0</v>
      </c>
      <c r="I34" s="10">
        <v>0</v>
      </c>
      <c r="J34" s="10">
        <v>0</v>
      </c>
      <c r="K34" s="10" t="s">
        <v>417</v>
      </c>
      <c r="L34" s="10">
        <v>0</v>
      </c>
      <c r="M34" s="10">
        <v>0</v>
      </c>
      <c r="N34" s="10">
        <v>0</v>
      </c>
      <c r="O34" s="10">
        <v>0</v>
      </c>
      <c r="P34" s="10" t="b">
        <v>0</v>
      </c>
      <c r="T34" s="10" t="s">
        <v>1901</v>
      </c>
    </row>
    <row r="35" spans="1:20" ht="11.25">
      <c r="A35" s="11">
        <v>34</v>
      </c>
      <c r="B35" s="71">
        <v>34</v>
      </c>
      <c r="C35" s="10">
        <v>0</v>
      </c>
      <c r="D35" s="10" t="s">
        <v>1923</v>
      </c>
      <c r="G35" s="10">
        <v>0</v>
      </c>
      <c r="H35" s="73">
        <v>0</v>
      </c>
      <c r="I35" s="10">
        <v>0</v>
      </c>
      <c r="J35" s="10">
        <v>0</v>
      </c>
      <c r="L35" s="10">
        <v>0</v>
      </c>
      <c r="M35" s="10">
        <v>0</v>
      </c>
      <c r="N35" s="10">
        <v>0</v>
      </c>
      <c r="O35" s="10">
        <v>0</v>
      </c>
      <c r="P35" s="10" t="b">
        <v>0</v>
      </c>
      <c r="Q35" s="10" t="s">
        <v>1924</v>
      </c>
      <c r="T35" s="10" t="s">
        <v>1901</v>
      </c>
    </row>
    <row r="36" spans="1:20" ht="11.25">
      <c r="A36" s="11">
        <v>35</v>
      </c>
      <c r="B36" s="71">
        <v>24</v>
      </c>
      <c r="C36" s="10">
        <v>0</v>
      </c>
      <c r="D36" s="10" t="s">
        <v>1251</v>
      </c>
      <c r="G36" s="10">
        <v>0</v>
      </c>
      <c r="H36" s="73">
        <v>0</v>
      </c>
      <c r="I36" s="10">
        <v>8272125</v>
      </c>
      <c r="J36" s="10">
        <v>2051310</v>
      </c>
      <c r="L36" s="10">
        <v>0</v>
      </c>
      <c r="M36" s="10">
        <v>0</v>
      </c>
      <c r="N36" s="10">
        <v>0</v>
      </c>
      <c r="O36" s="10">
        <v>0</v>
      </c>
      <c r="P36" s="10" t="b">
        <v>0</v>
      </c>
      <c r="Q36" s="10" t="s">
        <v>1924</v>
      </c>
      <c r="T36" s="10" t="s">
        <v>1901</v>
      </c>
    </row>
    <row r="37" spans="1:20" ht="11.25">
      <c r="A37" s="11">
        <v>36</v>
      </c>
      <c r="B37" s="71">
        <v>25</v>
      </c>
      <c r="C37" s="10">
        <v>0</v>
      </c>
      <c r="D37" s="10" t="s">
        <v>1252</v>
      </c>
      <c r="G37" s="10">
        <v>0</v>
      </c>
      <c r="H37" s="73">
        <v>0</v>
      </c>
      <c r="I37" s="10">
        <v>2168330</v>
      </c>
      <c r="J37" s="10">
        <v>3140754</v>
      </c>
      <c r="L37" s="10">
        <v>0</v>
      </c>
      <c r="M37" s="10">
        <v>0</v>
      </c>
      <c r="N37" s="10">
        <v>0</v>
      </c>
      <c r="O37" s="10">
        <v>0</v>
      </c>
      <c r="P37" s="10" t="b">
        <v>0</v>
      </c>
      <c r="Q37" s="10" t="s">
        <v>1924</v>
      </c>
      <c r="T37" s="10" t="s">
        <v>1901</v>
      </c>
    </row>
    <row r="38" spans="1:20" ht="11.25">
      <c r="A38" s="11">
        <v>37</v>
      </c>
      <c r="B38" s="71">
        <v>26</v>
      </c>
      <c r="C38" s="10">
        <v>0</v>
      </c>
      <c r="D38" s="10" t="s">
        <v>1253</v>
      </c>
      <c r="G38" s="10">
        <v>0</v>
      </c>
      <c r="H38" s="73">
        <v>0</v>
      </c>
      <c r="I38" s="10">
        <v>2696605</v>
      </c>
      <c r="J38" s="10">
        <v>2674799</v>
      </c>
      <c r="L38" s="10">
        <v>0</v>
      </c>
      <c r="M38" s="10">
        <v>0</v>
      </c>
      <c r="N38" s="10">
        <v>0</v>
      </c>
      <c r="O38" s="10">
        <v>0</v>
      </c>
      <c r="P38" s="10" t="b">
        <v>0</v>
      </c>
      <c r="Q38" s="10" t="s">
        <v>1924</v>
      </c>
      <c r="T38" s="10" t="s">
        <v>1901</v>
      </c>
    </row>
    <row r="39" spans="1:20" ht="11.25">
      <c r="A39" s="11">
        <v>38</v>
      </c>
      <c r="B39" s="71">
        <v>27</v>
      </c>
      <c r="C39" s="10">
        <v>0</v>
      </c>
      <c r="D39" s="10" t="s">
        <v>1254</v>
      </c>
      <c r="G39" s="10">
        <v>0</v>
      </c>
      <c r="H39" s="73">
        <v>0</v>
      </c>
      <c r="I39" s="10">
        <v>1300000</v>
      </c>
      <c r="J39" s="10">
        <v>6100000</v>
      </c>
      <c r="L39" s="10">
        <v>0</v>
      </c>
      <c r="M39" s="10">
        <v>0</v>
      </c>
      <c r="N39" s="10">
        <v>0</v>
      </c>
      <c r="O39" s="10">
        <v>0</v>
      </c>
      <c r="P39" s="10" t="b">
        <v>0</v>
      </c>
      <c r="Q39" s="10" t="s">
        <v>1924</v>
      </c>
      <c r="T39" s="10" t="s">
        <v>1901</v>
      </c>
    </row>
    <row r="40" spans="1:20" ht="11.25">
      <c r="A40" s="11">
        <v>39</v>
      </c>
      <c r="B40" s="71">
        <v>28</v>
      </c>
      <c r="C40" s="10">
        <v>0</v>
      </c>
      <c r="D40" s="10" t="s">
        <v>1255</v>
      </c>
      <c r="G40" s="10">
        <v>0</v>
      </c>
      <c r="H40" s="73">
        <v>0</v>
      </c>
      <c r="I40" s="10">
        <v>2561052</v>
      </c>
      <c r="J40" s="10">
        <v>1178773</v>
      </c>
      <c r="L40" s="10">
        <v>0</v>
      </c>
      <c r="M40" s="10">
        <v>0</v>
      </c>
      <c r="N40" s="10">
        <v>0</v>
      </c>
      <c r="O40" s="10">
        <v>0</v>
      </c>
      <c r="P40" s="10" t="b">
        <v>0</v>
      </c>
      <c r="Q40" s="10" t="s">
        <v>1924</v>
      </c>
      <c r="T40" s="10" t="s">
        <v>1901</v>
      </c>
    </row>
    <row r="41" spans="1:20" ht="11.25">
      <c r="A41" s="11">
        <v>40</v>
      </c>
      <c r="B41" s="71">
        <v>29</v>
      </c>
      <c r="C41" s="10">
        <v>0</v>
      </c>
      <c r="D41" s="10" t="s">
        <v>1256</v>
      </c>
      <c r="G41" s="10">
        <v>0</v>
      </c>
      <c r="H41" s="73">
        <v>0</v>
      </c>
      <c r="I41" s="10">
        <v>266120375</v>
      </c>
      <c r="J41" s="10">
        <v>240014015</v>
      </c>
      <c r="L41" s="10">
        <v>0</v>
      </c>
      <c r="M41" s="10">
        <v>0</v>
      </c>
      <c r="N41" s="10">
        <v>0</v>
      </c>
      <c r="O41" s="10">
        <v>0</v>
      </c>
      <c r="P41" s="10" t="b">
        <v>0</v>
      </c>
      <c r="Q41" s="10" t="s">
        <v>1924</v>
      </c>
      <c r="T41" s="10" t="s">
        <v>1901</v>
      </c>
    </row>
    <row r="42" spans="1:20" ht="11.25">
      <c r="A42" s="11">
        <v>41</v>
      </c>
      <c r="B42" s="71">
        <v>30</v>
      </c>
      <c r="C42" s="10">
        <v>0</v>
      </c>
      <c r="D42" s="10" t="s">
        <v>1257</v>
      </c>
      <c r="G42" s="10">
        <v>0</v>
      </c>
      <c r="H42" s="73">
        <v>0</v>
      </c>
      <c r="I42" s="10">
        <v>97378486</v>
      </c>
      <c r="J42" s="10">
        <v>95629561</v>
      </c>
      <c r="L42" s="10">
        <v>0</v>
      </c>
      <c r="M42" s="10">
        <v>0</v>
      </c>
      <c r="N42" s="10">
        <v>0</v>
      </c>
      <c r="O42" s="10">
        <v>0</v>
      </c>
      <c r="P42" s="10" t="b">
        <v>0</v>
      </c>
      <c r="Q42" s="10" t="s">
        <v>1924</v>
      </c>
      <c r="T42" s="10" t="s">
        <v>1901</v>
      </c>
    </row>
    <row r="43" spans="1:20" ht="11.25">
      <c r="A43" s="11">
        <v>42</v>
      </c>
      <c r="B43" s="71">
        <v>31</v>
      </c>
      <c r="C43" s="10">
        <v>0</v>
      </c>
      <c r="D43" s="10" t="s">
        <v>1258</v>
      </c>
      <c r="G43" s="10">
        <v>0</v>
      </c>
      <c r="H43" s="73">
        <v>0</v>
      </c>
      <c r="I43" s="10">
        <v>1754869</v>
      </c>
      <c r="J43" s="10">
        <v>1564387</v>
      </c>
      <c r="L43" s="10">
        <v>0</v>
      </c>
      <c r="M43" s="10">
        <v>0</v>
      </c>
      <c r="N43" s="10">
        <v>0</v>
      </c>
      <c r="O43" s="10">
        <v>0</v>
      </c>
      <c r="P43" s="10" t="b">
        <v>0</v>
      </c>
      <c r="Q43" s="10" t="s">
        <v>1925</v>
      </c>
      <c r="T43" s="10" t="s">
        <v>1901</v>
      </c>
    </row>
    <row r="44" spans="1:20" ht="11.25">
      <c r="A44" s="11">
        <v>43</v>
      </c>
      <c r="B44" s="71">
        <v>32</v>
      </c>
      <c r="C44" s="10">
        <v>0</v>
      </c>
      <c r="D44" s="10" t="s">
        <v>1259</v>
      </c>
      <c r="G44" s="10">
        <v>0</v>
      </c>
      <c r="H44" s="73">
        <v>0</v>
      </c>
      <c r="I44" s="10">
        <v>0</v>
      </c>
      <c r="J44" s="10">
        <v>0</v>
      </c>
      <c r="L44" s="10">
        <v>0</v>
      </c>
      <c r="M44" s="10">
        <v>0</v>
      </c>
      <c r="N44" s="10">
        <v>0</v>
      </c>
      <c r="O44" s="10">
        <v>0</v>
      </c>
      <c r="P44" s="10" t="b">
        <v>0</v>
      </c>
      <c r="Q44" s="10" t="s">
        <v>1924</v>
      </c>
      <c r="T44" s="10" t="s">
        <v>1901</v>
      </c>
    </row>
    <row r="45" spans="1:20" ht="11.25">
      <c r="A45" s="11">
        <v>44</v>
      </c>
      <c r="B45" s="71">
        <v>33</v>
      </c>
      <c r="C45" s="10">
        <v>0</v>
      </c>
      <c r="D45" s="10" t="s">
        <v>1260</v>
      </c>
      <c r="G45" s="10">
        <v>0</v>
      </c>
      <c r="H45" s="73">
        <v>0</v>
      </c>
      <c r="I45" s="10">
        <v>45685</v>
      </c>
      <c r="J45" s="10">
        <v>5492940</v>
      </c>
      <c r="L45" s="10">
        <v>0</v>
      </c>
      <c r="M45" s="10">
        <v>0</v>
      </c>
      <c r="N45" s="10">
        <v>0</v>
      </c>
      <c r="O45" s="10">
        <v>0</v>
      </c>
      <c r="P45" s="10" t="b">
        <v>0</v>
      </c>
      <c r="Q45" s="10" t="s">
        <v>1924</v>
      </c>
      <c r="T45" s="10" t="s">
        <v>1901</v>
      </c>
    </row>
    <row r="46" spans="1:20" ht="11.25">
      <c r="A46" s="11">
        <v>45</v>
      </c>
      <c r="B46" s="71">
        <v>34</v>
      </c>
      <c r="C46" s="10">
        <v>0</v>
      </c>
      <c r="D46" s="10" t="s">
        <v>1261</v>
      </c>
      <c r="F46" s="72">
        <v>227</v>
      </c>
      <c r="G46" s="10">
        <v>0</v>
      </c>
      <c r="H46" s="73">
        <v>0</v>
      </c>
      <c r="I46" s="10">
        <v>7556054</v>
      </c>
      <c r="J46" s="10">
        <v>8108953</v>
      </c>
      <c r="L46" s="10">
        <v>0</v>
      </c>
      <c r="M46" s="10">
        <v>0</v>
      </c>
      <c r="N46" s="10">
        <v>0</v>
      </c>
      <c r="O46" s="10">
        <v>0</v>
      </c>
      <c r="P46" s="10" t="b">
        <v>0</v>
      </c>
      <c r="Q46" s="10" t="s">
        <v>1924</v>
      </c>
      <c r="T46" s="10" t="s">
        <v>1901</v>
      </c>
    </row>
    <row r="47" spans="1:20" ht="11.25">
      <c r="A47" s="11">
        <v>46</v>
      </c>
      <c r="B47" s="71">
        <v>35</v>
      </c>
      <c r="C47" s="10">
        <v>0</v>
      </c>
      <c r="D47" s="10" t="s">
        <v>1262</v>
      </c>
      <c r="F47" s="72">
        <v>227</v>
      </c>
      <c r="G47" s="10">
        <v>0</v>
      </c>
      <c r="H47" s="73">
        <v>0</v>
      </c>
      <c r="I47" s="10">
        <v>0</v>
      </c>
      <c r="J47" s="10">
        <v>0</v>
      </c>
      <c r="L47" s="10">
        <v>0</v>
      </c>
      <c r="M47" s="10">
        <v>0</v>
      </c>
      <c r="N47" s="10">
        <v>0</v>
      </c>
      <c r="O47" s="10">
        <v>0</v>
      </c>
      <c r="P47" s="10" t="b">
        <v>0</v>
      </c>
      <c r="Q47" s="10" t="s">
        <v>1924</v>
      </c>
      <c r="T47" s="10" t="s">
        <v>1901</v>
      </c>
    </row>
    <row r="48" spans="1:20" ht="11.25">
      <c r="A48" s="11">
        <v>47</v>
      </c>
      <c r="B48" s="71">
        <v>36</v>
      </c>
      <c r="C48" s="10">
        <v>0</v>
      </c>
      <c r="D48" s="10" t="s">
        <v>1263</v>
      </c>
      <c r="F48" s="72">
        <v>227</v>
      </c>
      <c r="G48" s="10">
        <v>0</v>
      </c>
      <c r="H48" s="73">
        <v>0</v>
      </c>
      <c r="I48" s="10">
        <v>0</v>
      </c>
      <c r="J48" s="10">
        <v>0</v>
      </c>
      <c r="L48" s="10">
        <v>0</v>
      </c>
      <c r="M48" s="10">
        <v>0</v>
      </c>
      <c r="N48" s="10">
        <v>0</v>
      </c>
      <c r="O48" s="10">
        <v>0</v>
      </c>
      <c r="P48" s="10" t="b">
        <v>0</v>
      </c>
      <c r="Q48" s="10" t="s">
        <v>1924</v>
      </c>
      <c r="T48" s="10" t="s">
        <v>1901</v>
      </c>
    </row>
    <row r="49" spans="1:20" ht="11.25">
      <c r="A49" s="11">
        <v>48</v>
      </c>
      <c r="B49" s="71">
        <v>37</v>
      </c>
      <c r="C49" s="10">
        <v>0</v>
      </c>
      <c r="D49" s="10" t="s">
        <v>1264</v>
      </c>
      <c r="F49" s="72">
        <v>227</v>
      </c>
      <c r="G49" s="10">
        <v>0</v>
      </c>
      <c r="H49" s="73">
        <v>0</v>
      </c>
      <c r="I49" s="10">
        <v>41499686</v>
      </c>
      <c r="J49" s="10">
        <v>34711056</v>
      </c>
      <c r="L49" s="10">
        <v>0</v>
      </c>
      <c r="M49" s="10">
        <v>0</v>
      </c>
      <c r="N49" s="10">
        <v>0</v>
      </c>
      <c r="O49" s="10">
        <v>0</v>
      </c>
      <c r="P49" s="10" t="b">
        <v>0</v>
      </c>
      <c r="Q49" s="10" t="s">
        <v>1924</v>
      </c>
      <c r="T49" s="10" t="s">
        <v>1901</v>
      </c>
    </row>
    <row r="50" spans="1:20" ht="11.25">
      <c r="A50" s="11">
        <v>49</v>
      </c>
      <c r="B50" s="71">
        <v>38</v>
      </c>
      <c r="C50" s="10">
        <v>0</v>
      </c>
      <c r="D50" s="10" t="s">
        <v>1265</v>
      </c>
      <c r="F50" s="72">
        <v>227</v>
      </c>
      <c r="G50" s="10">
        <v>0</v>
      </c>
      <c r="H50" s="73">
        <v>0</v>
      </c>
      <c r="I50" s="10">
        <v>0</v>
      </c>
      <c r="J50" s="10">
        <v>0</v>
      </c>
      <c r="L50" s="10">
        <v>0</v>
      </c>
      <c r="M50" s="10">
        <v>0</v>
      </c>
      <c r="N50" s="10">
        <v>0</v>
      </c>
      <c r="O50" s="10">
        <v>0</v>
      </c>
      <c r="P50" s="10" t="b">
        <v>0</v>
      </c>
      <c r="Q50" s="10" t="s">
        <v>1924</v>
      </c>
      <c r="T50" s="10" t="s">
        <v>1901</v>
      </c>
    </row>
    <row r="51" spans="1:20" ht="11.25">
      <c r="A51" s="11">
        <v>50</v>
      </c>
      <c r="B51" s="71">
        <v>39</v>
      </c>
      <c r="C51" s="10">
        <v>0</v>
      </c>
      <c r="D51" s="10" t="s">
        <v>1266</v>
      </c>
      <c r="F51" s="72">
        <v>227</v>
      </c>
      <c r="G51" s="10">
        <v>0</v>
      </c>
      <c r="H51" s="73">
        <v>0</v>
      </c>
      <c r="I51" s="10">
        <v>0</v>
      </c>
      <c r="J51" s="10">
        <v>0</v>
      </c>
      <c r="L51" s="10">
        <v>0</v>
      </c>
      <c r="M51" s="10">
        <v>0</v>
      </c>
      <c r="N51" s="10">
        <v>0</v>
      </c>
      <c r="O51" s="10">
        <v>0</v>
      </c>
      <c r="P51" s="10" t="b">
        <v>0</v>
      </c>
      <c r="Q51" s="10" t="s">
        <v>1924</v>
      </c>
      <c r="T51" s="10" t="s">
        <v>1901</v>
      </c>
    </row>
    <row r="52" spans="1:20" ht="11.25">
      <c r="A52" s="11">
        <v>51</v>
      </c>
      <c r="B52" s="71">
        <v>40</v>
      </c>
      <c r="C52" s="10">
        <v>0</v>
      </c>
      <c r="D52" s="10" t="s">
        <v>1267</v>
      </c>
      <c r="F52" s="72" t="s">
        <v>436</v>
      </c>
      <c r="G52" s="10">
        <v>0</v>
      </c>
      <c r="H52" s="73">
        <v>0</v>
      </c>
      <c r="I52" s="10">
        <v>0</v>
      </c>
      <c r="J52" s="10">
        <v>0</v>
      </c>
      <c r="L52" s="10">
        <v>0</v>
      </c>
      <c r="M52" s="10">
        <v>0</v>
      </c>
      <c r="N52" s="10">
        <v>0</v>
      </c>
      <c r="O52" s="10">
        <v>0</v>
      </c>
      <c r="P52" s="10" t="b">
        <v>0</v>
      </c>
      <c r="Q52" s="10" t="s">
        <v>1924</v>
      </c>
      <c r="T52" s="10" t="s">
        <v>1901</v>
      </c>
    </row>
    <row r="53" spans="1:20" ht="11.25">
      <c r="A53" s="11">
        <v>52</v>
      </c>
      <c r="B53" s="71">
        <v>41</v>
      </c>
      <c r="C53" s="10">
        <v>0</v>
      </c>
      <c r="D53" s="10" t="s">
        <v>1268</v>
      </c>
      <c r="F53" s="72" t="s">
        <v>435</v>
      </c>
      <c r="G53" s="10">
        <v>0</v>
      </c>
      <c r="H53" s="73">
        <v>0</v>
      </c>
      <c r="I53" s="10">
        <v>0</v>
      </c>
      <c r="J53" s="10">
        <v>0</v>
      </c>
      <c r="L53" s="10">
        <v>0</v>
      </c>
      <c r="M53" s="10">
        <v>0</v>
      </c>
      <c r="N53" s="10">
        <v>0</v>
      </c>
      <c r="O53" s="10">
        <v>0</v>
      </c>
      <c r="P53" s="10" t="b">
        <v>0</v>
      </c>
      <c r="Q53" s="10" t="s">
        <v>1924</v>
      </c>
      <c r="T53" s="10" t="s">
        <v>1901</v>
      </c>
    </row>
    <row r="54" spans="1:20" ht="11.25">
      <c r="A54" s="11">
        <v>53</v>
      </c>
      <c r="B54" s="71">
        <v>42</v>
      </c>
      <c r="C54" s="10">
        <v>0</v>
      </c>
      <c r="D54" s="10" t="s">
        <v>1269</v>
      </c>
      <c r="G54" s="10">
        <v>0</v>
      </c>
      <c r="H54" s="73">
        <v>0</v>
      </c>
      <c r="I54" s="10">
        <v>0</v>
      </c>
      <c r="J54" s="10">
        <v>0</v>
      </c>
      <c r="L54" s="10">
        <v>0</v>
      </c>
      <c r="M54" s="10">
        <v>0</v>
      </c>
      <c r="N54" s="10">
        <v>0</v>
      </c>
      <c r="O54" s="10">
        <v>0</v>
      </c>
      <c r="P54" s="10" t="b">
        <v>0</v>
      </c>
      <c r="Q54" s="10" t="s">
        <v>1925</v>
      </c>
      <c r="T54" s="10" t="s">
        <v>1901</v>
      </c>
    </row>
    <row r="55" spans="1:20" ht="11.25">
      <c r="A55" s="10">
        <v>54</v>
      </c>
      <c r="B55" s="71">
        <v>43</v>
      </c>
      <c r="C55" s="10">
        <v>0</v>
      </c>
      <c r="D55" s="10" t="s">
        <v>1270</v>
      </c>
      <c r="F55" s="72">
        <v>227</v>
      </c>
      <c r="G55" s="10">
        <v>0</v>
      </c>
      <c r="H55" s="73">
        <v>0</v>
      </c>
      <c r="I55" s="10">
        <v>2001197</v>
      </c>
      <c r="J55" s="10">
        <v>1780059</v>
      </c>
      <c r="L55" s="10">
        <v>0</v>
      </c>
      <c r="M55" s="10">
        <v>0</v>
      </c>
      <c r="N55" s="10">
        <v>0</v>
      </c>
      <c r="O55" s="10">
        <v>0</v>
      </c>
      <c r="P55" s="10" t="b">
        <v>0</v>
      </c>
      <c r="Q55" s="10" t="s">
        <v>1924</v>
      </c>
      <c r="T55" s="10" t="s">
        <v>1901</v>
      </c>
    </row>
    <row r="56" spans="1:20" ht="11.25">
      <c r="A56" s="10">
        <v>55</v>
      </c>
      <c r="B56" s="71">
        <v>44</v>
      </c>
      <c r="C56" s="10">
        <v>0</v>
      </c>
      <c r="D56" s="10" t="s">
        <v>1271</v>
      </c>
      <c r="G56" s="10">
        <v>0</v>
      </c>
      <c r="H56" s="73">
        <v>0</v>
      </c>
      <c r="I56" s="10">
        <v>107525343</v>
      </c>
      <c r="J56" s="10">
        <v>82324936</v>
      </c>
      <c r="L56" s="10">
        <v>0</v>
      </c>
      <c r="M56" s="10">
        <v>0</v>
      </c>
      <c r="N56" s="10">
        <v>0</v>
      </c>
      <c r="O56" s="10">
        <v>0</v>
      </c>
      <c r="P56" s="10" t="b">
        <v>0</v>
      </c>
      <c r="Q56" s="10" t="s">
        <v>1924</v>
      </c>
      <c r="T56" s="10" t="s">
        <v>1901</v>
      </c>
    </row>
    <row r="57" spans="1:20" ht="11.25">
      <c r="A57" s="10">
        <v>56</v>
      </c>
      <c r="B57" s="71">
        <v>45</v>
      </c>
      <c r="C57" s="10">
        <v>0</v>
      </c>
      <c r="D57" s="10" t="s">
        <v>1272</v>
      </c>
      <c r="G57" s="10">
        <v>0</v>
      </c>
      <c r="H57" s="73">
        <v>0</v>
      </c>
      <c r="I57" s="10">
        <v>670837</v>
      </c>
      <c r="J57" s="10">
        <v>624113</v>
      </c>
      <c r="L57" s="10">
        <v>0</v>
      </c>
      <c r="M57" s="10">
        <v>0</v>
      </c>
      <c r="N57" s="10">
        <v>0</v>
      </c>
      <c r="O57" s="10">
        <v>0</v>
      </c>
      <c r="P57" s="10" t="b">
        <v>0</v>
      </c>
      <c r="Q57" s="10" t="s">
        <v>1924</v>
      </c>
      <c r="T57" s="10" t="s">
        <v>1901</v>
      </c>
    </row>
    <row r="58" spans="1:20" ht="11.25">
      <c r="A58" s="10">
        <v>57</v>
      </c>
      <c r="B58" s="71">
        <v>46</v>
      </c>
      <c r="C58" s="10">
        <v>0</v>
      </c>
      <c r="D58" s="10" t="s">
        <v>1273</v>
      </c>
      <c r="G58" s="10">
        <v>0</v>
      </c>
      <c r="H58" s="73">
        <v>0</v>
      </c>
      <c r="I58" s="10">
        <v>8637405</v>
      </c>
      <c r="J58" s="10">
        <v>9453065</v>
      </c>
      <c r="L58" s="10">
        <v>0</v>
      </c>
      <c r="M58" s="10">
        <v>0</v>
      </c>
      <c r="N58" s="10">
        <v>0</v>
      </c>
      <c r="O58" s="10">
        <v>0</v>
      </c>
      <c r="P58" s="10" t="b">
        <v>0</v>
      </c>
      <c r="Q58" s="10" t="s">
        <v>1924</v>
      </c>
      <c r="T58" s="10" t="s">
        <v>1901</v>
      </c>
    </row>
    <row r="59" spans="1:20" ht="11.25">
      <c r="A59" s="10">
        <v>58</v>
      </c>
      <c r="B59" s="71">
        <v>47</v>
      </c>
      <c r="C59" s="10">
        <v>0</v>
      </c>
      <c r="D59" s="10" t="s">
        <v>1274</v>
      </c>
      <c r="G59" s="10">
        <v>0</v>
      </c>
      <c r="H59" s="73">
        <v>0</v>
      </c>
      <c r="I59" s="10">
        <v>0</v>
      </c>
      <c r="J59" s="10">
        <v>0</v>
      </c>
      <c r="L59" s="10">
        <v>0</v>
      </c>
      <c r="M59" s="10">
        <v>0</v>
      </c>
      <c r="N59" s="10">
        <v>0</v>
      </c>
      <c r="O59" s="10">
        <v>0</v>
      </c>
      <c r="P59" s="10" t="b">
        <v>0</v>
      </c>
      <c r="Q59" s="10" t="s">
        <v>1924</v>
      </c>
      <c r="T59" s="10" t="s">
        <v>1901</v>
      </c>
    </row>
    <row r="60" spans="1:20" ht="11.25">
      <c r="A60" s="10">
        <v>59</v>
      </c>
      <c r="B60" s="71">
        <v>48</v>
      </c>
      <c r="C60" s="10">
        <v>0</v>
      </c>
      <c r="D60" s="10" t="s">
        <v>1275</v>
      </c>
      <c r="G60" s="10">
        <v>0</v>
      </c>
      <c r="H60" s="73">
        <v>0</v>
      </c>
      <c r="I60" s="10">
        <v>232</v>
      </c>
      <c r="J60" s="10">
        <v>290</v>
      </c>
      <c r="L60" s="10">
        <v>0</v>
      </c>
      <c r="M60" s="10">
        <v>0</v>
      </c>
      <c r="N60" s="10">
        <v>0</v>
      </c>
      <c r="O60" s="10">
        <v>0</v>
      </c>
      <c r="P60" s="10" t="b">
        <v>0</v>
      </c>
      <c r="Q60" s="10" t="s">
        <v>1924</v>
      </c>
      <c r="T60" s="10" t="s">
        <v>1901</v>
      </c>
    </row>
    <row r="61" spans="1:20" ht="11.25">
      <c r="A61" s="10">
        <v>60</v>
      </c>
      <c r="B61" s="71">
        <v>49</v>
      </c>
      <c r="C61" s="10">
        <v>0</v>
      </c>
      <c r="D61" s="10" t="s">
        <v>1276</v>
      </c>
      <c r="G61" s="10">
        <v>0</v>
      </c>
      <c r="H61" s="73">
        <v>0</v>
      </c>
      <c r="I61" s="10">
        <v>0</v>
      </c>
      <c r="J61" s="10">
        <v>0</v>
      </c>
      <c r="L61" s="10">
        <v>0</v>
      </c>
      <c r="M61" s="10">
        <v>0</v>
      </c>
      <c r="N61" s="10">
        <v>0</v>
      </c>
      <c r="O61" s="10">
        <v>0</v>
      </c>
      <c r="P61" s="10" t="b">
        <v>0</v>
      </c>
      <c r="Q61" s="10" t="s">
        <v>1924</v>
      </c>
      <c r="T61" s="10" t="s">
        <v>1901</v>
      </c>
    </row>
    <row r="62" spans="1:20" ht="11.25">
      <c r="A62" s="10">
        <v>61</v>
      </c>
      <c r="B62" s="71">
        <v>50</v>
      </c>
      <c r="C62" s="10">
        <v>0</v>
      </c>
      <c r="D62" s="10" t="s">
        <v>1277</v>
      </c>
      <c r="G62" s="10">
        <v>0</v>
      </c>
      <c r="H62" s="73">
        <v>0</v>
      </c>
      <c r="I62" s="10">
        <v>202491848</v>
      </c>
      <c r="J62" s="10">
        <v>160206503</v>
      </c>
      <c r="L62" s="10">
        <v>0</v>
      </c>
      <c r="M62" s="10">
        <v>0</v>
      </c>
      <c r="N62" s="10">
        <v>0</v>
      </c>
      <c r="O62" s="10">
        <v>0</v>
      </c>
      <c r="P62" s="10" t="b">
        <v>0</v>
      </c>
      <c r="Q62" s="10" t="s">
        <v>1924</v>
      </c>
      <c r="T62" s="10" t="s">
        <v>1901</v>
      </c>
    </row>
    <row r="63" spans="1:20" ht="11.25">
      <c r="A63" s="10">
        <v>62</v>
      </c>
      <c r="B63" s="71">
        <v>51</v>
      </c>
      <c r="C63" s="10">
        <v>0</v>
      </c>
      <c r="D63" s="10" t="s">
        <v>1278</v>
      </c>
      <c r="G63" s="10">
        <v>0</v>
      </c>
      <c r="H63" s="73">
        <v>0</v>
      </c>
      <c r="I63" s="10">
        <v>0</v>
      </c>
      <c r="J63" s="10">
        <v>0</v>
      </c>
      <c r="L63" s="10">
        <v>0</v>
      </c>
      <c r="M63" s="10">
        <v>0</v>
      </c>
      <c r="N63" s="10">
        <v>0</v>
      </c>
      <c r="O63" s="10">
        <v>0</v>
      </c>
      <c r="P63" s="10" t="b">
        <v>0</v>
      </c>
      <c r="Q63" s="10" t="s">
        <v>1924</v>
      </c>
      <c r="T63" s="10" t="s">
        <v>1901</v>
      </c>
    </row>
    <row r="64" spans="1:20" ht="11.25">
      <c r="A64" s="10">
        <v>63</v>
      </c>
      <c r="B64" s="71">
        <v>52</v>
      </c>
      <c r="C64" s="10">
        <v>0</v>
      </c>
      <c r="D64" s="10" t="s">
        <v>1279</v>
      </c>
      <c r="G64" s="10">
        <v>0</v>
      </c>
      <c r="H64" s="73">
        <v>0</v>
      </c>
      <c r="I64" s="10">
        <v>897436</v>
      </c>
      <c r="J64" s="10">
        <v>2263391</v>
      </c>
      <c r="L64" s="10">
        <v>0</v>
      </c>
      <c r="M64" s="10">
        <v>0</v>
      </c>
      <c r="N64" s="10">
        <v>0</v>
      </c>
      <c r="O64" s="10">
        <v>0</v>
      </c>
      <c r="P64" s="10" t="b">
        <v>0</v>
      </c>
      <c r="Q64" s="10" t="s">
        <v>1924</v>
      </c>
      <c r="T64" s="10" t="s">
        <v>1901</v>
      </c>
    </row>
    <row r="65" spans="1:20" ht="11.25">
      <c r="A65" s="10">
        <v>64</v>
      </c>
      <c r="B65" s="71">
        <v>64</v>
      </c>
      <c r="C65" s="10">
        <v>0</v>
      </c>
      <c r="D65" s="10" t="s">
        <v>1280</v>
      </c>
      <c r="G65" s="10">
        <v>0</v>
      </c>
      <c r="H65" s="73">
        <v>0</v>
      </c>
      <c r="I65" s="10">
        <v>0</v>
      </c>
      <c r="J65" s="10">
        <v>0</v>
      </c>
      <c r="L65" s="10">
        <v>0</v>
      </c>
      <c r="M65" s="10">
        <v>0</v>
      </c>
      <c r="N65" s="10">
        <v>0</v>
      </c>
      <c r="O65" s="10">
        <v>0</v>
      </c>
      <c r="P65" s="10" t="b">
        <v>0</v>
      </c>
      <c r="Q65" s="10" t="s">
        <v>1925</v>
      </c>
      <c r="T65" s="10" t="s">
        <v>1901</v>
      </c>
    </row>
    <row r="66" spans="1:20" ht="11.25">
      <c r="A66" s="10">
        <v>65</v>
      </c>
      <c r="B66" s="71">
        <v>53</v>
      </c>
      <c r="C66" s="10">
        <v>0</v>
      </c>
      <c r="D66" s="10" t="s">
        <v>1281</v>
      </c>
      <c r="G66" s="10">
        <v>0</v>
      </c>
      <c r="H66" s="73">
        <v>0</v>
      </c>
      <c r="I66" s="10">
        <v>22862757</v>
      </c>
      <c r="J66" s="10">
        <v>101237845</v>
      </c>
      <c r="L66" s="10">
        <v>0</v>
      </c>
      <c r="M66" s="10">
        <v>0</v>
      </c>
      <c r="N66" s="10">
        <v>0</v>
      </c>
      <c r="O66" s="10">
        <v>0</v>
      </c>
      <c r="P66" s="10" t="b">
        <v>0</v>
      </c>
      <c r="Q66" s="10" t="s">
        <v>1924</v>
      </c>
      <c r="T66" s="10" t="s">
        <v>1901</v>
      </c>
    </row>
    <row r="67" spans="1:20" ht="11.25">
      <c r="A67" s="10">
        <v>66</v>
      </c>
      <c r="B67" s="71">
        <v>66</v>
      </c>
      <c r="C67" s="10">
        <v>0</v>
      </c>
      <c r="D67" s="10" t="s">
        <v>1282</v>
      </c>
      <c r="G67" s="10">
        <v>0</v>
      </c>
      <c r="H67" s="73">
        <v>0</v>
      </c>
      <c r="I67" s="10">
        <v>6934092</v>
      </c>
      <c r="J67" s="10">
        <v>28464159</v>
      </c>
      <c r="L67" s="10">
        <v>0</v>
      </c>
      <c r="M67" s="10">
        <v>0</v>
      </c>
      <c r="N67" s="10">
        <v>0</v>
      </c>
      <c r="O67" s="10">
        <v>0</v>
      </c>
      <c r="P67" s="10" t="b">
        <v>0</v>
      </c>
      <c r="Q67" s="10" t="s">
        <v>1925</v>
      </c>
      <c r="T67" s="10" t="s">
        <v>1901</v>
      </c>
    </row>
    <row r="68" spans="1:20" ht="11.25">
      <c r="A68" s="10">
        <v>67</v>
      </c>
      <c r="B68" s="71">
        <v>54</v>
      </c>
      <c r="C68" s="10">
        <v>0</v>
      </c>
      <c r="D68" s="10" t="s">
        <v>1926</v>
      </c>
      <c r="G68" s="10">
        <v>0</v>
      </c>
      <c r="H68" s="73">
        <v>0</v>
      </c>
      <c r="I68" s="10">
        <v>765996492</v>
      </c>
      <c r="J68" s="10">
        <v>726963817</v>
      </c>
      <c r="L68" s="10">
        <v>0</v>
      </c>
      <c r="M68" s="10">
        <v>0</v>
      </c>
      <c r="N68" s="10">
        <v>0</v>
      </c>
      <c r="O68" s="10">
        <v>0</v>
      </c>
      <c r="P68" s="10" t="b">
        <v>1</v>
      </c>
      <c r="R68" s="10" t="s">
        <v>418</v>
      </c>
      <c r="T68" s="10" t="s">
        <v>1901</v>
      </c>
    </row>
    <row r="69" spans="1:20" ht="11.25">
      <c r="A69" s="10">
        <v>68</v>
      </c>
      <c r="B69" s="71">
        <v>55</v>
      </c>
      <c r="C69" s="10">
        <v>0</v>
      </c>
      <c r="D69" s="10" t="s">
        <v>1283</v>
      </c>
      <c r="G69" s="10">
        <v>0</v>
      </c>
      <c r="H69" s="73">
        <v>0</v>
      </c>
      <c r="I69" s="10">
        <v>0</v>
      </c>
      <c r="J69" s="10">
        <v>0</v>
      </c>
      <c r="K69" s="10" t="s">
        <v>417</v>
      </c>
      <c r="L69" s="10">
        <v>0</v>
      </c>
      <c r="M69" s="10">
        <v>0</v>
      </c>
      <c r="N69" s="10">
        <v>0</v>
      </c>
      <c r="O69" s="10">
        <v>0</v>
      </c>
      <c r="P69" s="10" t="b">
        <v>0</v>
      </c>
      <c r="T69" s="10" t="s">
        <v>1901</v>
      </c>
    </row>
    <row r="70" spans="1:20" ht="11.25">
      <c r="A70" s="10">
        <v>69</v>
      </c>
      <c r="B70" s="71">
        <v>56</v>
      </c>
      <c r="C70" s="10">
        <v>0</v>
      </c>
      <c r="D70" s="10" t="s">
        <v>1284</v>
      </c>
      <c r="G70" s="10">
        <v>0</v>
      </c>
      <c r="H70" s="73">
        <v>0</v>
      </c>
      <c r="I70" s="10">
        <v>23026925</v>
      </c>
      <c r="J70" s="10">
        <v>25270360</v>
      </c>
      <c r="L70" s="10">
        <v>0</v>
      </c>
      <c r="M70" s="10">
        <v>0</v>
      </c>
      <c r="N70" s="10">
        <v>0</v>
      </c>
      <c r="O70" s="10">
        <v>0</v>
      </c>
      <c r="P70" s="10" t="b">
        <v>0</v>
      </c>
      <c r="Q70" s="10" t="s">
        <v>1927</v>
      </c>
      <c r="T70" s="10" t="s">
        <v>1901</v>
      </c>
    </row>
    <row r="71" spans="1:20" ht="11.25">
      <c r="A71" s="10">
        <v>70</v>
      </c>
      <c r="B71" s="71">
        <v>57</v>
      </c>
      <c r="C71" s="10">
        <v>0</v>
      </c>
      <c r="D71" s="10" t="s">
        <v>1285</v>
      </c>
      <c r="F71" s="72">
        <v>230</v>
      </c>
      <c r="G71" s="10">
        <v>0</v>
      </c>
      <c r="H71" s="73">
        <v>0</v>
      </c>
      <c r="I71" s="10">
        <v>101121230</v>
      </c>
      <c r="J71" s="10">
        <v>14955608</v>
      </c>
      <c r="L71" s="10">
        <v>0</v>
      </c>
      <c r="M71" s="10">
        <v>0</v>
      </c>
      <c r="N71" s="10">
        <v>0</v>
      </c>
      <c r="O71" s="10">
        <v>0</v>
      </c>
      <c r="P71" s="10" t="b">
        <v>0</v>
      </c>
      <c r="Q71" s="10" t="s">
        <v>1927</v>
      </c>
      <c r="T71" s="10" t="s">
        <v>1901</v>
      </c>
    </row>
    <row r="72" spans="1:20" ht="11.25">
      <c r="A72" s="10">
        <v>71</v>
      </c>
      <c r="B72" s="71">
        <v>58</v>
      </c>
      <c r="C72" s="10">
        <v>0</v>
      </c>
      <c r="D72" s="10" t="s">
        <v>1286</v>
      </c>
      <c r="F72" s="72">
        <v>230</v>
      </c>
      <c r="G72" s="10">
        <v>0</v>
      </c>
      <c r="H72" s="73">
        <v>0</v>
      </c>
      <c r="I72" s="10">
        <v>43391364</v>
      </c>
      <c r="J72" s="10">
        <v>45016255</v>
      </c>
      <c r="L72" s="10">
        <v>0</v>
      </c>
      <c r="M72" s="10">
        <v>0</v>
      </c>
      <c r="N72" s="10">
        <v>0</v>
      </c>
      <c r="O72" s="10">
        <v>0</v>
      </c>
      <c r="P72" s="10" t="b">
        <v>0</v>
      </c>
      <c r="Q72" s="10" t="s">
        <v>1927</v>
      </c>
      <c r="T72" s="10" t="s">
        <v>1901</v>
      </c>
    </row>
    <row r="73" spans="1:20" ht="11.25">
      <c r="A73" s="10">
        <v>72</v>
      </c>
      <c r="B73" s="10">
        <v>59</v>
      </c>
      <c r="C73" s="10">
        <v>0</v>
      </c>
      <c r="D73" s="10" t="s">
        <v>1287</v>
      </c>
      <c r="F73" s="72">
        <v>232</v>
      </c>
      <c r="G73" s="10">
        <v>0</v>
      </c>
      <c r="H73" s="73">
        <v>0</v>
      </c>
      <c r="I73" s="10">
        <v>538922470</v>
      </c>
      <c r="J73" s="10">
        <v>492369027</v>
      </c>
      <c r="L73" s="10">
        <v>0</v>
      </c>
      <c r="M73" s="10">
        <v>0</v>
      </c>
      <c r="N73" s="10">
        <v>0</v>
      </c>
      <c r="O73" s="10">
        <v>0</v>
      </c>
      <c r="P73" s="10" t="b">
        <v>0</v>
      </c>
      <c r="Q73" s="10" t="s">
        <v>1927</v>
      </c>
      <c r="T73" s="10" t="s">
        <v>1901</v>
      </c>
    </row>
    <row r="74" spans="1:20" ht="11.25">
      <c r="A74" s="10">
        <v>73</v>
      </c>
      <c r="B74" s="10">
        <v>60</v>
      </c>
      <c r="C74" s="10">
        <v>0</v>
      </c>
      <c r="D74" s="10" t="s">
        <v>1288</v>
      </c>
      <c r="G74" s="10">
        <v>0</v>
      </c>
      <c r="H74" s="73">
        <v>0</v>
      </c>
      <c r="I74" s="10">
        <v>657177</v>
      </c>
      <c r="J74" s="10">
        <v>657177</v>
      </c>
      <c r="L74" s="10">
        <v>0</v>
      </c>
      <c r="M74" s="10">
        <v>0</v>
      </c>
      <c r="N74" s="10">
        <v>0</v>
      </c>
      <c r="O74" s="10">
        <v>0</v>
      </c>
      <c r="P74" s="10" t="b">
        <v>0</v>
      </c>
      <c r="Q74" s="10" t="s">
        <v>1927</v>
      </c>
      <c r="T74" s="10" t="s">
        <v>1901</v>
      </c>
    </row>
    <row r="75" spans="1:20" ht="11.25">
      <c r="A75" s="10">
        <v>74</v>
      </c>
      <c r="B75" s="10">
        <v>61</v>
      </c>
      <c r="C75" s="10">
        <v>0</v>
      </c>
      <c r="D75" s="10" t="s">
        <v>1289</v>
      </c>
      <c r="G75" s="10">
        <v>0</v>
      </c>
      <c r="H75" s="73">
        <v>0</v>
      </c>
      <c r="I75" s="10">
        <v>0</v>
      </c>
      <c r="J75" s="10">
        <v>0</v>
      </c>
      <c r="L75" s="10">
        <v>0</v>
      </c>
      <c r="M75" s="10">
        <v>0</v>
      </c>
      <c r="N75" s="10">
        <v>0</v>
      </c>
      <c r="O75" s="10">
        <v>0</v>
      </c>
      <c r="P75" s="10" t="b">
        <v>0</v>
      </c>
      <c r="Q75" s="10" t="s">
        <v>1927</v>
      </c>
      <c r="T75" s="10" t="s">
        <v>1901</v>
      </c>
    </row>
    <row r="76" spans="1:20" ht="11.25">
      <c r="A76" s="10">
        <v>75</v>
      </c>
      <c r="B76" s="10">
        <v>75</v>
      </c>
      <c r="C76" s="10">
        <v>0</v>
      </c>
      <c r="D76" s="10" t="s">
        <v>1928</v>
      </c>
      <c r="G76" s="10">
        <v>0</v>
      </c>
      <c r="H76" s="73">
        <v>0</v>
      </c>
      <c r="I76" s="10">
        <v>0</v>
      </c>
      <c r="J76" s="10">
        <v>0</v>
      </c>
      <c r="L76" s="10">
        <v>0</v>
      </c>
      <c r="M76" s="10">
        <v>0</v>
      </c>
      <c r="N76" s="10">
        <v>0</v>
      </c>
      <c r="O76" s="10">
        <v>0</v>
      </c>
      <c r="P76" s="10" t="b">
        <v>0</v>
      </c>
      <c r="Q76" s="10" t="s">
        <v>1927</v>
      </c>
      <c r="T76" s="10" t="s">
        <v>1901</v>
      </c>
    </row>
    <row r="77" spans="1:20" ht="11.25">
      <c r="A77" s="10">
        <v>76</v>
      </c>
      <c r="B77" s="10">
        <v>62</v>
      </c>
      <c r="C77" s="10">
        <v>0</v>
      </c>
      <c r="D77" s="10" t="s">
        <v>1290</v>
      </c>
      <c r="G77" s="10">
        <v>0</v>
      </c>
      <c r="H77" s="73">
        <v>0</v>
      </c>
      <c r="I77" s="10">
        <v>0</v>
      </c>
      <c r="J77" s="10">
        <v>0</v>
      </c>
      <c r="L77" s="10">
        <v>0</v>
      </c>
      <c r="M77" s="10">
        <v>0</v>
      </c>
      <c r="N77" s="10">
        <v>0</v>
      </c>
      <c r="O77" s="10">
        <v>0</v>
      </c>
      <c r="P77" s="10" t="b">
        <v>0</v>
      </c>
      <c r="Q77" s="10" t="s">
        <v>1927</v>
      </c>
      <c r="T77" s="10" t="s">
        <v>1901</v>
      </c>
    </row>
    <row r="78" spans="1:20" ht="11.25">
      <c r="A78" s="10">
        <v>77</v>
      </c>
      <c r="B78" s="10">
        <v>63</v>
      </c>
      <c r="C78" s="10">
        <v>0</v>
      </c>
      <c r="D78" s="10" t="s">
        <v>1291</v>
      </c>
      <c r="G78" s="10">
        <v>0</v>
      </c>
      <c r="H78" s="73">
        <v>0</v>
      </c>
      <c r="I78" s="10">
        <v>-231994</v>
      </c>
      <c r="J78" s="10">
        <v>-123363</v>
      </c>
      <c r="L78" s="10">
        <v>0</v>
      </c>
      <c r="M78" s="10">
        <v>0</v>
      </c>
      <c r="N78" s="10">
        <v>0</v>
      </c>
      <c r="O78" s="10">
        <v>0</v>
      </c>
      <c r="P78" s="10" t="b">
        <v>0</v>
      </c>
      <c r="Q78" s="10" t="s">
        <v>1927</v>
      </c>
      <c r="T78" s="10" t="s">
        <v>1901</v>
      </c>
    </row>
    <row r="79" spans="1:20" ht="11.25">
      <c r="A79" s="10">
        <v>78</v>
      </c>
      <c r="B79" s="10">
        <v>64</v>
      </c>
      <c r="C79" s="10">
        <v>0</v>
      </c>
      <c r="D79" s="10" t="s">
        <v>1413</v>
      </c>
      <c r="F79" s="72">
        <v>233</v>
      </c>
      <c r="G79" s="10">
        <v>0</v>
      </c>
      <c r="H79" s="73">
        <v>0</v>
      </c>
      <c r="I79" s="10">
        <v>204344453</v>
      </c>
      <c r="J79" s="10">
        <v>131454991</v>
      </c>
      <c r="L79" s="10">
        <v>0</v>
      </c>
      <c r="M79" s="10">
        <v>0</v>
      </c>
      <c r="N79" s="10">
        <v>0</v>
      </c>
      <c r="O79" s="10">
        <v>0</v>
      </c>
      <c r="P79" s="10" t="b">
        <v>0</v>
      </c>
      <c r="Q79" s="10" t="s">
        <v>1927</v>
      </c>
      <c r="T79" s="10" t="s">
        <v>1901</v>
      </c>
    </row>
    <row r="80" spans="1:20" ht="11.25">
      <c r="A80" s="10">
        <v>79</v>
      </c>
      <c r="B80" s="10">
        <v>65</v>
      </c>
      <c r="C80" s="10">
        <v>0</v>
      </c>
      <c r="D80" s="10" t="s">
        <v>1414</v>
      </c>
      <c r="G80" s="10">
        <v>0</v>
      </c>
      <c r="H80" s="73">
        <v>0</v>
      </c>
      <c r="I80" s="10">
        <v>2422518</v>
      </c>
      <c r="J80" s="10">
        <v>2790942</v>
      </c>
      <c r="L80" s="10">
        <v>0</v>
      </c>
      <c r="M80" s="10">
        <v>0</v>
      </c>
      <c r="N80" s="10">
        <v>0</v>
      </c>
      <c r="O80" s="10">
        <v>0</v>
      </c>
      <c r="P80" s="10" t="b">
        <v>0</v>
      </c>
      <c r="Q80" s="10" t="s">
        <v>1927</v>
      </c>
      <c r="T80" s="10" t="s">
        <v>1901</v>
      </c>
    </row>
    <row r="81" spans="1:20" ht="11.25">
      <c r="A81" s="10">
        <v>80</v>
      </c>
      <c r="B81" s="10">
        <v>66</v>
      </c>
      <c r="C81" s="10">
        <v>0</v>
      </c>
      <c r="D81" s="10" t="s">
        <v>1415</v>
      </c>
      <c r="F81" s="72" t="s">
        <v>437</v>
      </c>
      <c r="G81" s="10">
        <v>0</v>
      </c>
      <c r="H81" s="73">
        <v>0</v>
      </c>
      <c r="I81" s="10">
        <v>0</v>
      </c>
      <c r="J81" s="10">
        <v>0</v>
      </c>
      <c r="L81" s="10">
        <v>0</v>
      </c>
      <c r="M81" s="10">
        <v>0</v>
      </c>
      <c r="N81" s="10">
        <v>0</v>
      </c>
      <c r="O81" s="10">
        <v>0</v>
      </c>
      <c r="P81" s="10" t="b">
        <v>0</v>
      </c>
      <c r="Q81" s="10" t="s">
        <v>1927</v>
      </c>
      <c r="T81" s="10" t="s">
        <v>1901</v>
      </c>
    </row>
    <row r="82" spans="1:20" ht="11.25">
      <c r="A82" s="10">
        <v>81</v>
      </c>
      <c r="B82" s="10">
        <v>67</v>
      </c>
      <c r="C82" s="10">
        <v>0</v>
      </c>
      <c r="D82" s="10" t="s">
        <v>1416</v>
      </c>
      <c r="G82" s="10">
        <v>0</v>
      </c>
      <c r="H82" s="73">
        <v>0</v>
      </c>
      <c r="I82" s="10">
        <v>21266360</v>
      </c>
      <c r="J82" s="10">
        <v>17045707</v>
      </c>
      <c r="L82" s="10">
        <v>0</v>
      </c>
      <c r="M82" s="10">
        <v>0</v>
      </c>
      <c r="N82" s="10">
        <v>0</v>
      </c>
      <c r="O82" s="10">
        <v>0</v>
      </c>
      <c r="P82" s="10" t="b">
        <v>0</v>
      </c>
      <c r="Q82" s="10" t="s">
        <v>1927</v>
      </c>
      <c r="T82" s="10" t="s">
        <v>1901</v>
      </c>
    </row>
    <row r="83" spans="1:20" ht="11.25">
      <c r="A83" s="10">
        <v>82</v>
      </c>
      <c r="B83" s="10">
        <v>68</v>
      </c>
      <c r="C83" s="10">
        <v>0</v>
      </c>
      <c r="D83" s="10" t="s">
        <v>1417</v>
      </c>
      <c r="F83" s="72">
        <v>234</v>
      </c>
      <c r="G83" s="10">
        <v>0</v>
      </c>
      <c r="H83" s="73">
        <v>0</v>
      </c>
      <c r="I83" s="10">
        <v>161904008</v>
      </c>
      <c r="J83" s="10">
        <v>139356561</v>
      </c>
      <c r="L83" s="10">
        <v>0</v>
      </c>
      <c r="M83" s="10">
        <v>0</v>
      </c>
      <c r="N83" s="10">
        <v>0</v>
      </c>
      <c r="O83" s="10">
        <v>0</v>
      </c>
      <c r="P83" s="10" t="b">
        <v>0</v>
      </c>
      <c r="Q83" s="10" t="s">
        <v>1927</v>
      </c>
      <c r="T83" s="10" t="s">
        <v>1901</v>
      </c>
    </row>
    <row r="84" spans="1:20" ht="11.25">
      <c r="A84" s="10">
        <v>83</v>
      </c>
      <c r="B84" s="10">
        <v>69</v>
      </c>
      <c r="C84" s="10">
        <v>0</v>
      </c>
      <c r="D84" s="10" t="s">
        <v>1418</v>
      </c>
      <c r="G84" s="10">
        <v>0</v>
      </c>
      <c r="H84" s="73">
        <v>0</v>
      </c>
      <c r="I84" s="10">
        <v>39821609</v>
      </c>
      <c r="J84" s="10">
        <v>67334811</v>
      </c>
      <c r="L84" s="10">
        <v>0</v>
      </c>
      <c r="M84" s="10">
        <v>0</v>
      </c>
      <c r="N84" s="10">
        <v>0</v>
      </c>
      <c r="O84" s="10">
        <v>0</v>
      </c>
      <c r="P84" s="10" t="b">
        <v>0</v>
      </c>
      <c r="Q84" s="10" t="s">
        <v>1927</v>
      </c>
      <c r="T84" s="10" t="s">
        <v>1901</v>
      </c>
    </row>
    <row r="85" spans="1:20" ht="11.25">
      <c r="A85" s="10">
        <v>84</v>
      </c>
      <c r="B85" s="10">
        <v>70</v>
      </c>
      <c r="C85" s="10">
        <v>0</v>
      </c>
      <c r="D85" s="10" t="s">
        <v>1929</v>
      </c>
      <c r="G85" s="10">
        <v>0</v>
      </c>
      <c r="H85" s="73">
        <v>0</v>
      </c>
      <c r="I85" s="10">
        <v>1136646120</v>
      </c>
      <c r="J85" s="10">
        <v>936128076</v>
      </c>
      <c r="L85" s="10">
        <v>0</v>
      </c>
      <c r="M85" s="10">
        <v>0</v>
      </c>
      <c r="N85" s="10">
        <v>0</v>
      </c>
      <c r="O85" s="10">
        <v>0</v>
      </c>
      <c r="P85" s="10" t="b">
        <v>1</v>
      </c>
      <c r="R85" s="10" t="s">
        <v>418</v>
      </c>
      <c r="T85" s="10" t="s">
        <v>1901</v>
      </c>
    </row>
    <row r="86" spans="1:20" ht="11.25">
      <c r="A86" s="10">
        <v>85</v>
      </c>
      <c r="B86" s="10">
        <v>71</v>
      </c>
      <c r="C86" s="10">
        <v>0</v>
      </c>
      <c r="D86" s="10" t="s">
        <v>1930</v>
      </c>
      <c r="G86" s="10">
        <v>0</v>
      </c>
      <c r="H86" s="73">
        <v>0</v>
      </c>
      <c r="I86" s="10">
        <v>7088364748</v>
      </c>
      <c r="J86" s="10">
        <v>6322909940</v>
      </c>
      <c r="L86" s="10">
        <v>0</v>
      </c>
      <c r="M86" s="10">
        <v>0</v>
      </c>
      <c r="N86" s="10">
        <v>0</v>
      </c>
      <c r="O86" s="10">
        <v>0</v>
      </c>
      <c r="P86" s="10" t="b">
        <v>1</v>
      </c>
      <c r="R86" s="10" t="s">
        <v>418</v>
      </c>
      <c r="T86" s="10" t="s">
        <v>1901</v>
      </c>
    </row>
  </sheetData>
  <sheetProtection/>
  <printOptions/>
  <pageMargins left="0.75" right="0.75" top="1" bottom="1" header="0.5" footer="0.5"/>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indexed="26"/>
  </sheetPr>
  <dimension ref="A1:T73"/>
  <sheetViews>
    <sheetView zoomScalePageLayoutView="0" workbookViewId="0" topLeftCell="A41">
      <selection activeCell="G24" sqref="G24"/>
    </sheetView>
  </sheetViews>
  <sheetFormatPr defaultColWidth="9.00390625" defaultRowHeight="15.75"/>
  <cols>
    <col min="1" max="1" width="10.25390625" style="10" customWidth="1"/>
    <col min="2" max="2" width="32.125" style="10" customWidth="1"/>
    <col min="3" max="4" width="9.00390625" style="10" customWidth="1"/>
    <col min="5" max="5" width="9.00390625" style="72" customWidth="1"/>
    <col min="6" max="7" width="9.00390625" style="10" customWidth="1"/>
    <col min="8" max="8" width="9.00390625" style="72" customWidth="1"/>
    <col min="9" max="9" width="9.00390625" style="10" customWidth="1"/>
    <col min="10" max="10" width="9.00390625" style="72" customWidth="1"/>
    <col min="11" max="16384" width="9.00390625" style="10" customWidth="1"/>
  </cols>
  <sheetData>
    <row r="1" spans="1:20" ht="11.25">
      <c r="A1" s="74" t="s">
        <v>403</v>
      </c>
      <c r="B1" s="75" t="s">
        <v>404</v>
      </c>
      <c r="C1" s="74" t="s">
        <v>405</v>
      </c>
      <c r="D1" s="74" t="s">
        <v>1231</v>
      </c>
      <c r="E1" s="76" t="s">
        <v>375</v>
      </c>
      <c r="F1" s="74" t="s">
        <v>426</v>
      </c>
      <c r="G1" s="10" t="s">
        <v>427</v>
      </c>
      <c r="H1" s="77" t="s">
        <v>429</v>
      </c>
      <c r="I1" s="10" t="s">
        <v>430</v>
      </c>
      <c r="J1" s="72" t="s">
        <v>428</v>
      </c>
      <c r="K1" s="10" t="s">
        <v>410</v>
      </c>
      <c r="L1" s="10" t="s">
        <v>1358</v>
      </c>
      <c r="M1" s="10" t="s">
        <v>1359</v>
      </c>
      <c r="N1" s="10" t="s">
        <v>1360</v>
      </c>
      <c r="O1" s="10" t="s">
        <v>1361</v>
      </c>
      <c r="P1" s="10" t="s">
        <v>411</v>
      </c>
      <c r="Q1" s="10" t="s">
        <v>414</v>
      </c>
      <c r="R1" s="10" t="s">
        <v>413</v>
      </c>
      <c r="S1" s="10" t="s">
        <v>412</v>
      </c>
      <c r="T1" s="10" t="s">
        <v>415</v>
      </c>
    </row>
    <row r="2" spans="1:20" ht="11.25">
      <c r="A2" s="74">
        <v>1</v>
      </c>
      <c r="B2" s="75">
        <v>1</v>
      </c>
      <c r="C2" s="74">
        <v>0</v>
      </c>
      <c r="D2" s="74" t="s">
        <v>1419</v>
      </c>
      <c r="E2" s="76"/>
      <c r="F2" s="74"/>
      <c r="G2" s="10">
        <v>0</v>
      </c>
      <c r="H2" s="77">
        <v>0</v>
      </c>
      <c r="I2" s="10">
        <v>0</v>
      </c>
      <c r="J2" s="72">
        <v>0</v>
      </c>
      <c r="K2" s="10" t="s">
        <v>417</v>
      </c>
      <c r="L2" s="10">
        <v>0</v>
      </c>
      <c r="M2" s="10">
        <v>0</v>
      </c>
      <c r="N2" s="10">
        <v>0</v>
      </c>
      <c r="O2" s="10">
        <v>0</v>
      </c>
      <c r="P2" s="10" t="b">
        <v>0</v>
      </c>
      <c r="T2" s="10" t="s">
        <v>1901</v>
      </c>
    </row>
    <row r="3" spans="1:20" ht="11.25">
      <c r="A3" s="74">
        <v>2</v>
      </c>
      <c r="B3" s="75">
        <v>2</v>
      </c>
      <c r="C3" s="74">
        <v>0</v>
      </c>
      <c r="D3" s="74" t="s">
        <v>1420</v>
      </c>
      <c r="E3" s="76"/>
      <c r="F3" s="74" t="s">
        <v>511</v>
      </c>
      <c r="G3" s="10">
        <v>0</v>
      </c>
      <c r="H3" s="77">
        <v>859037900</v>
      </c>
      <c r="I3" s="10">
        <v>859037900</v>
      </c>
      <c r="J3" s="72">
        <v>0</v>
      </c>
      <c r="L3" s="10">
        <v>0</v>
      </c>
      <c r="M3" s="10">
        <v>0</v>
      </c>
      <c r="N3" s="10">
        <v>0</v>
      </c>
      <c r="O3" s="10">
        <v>0</v>
      </c>
      <c r="P3" s="10" t="b">
        <v>0</v>
      </c>
      <c r="Q3" s="10" t="s">
        <v>1931</v>
      </c>
      <c r="T3" s="10" t="s">
        <v>1901</v>
      </c>
    </row>
    <row r="4" spans="1:20" ht="11.25">
      <c r="A4" s="74">
        <v>3</v>
      </c>
      <c r="B4" s="75">
        <v>3</v>
      </c>
      <c r="C4" s="74">
        <v>0</v>
      </c>
      <c r="D4" s="74" t="s">
        <v>1421</v>
      </c>
      <c r="E4" s="76"/>
      <c r="F4" s="74" t="s">
        <v>511</v>
      </c>
      <c r="G4" s="10">
        <v>0</v>
      </c>
      <c r="H4" s="77">
        <v>0</v>
      </c>
      <c r="I4" s="10">
        <v>0</v>
      </c>
      <c r="J4" s="72">
        <v>0</v>
      </c>
      <c r="L4" s="10">
        <v>0</v>
      </c>
      <c r="M4" s="10">
        <v>0</v>
      </c>
      <c r="N4" s="10">
        <v>0</v>
      </c>
      <c r="O4" s="10">
        <v>0</v>
      </c>
      <c r="P4" s="10" t="b">
        <v>0</v>
      </c>
      <c r="Q4" s="10" t="s">
        <v>1931</v>
      </c>
      <c r="T4" s="10" t="s">
        <v>1901</v>
      </c>
    </row>
    <row r="5" spans="1:20" ht="11.25">
      <c r="A5" s="74">
        <v>4</v>
      </c>
      <c r="B5" s="75">
        <v>4</v>
      </c>
      <c r="C5" s="74">
        <v>0</v>
      </c>
      <c r="D5" s="74" t="s">
        <v>1422</v>
      </c>
      <c r="E5" s="76"/>
      <c r="F5" s="74">
        <v>252</v>
      </c>
      <c r="G5" s="10">
        <v>0</v>
      </c>
      <c r="H5" s="77">
        <v>0</v>
      </c>
      <c r="I5" s="10">
        <v>0</v>
      </c>
      <c r="J5" s="72">
        <v>0</v>
      </c>
      <c r="L5" s="10">
        <v>0</v>
      </c>
      <c r="M5" s="10">
        <v>0</v>
      </c>
      <c r="N5" s="10">
        <v>0</v>
      </c>
      <c r="O5" s="10">
        <v>0</v>
      </c>
      <c r="P5" s="10" t="b">
        <v>0</v>
      </c>
      <c r="Q5" s="10" t="s">
        <v>1931</v>
      </c>
      <c r="T5" s="10" t="s">
        <v>1901</v>
      </c>
    </row>
    <row r="6" spans="1:20" ht="11.25">
      <c r="A6" s="74">
        <v>5</v>
      </c>
      <c r="B6" s="75">
        <v>5</v>
      </c>
      <c r="C6" s="74">
        <v>0</v>
      </c>
      <c r="D6" s="74" t="s">
        <v>1423</v>
      </c>
      <c r="E6" s="76"/>
      <c r="F6" s="74">
        <v>252</v>
      </c>
      <c r="G6" s="10">
        <v>0</v>
      </c>
      <c r="H6" s="77">
        <v>0</v>
      </c>
      <c r="I6" s="10">
        <v>0</v>
      </c>
      <c r="J6" s="72">
        <v>0</v>
      </c>
      <c r="L6" s="10">
        <v>0</v>
      </c>
      <c r="M6" s="10">
        <v>0</v>
      </c>
      <c r="N6" s="10">
        <v>0</v>
      </c>
      <c r="O6" s="10">
        <v>0</v>
      </c>
      <c r="P6" s="10" t="b">
        <v>0</v>
      </c>
      <c r="Q6" s="10" t="s">
        <v>1931</v>
      </c>
      <c r="T6" s="10" t="s">
        <v>1901</v>
      </c>
    </row>
    <row r="7" spans="1:20" ht="11.25">
      <c r="A7" s="74">
        <v>6</v>
      </c>
      <c r="B7" s="75">
        <v>6</v>
      </c>
      <c r="C7" s="74">
        <v>0</v>
      </c>
      <c r="D7" s="74" t="s">
        <v>1424</v>
      </c>
      <c r="E7" s="76"/>
      <c r="F7" s="74">
        <v>252</v>
      </c>
      <c r="G7" s="10">
        <v>0</v>
      </c>
      <c r="H7" s="77">
        <v>478145250</v>
      </c>
      <c r="I7" s="10">
        <v>478145250</v>
      </c>
      <c r="J7" s="72">
        <v>0</v>
      </c>
      <c r="L7" s="10">
        <v>0</v>
      </c>
      <c r="M7" s="10">
        <v>0</v>
      </c>
      <c r="N7" s="10">
        <v>0</v>
      </c>
      <c r="O7" s="10">
        <v>0</v>
      </c>
      <c r="P7" s="10" t="b">
        <v>0</v>
      </c>
      <c r="Q7" s="10" t="s">
        <v>1931</v>
      </c>
      <c r="T7" s="10" t="s">
        <v>1901</v>
      </c>
    </row>
    <row r="8" spans="1:20" ht="11.25">
      <c r="A8" s="74">
        <v>7</v>
      </c>
      <c r="B8" s="75">
        <v>7</v>
      </c>
      <c r="C8" s="74">
        <v>0</v>
      </c>
      <c r="D8" s="74" t="s">
        <v>1425</v>
      </c>
      <c r="E8" s="76"/>
      <c r="F8" s="74">
        <v>253</v>
      </c>
      <c r="G8" s="10">
        <v>0</v>
      </c>
      <c r="H8" s="77">
        <v>525727207</v>
      </c>
      <c r="I8" s="10">
        <v>455587730</v>
      </c>
      <c r="J8" s="72">
        <v>0</v>
      </c>
      <c r="L8" s="10">
        <v>0</v>
      </c>
      <c r="M8" s="10">
        <v>0</v>
      </c>
      <c r="N8" s="10">
        <v>0</v>
      </c>
      <c r="O8" s="10">
        <v>0</v>
      </c>
      <c r="P8" s="10" t="b">
        <v>0</v>
      </c>
      <c r="Q8" s="10" t="s">
        <v>1931</v>
      </c>
      <c r="T8" s="10" t="s">
        <v>1901</v>
      </c>
    </row>
    <row r="9" spans="1:20" ht="11.25">
      <c r="A9" s="74">
        <v>8</v>
      </c>
      <c r="B9" s="75">
        <v>8</v>
      </c>
      <c r="C9" s="74">
        <v>0</v>
      </c>
      <c r="D9" s="74" t="s">
        <v>1426</v>
      </c>
      <c r="E9" s="76"/>
      <c r="F9" s="74">
        <v>252</v>
      </c>
      <c r="G9" s="10">
        <v>0</v>
      </c>
      <c r="H9" s="77">
        <v>0</v>
      </c>
      <c r="I9" s="10">
        <v>0</v>
      </c>
      <c r="J9" s="72">
        <v>0</v>
      </c>
      <c r="L9" s="10">
        <v>0</v>
      </c>
      <c r="M9" s="10">
        <v>0</v>
      </c>
      <c r="N9" s="10">
        <v>0</v>
      </c>
      <c r="O9" s="10">
        <v>0</v>
      </c>
      <c r="P9" s="10" t="b">
        <v>0</v>
      </c>
      <c r="Q9" s="10" t="s">
        <v>1931</v>
      </c>
      <c r="T9" s="10" t="s">
        <v>1901</v>
      </c>
    </row>
    <row r="10" spans="1:20" ht="11.25">
      <c r="A10" s="74">
        <v>9</v>
      </c>
      <c r="B10" s="75">
        <v>9</v>
      </c>
      <c r="C10" s="74">
        <v>0</v>
      </c>
      <c r="D10" s="74" t="s">
        <v>1427</v>
      </c>
      <c r="E10" s="76"/>
      <c r="F10" s="74">
        <v>254</v>
      </c>
      <c r="G10" s="10">
        <v>0</v>
      </c>
      <c r="H10" s="77">
        <v>0</v>
      </c>
      <c r="I10" s="10">
        <v>0</v>
      </c>
      <c r="J10" s="72">
        <v>0</v>
      </c>
      <c r="L10" s="10">
        <v>0</v>
      </c>
      <c r="M10" s="10">
        <v>0</v>
      </c>
      <c r="N10" s="10">
        <v>0</v>
      </c>
      <c r="O10" s="10">
        <v>0</v>
      </c>
      <c r="P10" s="10" t="b">
        <v>0</v>
      </c>
      <c r="Q10" s="10" t="s">
        <v>1932</v>
      </c>
      <c r="T10" s="10" t="s">
        <v>1901</v>
      </c>
    </row>
    <row r="11" spans="1:20" ht="11.25">
      <c r="A11" s="74">
        <v>10</v>
      </c>
      <c r="B11" s="75">
        <v>10</v>
      </c>
      <c r="C11" s="74">
        <v>0</v>
      </c>
      <c r="D11" s="74" t="s">
        <v>1566</v>
      </c>
      <c r="E11" s="76"/>
      <c r="F11" s="74">
        <v>254</v>
      </c>
      <c r="G11" s="10">
        <v>0</v>
      </c>
      <c r="H11" s="77">
        <v>7133879</v>
      </c>
      <c r="I11" s="10">
        <v>9579321</v>
      </c>
      <c r="J11" s="72">
        <v>0</v>
      </c>
      <c r="L11" s="10">
        <v>0</v>
      </c>
      <c r="M11" s="10">
        <v>0</v>
      </c>
      <c r="N11" s="10">
        <v>0</v>
      </c>
      <c r="O11" s="10">
        <v>0</v>
      </c>
      <c r="P11" s="10" t="b">
        <v>0</v>
      </c>
      <c r="Q11" s="10" t="s">
        <v>1932</v>
      </c>
      <c r="T11" s="10" t="s">
        <v>1901</v>
      </c>
    </row>
    <row r="12" spans="1:20" ht="11.25">
      <c r="A12" s="74">
        <v>11</v>
      </c>
      <c r="B12" s="75">
        <v>11</v>
      </c>
      <c r="C12" s="74">
        <v>0</v>
      </c>
      <c r="D12" s="74" t="s">
        <v>1567</v>
      </c>
      <c r="E12" s="76"/>
      <c r="F12" s="74" t="s">
        <v>512</v>
      </c>
      <c r="G12" s="10">
        <v>0</v>
      </c>
      <c r="H12" s="77">
        <v>283955286</v>
      </c>
      <c r="I12" s="10">
        <v>219702165</v>
      </c>
      <c r="J12" s="72">
        <v>0</v>
      </c>
      <c r="L12" s="10">
        <v>0</v>
      </c>
      <c r="M12" s="10">
        <v>0</v>
      </c>
      <c r="N12" s="10">
        <v>0</v>
      </c>
      <c r="O12" s="10">
        <v>0</v>
      </c>
      <c r="P12" s="10" t="b">
        <v>0</v>
      </c>
      <c r="Q12" s="10" t="s">
        <v>1931</v>
      </c>
      <c r="T12" s="10" t="s">
        <v>1901</v>
      </c>
    </row>
    <row r="13" spans="1:20" ht="11.25">
      <c r="A13" s="74">
        <v>12</v>
      </c>
      <c r="B13" s="75">
        <v>12</v>
      </c>
      <c r="C13" s="74">
        <v>0</v>
      </c>
      <c r="D13" s="74" t="s">
        <v>1568</v>
      </c>
      <c r="E13" s="76"/>
      <c r="F13" s="74" t="s">
        <v>512</v>
      </c>
      <c r="G13" s="10">
        <v>0</v>
      </c>
      <c r="H13" s="77">
        <v>-20750841</v>
      </c>
      <c r="I13" s="10">
        <v>-23454563</v>
      </c>
      <c r="J13" s="72">
        <v>0</v>
      </c>
      <c r="L13" s="10">
        <v>0</v>
      </c>
      <c r="M13" s="10">
        <v>0</v>
      </c>
      <c r="N13" s="10">
        <v>0</v>
      </c>
      <c r="O13" s="10">
        <v>0</v>
      </c>
      <c r="P13" s="10" t="b">
        <v>0</v>
      </c>
      <c r="Q13" s="10" t="s">
        <v>1931</v>
      </c>
      <c r="T13" s="10" t="s">
        <v>1901</v>
      </c>
    </row>
    <row r="14" spans="1:20" ht="11.25">
      <c r="A14" s="74">
        <v>13</v>
      </c>
      <c r="B14" s="75">
        <v>13</v>
      </c>
      <c r="C14" s="74">
        <v>0</v>
      </c>
      <c r="D14" s="74" t="s">
        <v>1569</v>
      </c>
      <c r="E14" s="76"/>
      <c r="F14" s="74" t="s">
        <v>511</v>
      </c>
      <c r="G14" s="10">
        <v>0</v>
      </c>
      <c r="H14" s="77">
        <v>0</v>
      </c>
      <c r="I14" s="10">
        <v>0</v>
      </c>
      <c r="J14" s="72">
        <v>0</v>
      </c>
      <c r="L14" s="10">
        <v>0</v>
      </c>
      <c r="M14" s="10">
        <v>0</v>
      </c>
      <c r="N14" s="10">
        <v>0</v>
      </c>
      <c r="O14" s="10">
        <v>0</v>
      </c>
      <c r="P14" s="10" t="b">
        <v>0</v>
      </c>
      <c r="Q14" s="10" t="s">
        <v>1932</v>
      </c>
      <c r="T14" s="10" t="s">
        <v>1901</v>
      </c>
    </row>
    <row r="15" spans="1:20" ht="11.25">
      <c r="A15" s="74">
        <v>14</v>
      </c>
      <c r="B15" s="75">
        <v>14</v>
      </c>
      <c r="C15" s="74">
        <v>0</v>
      </c>
      <c r="D15" s="74" t="s">
        <v>1933</v>
      </c>
      <c r="E15" s="76"/>
      <c r="F15" s="74"/>
      <c r="G15" s="10">
        <v>0</v>
      </c>
      <c r="H15" s="77">
        <v>0</v>
      </c>
      <c r="I15" s="10">
        <v>0</v>
      </c>
      <c r="J15" s="72">
        <v>0</v>
      </c>
      <c r="L15" s="10">
        <v>0</v>
      </c>
      <c r="M15" s="10">
        <v>0</v>
      </c>
      <c r="N15" s="10">
        <v>0</v>
      </c>
      <c r="O15" s="10">
        <v>0</v>
      </c>
      <c r="P15" s="10" t="b">
        <v>0</v>
      </c>
      <c r="Q15" s="10" t="s">
        <v>1931</v>
      </c>
      <c r="T15" s="10" t="s">
        <v>1901</v>
      </c>
    </row>
    <row r="16" spans="1:20" ht="11.25">
      <c r="A16" s="74">
        <v>15</v>
      </c>
      <c r="B16" s="75">
        <v>15</v>
      </c>
      <c r="C16" s="74">
        <v>0</v>
      </c>
      <c r="D16" s="74" t="s">
        <v>1570</v>
      </c>
      <c r="E16" s="76"/>
      <c r="F16" s="74" t="s">
        <v>513</v>
      </c>
      <c r="G16" s="10">
        <v>0</v>
      </c>
      <c r="H16" s="77">
        <v>-26697890</v>
      </c>
      <c r="I16" s="10">
        <v>7181418</v>
      </c>
      <c r="J16" s="72">
        <v>0</v>
      </c>
      <c r="L16" s="10">
        <v>0</v>
      </c>
      <c r="M16" s="10">
        <v>0</v>
      </c>
      <c r="N16" s="10">
        <v>0</v>
      </c>
      <c r="O16" s="10">
        <v>0</v>
      </c>
      <c r="P16" s="10" t="b">
        <v>0</v>
      </c>
      <c r="Q16" s="10" t="s">
        <v>1931</v>
      </c>
      <c r="T16" s="10" t="s">
        <v>1901</v>
      </c>
    </row>
    <row r="17" spans="1:20" ht="11.25">
      <c r="A17" s="74">
        <v>16</v>
      </c>
      <c r="B17" s="75">
        <v>16</v>
      </c>
      <c r="C17" s="74">
        <v>0</v>
      </c>
      <c r="D17" s="74" t="s">
        <v>1934</v>
      </c>
      <c r="E17" s="76"/>
      <c r="F17" s="74"/>
      <c r="G17" s="10">
        <v>0</v>
      </c>
      <c r="H17" s="77">
        <v>2092283033</v>
      </c>
      <c r="I17" s="10">
        <v>1986620579</v>
      </c>
      <c r="J17" s="72">
        <v>0</v>
      </c>
      <c r="L17" s="10">
        <v>0</v>
      </c>
      <c r="M17" s="10">
        <v>0</v>
      </c>
      <c r="N17" s="10">
        <v>0</v>
      </c>
      <c r="O17" s="10">
        <v>0</v>
      </c>
      <c r="P17" s="10" t="b">
        <v>1</v>
      </c>
      <c r="R17" s="10" t="s">
        <v>418</v>
      </c>
      <c r="T17" s="10" t="s">
        <v>1901</v>
      </c>
    </row>
    <row r="18" spans="1:20" ht="11.25">
      <c r="A18" s="74">
        <v>17</v>
      </c>
      <c r="B18" s="75">
        <v>17</v>
      </c>
      <c r="C18" s="74">
        <v>0</v>
      </c>
      <c r="D18" s="74" t="s">
        <v>1571</v>
      </c>
      <c r="E18" s="76"/>
      <c r="F18" s="74"/>
      <c r="G18" s="10">
        <v>0</v>
      </c>
      <c r="H18" s="77">
        <v>0</v>
      </c>
      <c r="I18" s="10">
        <v>0</v>
      </c>
      <c r="J18" s="72">
        <v>0</v>
      </c>
      <c r="K18" s="10" t="s">
        <v>417</v>
      </c>
      <c r="L18" s="10">
        <v>0</v>
      </c>
      <c r="M18" s="10">
        <v>0</v>
      </c>
      <c r="N18" s="10">
        <v>0</v>
      </c>
      <c r="O18" s="10">
        <v>0</v>
      </c>
      <c r="P18" s="10" t="b">
        <v>0</v>
      </c>
      <c r="T18" s="10" t="s">
        <v>1901</v>
      </c>
    </row>
    <row r="19" spans="1:20" ht="11.25">
      <c r="A19" s="74">
        <v>18</v>
      </c>
      <c r="B19" s="75">
        <v>18</v>
      </c>
      <c r="C19" s="74">
        <v>0</v>
      </c>
      <c r="D19" s="74" t="s">
        <v>1572</v>
      </c>
      <c r="E19" s="76"/>
      <c r="F19" s="74" t="s">
        <v>514</v>
      </c>
      <c r="G19" s="10">
        <v>0</v>
      </c>
      <c r="H19" s="77">
        <v>2733360000</v>
      </c>
      <c r="I19" s="10">
        <v>2264360000</v>
      </c>
      <c r="J19" s="72">
        <v>0</v>
      </c>
      <c r="L19" s="10">
        <v>0</v>
      </c>
      <c r="M19" s="10">
        <v>0</v>
      </c>
      <c r="N19" s="10">
        <v>0</v>
      </c>
      <c r="O19" s="10">
        <v>0</v>
      </c>
      <c r="P19" s="10" t="b">
        <v>0</v>
      </c>
      <c r="Q19" s="10" t="s">
        <v>1935</v>
      </c>
      <c r="T19" s="10" t="s">
        <v>1901</v>
      </c>
    </row>
    <row r="20" spans="1:20" ht="11.25">
      <c r="A20" s="74">
        <v>19</v>
      </c>
      <c r="B20" s="75">
        <v>19</v>
      </c>
      <c r="C20" s="74">
        <v>0</v>
      </c>
      <c r="D20" s="74" t="s">
        <v>1573</v>
      </c>
      <c r="E20" s="76"/>
      <c r="F20" s="74" t="s">
        <v>514</v>
      </c>
      <c r="G20" s="10">
        <v>0</v>
      </c>
      <c r="H20" s="77">
        <v>0</v>
      </c>
      <c r="I20" s="10">
        <v>0</v>
      </c>
      <c r="J20" s="72">
        <v>0</v>
      </c>
      <c r="L20" s="10">
        <v>0</v>
      </c>
      <c r="M20" s="10">
        <v>0</v>
      </c>
      <c r="N20" s="10">
        <v>0</v>
      </c>
      <c r="O20" s="10">
        <v>0</v>
      </c>
      <c r="P20" s="10" t="b">
        <v>0</v>
      </c>
      <c r="Q20" s="10" t="s">
        <v>1936</v>
      </c>
      <c r="T20" s="10" t="s">
        <v>1901</v>
      </c>
    </row>
    <row r="21" spans="1:20" ht="11.25">
      <c r="A21" s="74">
        <v>20</v>
      </c>
      <c r="B21" s="75">
        <v>20</v>
      </c>
      <c r="C21" s="74">
        <v>0</v>
      </c>
      <c r="D21" s="74" t="s">
        <v>1574</v>
      </c>
      <c r="E21" s="76"/>
      <c r="F21" s="74" t="s">
        <v>514</v>
      </c>
      <c r="G21" s="10">
        <v>0</v>
      </c>
      <c r="H21" s="77">
        <v>37750000</v>
      </c>
      <c r="I21" s="10">
        <v>237750000</v>
      </c>
      <c r="J21" s="72">
        <v>0</v>
      </c>
      <c r="L21" s="10">
        <v>0</v>
      </c>
      <c r="M21" s="10">
        <v>0</v>
      </c>
      <c r="N21" s="10">
        <v>0</v>
      </c>
      <c r="O21" s="10">
        <v>0</v>
      </c>
      <c r="P21" s="10" t="b">
        <v>0</v>
      </c>
      <c r="Q21" s="10" t="s">
        <v>1935</v>
      </c>
      <c r="T21" s="10" t="s">
        <v>1901</v>
      </c>
    </row>
    <row r="22" spans="1:20" ht="11.25">
      <c r="A22" s="74">
        <v>21</v>
      </c>
      <c r="B22" s="75">
        <v>21</v>
      </c>
      <c r="C22" s="74">
        <v>0</v>
      </c>
      <c r="D22" s="74" t="s">
        <v>1575</v>
      </c>
      <c r="E22" s="76"/>
      <c r="F22" s="74" t="s">
        <v>514</v>
      </c>
      <c r="G22" s="10">
        <v>0</v>
      </c>
      <c r="H22" s="77">
        <v>1889400</v>
      </c>
      <c r="I22" s="10">
        <v>1889400</v>
      </c>
      <c r="J22" s="72">
        <v>0</v>
      </c>
      <c r="L22" s="10">
        <v>0</v>
      </c>
      <c r="M22" s="10">
        <v>0</v>
      </c>
      <c r="N22" s="10">
        <v>0</v>
      </c>
      <c r="O22" s="10">
        <v>0</v>
      </c>
      <c r="P22" s="10" t="b">
        <v>0</v>
      </c>
      <c r="Q22" s="10" t="s">
        <v>1935</v>
      </c>
      <c r="T22" s="10" t="s">
        <v>1901</v>
      </c>
    </row>
    <row r="23" spans="1:20" ht="11.25">
      <c r="A23" s="74">
        <v>22</v>
      </c>
      <c r="B23" s="75">
        <v>22</v>
      </c>
      <c r="C23" s="74">
        <v>0</v>
      </c>
      <c r="D23" s="74" t="s">
        <v>1576</v>
      </c>
      <c r="E23" s="76"/>
      <c r="F23" s="74"/>
      <c r="G23" s="10">
        <v>0</v>
      </c>
      <c r="H23" s="77">
        <v>0</v>
      </c>
      <c r="I23" s="10">
        <v>0</v>
      </c>
      <c r="J23" s="72">
        <v>0</v>
      </c>
      <c r="L23" s="10">
        <v>0</v>
      </c>
      <c r="M23" s="10">
        <v>0</v>
      </c>
      <c r="N23" s="10">
        <v>0</v>
      </c>
      <c r="O23" s="10">
        <v>0</v>
      </c>
      <c r="P23" s="10" t="b">
        <v>0</v>
      </c>
      <c r="Q23" s="10" t="s">
        <v>1935</v>
      </c>
      <c r="T23" s="10" t="s">
        <v>1901</v>
      </c>
    </row>
    <row r="24" spans="1:20" ht="11.25">
      <c r="A24" s="74">
        <v>23</v>
      </c>
      <c r="B24" s="75">
        <v>23</v>
      </c>
      <c r="C24" s="74">
        <v>0</v>
      </c>
      <c r="D24" s="74" t="s">
        <v>1577</v>
      </c>
      <c r="E24" s="76"/>
      <c r="F24" s="74"/>
      <c r="G24" s="10">
        <v>0</v>
      </c>
      <c r="H24" s="77">
        <v>0</v>
      </c>
      <c r="I24" s="10">
        <v>0</v>
      </c>
      <c r="J24" s="72">
        <v>0</v>
      </c>
      <c r="L24" s="10">
        <v>0</v>
      </c>
      <c r="M24" s="10">
        <v>0</v>
      </c>
      <c r="N24" s="10">
        <v>0</v>
      </c>
      <c r="O24" s="10">
        <v>0</v>
      </c>
      <c r="P24" s="10" t="b">
        <v>0</v>
      </c>
      <c r="Q24" s="10" t="s">
        <v>1936</v>
      </c>
      <c r="T24" s="10" t="s">
        <v>1901</v>
      </c>
    </row>
    <row r="25" spans="1:20" ht="11.25">
      <c r="A25" s="74">
        <v>24</v>
      </c>
      <c r="B25" s="75">
        <v>24</v>
      </c>
      <c r="C25" s="74">
        <v>0</v>
      </c>
      <c r="D25" s="74" t="s">
        <v>1937</v>
      </c>
      <c r="E25" s="76"/>
      <c r="F25" s="74"/>
      <c r="G25" s="10">
        <v>0</v>
      </c>
      <c r="H25" s="77">
        <v>2772999400</v>
      </c>
      <c r="I25" s="10">
        <v>2503999400</v>
      </c>
      <c r="J25" s="72">
        <v>0</v>
      </c>
      <c r="L25" s="10">
        <v>0</v>
      </c>
      <c r="M25" s="10">
        <v>0</v>
      </c>
      <c r="N25" s="10">
        <v>0</v>
      </c>
      <c r="O25" s="10">
        <v>0</v>
      </c>
      <c r="P25" s="10" t="b">
        <v>1</v>
      </c>
      <c r="R25" s="10" t="s">
        <v>418</v>
      </c>
      <c r="T25" s="10" t="s">
        <v>1901</v>
      </c>
    </row>
    <row r="26" spans="1:20" ht="11.25">
      <c r="A26" s="74">
        <v>25</v>
      </c>
      <c r="B26" s="75">
        <v>25</v>
      </c>
      <c r="C26" s="74">
        <v>0</v>
      </c>
      <c r="D26" s="74" t="s">
        <v>1578</v>
      </c>
      <c r="E26" s="76"/>
      <c r="F26" s="74"/>
      <c r="G26" s="10">
        <v>0</v>
      </c>
      <c r="H26" s="77">
        <v>0</v>
      </c>
      <c r="I26" s="10">
        <v>0</v>
      </c>
      <c r="J26" s="72">
        <v>0</v>
      </c>
      <c r="K26" s="10" t="s">
        <v>417</v>
      </c>
      <c r="L26" s="10">
        <v>0</v>
      </c>
      <c r="M26" s="10">
        <v>0</v>
      </c>
      <c r="N26" s="10">
        <v>0</v>
      </c>
      <c r="O26" s="10">
        <v>0</v>
      </c>
      <c r="P26" s="10" t="b">
        <v>0</v>
      </c>
      <c r="T26" s="10" t="s">
        <v>1901</v>
      </c>
    </row>
    <row r="27" spans="1:20" ht="11.25">
      <c r="A27" s="74">
        <v>26</v>
      </c>
      <c r="B27" s="75">
        <v>26</v>
      </c>
      <c r="C27" s="74">
        <v>0</v>
      </c>
      <c r="D27" s="74" t="s">
        <v>1579</v>
      </c>
      <c r="E27" s="76"/>
      <c r="F27" s="74"/>
      <c r="G27" s="10">
        <v>0</v>
      </c>
      <c r="H27" s="77">
        <v>21438344</v>
      </c>
      <c r="I27" s="10">
        <v>0</v>
      </c>
      <c r="J27" s="72">
        <v>0</v>
      </c>
      <c r="L27" s="10">
        <v>0</v>
      </c>
      <c r="M27" s="10">
        <v>0</v>
      </c>
      <c r="N27" s="10">
        <v>0</v>
      </c>
      <c r="O27" s="10">
        <v>0</v>
      </c>
      <c r="P27" s="10" t="b">
        <v>0</v>
      </c>
      <c r="Q27" s="10" t="s">
        <v>1938</v>
      </c>
      <c r="T27" s="10" t="s">
        <v>1901</v>
      </c>
    </row>
    <row r="28" spans="1:20" ht="11.25">
      <c r="A28" s="74">
        <v>27</v>
      </c>
      <c r="B28" s="75">
        <v>27</v>
      </c>
      <c r="C28" s="74">
        <v>0</v>
      </c>
      <c r="D28" s="74" t="s">
        <v>1580</v>
      </c>
      <c r="E28" s="76"/>
      <c r="F28" s="74"/>
      <c r="G28" s="10">
        <v>0</v>
      </c>
      <c r="H28" s="77">
        <v>0</v>
      </c>
      <c r="I28" s="10">
        <v>0</v>
      </c>
      <c r="J28" s="72">
        <v>0</v>
      </c>
      <c r="L28" s="10">
        <v>0</v>
      </c>
      <c r="M28" s="10">
        <v>0</v>
      </c>
      <c r="N28" s="10">
        <v>0</v>
      </c>
      <c r="O28" s="10">
        <v>0</v>
      </c>
      <c r="P28" s="10" t="b">
        <v>0</v>
      </c>
      <c r="Q28" s="10" t="s">
        <v>1938</v>
      </c>
      <c r="T28" s="10" t="s">
        <v>1901</v>
      </c>
    </row>
    <row r="29" spans="1:20" ht="11.25">
      <c r="A29" s="74">
        <v>28</v>
      </c>
      <c r="B29" s="75">
        <v>28</v>
      </c>
      <c r="C29" s="74">
        <v>0</v>
      </c>
      <c r="D29" s="74" t="s">
        <v>1581</v>
      </c>
      <c r="E29" s="76"/>
      <c r="F29" s="74"/>
      <c r="G29" s="10">
        <v>0</v>
      </c>
      <c r="H29" s="77">
        <v>1225000</v>
      </c>
      <c r="I29" s="10">
        <v>2046700</v>
      </c>
      <c r="J29" s="72">
        <v>0</v>
      </c>
      <c r="L29" s="10">
        <v>0</v>
      </c>
      <c r="M29" s="10">
        <v>0</v>
      </c>
      <c r="N29" s="10">
        <v>0</v>
      </c>
      <c r="O29" s="10">
        <v>0</v>
      </c>
      <c r="P29" s="10" t="b">
        <v>0</v>
      </c>
      <c r="Q29" s="10" t="s">
        <v>1938</v>
      </c>
      <c r="T29" s="10" t="s">
        <v>1901</v>
      </c>
    </row>
    <row r="30" spans="1:20" ht="11.25">
      <c r="A30" s="74">
        <v>29</v>
      </c>
      <c r="B30" s="75">
        <v>29</v>
      </c>
      <c r="C30" s="74">
        <v>0</v>
      </c>
      <c r="D30" s="74" t="s">
        <v>1582</v>
      </c>
      <c r="E30" s="76"/>
      <c r="F30" s="74"/>
      <c r="G30" s="10">
        <v>0</v>
      </c>
      <c r="H30" s="77">
        <v>0</v>
      </c>
      <c r="I30" s="10">
        <v>0</v>
      </c>
      <c r="J30" s="72">
        <v>0</v>
      </c>
      <c r="L30" s="10">
        <v>0</v>
      </c>
      <c r="M30" s="10">
        <v>0</v>
      </c>
      <c r="N30" s="10">
        <v>0</v>
      </c>
      <c r="O30" s="10">
        <v>0</v>
      </c>
      <c r="P30" s="10" t="b">
        <v>0</v>
      </c>
      <c r="Q30" s="10" t="s">
        <v>1938</v>
      </c>
      <c r="T30" s="10" t="s">
        <v>1901</v>
      </c>
    </row>
    <row r="31" spans="1:20" ht="11.25">
      <c r="A31" s="74">
        <v>30</v>
      </c>
      <c r="B31" s="75">
        <v>30</v>
      </c>
      <c r="C31" s="74">
        <v>0</v>
      </c>
      <c r="D31" s="74" t="s">
        <v>1583</v>
      </c>
      <c r="E31" s="76"/>
      <c r="F31" s="74"/>
      <c r="G31" s="10">
        <v>0</v>
      </c>
      <c r="H31" s="77">
        <v>36286130</v>
      </c>
      <c r="I31" s="10">
        <v>31623423</v>
      </c>
      <c r="J31" s="72">
        <v>0</v>
      </c>
      <c r="L31" s="10">
        <v>0</v>
      </c>
      <c r="M31" s="10">
        <v>0</v>
      </c>
      <c r="N31" s="10">
        <v>0</v>
      </c>
      <c r="O31" s="10">
        <v>0</v>
      </c>
      <c r="P31" s="10" t="b">
        <v>0</v>
      </c>
      <c r="Q31" s="10" t="s">
        <v>1938</v>
      </c>
      <c r="T31" s="10" t="s">
        <v>1901</v>
      </c>
    </row>
    <row r="32" spans="1:20" ht="11.25">
      <c r="A32" s="74">
        <v>31</v>
      </c>
      <c r="B32" s="75">
        <v>31</v>
      </c>
      <c r="C32" s="74">
        <v>0</v>
      </c>
      <c r="D32" s="74" t="s">
        <v>1584</v>
      </c>
      <c r="E32" s="76"/>
      <c r="F32" s="74"/>
      <c r="G32" s="10">
        <v>0</v>
      </c>
      <c r="H32" s="77">
        <v>0</v>
      </c>
      <c r="I32" s="10">
        <v>0</v>
      </c>
      <c r="J32" s="72">
        <v>0</v>
      </c>
      <c r="L32" s="10">
        <v>0</v>
      </c>
      <c r="M32" s="10">
        <v>0</v>
      </c>
      <c r="N32" s="10">
        <v>0</v>
      </c>
      <c r="O32" s="10">
        <v>0</v>
      </c>
      <c r="P32" s="10" t="b">
        <v>0</v>
      </c>
      <c r="Q32" s="10" t="s">
        <v>1938</v>
      </c>
      <c r="T32" s="10" t="s">
        <v>1901</v>
      </c>
    </row>
    <row r="33" spans="1:20" ht="11.25">
      <c r="A33" s="74">
        <v>32</v>
      </c>
      <c r="B33" s="75">
        <v>32</v>
      </c>
      <c r="C33" s="74">
        <v>0</v>
      </c>
      <c r="D33" s="74" t="s">
        <v>1585</v>
      </c>
      <c r="E33" s="76"/>
      <c r="F33" s="74"/>
      <c r="G33" s="10">
        <v>0</v>
      </c>
      <c r="H33" s="77">
        <v>0</v>
      </c>
      <c r="I33" s="10">
        <v>0</v>
      </c>
      <c r="J33" s="72">
        <v>0</v>
      </c>
      <c r="L33" s="10">
        <v>0</v>
      </c>
      <c r="M33" s="10">
        <v>0</v>
      </c>
      <c r="N33" s="10">
        <v>0</v>
      </c>
      <c r="O33" s="10">
        <v>0</v>
      </c>
      <c r="P33" s="10" t="b">
        <v>0</v>
      </c>
      <c r="Q33" s="10" t="s">
        <v>1938</v>
      </c>
      <c r="T33" s="10" t="s">
        <v>1901</v>
      </c>
    </row>
    <row r="34" spans="1:20" ht="11.25">
      <c r="A34" s="74">
        <v>33</v>
      </c>
      <c r="B34" s="75">
        <v>33</v>
      </c>
      <c r="C34" s="74">
        <v>0</v>
      </c>
      <c r="D34" s="74" t="s">
        <v>1586</v>
      </c>
      <c r="E34" s="76"/>
      <c r="F34" s="74"/>
      <c r="G34" s="10">
        <v>0</v>
      </c>
      <c r="H34" s="77">
        <v>0</v>
      </c>
      <c r="I34" s="10">
        <v>0</v>
      </c>
      <c r="J34" s="72">
        <v>0</v>
      </c>
      <c r="L34" s="10">
        <v>0</v>
      </c>
      <c r="M34" s="10">
        <v>0</v>
      </c>
      <c r="N34" s="10">
        <v>0</v>
      </c>
      <c r="O34" s="10">
        <v>0</v>
      </c>
      <c r="P34" s="10" t="b">
        <v>0</v>
      </c>
      <c r="Q34" s="10" t="s">
        <v>1938</v>
      </c>
      <c r="T34" s="10" t="s">
        <v>1901</v>
      </c>
    </row>
    <row r="35" spans="1:20" ht="11.25">
      <c r="A35" s="74">
        <v>34</v>
      </c>
      <c r="B35" s="75">
        <v>34</v>
      </c>
      <c r="C35" s="74">
        <v>0</v>
      </c>
      <c r="D35" s="74" t="s">
        <v>1587</v>
      </c>
      <c r="E35" s="76"/>
      <c r="F35" s="74"/>
      <c r="G35" s="10">
        <v>0</v>
      </c>
      <c r="H35" s="77">
        <v>28356330</v>
      </c>
      <c r="I35" s="10">
        <v>28274316</v>
      </c>
      <c r="J35" s="72">
        <v>0</v>
      </c>
      <c r="L35" s="10">
        <v>0</v>
      </c>
      <c r="M35" s="10">
        <v>0</v>
      </c>
      <c r="N35" s="10">
        <v>0</v>
      </c>
      <c r="O35" s="10">
        <v>0</v>
      </c>
      <c r="P35" s="10" t="b">
        <v>0</v>
      </c>
      <c r="Q35" s="10" t="s">
        <v>1938</v>
      </c>
      <c r="T35" s="10" t="s">
        <v>1901</v>
      </c>
    </row>
    <row r="36" spans="1:20" ht="11.25">
      <c r="A36" s="74">
        <v>35</v>
      </c>
      <c r="B36" s="75">
        <v>35</v>
      </c>
      <c r="C36" s="74">
        <v>0</v>
      </c>
      <c r="D36" s="74" t="s">
        <v>1939</v>
      </c>
      <c r="E36" s="76"/>
      <c r="F36" s="74"/>
      <c r="G36" s="10">
        <v>0</v>
      </c>
      <c r="H36" s="77">
        <v>87305804</v>
      </c>
      <c r="I36" s="10">
        <v>61944439</v>
      </c>
      <c r="J36" s="72">
        <v>0</v>
      </c>
      <c r="L36" s="10">
        <v>0</v>
      </c>
      <c r="M36" s="10">
        <v>0</v>
      </c>
      <c r="N36" s="10">
        <v>0</v>
      </c>
      <c r="O36" s="10">
        <v>0</v>
      </c>
      <c r="P36" s="10" t="b">
        <v>1</v>
      </c>
      <c r="R36" s="10" t="s">
        <v>418</v>
      </c>
      <c r="T36" s="10" t="s">
        <v>1901</v>
      </c>
    </row>
    <row r="37" spans="1:20" ht="11.25">
      <c r="A37" s="74">
        <v>36</v>
      </c>
      <c r="B37" s="75">
        <v>36</v>
      </c>
      <c r="C37" s="74">
        <v>0</v>
      </c>
      <c r="D37" s="74" t="s">
        <v>1588</v>
      </c>
      <c r="E37" s="76"/>
      <c r="F37" s="74"/>
      <c r="G37" s="10">
        <v>0</v>
      </c>
      <c r="H37" s="77">
        <v>0</v>
      </c>
      <c r="I37" s="10">
        <v>0</v>
      </c>
      <c r="J37" s="72">
        <v>0</v>
      </c>
      <c r="K37" s="10" t="s">
        <v>417</v>
      </c>
      <c r="L37" s="10">
        <v>0</v>
      </c>
      <c r="M37" s="10">
        <v>0</v>
      </c>
      <c r="N37" s="10">
        <v>0</v>
      </c>
      <c r="O37" s="10">
        <v>0</v>
      </c>
      <c r="P37" s="10" t="b">
        <v>0</v>
      </c>
      <c r="T37" s="10" t="s">
        <v>1901</v>
      </c>
    </row>
    <row r="38" spans="1:20" ht="11.25">
      <c r="A38" s="74">
        <v>37</v>
      </c>
      <c r="B38" s="75">
        <v>37</v>
      </c>
      <c r="C38" s="74">
        <v>0</v>
      </c>
      <c r="D38" s="74" t="s">
        <v>1589</v>
      </c>
      <c r="E38" s="76"/>
      <c r="F38" s="74"/>
      <c r="G38" s="10">
        <v>0</v>
      </c>
      <c r="H38" s="77">
        <v>328055000</v>
      </c>
      <c r="I38" s="10">
        <v>41000000</v>
      </c>
      <c r="J38" s="72">
        <v>0</v>
      </c>
      <c r="L38" s="10">
        <v>0</v>
      </c>
      <c r="M38" s="10">
        <v>0</v>
      </c>
      <c r="N38" s="10">
        <v>0</v>
      </c>
      <c r="O38" s="10">
        <v>0</v>
      </c>
      <c r="P38" s="10" t="b">
        <v>0</v>
      </c>
      <c r="Q38" s="10" t="s">
        <v>1940</v>
      </c>
      <c r="T38" s="10" t="s">
        <v>1901</v>
      </c>
    </row>
    <row r="39" spans="1:20" ht="11.25">
      <c r="A39" s="74">
        <v>38</v>
      </c>
      <c r="B39" s="75">
        <v>38</v>
      </c>
      <c r="C39" s="74">
        <v>0</v>
      </c>
      <c r="D39" s="74" t="s">
        <v>1590</v>
      </c>
      <c r="E39" s="76"/>
      <c r="F39" s="74"/>
      <c r="G39" s="10">
        <v>0</v>
      </c>
      <c r="H39" s="77">
        <v>405726180</v>
      </c>
      <c r="I39" s="10">
        <v>363541901</v>
      </c>
      <c r="J39" s="72">
        <v>0</v>
      </c>
      <c r="L39" s="10">
        <v>0</v>
      </c>
      <c r="M39" s="10">
        <v>0</v>
      </c>
      <c r="N39" s="10">
        <v>0</v>
      </c>
      <c r="O39" s="10">
        <v>0</v>
      </c>
      <c r="P39" s="10" t="b">
        <v>0</v>
      </c>
      <c r="Q39" s="10" t="s">
        <v>1940</v>
      </c>
      <c r="T39" s="10" t="s">
        <v>1901</v>
      </c>
    </row>
    <row r="40" spans="1:20" ht="11.25">
      <c r="A40" s="74">
        <v>39</v>
      </c>
      <c r="B40" s="75">
        <v>39</v>
      </c>
      <c r="C40" s="74">
        <v>0</v>
      </c>
      <c r="D40" s="74" t="s">
        <v>1608</v>
      </c>
      <c r="E40" s="76"/>
      <c r="F40" s="74"/>
      <c r="G40" s="10">
        <v>0</v>
      </c>
      <c r="H40" s="77">
        <v>24302920</v>
      </c>
      <c r="I40" s="10">
        <v>0</v>
      </c>
      <c r="J40" s="72">
        <v>0</v>
      </c>
      <c r="L40" s="10">
        <v>0</v>
      </c>
      <c r="M40" s="10">
        <v>0</v>
      </c>
      <c r="N40" s="10">
        <v>0</v>
      </c>
      <c r="O40" s="10">
        <v>0</v>
      </c>
      <c r="P40" s="10" t="b">
        <v>0</v>
      </c>
      <c r="Q40" s="10" t="s">
        <v>1940</v>
      </c>
      <c r="T40" s="10" t="s">
        <v>1901</v>
      </c>
    </row>
    <row r="41" spans="1:20" ht="11.25">
      <c r="A41" s="74">
        <v>40</v>
      </c>
      <c r="B41" s="75">
        <v>40</v>
      </c>
      <c r="C41" s="74">
        <v>0</v>
      </c>
      <c r="D41" s="74" t="s">
        <v>1609</v>
      </c>
      <c r="E41" s="76"/>
      <c r="F41" s="74"/>
      <c r="G41" s="10">
        <v>0</v>
      </c>
      <c r="H41" s="77">
        <v>1317627</v>
      </c>
      <c r="I41" s="10">
        <v>454623</v>
      </c>
      <c r="J41" s="72">
        <v>0</v>
      </c>
      <c r="L41" s="10">
        <v>0</v>
      </c>
      <c r="M41" s="10">
        <v>0</v>
      </c>
      <c r="N41" s="10">
        <v>0</v>
      </c>
      <c r="O41" s="10">
        <v>0</v>
      </c>
      <c r="P41" s="10" t="b">
        <v>0</v>
      </c>
      <c r="Q41" s="10" t="s">
        <v>1940</v>
      </c>
      <c r="T41" s="10" t="s">
        <v>1901</v>
      </c>
    </row>
    <row r="42" spans="1:20" ht="11.25">
      <c r="A42" s="74">
        <v>41</v>
      </c>
      <c r="B42" s="75">
        <v>41</v>
      </c>
      <c r="C42" s="74">
        <v>0</v>
      </c>
      <c r="D42" s="74" t="s">
        <v>1610</v>
      </c>
      <c r="E42" s="76"/>
      <c r="F42" s="74"/>
      <c r="G42" s="10">
        <v>0</v>
      </c>
      <c r="H42" s="77">
        <v>19142066</v>
      </c>
      <c r="I42" s="10">
        <v>16343320</v>
      </c>
      <c r="J42" s="72">
        <v>0</v>
      </c>
      <c r="L42" s="10">
        <v>0</v>
      </c>
      <c r="M42" s="10">
        <v>0</v>
      </c>
      <c r="N42" s="10">
        <v>0</v>
      </c>
      <c r="O42" s="10">
        <v>0</v>
      </c>
      <c r="P42" s="10" t="b">
        <v>0</v>
      </c>
      <c r="Q42" s="10" t="s">
        <v>1940</v>
      </c>
      <c r="T42" s="10" t="s">
        <v>1901</v>
      </c>
    </row>
    <row r="43" spans="1:20" ht="11.25">
      <c r="A43" s="74">
        <v>42</v>
      </c>
      <c r="B43" s="75">
        <v>42</v>
      </c>
      <c r="C43" s="74">
        <v>0</v>
      </c>
      <c r="D43" s="74" t="s">
        <v>1611</v>
      </c>
      <c r="E43" s="76"/>
      <c r="F43" s="74" t="s">
        <v>515</v>
      </c>
      <c r="G43" s="10">
        <v>0</v>
      </c>
      <c r="H43" s="77">
        <v>53908689</v>
      </c>
      <c r="I43" s="10">
        <v>116003820</v>
      </c>
      <c r="J43" s="72">
        <v>0</v>
      </c>
      <c r="L43" s="10">
        <v>0</v>
      </c>
      <c r="M43" s="10">
        <v>0</v>
      </c>
      <c r="N43" s="10">
        <v>0</v>
      </c>
      <c r="O43" s="10">
        <v>0</v>
      </c>
      <c r="P43" s="10" t="b">
        <v>0</v>
      </c>
      <c r="Q43" s="10" t="s">
        <v>1940</v>
      </c>
      <c r="T43" s="10" t="s">
        <v>1901</v>
      </c>
    </row>
    <row r="44" spans="1:20" ht="11.25">
      <c r="A44" s="74">
        <v>43</v>
      </c>
      <c r="B44" s="75">
        <v>43</v>
      </c>
      <c r="C44" s="74">
        <v>0</v>
      </c>
      <c r="D44" s="74" t="s">
        <v>1612</v>
      </c>
      <c r="E44" s="76"/>
      <c r="F44" s="74"/>
      <c r="G44" s="10">
        <v>0</v>
      </c>
      <c r="H44" s="77">
        <v>37031103</v>
      </c>
      <c r="I44" s="10">
        <v>31003502</v>
      </c>
      <c r="J44" s="72">
        <v>0</v>
      </c>
      <c r="L44" s="10">
        <v>0</v>
      </c>
      <c r="M44" s="10">
        <v>0</v>
      </c>
      <c r="N44" s="10">
        <v>0</v>
      </c>
      <c r="O44" s="10">
        <v>0</v>
      </c>
      <c r="P44" s="10" t="b">
        <v>0</v>
      </c>
      <c r="Q44" s="10" t="s">
        <v>1940</v>
      </c>
      <c r="T44" s="10" t="s">
        <v>1901</v>
      </c>
    </row>
    <row r="45" spans="1:20" ht="11.25">
      <c r="A45" s="74">
        <v>44</v>
      </c>
      <c r="B45" s="75">
        <v>44</v>
      </c>
      <c r="C45" s="74">
        <v>0</v>
      </c>
      <c r="D45" s="74" t="s">
        <v>1616</v>
      </c>
      <c r="E45" s="76"/>
      <c r="F45" s="74"/>
      <c r="G45" s="10">
        <v>0</v>
      </c>
      <c r="H45" s="77">
        <v>0</v>
      </c>
      <c r="I45" s="10">
        <v>0</v>
      </c>
      <c r="J45" s="72">
        <v>0</v>
      </c>
      <c r="L45" s="10">
        <v>0</v>
      </c>
      <c r="M45" s="10">
        <v>0</v>
      </c>
      <c r="N45" s="10">
        <v>0</v>
      </c>
      <c r="O45" s="10">
        <v>0</v>
      </c>
      <c r="P45" s="10" t="b">
        <v>0</v>
      </c>
      <c r="Q45" s="10" t="s">
        <v>1940</v>
      </c>
      <c r="T45" s="10" t="s">
        <v>1901</v>
      </c>
    </row>
    <row r="46" spans="1:20" ht="11.25">
      <c r="A46" s="74">
        <v>45</v>
      </c>
      <c r="B46" s="75">
        <v>45</v>
      </c>
      <c r="C46" s="74">
        <v>0</v>
      </c>
      <c r="D46" s="74" t="s">
        <v>1617</v>
      </c>
      <c r="E46" s="76"/>
      <c r="F46" s="74"/>
      <c r="G46" s="10">
        <v>0</v>
      </c>
      <c r="H46" s="77">
        <v>0</v>
      </c>
      <c r="I46" s="10">
        <v>0</v>
      </c>
      <c r="J46" s="72">
        <v>0</v>
      </c>
      <c r="L46" s="10">
        <v>0</v>
      </c>
      <c r="M46" s="10">
        <v>0</v>
      </c>
      <c r="N46" s="10">
        <v>0</v>
      </c>
      <c r="O46" s="10">
        <v>0</v>
      </c>
      <c r="P46" s="10" t="b">
        <v>0</v>
      </c>
      <c r="Q46" s="10" t="s">
        <v>1940</v>
      </c>
      <c r="T46" s="10" t="s">
        <v>1901</v>
      </c>
    </row>
    <row r="47" spans="1:20" ht="11.25">
      <c r="A47" s="74">
        <v>46</v>
      </c>
      <c r="B47" s="75">
        <v>46</v>
      </c>
      <c r="C47" s="74">
        <v>0</v>
      </c>
      <c r="D47" s="74" t="s">
        <v>1618</v>
      </c>
      <c r="E47" s="76"/>
      <c r="F47" s="74"/>
      <c r="G47" s="10">
        <v>0</v>
      </c>
      <c r="H47" s="77">
        <v>0</v>
      </c>
      <c r="I47" s="10">
        <v>0</v>
      </c>
      <c r="J47" s="72">
        <v>0</v>
      </c>
      <c r="L47" s="10">
        <v>0</v>
      </c>
      <c r="M47" s="10">
        <v>0</v>
      </c>
      <c r="N47" s="10">
        <v>0</v>
      </c>
      <c r="O47" s="10">
        <v>0</v>
      </c>
      <c r="P47" s="10" t="b">
        <v>0</v>
      </c>
      <c r="Q47" s="10" t="s">
        <v>1940</v>
      </c>
      <c r="T47" s="10" t="s">
        <v>1901</v>
      </c>
    </row>
    <row r="48" spans="1:20" ht="11.25">
      <c r="A48" s="74">
        <v>47</v>
      </c>
      <c r="B48" s="75">
        <v>47</v>
      </c>
      <c r="C48" s="74">
        <v>0</v>
      </c>
      <c r="D48" s="74" t="s">
        <v>1619</v>
      </c>
      <c r="E48" s="76"/>
      <c r="F48" s="74"/>
      <c r="G48" s="10">
        <v>0</v>
      </c>
      <c r="H48" s="77">
        <v>3214300</v>
      </c>
      <c r="I48" s="10">
        <v>35425</v>
      </c>
      <c r="J48" s="72">
        <v>0</v>
      </c>
      <c r="L48" s="10">
        <v>0</v>
      </c>
      <c r="M48" s="10">
        <v>0</v>
      </c>
      <c r="N48" s="10">
        <v>0</v>
      </c>
      <c r="O48" s="10">
        <v>0</v>
      </c>
      <c r="P48" s="10" t="b">
        <v>0</v>
      </c>
      <c r="Q48" s="10" t="s">
        <v>1940</v>
      </c>
      <c r="T48" s="10" t="s">
        <v>1901</v>
      </c>
    </row>
    <row r="49" spans="1:20" ht="11.25">
      <c r="A49" s="74">
        <v>48</v>
      </c>
      <c r="B49" s="75">
        <v>48</v>
      </c>
      <c r="C49" s="74">
        <v>0</v>
      </c>
      <c r="D49" s="74" t="s">
        <v>1620</v>
      </c>
      <c r="E49" s="76"/>
      <c r="F49" s="74"/>
      <c r="G49" s="10">
        <v>0</v>
      </c>
      <c r="H49" s="77">
        <v>12407969</v>
      </c>
      <c r="I49" s="10">
        <v>10733890</v>
      </c>
      <c r="J49" s="72">
        <v>0</v>
      </c>
      <c r="L49" s="10">
        <v>0</v>
      </c>
      <c r="M49" s="10">
        <v>0</v>
      </c>
      <c r="N49" s="10">
        <v>0</v>
      </c>
      <c r="O49" s="10">
        <v>0</v>
      </c>
      <c r="P49" s="10" t="b">
        <v>0</v>
      </c>
      <c r="Q49" s="10" t="s">
        <v>1940</v>
      </c>
      <c r="T49" s="10" t="s">
        <v>1901</v>
      </c>
    </row>
    <row r="50" spans="1:20" ht="11.25">
      <c r="A50" s="74">
        <v>49</v>
      </c>
      <c r="B50" s="75">
        <v>49</v>
      </c>
      <c r="C50" s="74">
        <v>0</v>
      </c>
      <c r="D50" s="74" t="s">
        <v>1621</v>
      </c>
      <c r="E50" s="76"/>
      <c r="F50" s="74"/>
      <c r="G50" s="10">
        <v>0</v>
      </c>
      <c r="H50" s="77">
        <v>1605054</v>
      </c>
      <c r="I50" s="10">
        <v>0</v>
      </c>
      <c r="J50" s="72">
        <v>0</v>
      </c>
      <c r="L50" s="10">
        <v>0</v>
      </c>
      <c r="M50" s="10">
        <v>0</v>
      </c>
      <c r="N50" s="10">
        <v>0</v>
      </c>
      <c r="O50" s="10">
        <v>0</v>
      </c>
      <c r="P50" s="10" t="b">
        <v>0</v>
      </c>
      <c r="Q50" s="10" t="s">
        <v>1940</v>
      </c>
      <c r="T50" s="10" t="s">
        <v>1901</v>
      </c>
    </row>
    <row r="51" spans="1:20" ht="11.25">
      <c r="A51" s="74">
        <v>50</v>
      </c>
      <c r="B51" s="75">
        <v>50</v>
      </c>
      <c r="C51" s="74">
        <v>0</v>
      </c>
      <c r="D51" s="74" t="s">
        <v>1622</v>
      </c>
      <c r="E51" s="76"/>
      <c r="F51" s="74"/>
      <c r="G51" s="10">
        <v>0</v>
      </c>
      <c r="H51" s="77">
        <v>917995</v>
      </c>
      <c r="I51" s="10">
        <v>761072</v>
      </c>
      <c r="J51" s="72">
        <v>0</v>
      </c>
      <c r="L51" s="10">
        <v>0</v>
      </c>
      <c r="M51" s="10">
        <v>0</v>
      </c>
      <c r="N51" s="10">
        <v>0</v>
      </c>
      <c r="O51" s="10">
        <v>0</v>
      </c>
      <c r="P51" s="10" t="b">
        <v>0</v>
      </c>
      <c r="Q51" s="10" t="s">
        <v>1940</v>
      </c>
      <c r="T51" s="10" t="s">
        <v>1901</v>
      </c>
    </row>
    <row r="52" spans="1:20" ht="11.25">
      <c r="A52" s="74">
        <v>51</v>
      </c>
      <c r="B52" s="75">
        <v>51</v>
      </c>
      <c r="C52" s="74">
        <v>0</v>
      </c>
      <c r="D52" s="74" t="s">
        <v>1623</v>
      </c>
      <c r="E52" s="76"/>
      <c r="F52" s="74"/>
      <c r="G52" s="10">
        <v>0</v>
      </c>
      <c r="H52" s="77">
        <v>0</v>
      </c>
      <c r="I52" s="10">
        <v>0</v>
      </c>
      <c r="J52" s="72">
        <v>0</v>
      </c>
      <c r="L52" s="10">
        <v>0</v>
      </c>
      <c r="M52" s="10">
        <v>0</v>
      </c>
      <c r="N52" s="10">
        <v>0</v>
      </c>
      <c r="O52" s="10">
        <v>0</v>
      </c>
      <c r="P52" s="10" t="b">
        <v>0</v>
      </c>
      <c r="Q52" s="10" t="s">
        <v>1941</v>
      </c>
      <c r="T52" s="10" t="s">
        <v>1901</v>
      </c>
    </row>
    <row r="53" spans="1:20" ht="11.25">
      <c r="A53" s="74">
        <v>52</v>
      </c>
      <c r="B53" s="75">
        <v>52</v>
      </c>
      <c r="C53" s="74">
        <v>0</v>
      </c>
      <c r="D53" s="74" t="s">
        <v>1624</v>
      </c>
      <c r="E53" s="76"/>
      <c r="F53" s="74"/>
      <c r="G53" s="10">
        <v>0</v>
      </c>
      <c r="H53" s="77">
        <v>70092060</v>
      </c>
      <c r="I53" s="10">
        <v>9010795</v>
      </c>
      <c r="J53" s="72">
        <v>0</v>
      </c>
      <c r="L53" s="10">
        <v>0</v>
      </c>
      <c r="M53" s="10">
        <v>0</v>
      </c>
      <c r="N53" s="10">
        <v>0</v>
      </c>
      <c r="O53" s="10">
        <v>0</v>
      </c>
      <c r="P53" s="10" t="b">
        <v>0</v>
      </c>
      <c r="Q53" s="10" t="s">
        <v>1940</v>
      </c>
      <c r="T53" s="10" t="s">
        <v>1901</v>
      </c>
    </row>
    <row r="54" spans="1:20" ht="11.25">
      <c r="A54" s="74">
        <v>53</v>
      </c>
      <c r="B54" s="75">
        <v>53</v>
      </c>
      <c r="C54" s="74">
        <v>0</v>
      </c>
      <c r="D54" s="74" t="s">
        <v>1625</v>
      </c>
      <c r="E54" s="76"/>
      <c r="F54" s="74"/>
      <c r="G54" s="10">
        <v>0</v>
      </c>
      <c r="H54" s="77">
        <v>0</v>
      </c>
      <c r="I54" s="10">
        <v>0</v>
      </c>
      <c r="J54" s="72">
        <v>0</v>
      </c>
      <c r="L54" s="10">
        <v>0</v>
      </c>
      <c r="M54" s="10">
        <v>0</v>
      </c>
      <c r="N54" s="10">
        <v>0</v>
      </c>
      <c r="O54" s="10">
        <v>0</v>
      </c>
      <c r="P54" s="10" t="b">
        <v>0</v>
      </c>
      <c r="Q54" s="10" t="s">
        <v>1941</v>
      </c>
      <c r="T54" s="10" t="s">
        <v>1901</v>
      </c>
    </row>
    <row r="55" spans="1:20" ht="11.25">
      <c r="A55" s="74">
        <v>54</v>
      </c>
      <c r="B55" s="75">
        <v>54</v>
      </c>
      <c r="C55" s="74">
        <v>0</v>
      </c>
      <c r="D55" s="74" t="s">
        <v>1942</v>
      </c>
      <c r="E55" s="76"/>
      <c r="F55" s="74"/>
      <c r="G55" s="10">
        <v>0</v>
      </c>
      <c r="H55" s="77">
        <v>957720963</v>
      </c>
      <c r="I55" s="10">
        <v>588888348</v>
      </c>
      <c r="J55" s="72">
        <v>0</v>
      </c>
      <c r="L55" s="10">
        <v>0</v>
      </c>
      <c r="M55" s="10">
        <v>0</v>
      </c>
      <c r="N55" s="10">
        <v>0</v>
      </c>
      <c r="O55" s="10">
        <v>0</v>
      </c>
      <c r="P55" s="10" t="b">
        <v>1</v>
      </c>
      <c r="R55" s="10" t="s">
        <v>418</v>
      </c>
      <c r="T55" s="10" t="s">
        <v>1901</v>
      </c>
    </row>
    <row r="56" spans="1:20" ht="11.25">
      <c r="A56" s="74">
        <v>55</v>
      </c>
      <c r="B56" s="75">
        <v>55</v>
      </c>
      <c r="C56" s="74">
        <v>0</v>
      </c>
      <c r="D56" s="74" t="s">
        <v>1626</v>
      </c>
      <c r="E56" s="76"/>
      <c r="F56" s="74"/>
      <c r="G56" s="10">
        <v>0</v>
      </c>
      <c r="H56" s="77">
        <v>0</v>
      </c>
      <c r="I56" s="10">
        <v>0</v>
      </c>
      <c r="J56" s="72">
        <v>0</v>
      </c>
      <c r="K56" s="10" t="s">
        <v>417</v>
      </c>
      <c r="L56" s="10">
        <v>0</v>
      </c>
      <c r="M56" s="10">
        <v>0</v>
      </c>
      <c r="N56" s="10">
        <v>0</v>
      </c>
      <c r="O56" s="10">
        <v>0</v>
      </c>
      <c r="P56" s="10" t="b">
        <v>0</v>
      </c>
      <c r="T56" s="10" t="s">
        <v>1901</v>
      </c>
    </row>
    <row r="57" spans="1:20" ht="11.25">
      <c r="A57" s="74">
        <v>56</v>
      </c>
      <c r="B57" s="75">
        <v>56</v>
      </c>
      <c r="C57" s="74">
        <v>0</v>
      </c>
      <c r="D57" s="74" t="s">
        <v>1627</v>
      </c>
      <c r="E57" s="76"/>
      <c r="F57" s="74"/>
      <c r="G57" s="10">
        <v>0</v>
      </c>
      <c r="H57" s="77">
        <v>79267139</v>
      </c>
      <c r="I57" s="10">
        <v>67014317</v>
      </c>
      <c r="J57" s="72">
        <v>0</v>
      </c>
      <c r="L57" s="10">
        <v>0</v>
      </c>
      <c r="M57" s="10">
        <v>0</v>
      </c>
      <c r="N57" s="10">
        <v>0</v>
      </c>
      <c r="O57" s="10">
        <v>0</v>
      </c>
      <c r="P57" s="10" t="b">
        <v>0</v>
      </c>
      <c r="Q57" s="10" t="s">
        <v>1943</v>
      </c>
      <c r="T57" s="10" t="s">
        <v>1901</v>
      </c>
    </row>
    <row r="58" spans="1:20" ht="11.25">
      <c r="A58" s="74">
        <v>57</v>
      </c>
      <c r="B58" s="75">
        <v>57</v>
      </c>
      <c r="C58" s="74">
        <v>0</v>
      </c>
      <c r="D58" s="74" t="s">
        <v>1628</v>
      </c>
      <c r="E58" s="76"/>
      <c r="F58" s="74" t="s">
        <v>516</v>
      </c>
      <c r="G58" s="10">
        <v>0</v>
      </c>
      <c r="H58" s="77">
        <v>1737711</v>
      </c>
      <c r="I58" s="10">
        <v>2240420</v>
      </c>
      <c r="J58" s="72">
        <v>0</v>
      </c>
      <c r="L58" s="10">
        <v>0</v>
      </c>
      <c r="M58" s="10">
        <v>0</v>
      </c>
      <c r="N58" s="10">
        <v>0</v>
      </c>
      <c r="O58" s="10">
        <v>0</v>
      </c>
      <c r="P58" s="10" t="b">
        <v>0</v>
      </c>
      <c r="Q58" s="10" t="s">
        <v>1943</v>
      </c>
      <c r="T58" s="10" t="s">
        <v>1901</v>
      </c>
    </row>
    <row r="59" spans="1:20" ht="11.25">
      <c r="A59" s="74">
        <v>58</v>
      </c>
      <c r="B59" s="75">
        <v>58</v>
      </c>
      <c r="C59" s="74">
        <v>0</v>
      </c>
      <c r="D59" s="74" t="s">
        <v>1629</v>
      </c>
      <c r="E59" s="76"/>
      <c r="F59" s="74"/>
      <c r="G59" s="10">
        <v>0</v>
      </c>
      <c r="H59" s="77">
        <v>2952399</v>
      </c>
      <c r="I59" s="10">
        <v>3225910</v>
      </c>
      <c r="J59" s="72">
        <v>0</v>
      </c>
      <c r="L59" s="10">
        <v>0</v>
      </c>
      <c r="M59" s="10">
        <v>0</v>
      </c>
      <c r="N59" s="10">
        <v>0</v>
      </c>
      <c r="O59" s="10">
        <v>0</v>
      </c>
      <c r="P59" s="10" t="b">
        <v>0</v>
      </c>
      <c r="Q59" s="10" t="s">
        <v>1943</v>
      </c>
      <c r="T59" s="10" t="s">
        <v>1901</v>
      </c>
    </row>
    <row r="60" spans="1:20" ht="11.25">
      <c r="A60" s="74">
        <v>59</v>
      </c>
      <c r="B60" s="75">
        <v>59</v>
      </c>
      <c r="C60" s="74">
        <v>0</v>
      </c>
      <c r="D60" s="74" t="s">
        <v>1630</v>
      </c>
      <c r="E60" s="76"/>
      <c r="F60" s="74">
        <v>269</v>
      </c>
      <c r="G60" s="10">
        <v>0</v>
      </c>
      <c r="H60" s="77">
        <v>124520678</v>
      </c>
      <c r="I60" s="10">
        <v>200107182</v>
      </c>
      <c r="J60" s="72">
        <v>0</v>
      </c>
      <c r="L60" s="10">
        <v>0</v>
      </c>
      <c r="M60" s="10">
        <v>0</v>
      </c>
      <c r="N60" s="10">
        <v>0</v>
      </c>
      <c r="O60" s="10">
        <v>0</v>
      </c>
      <c r="P60" s="10" t="b">
        <v>0</v>
      </c>
      <c r="Q60" s="10" t="s">
        <v>1943</v>
      </c>
      <c r="T60" s="10" t="s">
        <v>1901</v>
      </c>
    </row>
    <row r="61" spans="1:20" ht="11.25">
      <c r="A61" s="74">
        <v>60</v>
      </c>
      <c r="B61" s="75">
        <v>60</v>
      </c>
      <c r="C61" s="74">
        <v>0</v>
      </c>
      <c r="D61" s="74" t="s">
        <v>1631</v>
      </c>
      <c r="E61" s="76"/>
      <c r="F61" s="74">
        <v>278</v>
      </c>
      <c r="G61" s="10">
        <v>0</v>
      </c>
      <c r="H61" s="77">
        <v>61094085</v>
      </c>
      <c r="I61" s="10">
        <v>20964891</v>
      </c>
      <c r="J61" s="72">
        <v>0</v>
      </c>
      <c r="L61" s="10">
        <v>0</v>
      </c>
      <c r="M61" s="10">
        <v>0</v>
      </c>
      <c r="N61" s="10">
        <v>0</v>
      </c>
      <c r="O61" s="10">
        <v>0</v>
      </c>
      <c r="P61" s="10" t="b">
        <v>0</v>
      </c>
      <c r="Q61" s="10" t="s">
        <v>1943</v>
      </c>
      <c r="T61" s="10" t="s">
        <v>1901</v>
      </c>
    </row>
    <row r="62" spans="1:20" ht="11.25">
      <c r="A62" s="74">
        <v>61</v>
      </c>
      <c r="B62" s="75">
        <v>61</v>
      </c>
      <c r="C62" s="74">
        <v>0</v>
      </c>
      <c r="D62" s="74" t="s">
        <v>1632</v>
      </c>
      <c r="E62" s="76"/>
      <c r="F62" s="74"/>
      <c r="G62" s="10">
        <v>0</v>
      </c>
      <c r="H62" s="77">
        <v>494072</v>
      </c>
      <c r="I62" s="10">
        <v>615070</v>
      </c>
      <c r="J62" s="72">
        <v>0</v>
      </c>
      <c r="L62" s="10">
        <v>0</v>
      </c>
      <c r="M62" s="10">
        <v>0</v>
      </c>
      <c r="N62" s="10">
        <v>0</v>
      </c>
      <c r="O62" s="10">
        <v>0</v>
      </c>
      <c r="P62" s="10" t="b">
        <v>0</v>
      </c>
      <c r="Q62" s="10" t="s">
        <v>1943</v>
      </c>
      <c r="T62" s="10" t="s">
        <v>1901</v>
      </c>
    </row>
    <row r="63" spans="1:20" ht="11.25">
      <c r="A63" s="74">
        <v>62</v>
      </c>
      <c r="B63" s="75">
        <v>62</v>
      </c>
      <c r="C63" s="74">
        <v>0</v>
      </c>
      <c r="D63" s="74" t="s">
        <v>1636</v>
      </c>
      <c r="E63" s="76"/>
      <c r="F63" s="74" t="s">
        <v>517</v>
      </c>
      <c r="G63" s="10">
        <v>0</v>
      </c>
      <c r="H63" s="77">
        <v>0</v>
      </c>
      <c r="I63" s="10">
        <v>0</v>
      </c>
      <c r="J63" s="72">
        <v>0</v>
      </c>
      <c r="L63" s="10">
        <v>0</v>
      </c>
      <c r="M63" s="10">
        <v>0</v>
      </c>
      <c r="N63" s="10">
        <v>0</v>
      </c>
      <c r="O63" s="10">
        <v>0</v>
      </c>
      <c r="P63" s="10" t="b">
        <v>0</v>
      </c>
      <c r="Q63" s="10" t="s">
        <v>1943</v>
      </c>
      <c r="T63" s="10" t="s">
        <v>1901</v>
      </c>
    </row>
    <row r="64" spans="1:20" ht="11.25">
      <c r="A64" s="74">
        <v>63</v>
      </c>
      <c r="B64" s="75">
        <v>63</v>
      </c>
      <c r="C64" s="74">
        <v>0</v>
      </c>
      <c r="D64" s="74" t="s">
        <v>1944</v>
      </c>
      <c r="E64" s="76"/>
      <c r="F64" s="74"/>
      <c r="G64" s="10">
        <v>0</v>
      </c>
      <c r="H64" s="77">
        <v>611456563</v>
      </c>
      <c r="I64" s="10">
        <v>591869666</v>
      </c>
      <c r="J64" s="72">
        <v>0</v>
      </c>
      <c r="L64" s="10">
        <v>0</v>
      </c>
      <c r="M64" s="10">
        <v>0</v>
      </c>
      <c r="N64" s="10">
        <v>0</v>
      </c>
      <c r="O64" s="10">
        <v>0</v>
      </c>
      <c r="P64" s="10" t="b">
        <v>0</v>
      </c>
      <c r="Q64" s="10" t="s">
        <v>1943</v>
      </c>
      <c r="T64" s="10" t="s">
        <v>1901</v>
      </c>
    </row>
    <row r="65" spans="1:20" ht="11.25">
      <c r="A65" s="74">
        <v>64</v>
      </c>
      <c r="B65" s="75">
        <v>64</v>
      </c>
      <c r="C65" s="74">
        <v>0</v>
      </c>
      <c r="D65" s="74" t="s">
        <v>1637</v>
      </c>
      <c r="E65" s="76"/>
      <c r="F65" s="74"/>
      <c r="G65" s="10">
        <v>0</v>
      </c>
      <c r="H65" s="77">
        <v>296532901</v>
      </c>
      <c r="I65" s="10">
        <v>295419718</v>
      </c>
      <c r="J65" s="72">
        <v>0</v>
      </c>
      <c r="L65" s="10">
        <v>0</v>
      </c>
      <c r="M65" s="10">
        <v>0</v>
      </c>
      <c r="N65" s="10">
        <v>0</v>
      </c>
      <c r="O65" s="10">
        <v>0</v>
      </c>
      <c r="P65" s="10" t="b">
        <v>0</v>
      </c>
      <c r="Q65" s="10" t="s">
        <v>1943</v>
      </c>
      <c r="T65" s="10" t="s">
        <v>1901</v>
      </c>
    </row>
    <row r="66" spans="1:20" ht="11.25">
      <c r="A66" s="74">
        <v>65</v>
      </c>
      <c r="B66" s="75">
        <v>65</v>
      </c>
      <c r="C66" s="74">
        <v>0</v>
      </c>
      <c r="D66" s="74" t="s">
        <v>1945</v>
      </c>
      <c r="E66" s="76"/>
      <c r="F66" s="74"/>
      <c r="G66" s="10">
        <v>0</v>
      </c>
      <c r="H66" s="77">
        <v>1178055548</v>
      </c>
      <c r="I66" s="10">
        <v>1181457174</v>
      </c>
      <c r="J66" s="72">
        <v>0</v>
      </c>
      <c r="L66" s="10">
        <v>0</v>
      </c>
      <c r="M66" s="10">
        <v>0</v>
      </c>
      <c r="N66" s="10">
        <v>0</v>
      </c>
      <c r="O66" s="10">
        <v>0</v>
      </c>
      <c r="P66" s="10" t="b">
        <v>1</v>
      </c>
      <c r="R66" s="10" t="s">
        <v>418</v>
      </c>
      <c r="T66" s="10" t="s">
        <v>1901</v>
      </c>
    </row>
    <row r="67" spans="1:20" ht="11.25">
      <c r="A67" s="74">
        <v>66</v>
      </c>
      <c r="B67" s="75">
        <v>66</v>
      </c>
      <c r="C67" s="74">
        <v>0</v>
      </c>
      <c r="D67" s="74" t="s">
        <v>1946</v>
      </c>
      <c r="E67" s="76"/>
      <c r="F67" s="74"/>
      <c r="G67" s="10">
        <v>0</v>
      </c>
      <c r="H67" s="77">
        <v>7088364748</v>
      </c>
      <c r="I67" s="10">
        <v>6322909940</v>
      </c>
      <c r="J67" s="72">
        <v>0</v>
      </c>
      <c r="L67" s="10">
        <v>0</v>
      </c>
      <c r="M67" s="10">
        <v>0</v>
      </c>
      <c r="N67" s="10">
        <v>0</v>
      </c>
      <c r="O67" s="10">
        <v>0</v>
      </c>
      <c r="P67" s="10" t="b">
        <v>1</v>
      </c>
      <c r="R67" s="10" t="s">
        <v>418</v>
      </c>
      <c r="T67" s="10" t="s">
        <v>1901</v>
      </c>
    </row>
    <row r="68" spans="1:20" ht="11.25">
      <c r="A68" s="10">
        <v>67</v>
      </c>
      <c r="B68" s="10">
        <v>67</v>
      </c>
      <c r="C68" s="10">
        <v>0</v>
      </c>
      <c r="G68" s="10">
        <v>0</v>
      </c>
      <c r="H68" s="77">
        <v>0</v>
      </c>
      <c r="I68" s="10">
        <v>0</v>
      </c>
      <c r="J68" s="72">
        <v>0</v>
      </c>
      <c r="L68" s="10">
        <v>0</v>
      </c>
      <c r="M68" s="10">
        <v>0</v>
      </c>
      <c r="N68" s="10">
        <v>0</v>
      </c>
      <c r="O68" s="10">
        <v>0</v>
      </c>
      <c r="P68" s="10" t="b">
        <v>0</v>
      </c>
      <c r="T68" s="10" t="s">
        <v>416</v>
      </c>
    </row>
    <row r="69" spans="1:20" ht="11.25">
      <c r="A69" s="10">
        <v>68</v>
      </c>
      <c r="B69" s="10">
        <v>68</v>
      </c>
      <c r="C69" s="10">
        <v>0</v>
      </c>
      <c r="G69" s="10">
        <v>0</v>
      </c>
      <c r="H69" s="77">
        <v>0</v>
      </c>
      <c r="I69" s="10">
        <v>0</v>
      </c>
      <c r="J69" s="72">
        <v>0</v>
      </c>
      <c r="L69" s="10">
        <v>0</v>
      </c>
      <c r="M69" s="10">
        <v>0</v>
      </c>
      <c r="N69" s="10">
        <v>0</v>
      </c>
      <c r="O69" s="10">
        <v>0</v>
      </c>
      <c r="P69" s="10" t="b">
        <v>0</v>
      </c>
      <c r="T69" s="10" t="s">
        <v>416</v>
      </c>
    </row>
    <row r="70" spans="1:20" ht="11.25">
      <c r="A70" s="10">
        <v>69</v>
      </c>
      <c r="B70" s="10">
        <v>69</v>
      </c>
      <c r="C70" s="10">
        <v>0</v>
      </c>
      <c r="G70" s="10">
        <v>0</v>
      </c>
      <c r="H70" s="77">
        <v>0</v>
      </c>
      <c r="I70" s="10">
        <v>0</v>
      </c>
      <c r="J70" s="72">
        <v>0</v>
      </c>
      <c r="L70" s="10">
        <v>0</v>
      </c>
      <c r="M70" s="10">
        <v>0</v>
      </c>
      <c r="N70" s="10">
        <v>0</v>
      </c>
      <c r="O70" s="10">
        <v>0</v>
      </c>
      <c r="P70" s="10" t="b">
        <v>0</v>
      </c>
      <c r="T70" s="10" t="s">
        <v>416</v>
      </c>
    </row>
    <row r="71" spans="1:20" ht="11.25">
      <c r="A71" s="10">
        <v>70</v>
      </c>
      <c r="B71" s="10">
        <v>70</v>
      </c>
      <c r="C71" s="10">
        <v>0</v>
      </c>
      <c r="G71" s="10">
        <v>0</v>
      </c>
      <c r="H71" s="77">
        <v>0</v>
      </c>
      <c r="I71" s="10">
        <v>0</v>
      </c>
      <c r="J71" s="72">
        <v>0</v>
      </c>
      <c r="L71" s="10">
        <v>0</v>
      </c>
      <c r="M71" s="10">
        <v>0</v>
      </c>
      <c r="N71" s="10">
        <v>0</v>
      </c>
      <c r="O71" s="10">
        <v>0</v>
      </c>
      <c r="P71" s="10" t="b">
        <v>0</v>
      </c>
      <c r="T71" s="10" t="s">
        <v>416</v>
      </c>
    </row>
    <row r="72" spans="1:20" ht="11.25">
      <c r="A72" s="10">
        <v>71</v>
      </c>
      <c r="B72" s="10">
        <v>71</v>
      </c>
      <c r="C72" s="10">
        <v>0</v>
      </c>
      <c r="G72" s="10">
        <v>0</v>
      </c>
      <c r="H72" s="77">
        <v>0</v>
      </c>
      <c r="I72" s="10">
        <v>0</v>
      </c>
      <c r="J72" s="72">
        <v>0</v>
      </c>
      <c r="L72" s="10">
        <v>0</v>
      </c>
      <c r="M72" s="10">
        <v>0</v>
      </c>
      <c r="N72" s="10">
        <v>0</v>
      </c>
      <c r="O72" s="10">
        <v>0</v>
      </c>
      <c r="P72" s="10" t="b">
        <v>0</v>
      </c>
      <c r="T72" s="10" t="s">
        <v>416</v>
      </c>
    </row>
    <row r="73" spans="1:20" ht="11.25">
      <c r="A73" s="10">
        <v>72</v>
      </c>
      <c r="B73" s="10">
        <v>72</v>
      </c>
      <c r="C73" s="10">
        <v>0</v>
      </c>
      <c r="D73" s="10" t="s">
        <v>1633</v>
      </c>
      <c r="E73" s="72" t="s">
        <v>434</v>
      </c>
      <c r="G73" s="10">
        <v>2616248597</v>
      </c>
      <c r="H73" s="77">
        <v>0</v>
      </c>
      <c r="I73" s="10">
        <v>0</v>
      </c>
      <c r="J73" s="72">
        <v>2645731860</v>
      </c>
      <c r="L73" s="10">
        <v>0</v>
      </c>
      <c r="M73" s="10">
        <v>0</v>
      </c>
      <c r="N73" s="10">
        <v>0</v>
      </c>
      <c r="O73" s="10">
        <v>0</v>
      </c>
      <c r="P73" s="10" t="b">
        <v>1</v>
      </c>
      <c r="R73" s="10" t="s">
        <v>418</v>
      </c>
      <c r="T73" s="10" t="s">
        <v>416</v>
      </c>
    </row>
  </sheetData>
  <sheetProtection/>
  <printOptions/>
  <pageMargins left="0.75" right="0.75" top="1" bottom="1" header="0.5" footer="0.5"/>
  <pageSetup horizontalDpi="600" verticalDpi="600" orientation="portrait" r:id="rId1"/>
</worksheet>
</file>

<file path=xl/worksheets/sheet28.xml><?xml version="1.0" encoding="utf-8"?>
<worksheet xmlns="http://schemas.openxmlformats.org/spreadsheetml/2006/main" xmlns:r="http://schemas.openxmlformats.org/officeDocument/2006/relationships">
  <sheetPr>
    <tabColor indexed="26"/>
  </sheetPr>
  <dimension ref="A1:AR79"/>
  <sheetViews>
    <sheetView zoomScalePageLayoutView="0" workbookViewId="0" topLeftCell="A1">
      <selection activeCell="G24" sqref="G24"/>
    </sheetView>
  </sheetViews>
  <sheetFormatPr defaultColWidth="9.00390625" defaultRowHeight="15.75"/>
  <cols>
    <col min="1" max="3" width="9.00390625" style="10" customWidth="1"/>
    <col min="4" max="4" width="47.25390625" style="10" bestFit="1" customWidth="1"/>
    <col min="5" max="5" width="9.00390625" style="10" customWidth="1"/>
    <col min="6" max="6" width="16.50390625" style="73" customWidth="1"/>
    <col min="7" max="16384" width="9.00390625" style="10" customWidth="1"/>
  </cols>
  <sheetData>
    <row r="1" spans="1:44" ht="11.25">
      <c r="A1" s="78" t="s">
        <v>403</v>
      </c>
      <c r="B1" s="78" t="s">
        <v>404</v>
      </c>
      <c r="C1" s="78" t="s">
        <v>405</v>
      </c>
      <c r="D1" s="78" t="s">
        <v>374</v>
      </c>
      <c r="E1" s="78" t="s">
        <v>375</v>
      </c>
      <c r="F1" s="79" t="s">
        <v>566</v>
      </c>
      <c r="G1" s="78" t="s">
        <v>567</v>
      </c>
      <c r="H1" s="78" t="s">
        <v>568</v>
      </c>
      <c r="I1" s="78" t="s">
        <v>569</v>
      </c>
      <c r="J1" s="78" t="s">
        <v>570</v>
      </c>
      <c r="K1" s="78" t="s">
        <v>571</v>
      </c>
      <c r="L1" s="78" t="s">
        <v>572</v>
      </c>
      <c r="M1" s="78" t="s">
        <v>573</v>
      </c>
      <c r="N1" s="78" t="s">
        <v>763</v>
      </c>
      <c r="O1" s="78" t="s">
        <v>764</v>
      </c>
      <c r="P1" s="78" t="s">
        <v>765</v>
      </c>
      <c r="Q1" s="78" t="s">
        <v>766</v>
      </c>
      <c r="R1" s="78" t="s">
        <v>767</v>
      </c>
      <c r="S1" s="78" t="s">
        <v>768</v>
      </c>
      <c r="T1" s="78" t="s">
        <v>769</v>
      </c>
      <c r="U1" s="78" t="s">
        <v>770</v>
      </c>
      <c r="V1" s="78" t="s">
        <v>771</v>
      </c>
      <c r="W1" s="78" t="s">
        <v>772</v>
      </c>
      <c r="X1" s="78" t="s">
        <v>773</v>
      </c>
      <c r="Y1" s="78" t="s">
        <v>774</v>
      </c>
      <c r="Z1" s="78" t="s">
        <v>775</v>
      </c>
      <c r="AA1" s="78" t="s">
        <v>776</v>
      </c>
      <c r="AB1" s="78" t="s">
        <v>777</v>
      </c>
      <c r="AC1" s="78" t="s">
        <v>778</v>
      </c>
      <c r="AD1" s="78" t="s">
        <v>779</v>
      </c>
      <c r="AE1" s="78" t="s">
        <v>780</v>
      </c>
      <c r="AF1" s="78" t="s">
        <v>781</v>
      </c>
      <c r="AG1" s="78" t="s">
        <v>782</v>
      </c>
      <c r="AH1" s="78" t="s">
        <v>783</v>
      </c>
      <c r="AI1" s="78" t="s">
        <v>784</v>
      </c>
      <c r="AJ1" s="78" t="s">
        <v>785</v>
      </c>
      <c r="AK1" s="78" t="s">
        <v>786</v>
      </c>
      <c r="AL1" s="78" t="s">
        <v>787</v>
      </c>
      <c r="AM1" s="78" t="s">
        <v>411</v>
      </c>
      <c r="AN1" s="78" t="s">
        <v>414</v>
      </c>
      <c r="AO1" s="78" t="s">
        <v>410</v>
      </c>
      <c r="AP1" s="78" t="s">
        <v>412</v>
      </c>
      <c r="AQ1" s="78" t="s">
        <v>413</v>
      </c>
      <c r="AR1" s="78" t="s">
        <v>415</v>
      </c>
    </row>
    <row r="2" spans="1:44" ht="11.25">
      <c r="A2" s="78">
        <v>1</v>
      </c>
      <c r="B2" s="78">
        <v>1</v>
      </c>
      <c r="C2" s="78">
        <v>0</v>
      </c>
      <c r="D2" s="78" t="s">
        <v>788</v>
      </c>
      <c r="E2" s="78"/>
      <c r="F2" s="79">
        <v>0</v>
      </c>
      <c r="G2" s="78">
        <v>0</v>
      </c>
      <c r="H2" s="78">
        <v>0</v>
      </c>
      <c r="I2" s="78">
        <v>0</v>
      </c>
      <c r="J2" s="78">
        <v>0</v>
      </c>
      <c r="K2" s="78">
        <v>0</v>
      </c>
      <c r="L2" s="78">
        <v>0</v>
      </c>
      <c r="M2" s="78">
        <v>0</v>
      </c>
      <c r="N2" s="78">
        <v>0</v>
      </c>
      <c r="O2" s="78">
        <v>0</v>
      </c>
      <c r="P2" s="78">
        <v>0</v>
      </c>
      <c r="Q2" s="78">
        <v>0</v>
      </c>
      <c r="R2" s="78">
        <v>0</v>
      </c>
      <c r="S2" s="78">
        <v>0</v>
      </c>
      <c r="T2" s="78">
        <v>0</v>
      </c>
      <c r="U2" s="78">
        <v>0</v>
      </c>
      <c r="V2" s="78">
        <v>0</v>
      </c>
      <c r="W2" s="78">
        <v>0</v>
      </c>
      <c r="X2" s="78">
        <v>0</v>
      </c>
      <c r="Y2" s="78">
        <v>0</v>
      </c>
      <c r="Z2" s="78">
        <v>0</v>
      </c>
      <c r="AA2" s="78">
        <v>0</v>
      </c>
      <c r="AB2" s="78">
        <v>0</v>
      </c>
      <c r="AC2" s="78">
        <v>0</v>
      </c>
      <c r="AD2" s="78">
        <v>0</v>
      </c>
      <c r="AE2" s="78">
        <v>0</v>
      </c>
      <c r="AF2" s="78">
        <v>0</v>
      </c>
      <c r="AG2" s="78">
        <v>0</v>
      </c>
      <c r="AH2" s="78">
        <v>0</v>
      </c>
      <c r="AI2" s="78">
        <v>0</v>
      </c>
      <c r="AJ2" s="78">
        <v>0</v>
      </c>
      <c r="AK2" s="78">
        <v>0</v>
      </c>
      <c r="AL2" s="78"/>
      <c r="AM2" s="78" t="b">
        <v>0</v>
      </c>
      <c r="AN2" s="78"/>
      <c r="AO2" s="78" t="s">
        <v>417</v>
      </c>
      <c r="AP2" s="78" t="s">
        <v>789</v>
      </c>
      <c r="AQ2" s="78"/>
      <c r="AR2" s="78" t="s">
        <v>1901</v>
      </c>
    </row>
    <row r="3" spans="1:44" ht="11.25">
      <c r="A3" s="78">
        <v>2</v>
      </c>
      <c r="B3" s="78">
        <v>2</v>
      </c>
      <c r="C3" s="78">
        <v>0</v>
      </c>
      <c r="D3" s="78" t="s">
        <v>790</v>
      </c>
      <c r="E3" s="78"/>
      <c r="F3" s="79">
        <v>3014896671</v>
      </c>
      <c r="G3" s="78">
        <v>2637308902</v>
      </c>
      <c r="H3" s="78">
        <v>0</v>
      </c>
      <c r="I3" s="78">
        <v>0</v>
      </c>
      <c r="J3" s="78">
        <v>1894778382</v>
      </c>
      <c r="K3" s="78">
        <v>1684793883</v>
      </c>
      <c r="L3" s="78">
        <v>1120118289</v>
      </c>
      <c r="M3" s="78">
        <v>952515019</v>
      </c>
      <c r="N3" s="78">
        <v>0</v>
      </c>
      <c r="O3" s="78">
        <v>0</v>
      </c>
      <c r="P3" s="78">
        <v>0</v>
      </c>
      <c r="Q3" s="78">
        <v>0</v>
      </c>
      <c r="R3" s="78">
        <v>0</v>
      </c>
      <c r="S3" s="78">
        <v>0</v>
      </c>
      <c r="T3" s="78">
        <v>0</v>
      </c>
      <c r="U3" s="78">
        <v>0</v>
      </c>
      <c r="V3" s="78">
        <v>0</v>
      </c>
      <c r="W3" s="78">
        <v>0</v>
      </c>
      <c r="X3" s="78">
        <v>0</v>
      </c>
      <c r="Y3" s="78">
        <v>0</v>
      </c>
      <c r="Z3" s="78">
        <v>0</v>
      </c>
      <c r="AA3" s="78">
        <v>0</v>
      </c>
      <c r="AB3" s="78">
        <v>0</v>
      </c>
      <c r="AC3" s="78">
        <v>0</v>
      </c>
      <c r="AD3" s="78">
        <v>0</v>
      </c>
      <c r="AE3" s="78">
        <v>0</v>
      </c>
      <c r="AF3" s="78">
        <v>0</v>
      </c>
      <c r="AG3" s="78">
        <v>0</v>
      </c>
      <c r="AH3" s="78">
        <v>0</v>
      </c>
      <c r="AI3" s="78">
        <v>0</v>
      </c>
      <c r="AJ3" s="78">
        <v>0</v>
      </c>
      <c r="AK3" s="78">
        <v>0</v>
      </c>
      <c r="AL3" s="78" t="s">
        <v>791</v>
      </c>
      <c r="AM3" s="78" t="b">
        <v>0</v>
      </c>
      <c r="AN3" s="78" t="s">
        <v>1947</v>
      </c>
      <c r="AO3" s="78"/>
      <c r="AP3" s="78"/>
      <c r="AQ3" s="78"/>
      <c r="AR3" s="78" t="s">
        <v>1901</v>
      </c>
    </row>
    <row r="4" spans="1:44" ht="11.25">
      <c r="A4" s="78">
        <v>3</v>
      </c>
      <c r="B4" s="78">
        <v>3</v>
      </c>
      <c r="C4" s="78">
        <v>0</v>
      </c>
      <c r="D4" s="78" t="s">
        <v>792</v>
      </c>
      <c r="E4" s="78"/>
      <c r="F4" s="79">
        <v>0</v>
      </c>
      <c r="G4" s="78">
        <v>0</v>
      </c>
      <c r="H4" s="78">
        <v>0</v>
      </c>
      <c r="I4" s="78">
        <v>0</v>
      </c>
      <c r="J4" s="78">
        <v>0</v>
      </c>
      <c r="K4" s="78">
        <v>0</v>
      </c>
      <c r="L4" s="78">
        <v>0</v>
      </c>
      <c r="M4" s="78">
        <v>0</v>
      </c>
      <c r="N4" s="78">
        <v>0</v>
      </c>
      <c r="O4" s="78">
        <v>0</v>
      </c>
      <c r="P4" s="78">
        <v>0</v>
      </c>
      <c r="Q4" s="78">
        <v>0</v>
      </c>
      <c r="R4" s="78">
        <v>0</v>
      </c>
      <c r="S4" s="78">
        <v>0</v>
      </c>
      <c r="T4" s="78">
        <v>0</v>
      </c>
      <c r="U4" s="78">
        <v>0</v>
      </c>
      <c r="V4" s="78">
        <v>0</v>
      </c>
      <c r="W4" s="78">
        <v>0</v>
      </c>
      <c r="X4" s="78">
        <v>0</v>
      </c>
      <c r="Y4" s="78">
        <v>0</v>
      </c>
      <c r="Z4" s="78">
        <v>0</v>
      </c>
      <c r="AA4" s="78">
        <v>0</v>
      </c>
      <c r="AB4" s="78">
        <v>0</v>
      </c>
      <c r="AC4" s="78">
        <v>0</v>
      </c>
      <c r="AD4" s="78">
        <v>0</v>
      </c>
      <c r="AE4" s="78">
        <v>0</v>
      </c>
      <c r="AF4" s="78">
        <v>0</v>
      </c>
      <c r="AG4" s="78">
        <v>0</v>
      </c>
      <c r="AH4" s="78">
        <v>0</v>
      </c>
      <c r="AI4" s="78">
        <v>0</v>
      </c>
      <c r="AJ4" s="78">
        <v>0</v>
      </c>
      <c r="AK4" s="78">
        <v>0</v>
      </c>
      <c r="AL4" s="78"/>
      <c r="AM4" s="78" t="b">
        <v>0</v>
      </c>
      <c r="AN4" s="78"/>
      <c r="AO4" s="78" t="s">
        <v>417</v>
      </c>
      <c r="AP4" s="78" t="s">
        <v>789</v>
      </c>
      <c r="AQ4" s="78"/>
      <c r="AR4" s="78" t="s">
        <v>1901</v>
      </c>
    </row>
    <row r="5" spans="1:44" ht="11.25">
      <c r="A5" s="78">
        <v>4</v>
      </c>
      <c r="B5" s="78">
        <v>4</v>
      </c>
      <c r="C5" s="78">
        <v>0</v>
      </c>
      <c r="D5" s="78" t="s">
        <v>793</v>
      </c>
      <c r="E5" s="78"/>
      <c r="F5" s="79">
        <v>1980913462</v>
      </c>
      <c r="G5" s="78">
        <v>1691610637</v>
      </c>
      <c r="H5" s="78">
        <v>0</v>
      </c>
      <c r="I5" s="78">
        <v>0</v>
      </c>
      <c r="J5" s="78">
        <v>1161954225</v>
      </c>
      <c r="K5" s="78">
        <v>1004604874</v>
      </c>
      <c r="L5" s="78">
        <v>818959237</v>
      </c>
      <c r="M5" s="78">
        <v>687005763</v>
      </c>
      <c r="N5" s="78">
        <v>0</v>
      </c>
      <c r="O5" s="78">
        <v>0</v>
      </c>
      <c r="P5" s="78">
        <v>0</v>
      </c>
      <c r="Q5" s="78">
        <v>0</v>
      </c>
      <c r="R5" s="78">
        <v>0</v>
      </c>
      <c r="S5" s="78">
        <v>0</v>
      </c>
      <c r="T5" s="78">
        <v>0</v>
      </c>
      <c r="U5" s="78">
        <v>0</v>
      </c>
      <c r="V5" s="78">
        <v>0</v>
      </c>
      <c r="W5" s="78">
        <v>0</v>
      </c>
      <c r="X5" s="78">
        <v>0</v>
      </c>
      <c r="Y5" s="78">
        <v>0</v>
      </c>
      <c r="Z5" s="78">
        <v>0</v>
      </c>
      <c r="AA5" s="78">
        <v>0</v>
      </c>
      <c r="AB5" s="78">
        <v>0</v>
      </c>
      <c r="AC5" s="78">
        <v>0</v>
      </c>
      <c r="AD5" s="78">
        <v>0</v>
      </c>
      <c r="AE5" s="78">
        <v>0</v>
      </c>
      <c r="AF5" s="78">
        <v>0</v>
      </c>
      <c r="AG5" s="78">
        <v>0</v>
      </c>
      <c r="AH5" s="78">
        <v>0</v>
      </c>
      <c r="AI5" s="78">
        <v>0</v>
      </c>
      <c r="AJ5" s="78">
        <v>0</v>
      </c>
      <c r="AK5" s="78">
        <v>0</v>
      </c>
      <c r="AL5" s="78" t="s">
        <v>794</v>
      </c>
      <c r="AM5" s="78" t="b">
        <v>0</v>
      </c>
      <c r="AN5" s="78" t="s">
        <v>1948</v>
      </c>
      <c r="AO5" s="78"/>
      <c r="AP5" s="78"/>
      <c r="AQ5" s="78"/>
      <c r="AR5" s="78" t="s">
        <v>1901</v>
      </c>
    </row>
    <row r="6" spans="1:44" ht="11.25">
      <c r="A6" s="78">
        <v>5</v>
      </c>
      <c r="B6" s="78">
        <v>5</v>
      </c>
      <c r="C6" s="78">
        <v>0</v>
      </c>
      <c r="D6" s="78" t="s">
        <v>795</v>
      </c>
      <c r="E6" s="78"/>
      <c r="F6" s="79">
        <v>97760160</v>
      </c>
      <c r="G6" s="78">
        <v>83271776</v>
      </c>
      <c r="H6" s="78">
        <v>0</v>
      </c>
      <c r="I6" s="78">
        <v>0</v>
      </c>
      <c r="J6" s="78">
        <v>84309557</v>
      </c>
      <c r="K6" s="78">
        <v>70143333</v>
      </c>
      <c r="L6" s="78">
        <v>13450603</v>
      </c>
      <c r="M6" s="78">
        <v>13128443</v>
      </c>
      <c r="N6" s="78">
        <v>0</v>
      </c>
      <c r="O6" s="78">
        <v>0</v>
      </c>
      <c r="P6" s="78">
        <v>0</v>
      </c>
      <c r="Q6" s="78">
        <v>0</v>
      </c>
      <c r="R6" s="78">
        <v>0</v>
      </c>
      <c r="S6" s="78">
        <v>0</v>
      </c>
      <c r="T6" s="78">
        <v>0</v>
      </c>
      <c r="U6" s="78">
        <v>0</v>
      </c>
      <c r="V6" s="78">
        <v>0</v>
      </c>
      <c r="W6" s="78">
        <v>0</v>
      </c>
      <c r="X6" s="78">
        <v>0</v>
      </c>
      <c r="Y6" s="78">
        <v>0</v>
      </c>
      <c r="Z6" s="78">
        <v>0</v>
      </c>
      <c r="AA6" s="78">
        <v>0</v>
      </c>
      <c r="AB6" s="78">
        <v>0</v>
      </c>
      <c r="AC6" s="78">
        <v>0</v>
      </c>
      <c r="AD6" s="78">
        <v>0</v>
      </c>
      <c r="AE6" s="78">
        <v>0</v>
      </c>
      <c r="AF6" s="78">
        <v>0</v>
      </c>
      <c r="AG6" s="78">
        <v>0</v>
      </c>
      <c r="AH6" s="78">
        <v>0</v>
      </c>
      <c r="AI6" s="78">
        <v>0</v>
      </c>
      <c r="AJ6" s="78">
        <v>0</v>
      </c>
      <c r="AK6" s="78">
        <v>0</v>
      </c>
      <c r="AL6" s="78" t="s">
        <v>794</v>
      </c>
      <c r="AM6" s="78" t="b">
        <v>0</v>
      </c>
      <c r="AN6" s="78" t="s">
        <v>1948</v>
      </c>
      <c r="AO6" s="78"/>
      <c r="AP6" s="78"/>
      <c r="AQ6" s="78"/>
      <c r="AR6" s="78" t="s">
        <v>1901</v>
      </c>
    </row>
    <row r="7" spans="1:44" ht="11.25">
      <c r="A7" s="78">
        <v>6</v>
      </c>
      <c r="B7" s="78">
        <v>6</v>
      </c>
      <c r="C7" s="78">
        <v>0</v>
      </c>
      <c r="D7" s="78" t="s">
        <v>796</v>
      </c>
      <c r="E7" s="78"/>
      <c r="F7" s="79">
        <v>213374281</v>
      </c>
      <c r="G7" s="78">
        <v>197536796</v>
      </c>
      <c r="H7" s="78">
        <v>0</v>
      </c>
      <c r="I7" s="78">
        <v>0</v>
      </c>
      <c r="J7" s="78">
        <v>144500490</v>
      </c>
      <c r="K7" s="78">
        <v>132049511</v>
      </c>
      <c r="L7" s="78">
        <v>68873791</v>
      </c>
      <c r="M7" s="78">
        <v>65487285</v>
      </c>
      <c r="N7" s="78">
        <v>0</v>
      </c>
      <c r="O7" s="78">
        <v>0</v>
      </c>
      <c r="P7" s="78">
        <v>0</v>
      </c>
      <c r="Q7" s="78">
        <v>0</v>
      </c>
      <c r="R7" s="78">
        <v>0</v>
      </c>
      <c r="S7" s="78">
        <v>0</v>
      </c>
      <c r="T7" s="78">
        <v>0</v>
      </c>
      <c r="U7" s="78">
        <v>0</v>
      </c>
      <c r="V7" s="78">
        <v>0</v>
      </c>
      <c r="W7" s="78">
        <v>0</v>
      </c>
      <c r="X7" s="78">
        <v>0</v>
      </c>
      <c r="Y7" s="78">
        <v>0</v>
      </c>
      <c r="Z7" s="78">
        <v>0</v>
      </c>
      <c r="AA7" s="78">
        <v>0</v>
      </c>
      <c r="AB7" s="78">
        <v>0</v>
      </c>
      <c r="AC7" s="78">
        <v>0</v>
      </c>
      <c r="AD7" s="78">
        <v>0</v>
      </c>
      <c r="AE7" s="78">
        <v>0</v>
      </c>
      <c r="AF7" s="78">
        <v>0</v>
      </c>
      <c r="AG7" s="78">
        <v>0</v>
      </c>
      <c r="AH7" s="78">
        <v>0</v>
      </c>
      <c r="AI7" s="78">
        <v>0</v>
      </c>
      <c r="AJ7" s="78">
        <v>0</v>
      </c>
      <c r="AK7" s="78">
        <v>0</v>
      </c>
      <c r="AL7" s="78" t="s">
        <v>797</v>
      </c>
      <c r="AM7" s="78" t="b">
        <v>0</v>
      </c>
      <c r="AN7" s="78" t="s">
        <v>1948</v>
      </c>
      <c r="AO7" s="78"/>
      <c r="AP7" s="78"/>
      <c r="AQ7" s="78"/>
      <c r="AR7" s="78" t="s">
        <v>1901</v>
      </c>
    </row>
    <row r="8" spans="1:44" ht="11.25">
      <c r="A8" s="78">
        <v>7</v>
      </c>
      <c r="B8" s="78">
        <v>7</v>
      </c>
      <c r="C8" s="78">
        <v>0</v>
      </c>
      <c r="D8" s="78" t="s">
        <v>798</v>
      </c>
      <c r="E8" s="78"/>
      <c r="F8" s="79">
        <v>1040905</v>
      </c>
      <c r="G8" s="78">
        <v>581321</v>
      </c>
      <c r="H8" s="78">
        <v>0</v>
      </c>
      <c r="I8" s="78">
        <v>0</v>
      </c>
      <c r="J8" s="78">
        <v>531927</v>
      </c>
      <c r="K8" s="78">
        <v>36635</v>
      </c>
      <c r="L8" s="78">
        <v>508978</v>
      </c>
      <c r="M8" s="78">
        <v>544686</v>
      </c>
      <c r="N8" s="78">
        <v>0</v>
      </c>
      <c r="O8" s="78">
        <v>0</v>
      </c>
      <c r="P8" s="78">
        <v>0</v>
      </c>
      <c r="Q8" s="78">
        <v>0</v>
      </c>
      <c r="R8" s="78">
        <v>0</v>
      </c>
      <c r="S8" s="78">
        <v>0</v>
      </c>
      <c r="T8" s="78">
        <v>0</v>
      </c>
      <c r="U8" s="78">
        <v>0</v>
      </c>
      <c r="V8" s="78">
        <v>0</v>
      </c>
      <c r="W8" s="78">
        <v>0</v>
      </c>
      <c r="X8" s="78">
        <v>0</v>
      </c>
      <c r="Y8" s="78">
        <v>0</v>
      </c>
      <c r="Z8" s="78">
        <v>0</v>
      </c>
      <c r="AA8" s="78">
        <v>0</v>
      </c>
      <c r="AB8" s="78">
        <v>0</v>
      </c>
      <c r="AC8" s="78">
        <v>0</v>
      </c>
      <c r="AD8" s="78">
        <v>0</v>
      </c>
      <c r="AE8" s="78">
        <v>0</v>
      </c>
      <c r="AF8" s="78">
        <v>0</v>
      </c>
      <c r="AG8" s="78">
        <v>0</v>
      </c>
      <c r="AH8" s="78">
        <v>0</v>
      </c>
      <c r="AI8" s="78">
        <v>0</v>
      </c>
      <c r="AJ8" s="78">
        <v>0</v>
      </c>
      <c r="AK8" s="78">
        <v>0</v>
      </c>
      <c r="AL8" s="78" t="s">
        <v>797</v>
      </c>
      <c r="AM8" s="78" t="b">
        <v>0</v>
      </c>
      <c r="AN8" s="78" t="s">
        <v>1948</v>
      </c>
      <c r="AO8" s="78"/>
      <c r="AP8" s="78"/>
      <c r="AQ8" s="78"/>
      <c r="AR8" s="78" t="s">
        <v>1901</v>
      </c>
    </row>
    <row r="9" spans="1:44" ht="11.25">
      <c r="A9" s="78">
        <v>8</v>
      </c>
      <c r="B9" s="78">
        <v>8</v>
      </c>
      <c r="C9" s="78">
        <v>0</v>
      </c>
      <c r="D9" s="78" t="s">
        <v>799</v>
      </c>
      <c r="E9" s="78"/>
      <c r="F9" s="79">
        <v>35314751</v>
      </c>
      <c r="G9" s="78">
        <v>31788230</v>
      </c>
      <c r="H9" s="78">
        <v>0</v>
      </c>
      <c r="I9" s="78">
        <v>0</v>
      </c>
      <c r="J9" s="78">
        <v>22666141</v>
      </c>
      <c r="K9" s="78">
        <v>20260961</v>
      </c>
      <c r="L9" s="78">
        <v>12648610</v>
      </c>
      <c r="M9" s="78">
        <v>11527269</v>
      </c>
      <c r="N9" s="78">
        <v>0</v>
      </c>
      <c r="O9" s="78">
        <v>0</v>
      </c>
      <c r="P9" s="78">
        <v>0</v>
      </c>
      <c r="Q9" s="78">
        <v>0</v>
      </c>
      <c r="R9" s="78">
        <v>0</v>
      </c>
      <c r="S9" s="78">
        <v>0</v>
      </c>
      <c r="T9" s="78">
        <v>0</v>
      </c>
      <c r="U9" s="78">
        <v>0</v>
      </c>
      <c r="V9" s="78">
        <v>0</v>
      </c>
      <c r="W9" s="78">
        <v>0</v>
      </c>
      <c r="X9" s="78">
        <v>0</v>
      </c>
      <c r="Y9" s="78">
        <v>0</v>
      </c>
      <c r="Z9" s="78">
        <v>0</v>
      </c>
      <c r="AA9" s="78">
        <v>0</v>
      </c>
      <c r="AB9" s="78">
        <v>0</v>
      </c>
      <c r="AC9" s="78">
        <v>0</v>
      </c>
      <c r="AD9" s="78">
        <v>0</v>
      </c>
      <c r="AE9" s="78">
        <v>0</v>
      </c>
      <c r="AF9" s="78">
        <v>0</v>
      </c>
      <c r="AG9" s="78">
        <v>0</v>
      </c>
      <c r="AH9" s="78">
        <v>0</v>
      </c>
      <c r="AI9" s="78">
        <v>0</v>
      </c>
      <c r="AJ9" s="78">
        <v>0</v>
      </c>
      <c r="AK9" s="78">
        <v>0</v>
      </c>
      <c r="AL9" s="78" t="s">
        <v>797</v>
      </c>
      <c r="AM9" s="78" t="b">
        <v>0</v>
      </c>
      <c r="AN9" s="78" t="s">
        <v>1948</v>
      </c>
      <c r="AO9" s="78"/>
      <c r="AP9" s="78"/>
      <c r="AQ9" s="78"/>
      <c r="AR9" s="78" t="s">
        <v>1901</v>
      </c>
    </row>
    <row r="10" spans="1:44" ht="11.25">
      <c r="A10" s="78">
        <v>9</v>
      </c>
      <c r="B10" s="78">
        <v>9</v>
      </c>
      <c r="C10" s="78">
        <v>0</v>
      </c>
      <c r="D10" s="78" t="s">
        <v>800</v>
      </c>
      <c r="E10" s="78"/>
      <c r="F10" s="79">
        <v>4753893</v>
      </c>
      <c r="G10" s="78">
        <v>4671040</v>
      </c>
      <c r="H10" s="78">
        <v>0</v>
      </c>
      <c r="I10" s="78">
        <v>0</v>
      </c>
      <c r="J10" s="78">
        <v>4753893</v>
      </c>
      <c r="K10" s="78">
        <v>4671040</v>
      </c>
      <c r="L10" s="78">
        <v>0</v>
      </c>
      <c r="M10" s="78">
        <v>0</v>
      </c>
      <c r="N10" s="78">
        <v>0</v>
      </c>
      <c r="O10" s="78">
        <v>0</v>
      </c>
      <c r="P10" s="78">
        <v>0</v>
      </c>
      <c r="Q10" s="78">
        <v>0</v>
      </c>
      <c r="R10" s="78">
        <v>0</v>
      </c>
      <c r="S10" s="78">
        <v>0</v>
      </c>
      <c r="T10" s="78">
        <v>0</v>
      </c>
      <c r="U10" s="78">
        <v>0</v>
      </c>
      <c r="V10" s="78">
        <v>0</v>
      </c>
      <c r="W10" s="78">
        <v>0</v>
      </c>
      <c r="X10" s="78">
        <v>0</v>
      </c>
      <c r="Y10" s="78">
        <v>0</v>
      </c>
      <c r="Z10" s="78">
        <v>0</v>
      </c>
      <c r="AA10" s="78">
        <v>0</v>
      </c>
      <c r="AB10" s="78">
        <v>0</v>
      </c>
      <c r="AC10" s="78">
        <v>0</v>
      </c>
      <c r="AD10" s="78">
        <v>0</v>
      </c>
      <c r="AE10" s="78">
        <v>0</v>
      </c>
      <c r="AF10" s="78">
        <v>0</v>
      </c>
      <c r="AG10" s="78">
        <v>0</v>
      </c>
      <c r="AH10" s="78">
        <v>0</v>
      </c>
      <c r="AI10" s="78">
        <v>0</v>
      </c>
      <c r="AJ10" s="78">
        <v>0</v>
      </c>
      <c r="AK10" s="78">
        <v>0</v>
      </c>
      <c r="AL10" s="78" t="s">
        <v>797</v>
      </c>
      <c r="AM10" s="78" t="b">
        <v>0</v>
      </c>
      <c r="AN10" s="78" t="s">
        <v>1948</v>
      </c>
      <c r="AO10" s="78"/>
      <c r="AP10" s="78"/>
      <c r="AQ10" s="78"/>
      <c r="AR10" s="78" t="s">
        <v>1901</v>
      </c>
    </row>
    <row r="11" spans="1:44" ht="11.25">
      <c r="A11" s="78">
        <v>10</v>
      </c>
      <c r="B11" s="78">
        <v>10</v>
      </c>
      <c r="C11" s="78">
        <v>0</v>
      </c>
      <c r="D11" s="78" t="s">
        <v>801</v>
      </c>
      <c r="E11" s="78"/>
      <c r="F11" s="79">
        <v>7702997</v>
      </c>
      <c r="G11" s="78">
        <v>7982705</v>
      </c>
      <c r="H11" s="78">
        <v>0</v>
      </c>
      <c r="I11" s="78">
        <v>0</v>
      </c>
      <c r="J11" s="78">
        <v>7702997</v>
      </c>
      <c r="K11" s="78">
        <v>7982705</v>
      </c>
      <c r="L11" s="78">
        <v>0</v>
      </c>
      <c r="M11" s="78">
        <v>0</v>
      </c>
      <c r="N11" s="78">
        <v>0</v>
      </c>
      <c r="O11" s="78">
        <v>0</v>
      </c>
      <c r="P11" s="78">
        <v>0</v>
      </c>
      <c r="Q11" s="78">
        <v>0</v>
      </c>
      <c r="R11" s="78">
        <v>0</v>
      </c>
      <c r="S11" s="78">
        <v>0</v>
      </c>
      <c r="T11" s="78">
        <v>0</v>
      </c>
      <c r="U11" s="78">
        <v>0</v>
      </c>
      <c r="V11" s="78">
        <v>0</v>
      </c>
      <c r="W11" s="78">
        <v>0</v>
      </c>
      <c r="X11" s="78">
        <v>0</v>
      </c>
      <c r="Y11" s="78">
        <v>0</v>
      </c>
      <c r="Z11" s="78">
        <v>0</v>
      </c>
      <c r="AA11" s="78">
        <v>0</v>
      </c>
      <c r="AB11" s="78">
        <v>0</v>
      </c>
      <c r="AC11" s="78">
        <v>0</v>
      </c>
      <c r="AD11" s="78">
        <v>0</v>
      </c>
      <c r="AE11" s="78">
        <v>0</v>
      </c>
      <c r="AF11" s="78">
        <v>0</v>
      </c>
      <c r="AG11" s="78">
        <v>0</v>
      </c>
      <c r="AH11" s="78">
        <v>0</v>
      </c>
      <c r="AI11" s="78">
        <v>0</v>
      </c>
      <c r="AJ11" s="78">
        <v>0</v>
      </c>
      <c r="AK11" s="78">
        <v>0</v>
      </c>
      <c r="AL11" s="78"/>
      <c r="AM11" s="78" t="b">
        <v>0</v>
      </c>
      <c r="AN11" s="78" t="s">
        <v>1948</v>
      </c>
      <c r="AO11" s="78"/>
      <c r="AP11" s="78"/>
      <c r="AQ11" s="78"/>
      <c r="AR11" s="78" t="s">
        <v>1901</v>
      </c>
    </row>
    <row r="12" spans="1:44" ht="11.25">
      <c r="A12" s="78">
        <v>11</v>
      </c>
      <c r="B12" s="78">
        <v>11</v>
      </c>
      <c r="C12" s="78">
        <v>0</v>
      </c>
      <c r="D12" s="78" t="s">
        <v>802</v>
      </c>
      <c r="E12" s="78"/>
      <c r="F12" s="79">
        <v>0</v>
      </c>
      <c r="G12" s="78">
        <v>0</v>
      </c>
      <c r="H12" s="78">
        <v>0</v>
      </c>
      <c r="I12" s="78">
        <v>0</v>
      </c>
      <c r="J12" s="78">
        <v>0</v>
      </c>
      <c r="K12" s="78">
        <v>0</v>
      </c>
      <c r="L12" s="78">
        <v>0</v>
      </c>
      <c r="M12" s="78">
        <v>0</v>
      </c>
      <c r="N12" s="78">
        <v>0</v>
      </c>
      <c r="O12" s="78">
        <v>0</v>
      </c>
      <c r="P12" s="78">
        <v>0</v>
      </c>
      <c r="Q12" s="78">
        <v>0</v>
      </c>
      <c r="R12" s="78">
        <v>0</v>
      </c>
      <c r="S12" s="78">
        <v>0</v>
      </c>
      <c r="T12" s="78">
        <v>0</v>
      </c>
      <c r="U12" s="78">
        <v>0</v>
      </c>
      <c r="V12" s="78">
        <v>0</v>
      </c>
      <c r="W12" s="78">
        <v>0</v>
      </c>
      <c r="X12" s="78">
        <v>0</v>
      </c>
      <c r="Y12" s="78">
        <v>0</v>
      </c>
      <c r="Z12" s="78">
        <v>0</v>
      </c>
      <c r="AA12" s="78">
        <v>0</v>
      </c>
      <c r="AB12" s="78">
        <v>0</v>
      </c>
      <c r="AC12" s="78">
        <v>0</v>
      </c>
      <c r="AD12" s="78">
        <v>0</v>
      </c>
      <c r="AE12" s="78">
        <v>0</v>
      </c>
      <c r="AF12" s="78">
        <v>0</v>
      </c>
      <c r="AG12" s="78">
        <v>0</v>
      </c>
      <c r="AH12" s="78">
        <v>0</v>
      </c>
      <c r="AI12" s="78">
        <v>0</v>
      </c>
      <c r="AJ12" s="78">
        <v>0</v>
      </c>
      <c r="AK12" s="78">
        <v>0</v>
      </c>
      <c r="AL12" s="78"/>
      <c r="AM12" s="78" t="b">
        <v>0</v>
      </c>
      <c r="AN12" s="78" t="s">
        <v>1948</v>
      </c>
      <c r="AO12" s="78"/>
      <c r="AP12" s="78"/>
      <c r="AQ12" s="78"/>
      <c r="AR12" s="78" t="s">
        <v>1901</v>
      </c>
    </row>
    <row r="13" spans="1:44" ht="11.25">
      <c r="A13" s="78">
        <v>12</v>
      </c>
      <c r="B13" s="78">
        <v>12</v>
      </c>
      <c r="C13" s="78">
        <v>0</v>
      </c>
      <c r="D13" s="78" t="s">
        <v>803</v>
      </c>
      <c r="E13" s="78"/>
      <c r="F13" s="79">
        <v>0</v>
      </c>
      <c r="G13" s="78">
        <v>0</v>
      </c>
      <c r="H13" s="78">
        <v>0</v>
      </c>
      <c r="I13" s="78">
        <v>0</v>
      </c>
      <c r="J13" s="78">
        <v>0</v>
      </c>
      <c r="K13" s="78">
        <v>0</v>
      </c>
      <c r="L13" s="78">
        <v>0</v>
      </c>
      <c r="M13" s="78">
        <v>0</v>
      </c>
      <c r="N13" s="78">
        <v>0</v>
      </c>
      <c r="O13" s="78">
        <v>0</v>
      </c>
      <c r="P13" s="78">
        <v>0</v>
      </c>
      <c r="Q13" s="78">
        <v>0</v>
      </c>
      <c r="R13" s="78">
        <v>0</v>
      </c>
      <c r="S13" s="78">
        <v>0</v>
      </c>
      <c r="T13" s="78">
        <v>0</v>
      </c>
      <c r="U13" s="78">
        <v>0</v>
      </c>
      <c r="V13" s="78">
        <v>0</v>
      </c>
      <c r="W13" s="78">
        <v>0</v>
      </c>
      <c r="X13" s="78">
        <v>0</v>
      </c>
      <c r="Y13" s="78">
        <v>0</v>
      </c>
      <c r="Z13" s="78">
        <v>0</v>
      </c>
      <c r="AA13" s="78">
        <v>0</v>
      </c>
      <c r="AB13" s="78">
        <v>0</v>
      </c>
      <c r="AC13" s="78">
        <v>0</v>
      </c>
      <c r="AD13" s="78">
        <v>0</v>
      </c>
      <c r="AE13" s="78">
        <v>0</v>
      </c>
      <c r="AF13" s="78">
        <v>0</v>
      </c>
      <c r="AG13" s="78">
        <v>0</v>
      </c>
      <c r="AH13" s="78">
        <v>0</v>
      </c>
      <c r="AI13" s="78">
        <v>0</v>
      </c>
      <c r="AJ13" s="78">
        <v>0</v>
      </c>
      <c r="AK13" s="78">
        <v>0</v>
      </c>
      <c r="AL13" s="78"/>
      <c r="AM13" s="78" t="b">
        <v>0</v>
      </c>
      <c r="AN13" s="78" t="s">
        <v>1948</v>
      </c>
      <c r="AO13" s="78"/>
      <c r="AP13" s="78"/>
      <c r="AQ13" s="78"/>
      <c r="AR13" s="78" t="s">
        <v>1901</v>
      </c>
    </row>
    <row r="14" spans="1:44" ht="11.25">
      <c r="A14" s="78">
        <v>13</v>
      </c>
      <c r="B14" s="78">
        <v>13</v>
      </c>
      <c r="C14" s="78">
        <v>0</v>
      </c>
      <c r="D14" s="78" t="s">
        <v>804</v>
      </c>
      <c r="E14" s="78"/>
      <c r="F14" s="79">
        <v>0</v>
      </c>
      <c r="G14" s="78">
        <v>0</v>
      </c>
      <c r="H14" s="78">
        <v>0</v>
      </c>
      <c r="I14" s="78">
        <v>0</v>
      </c>
      <c r="J14" s="78">
        <v>0</v>
      </c>
      <c r="K14" s="78">
        <v>0</v>
      </c>
      <c r="L14" s="78">
        <v>0</v>
      </c>
      <c r="M14" s="78">
        <v>0</v>
      </c>
      <c r="N14" s="78">
        <v>0</v>
      </c>
      <c r="O14" s="78">
        <v>0</v>
      </c>
      <c r="P14" s="78">
        <v>0</v>
      </c>
      <c r="Q14" s="78">
        <v>0</v>
      </c>
      <c r="R14" s="78">
        <v>0</v>
      </c>
      <c r="S14" s="78">
        <v>0</v>
      </c>
      <c r="T14" s="78">
        <v>0</v>
      </c>
      <c r="U14" s="78">
        <v>0</v>
      </c>
      <c r="V14" s="78">
        <v>0</v>
      </c>
      <c r="W14" s="78">
        <v>0</v>
      </c>
      <c r="X14" s="78">
        <v>0</v>
      </c>
      <c r="Y14" s="78">
        <v>0</v>
      </c>
      <c r="Z14" s="78">
        <v>0</v>
      </c>
      <c r="AA14" s="78">
        <v>0</v>
      </c>
      <c r="AB14" s="78">
        <v>0</v>
      </c>
      <c r="AC14" s="78">
        <v>0</v>
      </c>
      <c r="AD14" s="78">
        <v>0</v>
      </c>
      <c r="AE14" s="78">
        <v>0</v>
      </c>
      <c r="AF14" s="78">
        <v>0</v>
      </c>
      <c r="AG14" s="78">
        <v>0</v>
      </c>
      <c r="AH14" s="78">
        <v>0</v>
      </c>
      <c r="AI14" s="78">
        <v>0</v>
      </c>
      <c r="AJ14" s="78">
        <v>0</v>
      </c>
      <c r="AK14" s="78">
        <v>0</v>
      </c>
      <c r="AL14" s="78"/>
      <c r="AM14" s="78" t="b">
        <v>0</v>
      </c>
      <c r="AN14" s="78" t="s">
        <v>1949</v>
      </c>
      <c r="AO14" s="78"/>
      <c r="AP14" s="78"/>
      <c r="AQ14" s="78"/>
      <c r="AR14" s="78" t="s">
        <v>1901</v>
      </c>
    </row>
    <row r="15" spans="1:44" ht="11.25">
      <c r="A15" s="78">
        <v>14</v>
      </c>
      <c r="B15" s="78">
        <v>14</v>
      </c>
      <c r="C15" s="78">
        <v>0</v>
      </c>
      <c r="D15" s="78" t="s">
        <v>805</v>
      </c>
      <c r="E15" s="78"/>
      <c r="F15" s="79">
        <v>256233948</v>
      </c>
      <c r="G15" s="78">
        <v>235238642</v>
      </c>
      <c r="H15" s="78">
        <v>0</v>
      </c>
      <c r="I15" s="78">
        <v>0</v>
      </c>
      <c r="J15" s="78">
        <v>156981181</v>
      </c>
      <c r="K15" s="78">
        <v>146009657</v>
      </c>
      <c r="L15" s="78">
        <v>99252767</v>
      </c>
      <c r="M15" s="78">
        <v>89228985</v>
      </c>
      <c r="N15" s="78">
        <v>0</v>
      </c>
      <c r="O15" s="78">
        <v>0</v>
      </c>
      <c r="P15" s="78">
        <v>0</v>
      </c>
      <c r="Q15" s="78">
        <v>0</v>
      </c>
      <c r="R15" s="78">
        <v>0</v>
      </c>
      <c r="S15" s="78">
        <v>0</v>
      </c>
      <c r="T15" s="78">
        <v>0</v>
      </c>
      <c r="U15" s="78">
        <v>0</v>
      </c>
      <c r="V15" s="78">
        <v>0</v>
      </c>
      <c r="W15" s="78">
        <v>0</v>
      </c>
      <c r="X15" s="78">
        <v>0</v>
      </c>
      <c r="Y15" s="78">
        <v>0</v>
      </c>
      <c r="Z15" s="78">
        <v>0</v>
      </c>
      <c r="AA15" s="78">
        <v>0</v>
      </c>
      <c r="AB15" s="78">
        <v>0</v>
      </c>
      <c r="AC15" s="78">
        <v>0</v>
      </c>
      <c r="AD15" s="78">
        <v>0</v>
      </c>
      <c r="AE15" s="78">
        <v>0</v>
      </c>
      <c r="AF15" s="78">
        <v>0</v>
      </c>
      <c r="AG15" s="78">
        <v>0</v>
      </c>
      <c r="AH15" s="78">
        <v>0</v>
      </c>
      <c r="AI15" s="78">
        <v>0</v>
      </c>
      <c r="AJ15" s="78">
        <v>0</v>
      </c>
      <c r="AK15" s="78">
        <v>0</v>
      </c>
      <c r="AL15" s="78" t="s">
        <v>515</v>
      </c>
      <c r="AM15" s="78" t="b">
        <v>0</v>
      </c>
      <c r="AN15" s="78" t="s">
        <v>1948</v>
      </c>
      <c r="AO15" s="78"/>
      <c r="AP15" s="78"/>
      <c r="AQ15" s="78"/>
      <c r="AR15" s="78" t="s">
        <v>1901</v>
      </c>
    </row>
    <row r="16" spans="1:44" ht="11.25">
      <c r="A16" s="78">
        <v>15</v>
      </c>
      <c r="B16" s="78">
        <v>15</v>
      </c>
      <c r="C16" s="78">
        <v>0</v>
      </c>
      <c r="D16" s="78" t="s">
        <v>806</v>
      </c>
      <c r="E16" s="78"/>
      <c r="F16" s="79">
        <v>60948174</v>
      </c>
      <c r="G16" s="78">
        <v>144079409</v>
      </c>
      <c r="H16" s="78">
        <v>0</v>
      </c>
      <c r="I16" s="78">
        <v>0</v>
      </c>
      <c r="J16" s="78">
        <v>43684611</v>
      </c>
      <c r="K16" s="78">
        <v>101258817</v>
      </c>
      <c r="L16" s="78">
        <v>17263563</v>
      </c>
      <c r="M16" s="78">
        <v>42820592</v>
      </c>
      <c r="N16" s="78">
        <v>0</v>
      </c>
      <c r="O16" s="78">
        <v>0</v>
      </c>
      <c r="P16" s="78">
        <v>0</v>
      </c>
      <c r="Q16" s="78">
        <v>0</v>
      </c>
      <c r="R16" s="78">
        <v>0</v>
      </c>
      <c r="S16" s="78">
        <v>0</v>
      </c>
      <c r="T16" s="78">
        <v>0</v>
      </c>
      <c r="U16" s="78">
        <v>0</v>
      </c>
      <c r="V16" s="78">
        <v>0</v>
      </c>
      <c r="W16" s="78">
        <v>0</v>
      </c>
      <c r="X16" s="78">
        <v>0</v>
      </c>
      <c r="Y16" s="78">
        <v>0</v>
      </c>
      <c r="Z16" s="78">
        <v>0</v>
      </c>
      <c r="AA16" s="78">
        <v>0</v>
      </c>
      <c r="AB16" s="78">
        <v>0</v>
      </c>
      <c r="AC16" s="78">
        <v>0</v>
      </c>
      <c r="AD16" s="78">
        <v>0</v>
      </c>
      <c r="AE16" s="78">
        <v>0</v>
      </c>
      <c r="AF16" s="78">
        <v>0</v>
      </c>
      <c r="AG16" s="78">
        <v>0</v>
      </c>
      <c r="AH16" s="78">
        <v>0</v>
      </c>
      <c r="AI16" s="78">
        <v>0</v>
      </c>
      <c r="AJ16" s="78">
        <v>0</v>
      </c>
      <c r="AK16" s="78">
        <v>0</v>
      </c>
      <c r="AL16" s="78" t="s">
        <v>515</v>
      </c>
      <c r="AM16" s="78" t="b">
        <v>0</v>
      </c>
      <c r="AN16" s="78" t="s">
        <v>1948</v>
      </c>
      <c r="AO16" s="78"/>
      <c r="AP16" s="78"/>
      <c r="AQ16" s="78"/>
      <c r="AR16" s="78" t="s">
        <v>1901</v>
      </c>
    </row>
    <row r="17" spans="1:44" ht="11.25">
      <c r="A17" s="78">
        <v>16</v>
      </c>
      <c r="B17" s="78">
        <v>16</v>
      </c>
      <c r="C17" s="78">
        <v>0</v>
      </c>
      <c r="D17" s="78" t="s">
        <v>807</v>
      </c>
      <c r="E17" s="78"/>
      <c r="F17" s="79">
        <v>0</v>
      </c>
      <c r="G17" s="78">
        <v>0</v>
      </c>
      <c r="H17" s="78">
        <v>0</v>
      </c>
      <c r="I17" s="78">
        <v>0</v>
      </c>
      <c r="J17" s="78">
        <v>0</v>
      </c>
      <c r="K17" s="78">
        <v>0</v>
      </c>
      <c r="L17" s="78">
        <v>0</v>
      </c>
      <c r="M17" s="78">
        <v>0</v>
      </c>
      <c r="N17" s="78">
        <v>0</v>
      </c>
      <c r="O17" s="78">
        <v>0</v>
      </c>
      <c r="P17" s="78">
        <v>0</v>
      </c>
      <c r="Q17" s="78">
        <v>0</v>
      </c>
      <c r="R17" s="78">
        <v>0</v>
      </c>
      <c r="S17" s="78">
        <v>0</v>
      </c>
      <c r="T17" s="78">
        <v>0</v>
      </c>
      <c r="U17" s="78">
        <v>0</v>
      </c>
      <c r="V17" s="78">
        <v>0</v>
      </c>
      <c r="W17" s="78">
        <v>0</v>
      </c>
      <c r="X17" s="78">
        <v>0</v>
      </c>
      <c r="Y17" s="78">
        <v>0</v>
      </c>
      <c r="Z17" s="78">
        <v>0</v>
      </c>
      <c r="AA17" s="78">
        <v>0</v>
      </c>
      <c r="AB17" s="78">
        <v>0</v>
      </c>
      <c r="AC17" s="78">
        <v>0</v>
      </c>
      <c r="AD17" s="78">
        <v>0</v>
      </c>
      <c r="AE17" s="78">
        <v>0</v>
      </c>
      <c r="AF17" s="78">
        <v>0</v>
      </c>
      <c r="AG17" s="78">
        <v>0</v>
      </c>
      <c r="AH17" s="78">
        <v>0</v>
      </c>
      <c r="AI17" s="78">
        <v>0</v>
      </c>
      <c r="AJ17" s="78">
        <v>0</v>
      </c>
      <c r="AK17" s="78">
        <v>0</v>
      </c>
      <c r="AL17" s="78" t="s">
        <v>515</v>
      </c>
      <c r="AM17" s="78" t="b">
        <v>0</v>
      </c>
      <c r="AN17" s="78" t="s">
        <v>1948</v>
      </c>
      <c r="AO17" s="78"/>
      <c r="AP17" s="78"/>
      <c r="AQ17" s="78"/>
      <c r="AR17" s="78" t="s">
        <v>1901</v>
      </c>
    </row>
    <row r="18" spans="1:44" ht="11.25">
      <c r="A18" s="78">
        <v>17</v>
      </c>
      <c r="B18" s="78">
        <v>17</v>
      </c>
      <c r="C18" s="78">
        <v>0</v>
      </c>
      <c r="D18" s="78" t="s">
        <v>808</v>
      </c>
      <c r="E18" s="78"/>
      <c r="F18" s="79">
        <v>130551340</v>
      </c>
      <c r="G18" s="78">
        <v>18515398</v>
      </c>
      <c r="H18" s="78">
        <v>0</v>
      </c>
      <c r="I18" s="78">
        <v>0</v>
      </c>
      <c r="J18" s="78">
        <v>89508822</v>
      </c>
      <c r="K18" s="78">
        <v>3648171</v>
      </c>
      <c r="L18" s="78">
        <v>41042518</v>
      </c>
      <c r="M18" s="78">
        <v>14867227</v>
      </c>
      <c r="N18" s="78">
        <v>0</v>
      </c>
      <c r="O18" s="78">
        <v>0</v>
      </c>
      <c r="P18" s="78">
        <v>0</v>
      </c>
      <c r="Q18" s="78">
        <v>0</v>
      </c>
      <c r="R18" s="78">
        <v>0</v>
      </c>
      <c r="S18" s="78">
        <v>0</v>
      </c>
      <c r="T18" s="78">
        <v>0</v>
      </c>
      <c r="U18" s="78">
        <v>0</v>
      </c>
      <c r="V18" s="78">
        <v>0</v>
      </c>
      <c r="W18" s="78">
        <v>0</v>
      </c>
      <c r="X18" s="78">
        <v>0</v>
      </c>
      <c r="Y18" s="78">
        <v>0</v>
      </c>
      <c r="Z18" s="78">
        <v>0</v>
      </c>
      <c r="AA18" s="78">
        <v>0</v>
      </c>
      <c r="AB18" s="78">
        <v>0</v>
      </c>
      <c r="AC18" s="78">
        <v>0</v>
      </c>
      <c r="AD18" s="78">
        <v>0</v>
      </c>
      <c r="AE18" s="78">
        <v>0</v>
      </c>
      <c r="AF18" s="78">
        <v>0</v>
      </c>
      <c r="AG18" s="78">
        <v>0</v>
      </c>
      <c r="AH18" s="78">
        <v>0</v>
      </c>
      <c r="AI18" s="78">
        <v>0</v>
      </c>
      <c r="AJ18" s="78">
        <v>0</v>
      </c>
      <c r="AK18" s="78">
        <v>0</v>
      </c>
      <c r="AL18" s="78" t="s">
        <v>809</v>
      </c>
      <c r="AM18" s="78" t="b">
        <v>0</v>
      </c>
      <c r="AN18" s="78" t="s">
        <v>1948</v>
      </c>
      <c r="AO18" s="78"/>
      <c r="AP18" s="78"/>
      <c r="AQ18" s="78"/>
      <c r="AR18" s="78" t="s">
        <v>1901</v>
      </c>
    </row>
    <row r="19" spans="1:44" ht="11.25">
      <c r="A19" s="78">
        <v>18</v>
      </c>
      <c r="B19" s="78">
        <v>18</v>
      </c>
      <c r="C19" s="78">
        <v>0</v>
      </c>
      <c r="D19" s="78" t="s">
        <v>810</v>
      </c>
      <c r="E19" s="78"/>
      <c r="F19" s="79">
        <v>96704518</v>
      </c>
      <c r="G19" s="78">
        <v>76236512</v>
      </c>
      <c r="H19" s="78">
        <v>0</v>
      </c>
      <c r="I19" s="78">
        <v>0</v>
      </c>
      <c r="J19" s="78">
        <v>55296434</v>
      </c>
      <c r="K19" s="78">
        <v>26886778</v>
      </c>
      <c r="L19" s="78">
        <v>41408084</v>
      </c>
      <c r="M19" s="78">
        <v>49349734</v>
      </c>
      <c r="N19" s="78">
        <v>0</v>
      </c>
      <c r="O19" s="78">
        <v>0</v>
      </c>
      <c r="P19" s="78">
        <v>0</v>
      </c>
      <c r="Q19" s="78">
        <v>0</v>
      </c>
      <c r="R19" s="78">
        <v>0</v>
      </c>
      <c r="S19" s="78">
        <v>0</v>
      </c>
      <c r="T19" s="78">
        <v>0</v>
      </c>
      <c r="U19" s="78">
        <v>0</v>
      </c>
      <c r="V19" s="78">
        <v>0</v>
      </c>
      <c r="W19" s="78">
        <v>0</v>
      </c>
      <c r="X19" s="78">
        <v>0</v>
      </c>
      <c r="Y19" s="78">
        <v>0</v>
      </c>
      <c r="Z19" s="78">
        <v>0</v>
      </c>
      <c r="AA19" s="78">
        <v>0</v>
      </c>
      <c r="AB19" s="78">
        <v>0</v>
      </c>
      <c r="AC19" s="78">
        <v>0</v>
      </c>
      <c r="AD19" s="78">
        <v>0</v>
      </c>
      <c r="AE19" s="78">
        <v>0</v>
      </c>
      <c r="AF19" s="78">
        <v>0</v>
      </c>
      <c r="AG19" s="78">
        <v>0</v>
      </c>
      <c r="AH19" s="78">
        <v>0</v>
      </c>
      <c r="AI19" s="78">
        <v>0</v>
      </c>
      <c r="AJ19" s="78">
        <v>0</v>
      </c>
      <c r="AK19" s="78">
        <v>0</v>
      </c>
      <c r="AL19" s="78" t="s">
        <v>809</v>
      </c>
      <c r="AM19" s="78" t="b">
        <v>0</v>
      </c>
      <c r="AN19" s="78" t="s">
        <v>1949</v>
      </c>
      <c r="AO19" s="78"/>
      <c r="AP19" s="78"/>
      <c r="AQ19" s="78"/>
      <c r="AR19" s="78" t="s">
        <v>1901</v>
      </c>
    </row>
    <row r="20" spans="1:44" ht="11.25">
      <c r="A20" s="78">
        <v>19</v>
      </c>
      <c r="B20" s="78">
        <v>19</v>
      </c>
      <c r="C20" s="78">
        <v>0</v>
      </c>
      <c r="D20" s="78" t="s">
        <v>811</v>
      </c>
      <c r="E20" s="78"/>
      <c r="F20" s="79">
        <v>-502709</v>
      </c>
      <c r="G20" s="78">
        <v>-553186</v>
      </c>
      <c r="H20" s="78">
        <v>0</v>
      </c>
      <c r="I20" s="78">
        <v>0</v>
      </c>
      <c r="J20" s="78">
        <v>0</v>
      </c>
      <c r="K20" s="78">
        <v>0</v>
      </c>
      <c r="L20" s="78">
        <v>-502709</v>
      </c>
      <c r="M20" s="78">
        <v>-553186</v>
      </c>
      <c r="N20" s="78">
        <v>0</v>
      </c>
      <c r="O20" s="78">
        <v>0</v>
      </c>
      <c r="P20" s="78">
        <v>0</v>
      </c>
      <c r="Q20" s="78">
        <v>0</v>
      </c>
      <c r="R20" s="78">
        <v>0</v>
      </c>
      <c r="S20" s="78">
        <v>0</v>
      </c>
      <c r="T20" s="78">
        <v>0</v>
      </c>
      <c r="U20" s="78">
        <v>0</v>
      </c>
      <c r="V20" s="78">
        <v>0</v>
      </c>
      <c r="W20" s="78">
        <v>0</v>
      </c>
      <c r="X20" s="78">
        <v>0</v>
      </c>
      <c r="Y20" s="78">
        <v>0</v>
      </c>
      <c r="Z20" s="78">
        <v>0</v>
      </c>
      <c r="AA20" s="78">
        <v>0</v>
      </c>
      <c r="AB20" s="78">
        <v>0</v>
      </c>
      <c r="AC20" s="78">
        <v>0</v>
      </c>
      <c r="AD20" s="78">
        <v>0</v>
      </c>
      <c r="AE20" s="78">
        <v>0</v>
      </c>
      <c r="AF20" s="78">
        <v>0</v>
      </c>
      <c r="AG20" s="78">
        <v>0</v>
      </c>
      <c r="AH20" s="78">
        <v>0</v>
      </c>
      <c r="AI20" s="78">
        <v>0</v>
      </c>
      <c r="AJ20" s="78">
        <v>0</v>
      </c>
      <c r="AK20" s="78">
        <v>0</v>
      </c>
      <c r="AL20" s="78">
        <v>266</v>
      </c>
      <c r="AM20" s="78" t="b">
        <v>0</v>
      </c>
      <c r="AN20" s="78" t="s">
        <v>1948</v>
      </c>
      <c r="AO20" s="78"/>
      <c r="AP20" s="78"/>
      <c r="AQ20" s="78"/>
      <c r="AR20" s="78" t="s">
        <v>1901</v>
      </c>
    </row>
    <row r="21" spans="1:44" s="77" customFormat="1" ht="11.25">
      <c r="A21" s="80">
        <v>20</v>
      </c>
      <c r="B21" s="80">
        <v>20</v>
      </c>
      <c r="C21" s="80">
        <v>0</v>
      </c>
      <c r="D21" s="80" t="s">
        <v>812</v>
      </c>
      <c r="E21" s="80"/>
      <c r="F21" s="80">
        <v>969412</v>
      </c>
      <c r="G21" s="80">
        <v>1490845</v>
      </c>
      <c r="H21" s="80">
        <v>0</v>
      </c>
      <c r="I21" s="80">
        <v>0</v>
      </c>
      <c r="J21" s="80">
        <v>969412</v>
      </c>
      <c r="K21" s="80">
        <v>1490845</v>
      </c>
      <c r="L21" s="80">
        <v>0</v>
      </c>
      <c r="M21" s="80">
        <v>0</v>
      </c>
      <c r="N21" s="80">
        <v>0</v>
      </c>
      <c r="O21" s="80">
        <v>0</v>
      </c>
      <c r="P21" s="80">
        <v>0</v>
      </c>
      <c r="Q21" s="80">
        <v>0</v>
      </c>
      <c r="R21" s="80">
        <v>0</v>
      </c>
      <c r="S21" s="80">
        <v>0</v>
      </c>
      <c r="T21" s="80">
        <v>0</v>
      </c>
      <c r="U21" s="80">
        <v>0</v>
      </c>
      <c r="V21" s="80">
        <v>0</v>
      </c>
      <c r="W21" s="80">
        <v>0</v>
      </c>
      <c r="X21" s="80">
        <v>0</v>
      </c>
      <c r="Y21" s="80">
        <v>0</v>
      </c>
      <c r="Z21" s="80">
        <v>0</v>
      </c>
      <c r="AA21" s="80">
        <v>0</v>
      </c>
      <c r="AB21" s="80">
        <v>0</v>
      </c>
      <c r="AC21" s="80">
        <v>0</v>
      </c>
      <c r="AD21" s="80">
        <v>0</v>
      </c>
      <c r="AE21" s="80">
        <v>0</v>
      </c>
      <c r="AF21" s="80">
        <v>0</v>
      </c>
      <c r="AG21" s="80">
        <v>0</v>
      </c>
      <c r="AH21" s="80">
        <v>0</v>
      </c>
      <c r="AI21" s="80">
        <v>0</v>
      </c>
      <c r="AJ21" s="80">
        <v>0</v>
      </c>
      <c r="AK21" s="80">
        <v>0</v>
      </c>
      <c r="AL21" s="80"/>
      <c r="AM21" s="80" t="b">
        <v>0</v>
      </c>
      <c r="AN21" s="80" t="s">
        <v>1949</v>
      </c>
      <c r="AO21" s="80"/>
      <c r="AP21" s="80"/>
      <c r="AQ21" s="80"/>
      <c r="AR21" s="80" t="s">
        <v>1901</v>
      </c>
    </row>
    <row r="22" spans="1:44" s="77" customFormat="1" ht="11.25">
      <c r="A22" s="80">
        <v>21</v>
      </c>
      <c r="B22" s="80">
        <v>21</v>
      </c>
      <c r="C22" s="80">
        <v>0</v>
      </c>
      <c r="D22" s="80" t="s">
        <v>813</v>
      </c>
      <c r="E22" s="80"/>
      <c r="F22" s="80">
        <v>376588</v>
      </c>
      <c r="G22" s="80">
        <v>497969</v>
      </c>
      <c r="H22" s="80">
        <v>0</v>
      </c>
      <c r="I22" s="80">
        <v>0</v>
      </c>
      <c r="J22" s="80">
        <v>376588</v>
      </c>
      <c r="K22" s="80">
        <v>497969</v>
      </c>
      <c r="L22" s="80">
        <v>0</v>
      </c>
      <c r="M22" s="80">
        <v>0</v>
      </c>
      <c r="N22" s="80">
        <v>0</v>
      </c>
      <c r="O22" s="80">
        <v>0</v>
      </c>
      <c r="P22" s="80">
        <v>0</v>
      </c>
      <c r="Q22" s="80">
        <v>0</v>
      </c>
      <c r="R22" s="80">
        <v>0</v>
      </c>
      <c r="S22" s="80">
        <v>0</v>
      </c>
      <c r="T22" s="80">
        <v>0</v>
      </c>
      <c r="U22" s="80">
        <v>0</v>
      </c>
      <c r="V22" s="80">
        <v>0</v>
      </c>
      <c r="W22" s="80">
        <v>0</v>
      </c>
      <c r="X22" s="80">
        <v>0</v>
      </c>
      <c r="Y22" s="80">
        <v>0</v>
      </c>
      <c r="Z22" s="80">
        <v>0</v>
      </c>
      <c r="AA22" s="80">
        <v>0</v>
      </c>
      <c r="AB22" s="80">
        <v>0</v>
      </c>
      <c r="AC22" s="80">
        <v>0</v>
      </c>
      <c r="AD22" s="80">
        <v>0</v>
      </c>
      <c r="AE22" s="80">
        <v>0</v>
      </c>
      <c r="AF22" s="80">
        <v>0</v>
      </c>
      <c r="AG22" s="80">
        <v>0</v>
      </c>
      <c r="AH22" s="80">
        <v>0</v>
      </c>
      <c r="AI22" s="80">
        <v>0</v>
      </c>
      <c r="AJ22" s="80">
        <v>0</v>
      </c>
      <c r="AK22" s="80">
        <v>0</v>
      </c>
      <c r="AL22" s="80"/>
      <c r="AM22" s="80" t="b">
        <v>0</v>
      </c>
      <c r="AN22" s="80" t="s">
        <v>1948</v>
      </c>
      <c r="AO22" s="80"/>
      <c r="AP22" s="80"/>
      <c r="AQ22" s="80"/>
      <c r="AR22" s="80" t="s">
        <v>1901</v>
      </c>
    </row>
    <row r="23" spans="1:44" ht="11.25">
      <c r="A23" s="78">
        <v>22</v>
      </c>
      <c r="B23" s="78">
        <v>22</v>
      </c>
      <c r="C23" s="78">
        <v>0</v>
      </c>
      <c r="D23" s="78" t="s">
        <v>814</v>
      </c>
      <c r="E23" s="78"/>
      <c r="F23" s="79">
        <v>411056</v>
      </c>
      <c r="G23" s="78">
        <v>397450</v>
      </c>
      <c r="H23" s="78">
        <v>0</v>
      </c>
      <c r="I23" s="78">
        <v>0</v>
      </c>
      <c r="J23" s="78">
        <v>411056</v>
      </c>
      <c r="K23" s="78">
        <v>397450</v>
      </c>
      <c r="L23" s="78">
        <v>0</v>
      </c>
      <c r="M23" s="78">
        <v>0</v>
      </c>
      <c r="N23" s="78">
        <v>0</v>
      </c>
      <c r="O23" s="78">
        <v>0</v>
      </c>
      <c r="P23" s="78">
        <v>0</v>
      </c>
      <c r="Q23" s="78">
        <v>0</v>
      </c>
      <c r="R23" s="78">
        <v>0</v>
      </c>
      <c r="S23" s="78">
        <v>0</v>
      </c>
      <c r="T23" s="78">
        <v>0</v>
      </c>
      <c r="U23" s="78">
        <v>0</v>
      </c>
      <c r="V23" s="78">
        <v>0</v>
      </c>
      <c r="W23" s="78">
        <v>0</v>
      </c>
      <c r="X23" s="78">
        <v>0</v>
      </c>
      <c r="Y23" s="78">
        <v>0</v>
      </c>
      <c r="Z23" s="78">
        <v>0</v>
      </c>
      <c r="AA23" s="78">
        <v>0</v>
      </c>
      <c r="AB23" s="78">
        <v>0</v>
      </c>
      <c r="AC23" s="78">
        <v>0</v>
      </c>
      <c r="AD23" s="78">
        <v>0</v>
      </c>
      <c r="AE23" s="78">
        <v>0</v>
      </c>
      <c r="AF23" s="78">
        <v>0</v>
      </c>
      <c r="AG23" s="78">
        <v>0</v>
      </c>
      <c r="AH23" s="78">
        <v>0</v>
      </c>
      <c r="AI23" s="78">
        <v>0</v>
      </c>
      <c r="AJ23" s="78">
        <v>0</v>
      </c>
      <c r="AK23" s="78">
        <v>0</v>
      </c>
      <c r="AL23" s="78"/>
      <c r="AM23" s="78" t="b">
        <v>0</v>
      </c>
      <c r="AN23" s="78" t="s">
        <v>1949</v>
      </c>
      <c r="AO23" s="78"/>
      <c r="AP23" s="78"/>
      <c r="AQ23" s="78"/>
      <c r="AR23" s="78" t="s">
        <v>1901</v>
      </c>
    </row>
    <row r="24" spans="1:44" ht="11.25">
      <c r="A24" s="78">
        <v>23</v>
      </c>
      <c r="B24" s="78">
        <v>23</v>
      </c>
      <c r="C24" s="78">
        <v>0</v>
      </c>
      <c r="D24" s="78" t="s">
        <v>815</v>
      </c>
      <c r="E24" s="78"/>
      <c r="F24" s="79">
        <v>0</v>
      </c>
      <c r="G24" s="78">
        <v>0</v>
      </c>
      <c r="H24" s="78">
        <v>0</v>
      </c>
      <c r="I24" s="78">
        <v>0</v>
      </c>
      <c r="J24" s="78">
        <v>0</v>
      </c>
      <c r="K24" s="78">
        <v>0</v>
      </c>
      <c r="L24" s="78">
        <v>0</v>
      </c>
      <c r="M24" s="78">
        <v>0</v>
      </c>
      <c r="N24" s="78">
        <v>0</v>
      </c>
      <c r="O24" s="78">
        <v>0</v>
      </c>
      <c r="P24" s="78">
        <v>0</v>
      </c>
      <c r="Q24" s="78">
        <v>0</v>
      </c>
      <c r="R24" s="78">
        <v>0</v>
      </c>
      <c r="S24" s="78">
        <v>0</v>
      </c>
      <c r="T24" s="78">
        <v>0</v>
      </c>
      <c r="U24" s="78">
        <v>0</v>
      </c>
      <c r="V24" s="78">
        <v>0</v>
      </c>
      <c r="W24" s="78">
        <v>0</v>
      </c>
      <c r="X24" s="78">
        <v>0</v>
      </c>
      <c r="Y24" s="78">
        <v>0</v>
      </c>
      <c r="Z24" s="78">
        <v>0</v>
      </c>
      <c r="AA24" s="78">
        <v>0</v>
      </c>
      <c r="AB24" s="78">
        <v>0</v>
      </c>
      <c r="AC24" s="78">
        <v>0</v>
      </c>
      <c r="AD24" s="78">
        <v>0</v>
      </c>
      <c r="AE24" s="78">
        <v>0</v>
      </c>
      <c r="AF24" s="78">
        <v>0</v>
      </c>
      <c r="AG24" s="78">
        <v>0</v>
      </c>
      <c r="AH24" s="78">
        <v>0</v>
      </c>
      <c r="AI24" s="78">
        <v>0</v>
      </c>
      <c r="AJ24" s="78">
        <v>0</v>
      </c>
      <c r="AK24" s="78">
        <v>0</v>
      </c>
      <c r="AL24" s="78"/>
      <c r="AM24" s="78" t="b">
        <v>0</v>
      </c>
      <c r="AN24" s="78" t="s">
        <v>1948</v>
      </c>
      <c r="AO24" s="78"/>
      <c r="AP24" s="78"/>
      <c r="AQ24" s="78"/>
      <c r="AR24" s="78" t="s">
        <v>1901</v>
      </c>
    </row>
    <row r="25" spans="1:44" ht="11.25">
      <c r="A25" s="78">
        <v>24</v>
      </c>
      <c r="B25" s="78">
        <v>24</v>
      </c>
      <c r="C25" s="78">
        <v>0</v>
      </c>
      <c r="D25" s="78" t="s">
        <v>816</v>
      </c>
      <c r="E25" s="78"/>
      <c r="F25" s="79">
        <v>945685</v>
      </c>
      <c r="G25" s="78">
        <v>215505</v>
      </c>
      <c r="H25" s="78">
        <v>0</v>
      </c>
      <c r="I25" s="78">
        <v>0</v>
      </c>
      <c r="J25" s="78">
        <v>731965</v>
      </c>
      <c r="K25" s="78">
        <v>113002</v>
      </c>
      <c r="L25" s="78">
        <v>213720</v>
      </c>
      <c r="M25" s="78">
        <v>102503</v>
      </c>
      <c r="N25" s="78">
        <v>0</v>
      </c>
      <c r="O25" s="78">
        <v>0</v>
      </c>
      <c r="P25" s="78">
        <v>0</v>
      </c>
      <c r="Q25" s="78">
        <v>0</v>
      </c>
      <c r="R25" s="78">
        <v>0</v>
      </c>
      <c r="S25" s="78">
        <v>0</v>
      </c>
      <c r="T25" s="78">
        <v>0</v>
      </c>
      <c r="U25" s="78">
        <v>0</v>
      </c>
      <c r="V25" s="78">
        <v>0</v>
      </c>
      <c r="W25" s="78">
        <v>0</v>
      </c>
      <c r="X25" s="78">
        <v>0</v>
      </c>
      <c r="Y25" s="78">
        <v>0</v>
      </c>
      <c r="Z25" s="78">
        <v>0</v>
      </c>
      <c r="AA25" s="78">
        <v>0</v>
      </c>
      <c r="AB25" s="78">
        <v>0</v>
      </c>
      <c r="AC25" s="78">
        <v>0</v>
      </c>
      <c r="AD25" s="78">
        <v>0</v>
      </c>
      <c r="AE25" s="78">
        <v>0</v>
      </c>
      <c r="AF25" s="78">
        <v>0</v>
      </c>
      <c r="AG25" s="78">
        <v>0</v>
      </c>
      <c r="AH25" s="78">
        <v>0</v>
      </c>
      <c r="AI25" s="78">
        <v>0</v>
      </c>
      <c r="AJ25" s="78">
        <v>0</v>
      </c>
      <c r="AK25" s="78">
        <v>0</v>
      </c>
      <c r="AL25" s="78"/>
      <c r="AM25" s="78" t="b">
        <v>0</v>
      </c>
      <c r="AN25" s="78" t="s">
        <v>1948</v>
      </c>
      <c r="AO25" s="78"/>
      <c r="AP25" s="78"/>
      <c r="AQ25" s="78"/>
      <c r="AR25" s="78" t="s">
        <v>1901</v>
      </c>
    </row>
    <row r="26" spans="1:44" ht="11.25">
      <c r="A26" s="78">
        <v>25</v>
      </c>
      <c r="B26" s="78">
        <v>25</v>
      </c>
      <c r="C26" s="78">
        <v>0</v>
      </c>
      <c r="D26" s="78" t="s">
        <v>818</v>
      </c>
      <c r="E26" s="78"/>
      <c r="F26" s="79">
        <v>2691328489</v>
      </c>
      <c r="G26" s="78">
        <v>2337311435</v>
      </c>
      <c r="H26" s="78">
        <v>0</v>
      </c>
      <c r="I26" s="78">
        <v>0</v>
      </c>
      <c r="J26" s="78">
        <v>1661025495</v>
      </c>
      <c r="K26" s="78">
        <v>1462501602</v>
      </c>
      <c r="L26" s="78">
        <v>1030302994</v>
      </c>
      <c r="M26" s="78">
        <v>874809833</v>
      </c>
      <c r="N26" s="78">
        <v>0</v>
      </c>
      <c r="O26" s="78">
        <v>0</v>
      </c>
      <c r="P26" s="78">
        <v>0</v>
      </c>
      <c r="Q26" s="78">
        <v>0</v>
      </c>
      <c r="R26" s="78">
        <v>0</v>
      </c>
      <c r="S26" s="78">
        <v>0</v>
      </c>
      <c r="T26" s="78">
        <v>0</v>
      </c>
      <c r="U26" s="78">
        <v>0</v>
      </c>
      <c r="V26" s="78">
        <v>0</v>
      </c>
      <c r="W26" s="78">
        <v>0</v>
      </c>
      <c r="X26" s="78">
        <v>0</v>
      </c>
      <c r="Y26" s="78">
        <v>0</v>
      </c>
      <c r="Z26" s="78">
        <v>0</v>
      </c>
      <c r="AA26" s="78">
        <v>0</v>
      </c>
      <c r="AB26" s="78">
        <v>0</v>
      </c>
      <c r="AC26" s="78">
        <v>0</v>
      </c>
      <c r="AD26" s="78">
        <v>0</v>
      </c>
      <c r="AE26" s="78">
        <v>0</v>
      </c>
      <c r="AF26" s="78">
        <v>0</v>
      </c>
      <c r="AG26" s="78">
        <v>0</v>
      </c>
      <c r="AH26" s="78">
        <v>0</v>
      </c>
      <c r="AI26" s="78">
        <v>0</v>
      </c>
      <c r="AJ26" s="78">
        <v>0</v>
      </c>
      <c r="AK26" s="78">
        <v>0</v>
      </c>
      <c r="AL26" s="78"/>
      <c r="AM26" s="78" t="b">
        <v>1</v>
      </c>
      <c r="AN26" s="78"/>
      <c r="AO26" s="78"/>
      <c r="AP26" s="78"/>
      <c r="AQ26" s="78" t="s">
        <v>789</v>
      </c>
      <c r="AR26" s="78" t="s">
        <v>1901</v>
      </c>
    </row>
    <row r="27" spans="1:44" ht="11.25">
      <c r="A27" s="78">
        <v>26</v>
      </c>
      <c r="B27" s="78">
        <v>26</v>
      </c>
      <c r="C27" s="78">
        <v>0</v>
      </c>
      <c r="D27" s="78" t="s">
        <v>819</v>
      </c>
      <c r="E27" s="78"/>
      <c r="F27" s="79">
        <v>323568182</v>
      </c>
      <c r="G27" s="78">
        <v>299997467</v>
      </c>
      <c r="H27" s="78">
        <v>0</v>
      </c>
      <c r="I27" s="78">
        <v>0</v>
      </c>
      <c r="J27" s="78">
        <v>233752887</v>
      </c>
      <c r="K27" s="78">
        <v>222292281</v>
      </c>
      <c r="L27" s="78">
        <v>89815295</v>
      </c>
      <c r="M27" s="78">
        <v>77705186</v>
      </c>
      <c r="N27" s="78">
        <v>0</v>
      </c>
      <c r="O27" s="78">
        <v>0</v>
      </c>
      <c r="P27" s="78">
        <v>0</v>
      </c>
      <c r="Q27" s="78">
        <v>0</v>
      </c>
      <c r="R27" s="78">
        <v>0</v>
      </c>
      <c r="S27" s="78">
        <v>0</v>
      </c>
      <c r="T27" s="78">
        <v>0</v>
      </c>
      <c r="U27" s="78">
        <v>0</v>
      </c>
      <c r="V27" s="78">
        <v>0</v>
      </c>
      <c r="W27" s="78">
        <v>0</v>
      </c>
      <c r="X27" s="78">
        <v>0</v>
      </c>
      <c r="Y27" s="78">
        <v>0</v>
      </c>
      <c r="Z27" s="78">
        <v>0</v>
      </c>
      <c r="AA27" s="78">
        <v>0</v>
      </c>
      <c r="AB27" s="78">
        <v>0</v>
      </c>
      <c r="AC27" s="78">
        <v>0</v>
      </c>
      <c r="AD27" s="78">
        <v>0</v>
      </c>
      <c r="AE27" s="78">
        <v>0</v>
      </c>
      <c r="AF27" s="78">
        <v>0</v>
      </c>
      <c r="AG27" s="78">
        <v>0</v>
      </c>
      <c r="AH27" s="78">
        <v>0</v>
      </c>
      <c r="AI27" s="78">
        <v>0</v>
      </c>
      <c r="AJ27" s="78">
        <v>0</v>
      </c>
      <c r="AK27" s="78">
        <v>0</v>
      </c>
      <c r="AL27" s="78"/>
      <c r="AM27" s="78" t="b">
        <v>1</v>
      </c>
      <c r="AN27" s="78"/>
      <c r="AO27" s="78"/>
      <c r="AP27" s="78"/>
      <c r="AQ27" s="78" t="s">
        <v>789</v>
      </c>
      <c r="AR27" s="78" t="s">
        <v>1901</v>
      </c>
    </row>
    <row r="28" spans="1:44" ht="11.25">
      <c r="A28" s="78">
        <v>27</v>
      </c>
      <c r="B28" s="78">
        <v>27</v>
      </c>
      <c r="C28" s="78">
        <v>0</v>
      </c>
      <c r="D28" s="78" t="s">
        <v>820</v>
      </c>
      <c r="E28" s="78"/>
      <c r="F28" s="79">
        <v>323568182</v>
      </c>
      <c r="G28" s="78">
        <v>299997467</v>
      </c>
      <c r="H28" s="78">
        <v>0</v>
      </c>
      <c r="I28" s="78">
        <v>0</v>
      </c>
      <c r="J28" s="78">
        <v>0</v>
      </c>
      <c r="K28" s="78">
        <v>0</v>
      </c>
      <c r="L28" s="78">
        <v>0</v>
      </c>
      <c r="M28" s="78">
        <v>0</v>
      </c>
      <c r="N28" s="78">
        <v>0</v>
      </c>
      <c r="O28" s="78">
        <v>0</v>
      </c>
      <c r="P28" s="78">
        <v>0</v>
      </c>
      <c r="Q28" s="78">
        <v>0</v>
      </c>
      <c r="R28" s="78">
        <v>0</v>
      </c>
      <c r="S28" s="78">
        <v>0</v>
      </c>
      <c r="T28" s="78">
        <v>0</v>
      </c>
      <c r="U28" s="78">
        <v>0</v>
      </c>
      <c r="V28" s="78">
        <v>0</v>
      </c>
      <c r="W28" s="78">
        <v>0</v>
      </c>
      <c r="X28" s="78">
        <v>0</v>
      </c>
      <c r="Y28" s="78">
        <v>0</v>
      </c>
      <c r="Z28" s="78">
        <v>0</v>
      </c>
      <c r="AA28" s="78">
        <v>0</v>
      </c>
      <c r="AB28" s="78">
        <v>0</v>
      </c>
      <c r="AC28" s="78">
        <v>0</v>
      </c>
      <c r="AD28" s="78">
        <v>0</v>
      </c>
      <c r="AE28" s="78">
        <v>0</v>
      </c>
      <c r="AF28" s="78">
        <v>0</v>
      </c>
      <c r="AG28" s="78">
        <v>0</v>
      </c>
      <c r="AH28" s="78">
        <v>0</v>
      </c>
      <c r="AI28" s="78">
        <v>0</v>
      </c>
      <c r="AJ28" s="78">
        <v>0</v>
      </c>
      <c r="AK28" s="78">
        <v>0</v>
      </c>
      <c r="AL28" s="78"/>
      <c r="AM28" s="78" t="b">
        <v>1</v>
      </c>
      <c r="AN28" s="78"/>
      <c r="AO28" s="78" t="s">
        <v>821</v>
      </c>
      <c r="AP28" s="78" t="s">
        <v>822</v>
      </c>
      <c r="AQ28" s="78" t="s">
        <v>823</v>
      </c>
      <c r="AR28" s="78" t="s">
        <v>1901</v>
      </c>
    </row>
    <row r="29" spans="1:44" ht="11.25">
      <c r="A29" s="78">
        <v>28</v>
      </c>
      <c r="B29" s="78">
        <v>28</v>
      </c>
      <c r="C29" s="78">
        <v>0</v>
      </c>
      <c r="D29" s="78" t="s">
        <v>824</v>
      </c>
      <c r="E29" s="78"/>
      <c r="F29" s="79">
        <v>0</v>
      </c>
      <c r="G29" s="78">
        <v>0</v>
      </c>
      <c r="H29" s="78">
        <v>0</v>
      </c>
      <c r="I29" s="78">
        <v>0</v>
      </c>
      <c r="J29" s="78">
        <v>0</v>
      </c>
      <c r="K29" s="78">
        <v>0</v>
      </c>
      <c r="L29" s="78">
        <v>0</v>
      </c>
      <c r="M29" s="78">
        <v>0</v>
      </c>
      <c r="N29" s="78">
        <v>0</v>
      </c>
      <c r="O29" s="78">
        <v>0</v>
      </c>
      <c r="P29" s="78">
        <v>0</v>
      </c>
      <c r="Q29" s="78">
        <v>0</v>
      </c>
      <c r="R29" s="78">
        <v>0</v>
      </c>
      <c r="S29" s="78">
        <v>0</v>
      </c>
      <c r="T29" s="78">
        <v>0</v>
      </c>
      <c r="U29" s="78">
        <v>0</v>
      </c>
      <c r="V29" s="78">
        <v>0</v>
      </c>
      <c r="W29" s="78">
        <v>0</v>
      </c>
      <c r="X29" s="78">
        <v>0</v>
      </c>
      <c r="Y29" s="78">
        <v>0</v>
      </c>
      <c r="Z29" s="78">
        <v>0</v>
      </c>
      <c r="AA29" s="78">
        <v>0</v>
      </c>
      <c r="AB29" s="78">
        <v>0</v>
      </c>
      <c r="AC29" s="78">
        <v>0</v>
      </c>
      <c r="AD29" s="78">
        <v>0</v>
      </c>
      <c r="AE29" s="78">
        <v>0</v>
      </c>
      <c r="AF29" s="78">
        <v>0</v>
      </c>
      <c r="AG29" s="78">
        <v>0</v>
      </c>
      <c r="AH29" s="78">
        <v>0</v>
      </c>
      <c r="AI29" s="78">
        <v>0</v>
      </c>
      <c r="AJ29" s="78">
        <v>0</v>
      </c>
      <c r="AK29" s="78">
        <v>0</v>
      </c>
      <c r="AL29" s="78"/>
      <c r="AM29" s="78" t="b">
        <v>0</v>
      </c>
      <c r="AN29" s="78"/>
      <c r="AO29" s="78" t="s">
        <v>417</v>
      </c>
      <c r="AP29" s="78" t="s">
        <v>789</v>
      </c>
      <c r="AQ29" s="78"/>
      <c r="AR29" s="78" t="s">
        <v>1901</v>
      </c>
    </row>
    <row r="30" spans="1:44" ht="11.25">
      <c r="A30" s="78">
        <v>29</v>
      </c>
      <c r="B30" s="78">
        <v>29</v>
      </c>
      <c r="C30" s="78">
        <v>0</v>
      </c>
      <c r="D30" s="78" t="s">
        <v>825</v>
      </c>
      <c r="E30" s="78"/>
      <c r="F30" s="79">
        <v>0</v>
      </c>
      <c r="G30" s="78">
        <v>0</v>
      </c>
      <c r="H30" s="78">
        <v>0</v>
      </c>
      <c r="I30" s="78">
        <v>0</v>
      </c>
      <c r="J30" s="78">
        <v>0</v>
      </c>
      <c r="K30" s="78">
        <v>0</v>
      </c>
      <c r="L30" s="78">
        <v>0</v>
      </c>
      <c r="M30" s="78">
        <v>0</v>
      </c>
      <c r="N30" s="78">
        <v>0</v>
      </c>
      <c r="O30" s="78">
        <v>0</v>
      </c>
      <c r="P30" s="78">
        <v>0</v>
      </c>
      <c r="Q30" s="78">
        <v>0</v>
      </c>
      <c r="R30" s="78">
        <v>0</v>
      </c>
      <c r="S30" s="78">
        <v>0</v>
      </c>
      <c r="T30" s="78">
        <v>0</v>
      </c>
      <c r="U30" s="78">
        <v>0</v>
      </c>
      <c r="V30" s="78">
        <v>0</v>
      </c>
      <c r="W30" s="78">
        <v>0</v>
      </c>
      <c r="X30" s="78">
        <v>0</v>
      </c>
      <c r="Y30" s="78">
        <v>0</v>
      </c>
      <c r="Z30" s="78">
        <v>0</v>
      </c>
      <c r="AA30" s="78">
        <v>0</v>
      </c>
      <c r="AB30" s="78">
        <v>0</v>
      </c>
      <c r="AC30" s="78">
        <v>0</v>
      </c>
      <c r="AD30" s="78">
        <v>0</v>
      </c>
      <c r="AE30" s="78">
        <v>0</v>
      </c>
      <c r="AF30" s="78">
        <v>0</v>
      </c>
      <c r="AG30" s="78">
        <v>0</v>
      </c>
      <c r="AH30" s="78">
        <v>0</v>
      </c>
      <c r="AI30" s="78">
        <v>0</v>
      </c>
      <c r="AJ30" s="78">
        <v>0</v>
      </c>
      <c r="AK30" s="78">
        <v>0</v>
      </c>
      <c r="AL30" s="78"/>
      <c r="AM30" s="78" t="b">
        <v>0</v>
      </c>
      <c r="AN30" s="78"/>
      <c r="AO30" s="78" t="s">
        <v>417</v>
      </c>
      <c r="AP30" s="78" t="s">
        <v>789</v>
      </c>
      <c r="AQ30" s="78"/>
      <c r="AR30" s="78" t="s">
        <v>1901</v>
      </c>
    </row>
    <row r="31" spans="1:44" ht="11.25">
      <c r="A31" s="78">
        <v>30</v>
      </c>
      <c r="B31" s="78">
        <v>30</v>
      </c>
      <c r="C31" s="78">
        <v>0</v>
      </c>
      <c r="D31" s="78" t="s">
        <v>826</v>
      </c>
      <c r="E31" s="78"/>
      <c r="F31" s="79">
        <v>0</v>
      </c>
      <c r="G31" s="78">
        <v>0</v>
      </c>
      <c r="H31" s="78">
        <v>0</v>
      </c>
      <c r="I31" s="78">
        <v>0</v>
      </c>
      <c r="J31" s="78">
        <v>0</v>
      </c>
      <c r="K31" s="78">
        <v>0</v>
      </c>
      <c r="L31" s="78">
        <v>0</v>
      </c>
      <c r="M31" s="78">
        <v>0</v>
      </c>
      <c r="N31" s="78">
        <v>0</v>
      </c>
      <c r="O31" s="78">
        <v>0</v>
      </c>
      <c r="P31" s="78">
        <v>0</v>
      </c>
      <c r="Q31" s="78">
        <v>0</v>
      </c>
      <c r="R31" s="78">
        <v>0</v>
      </c>
      <c r="S31" s="78">
        <v>0</v>
      </c>
      <c r="T31" s="78">
        <v>0</v>
      </c>
      <c r="U31" s="78">
        <v>0</v>
      </c>
      <c r="V31" s="78">
        <v>0</v>
      </c>
      <c r="W31" s="78">
        <v>0</v>
      </c>
      <c r="X31" s="78">
        <v>0</v>
      </c>
      <c r="Y31" s="78">
        <v>0</v>
      </c>
      <c r="Z31" s="78">
        <v>0</v>
      </c>
      <c r="AA31" s="78">
        <v>0</v>
      </c>
      <c r="AB31" s="78">
        <v>0</v>
      </c>
      <c r="AC31" s="78">
        <v>0</v>
      </c>
      <c r="AD31" s="78">
        <v>0</v>
      </c>
      <c r="AE31" s="78">
        <v>0</v>
      </c>
      <c r="AF31" s="78">
        <v>0</v>
      </c>
      <c r="AG31" s="78">
        <v>0</v>
      </c>
      <c r="AH31" s="78">
        <v>0</v>
      </c>
      <c r="AI31" s="78">
        <v>0</v>
      </c>
      <c r="AJ31" s="78">
        <v>0</v>
      </c>
      <c r="AK31" s="78">
        <v>0</v>
      </c>
      <c r="AL31" s="78"/>
      <c r="AM31" s="78" t="b">
        <v>0</v>
      </c>
      <c r="AN31" s="78"/>
      <c r="AO31" s="78" t="s">
        <v>417</v>
      </c>
      <c r="AP31" s="78" t="s">
        <v>789</v>
      </c>
      <c r="AQ31" s="78"/>
      <c r="AR31" s="78" t="s">
        <v>1901</v>
      </c>
    </row>
    <row r="32" spans="1:44" ht="11.25">
      <c r="A32" s="78">
        <v>31</v>
      </c>
      <c r="B32" s="78">
        <v>31</v>
      </c>
      <c r="C32" s="78">
        <v>0</v>
      </c>
      <c r="D32" s="78" t="s">
        <v>827</v>
      </c>
      <c r="E32" s="78"/>
      <c r="F32" s="79">
        <v>1360568</v>
      </c>
      <c r="G32" s="78">
        <v>4777170</v>
      </c>
      <c r="H32" s="78">
        <v>0</v>
      </c>
      <c r="I32" s="78">
        <v>0</v>
      </c>
      <c r="J32" s="78">
        <v>0</v>
      </c>
      <c r="K32" s="78">
        <v>0</v>
      </c>
      <c r="L32" s="78">
        <v>0</v>
      </c>
      <c r="M32" s="78">
        <v>0</v>
      </c>
      <c r="N32" s="78">
        <v>0</v>
      </c>
      <c r="O32" s="78">
        <v>0</v>
      </c>
      <c r="P32" s="78">
        <v>0</v>
      </c>
      <c r="Q32" s="78">
        <v>0</v>
      </c>
      <c r="R32" s="78">
        <v>0</v>
      </c>
      <c r="S32" s="78">
        <v>0</v>
      </c>
      <c r="T32" s="78">
        <v>0</v>
      </c>
      <c r="U32" s="78">
        <v>0</v>
      </c>
      <c r="V32" s="78">
        <v>0</v>
      </c>
      <c r="W32" s="78">
        <v>0</v>
      </c>
      <c r="X32" s="78">
        <v>0</v>
      </c>
      <c r="Y32" s="78">
        <v>0</v>
      </c>
      <c r="Z32" s="78">
        <v>0</v>
      </c>
      <c r="AA32" s="78">
        <v>0</v>
      </c>
      <c r="AB32" s="78">
        <v>0</v>
      </c>
      <c r="AC32" s="78">
        <v>0</v>
      </c>
      <c r="AD32" s="78">
        <v>0</v>
      </c>
      <c r="AE32" s="78">
        <v>0</v>
      </c>
      <c r="AF32" s="78">
        <v>0</v>
      </c>
      <c r="AG32" s="78">
        <v>0</v>
      </c>
      <c r="AH32" s="78">
        <v>0</v>
      </c>
      <c r="AI32" s="78">
        <v>0</v>
      </c>
      <c r="AJ32" s="78">
        <v>0</v>
      </c>
      <c r="AK32" s="78">
        <v>0</v>
      </c>
      <c r="AL32" s="78"/>
      <c r="AM32" s="78" t="b">
        <v>0</v>
      </c>
      <c r="AN32" s="78" t="s">
        <v>1950</v>
      </c>
      <c r="AO32" s="78" t="s">
        <v>417</v>
      </c>
      <c r="AP32" s="78" t="s">
        <v>822</v>
      </c>
      <c r="AQ32" s="78"/>
      <c r="AR32" s="78" t="s">
        <v>1901</v>
      </c>
    </row>
    <row r="33" spans="1:44" ht="11.25">
      <c r="A33" s="78">
        <v>32</v>
      </c>
      <c r="B33" s="78">
        <v>32</v>
      </c>
      <c r="C33" s="78">
        <v>0</v>
      </c>
      <c r="D33" s="78" t="s">
        <v>828</v>
      </c>
      <c r="E33" s="78"/>
      <c r="F33" s="79">
        <v>1463644</v>
      </c>
      <c r="G33" s="78">
        <v>4620507</v>
      </c>
      <c r="H33" s="78">
        <v>0</v>
      </c>
      <c r="I33" s="78">
        <v>0</v>
      </c>
      <c r="J33" s="78">
        <v>0</v>
      </c>
      <c r="K33" s="78">
        <v>0</v>
      </c>
      <c r="L33" s="78">
        <v>0</v>
      </c>
      <c r="M33" s="78">
        <v>0</v>
      </c>
      <c r="N33" s="78">
        <v>0</v>
      </c>
      <c r="O33" s="78">
        <v>0</v>
      </c>
      <c r="P33" s="78">
        <v>0</v>
      </c>
      <c r="Q33" s="78">
        <v>0</v>
      </c>
      <c r="R33" s="78">
        <v>0</v>
      </c>
      <c r="S33" s="78">
        <v>0</v>
      </c>
      <c r="T33" s="78">
        <v>0</v>
      </c>
      <c r="U33" s="78">
        <v>0</v>
      </c>
      <c r="V33" s="78">
        <v>0</v>
      </c>
      <c r="W33" s="78">
        <v>0</v>
      </c>
      <c r="X33" s="78">
        <v>0</v>
      </c>
      <c r="Y33" s="78">
        <v>0</v>
      </c>
      <c r="Z33" s="78">
        <v>0</v>
      </c>
      <c r="AA33" s="78">
        <v>0</v>
      </c>
      <c r="AB33" s="78">
        <v>0</v>
      </c>
      <c r="AC33" s="78">
        <v>0</v>
      </c>
      <c r="AD33" s="78">
        <v>0</v>
      </c>
      <c r="AE33" s="78">
        <v>0</v>
      </c>
      <c r="AF33" s="78">
        <v>0</v>
      </c>
      <c r="AG33" s="78">
        <v>0</v>
      </c>
      <c r="AH33" s="78">
        <v>0</v>
      </c>
      <c r="AI33" s="78">
        <v>0</v>
      </c>
      <c r="AJ33" s="78">
        <v>0</v>
      </c>
      <c r="AK33" s="78">
        <v>0</v>
      </c>
      <c r="AL33" s="78"/>
      <c r="AM33" s="78" t="b">
        <v>0</v>
      </c>
      <c r="AN33" s="78" t="s">
        <v>1951</v>
      </c>
      <c r="AO33" s="78" t="s">
        <v>417</v>
      </c>
      <c r="AP33" s="78" t="s">
        <v>822</v>
      </c>
      <c r="AQ33" s="78"/>
      <c r="AR33" s="78" t="s">
        <v>1901</v>
      </c>
    </row>
    <row r="34" spans="1:44" ht="11.25">
      <c r="A34" s="78">
        <v>33</v>
      </c>
      <c r="B34" s="78">
        <v>33</v>
      </c>
      <c r="C34" s="78">
        <v>0</v>
      </c>
      <c r="D34" s="78" t="s">
        <v>829</v>
      </c>
      <c r="E34" s="78"/>
      <c r="F34" s="79">
        <v>9838</v>
      </c>
      <c r="G34" s="78">
        <v>20205</v>
      </c>
      <c r="H34" s="78">
        <v>0</v>
      </c>
      <c r="I34" s="78">
        <v>0</v>
      </c>
      <c r="J34" s="78">
        <v>0</v>
      </c>
      <c r="K34" s="78">
        <v>0</v>
      </c>
      <c r="L34" s="78">
        <v>0</v>
      </c>
      <c r="M34" s="78">
        <v>0</v>
      </c>
      <c r="N34" s="78">
        <v>0</v>
      </c>
      <c r="O34" s="78">
        <v>0</v>
      </c>
      <c r="P34" s="78">
        <v>0</v>
      </c>
      <c r="Q34" s="78">
        <v>0</v>
      </c>
      <c r="R34" s="78">
        <v>0</v>
      </c>
      <c r="S34" s="78">
        <v>0</v>
      </c>
      <c r="T34" s="78">
        <v>0</v>
      </c>
      <c r="U34" s="78">
        <v>0</v>
      </c>
      <c r="V34" s="78">
        <v>0</v>
      </c>
      <c r="W34" s="78">
        <v>0</v>
      </c>
      <c r="X34" s="78">
        <v>0</v>
      </c>
      <c r="Y34" s="78">
        <v>0</v>
      </c>
      <c r="Z34" s="78">
        <v>0</v>
      </c>
      <c r="AA34" s="78">
        <v>0</v>
      </c>
      <c r="AB34" s="78">
        <v>0</v>
      </c>
      <c r="AC34" s="78">
        <v>0</v>
      </c>
      <c r="AD34" s="78">
        <v>0</v>
      </c>
      <c r="AE34" s="78">
        <v>0</v>
      </c>
      <c r="AF34" s="78">
        <v>0</v>
      </c>
      <c r="AG34" s="78">
        <v>0</v>
      </c>
      <c r="AH34" s="78">
        <v>0</v>
      </c>
      <c r="AI34" s="78">
        <v>0</v>
      </c>
      <c r="AJ34" s="78">
        <v>0</v>
      </c>
      <c r="AK34" s="78">
        <v>0</v>
      </c>
      <c r="AL34" s="78"/>
      <c r="AM34" s="78" t="b">
        <v>0</v>
      </c>
      <c r="AN34" s="78" t="s">
        <v>1950</v>
      </c>
      <c r="AO34" s="78" t="s">
        <v>417</v>
      </c>
      <c r="AP34" s="78" t="s">
        <v>822</v>
      </c>
      <c r="AQ34" s="78"/>
      <c r="AR34" s="78" t="s">
        <v>1901</v>
      </c>
    </row>
    <row r="35" spans="1:44" ht="11.25">
      <c r="A35" s="78">
        <v>34</v>
      </c>
      <c r="B35" s="78">
        <v>34</v>
      </c>
      <c r="C35" s="78">
        <v>0</v>
      </c>
      <c r="D35" s="78" t="s">
        <v>830</v>
      </c>
      <c r="E35" s="78"/>
      <c r="F35" s="79">
        <v>-221304</v>
      </c>
      <c r="G35" s="78">
        <v>1205738</v>
      </c>
      <c r="H35" s="78">
        <v>0</v>
      </c>
      <c r="I35" s="78">
        <v>0</v>
      </c>
      <c r="J35" s="78">
        <v>0</v>
      </c>
      <c r="K35" s="78">
        <v>0</v>
      </c>
      <c r="L35" s="78">
        <v>0</v>
      </c>
      <c r="M35" s="78">
        <v>0</v>
      </c>
      <c r="N35" s="78">
        <v>0</v>
      </c>
      <c r="O35" s="78">
        <v>0</v>
      </c>
      <c r="P35" s="78">
        <v>0</v>
      </c>
      <c r="Q35" s="78">
        <v>0</v>
      </c>
      <c r="R35" s="78">
        <v>0</v>
      </c>
      <c r="S35" s="78">
        <v>0</v>
      </c>
      <c r="T35" s="78">
        <v>0</v>
      </c>
      <c r="U35" s="78">
        <v>0</v>
      </c>
      <c r="V35" s="78">
        <v>0</v>
      </c>
      <c r="W35" s="78">
        <v>0</v>
      </c>
      <c r="X35" s="78">
        <v>0</v>
      </c>
      <c r="Y35" s="78">
        <v>0</v>
      </c>
      <c r="Z35" s="78">
        <v>0</v>
      </c>
      <c r="AA35" s="78">
        <v>0</v>
      </c>
      <c r="AB35" s="78">
        <v>0</v>
      </c>
      <c r="AC35" s="78">
        <v>0</v>
      </c>
      <c r="AD35" s="78">
        <v>0</v>
      </c>
      <c r="AE35" s="78">
        <v>0</v>
      </c>
      <c r="AF35" s="78">
        <v>0</v>
      </c>
      <c r="AG35" s="78">
        <v>0</v>
      </c>
      <c r="AH35" s="78">
        <v>0</v>
      </c>
      <c r="AI35" s="78">
        <v>0</v>
      </c>
      <c r="AJ35" s="78">
        <v>0</v>
      </c>
      <c r="AK35" s="78">
        <v>0</v>
      </c>
      <c r="AL35" s="78"/>
      <c r="AM35" s="78" t="b">
        <v>0</v>
      </c>
      <c r="AN35" s="78" t="s">
        <v>1951</v>
      </c>
      <c r="AO35" s="78" t="s">
        <v>417</v>
      </c>
      <c r="AP35" s="78" t="s">
        <v>822</v>
      </c>
      <c r="AQ35" s="78"/>
      <c r="AR35" s="78" t="s">
        <v>1901</v>
      </c>
    </row>
    <row r="36" spans="1:44" ht="11.25">
      <c r="A36" s="78">
        <v>35</v>
      </c>
      <c r="B36" s="78">
        <v>35</v>
      </c>
      <c r="C36" s="78">
        <v>0</v>
      </c>
      <c r="D36" s="78" t="s">
        <v>831</v>
      </c>
      <c r="E36" s="78"/>
      <c r="F36" s="79">
        <v>0</v>
      </c>
      <c r="G36" s="78">
        <v>0</v>
      </c>
      <c r="H36" s="78">
        <v>0</v>
      </c>
      <c r="I36" s="78">
        <v>0</v>
      </c>
      <c r="J36" s="78">
        <v>0</v>
      </c>
      <c r="K36" s="78">
        <v>0</v>
      </c>
      <c r="L36" s="78">
        <v>0</v>
      </c>
      <c r="M36" s="78">
        <v>0</v>
      </c>
      <c r="N36" s="78">
        <v>0</v>
      </c>
      <c r="O36" s="78">
        <v>0</v>
      </c>
      <c r="P36" s="78">
        <v>0</v>
      </c>
      <c r="Q36" s="78">
        <v>0</v>
      </c>
      <c r="R36" s="78">
        <v>0</v>
      </c>
      <c r="S36" s="78">
        <v>0</v>
      </c>
      <c r="T36" s="78">
        <v>0</v>
      </c>
      <c r="U36" s="78">
        <v>0</v>
      </c>
      <c r="V36" s="78">
        <v>0</v>
      </c>
      <c r="W36" s="78">
        <v>0</v>
      </c>
      <c r="X36" s="78">
        <v>0</v>
      </c>
      <c r="Y36" s="78">
        <v>0</v>
      </c>
      <c r="Z36" s="78">
        <v>0</v>
      </c>
      <c r="AA36" s="78">
        <v>0</v>
      </c>
      <c r="AB36" s="78">
        <v>0</v>
      </c>
      <c r="AC36" s="78">
        <v>0</v>
      </c>
      <c r="AD36" s="78">
        <v>0</v>
      </c>
      <c r="AE36" s="78">
        <v>0</v>
      </c>
      <c r="AF36" s="78">
        <v>0</v>
      </c>
      <c r="AG36" s="78">
        <v>0</v>
      </c>
      <c r="AH36" s="78">
        <v>0</v>
      </c>
      <c r="AI36" s="78">
        <v>0</v>
      </c>
      <c r="AJ36" s="78">
        <v>0</v>
      </c>
      <c r="AK36" s="78">
        <v>0</v>
      </c>
      <c r="AL36" s="78"/>
      <c r="AM36" s="78" t="b">
        <v>0</v>
      </c>
      <c r="AN36" s="78" t="s">
        <v>1950</v>
      </c>
      <c r="AO36" s="78" t="s">
        <v>417</v>
      </c>
      <c r="AP36" s="78" t="s">
        <v>822</v>
      </c>
      <c r="AQ36" s="78"/>
      <c r="AR36" s="78" t="s">
        <v>1901</v>
      </c>
    </row>
    <row r="37" spans="1:44" ht="11.25">
      <c r="A37" s="78">
        <v>36</v>
      </c>
      <c r="B37" s="78">
        <v>36</v>
      </c>
      <c r="C37" s="78">
        <v>0</v>
      </c>
      <c r="D37" s="78" t="s">
        <v>832</v>
      </c>
      <c r="E37" s="78"/>
      <c r="F37" s="79">
        <v>4003722</v>
      </c>
      <c r="G37" s="78">
        <v>-4749729</v>
      </c>
      <c r="H37" s="78">
        <v>0</v>
      </c>
      <c r="I37" s="78">
        <v>0</v>
      </c>
      <c r="J37" s="78">
        <v>0</v>
      </c>
      <c r="K37" s="78">
        <v>0</v>
      </c>
      <c r="L37" s="78">
        <v>0</v>
      </c>
      <c r="M37" s="78">
        <v>0</v>
      </c>
      <c r="N37" s="78">
        <v>0</v>
      </c>
      <c r="O37" s="78">
        <v>0</v>
      </c>
      <c r="P37" s="78">
        <v>0</v>
      </c>
      <c r="Q37" s="78">
        <v>0</v>
      </c>
      <c r="R37" s="78">
        <v>0</v>
      </c>
      <c r="S37" s="78">
        <v>0</v>
      </c>
      <c r="T37" s="78">
        <v>0</v>
      </c>
      <c r="U37" s="78">
        <v>0</v>
      </c>
      <c r="V37" s="78">
        <v>0</v>
      </c>
      <c r="W37" s="78">
        <v>0</v>
      </c>
      <c r="X37" s="78">
        <v>0</v>
      </c>
      <c r="Y37" s="78">
        <v>0</v>
      </c>
      <c r="Z37" s="78">
        <v>0</v>
      </c>
      <c r="AA37" s="78">
        <v>0</v>
      </c>
      <c r="AB37" s="78">
        <v>0</v>
      </c>
      <c r="AC37" s="78">
        <v>0</v>
      </c>
      <c r="AD37" s="78">
        <v>0</v>
      </c>
      <c r="AE37" s="78">
        <v>0</v>
      </c>
      <c r="AF37" s="78">
        <v>0</v>
      </c>
      <c r="AG37" s="78">
        <v>0</v>
      </c>
      <c r="AH37" s="78">
        <v>0</v>
      </c>
      <c r="AI37" s="78">
        <v>0</v>
      </c>
      <c r="AJ37" s="78">
        <v>0</v>
      </c>
      <c r="AK37" s="78">
        <v>0</v>
      </c>
      <c r="AL37" s="78">
        <v>119</v>
      </c>
      <c r="AM37" s="78" t="b">
        <v>0</v>
      </c>
      <c r="AN37" s="78" t="s">
        <v>1950</v>
      </c>
      <c r="AO37" s="78" t="s">
        <v>417</v>
      </c>
      <c r="AP37" s="78" t="s">
        <v>822</v>
      </c>
      <c r="AQ37" s="78"/>
      <c r="AR37" s="78" t="s">
        <v>1901</v>
      </c>
    </row>
    <row r="38" spans="1:44" ht="11.25">
      <c r="A38" s="78">
        <v>37</v>
      </c>
      <c r="B38" s="78">
        <v>37</v>
      </c>
      <c r="C38" s="78">
        <v>0</v>
      </c>
      <c r="D38" s="78" t="s">
        <v>833</v>
      </c>
      <c r="E38" s="78"/>
      <c r="F38" s="79">
        <v>14045544</v>
      </c>
      <c r="G38" s="78">
        <v>15374933</v>
      </c>
      <c r="H38" s="78">
        <v>0</v>
      </c>
      <c r="I38" s="78">
        <v>0</v>
      </c>
      <c r="J38" s="78">
        <v>0</v>
      </c>
      <c r="K38" s="78">
        <v>0</v>
      </c>
      <c r="L38" s="78">
        <v>0</v>
      </c>
      <c r="M38" s="78">
        <v>0</v>
      </c>
      <c r="N38" s="78">
        <v>0</v>
      </c>
      <c r="O38" s="78">
        <v>0</v>
      </c>
      <c r="P38" s="78">
        <v>0</v>
      </c>
      <c r="Q38" s="78">
        <v>0</v>
      </c>
      <c r="R38" s="78">
        <v>0</v>
      </c>
      <c r="S38" s="78">
        <v>0</v>
      </c>
      <c r="T38" s="78">
        <v>0</v>
      </c>
      <c r="U38" s="78">
        <v>0</v>
      </c>
      <c r="V38" s="78">
        <v>0</v>
      </c>
      <c r="W38" s="78">
        <v>0</v>
      </c>
      <c r="X38" s="78">
        <v>0</v>
      </c>
      <c r="Y38" s="78">
        <v>0</v>
      </c>
      <c r="Z38" s="78">
        <v>0</v>
      </c>
      <c r="AA38" s="78">
        <v>0</v>
      </c>
      <c r="AB38" s="78">
        <v>0</v>
      </c>
      <c r="AC38" s="78">
        <v>0</v>
      </c>
      <c r="AD38" s="78">
        <v>0</v>
      </c>
      <c r="AE38" s="78">
        <v>0</v>
      </c>
      <c r="AF38" s="78">
        <v>0</v>
      </c>
      <c r="AG38" s="78">
        <v>0</v>
      </c>
      <c r="AH38" s="78">
        <v>0</v>
      </c>
      <c r="AI38" s="78">
        <v>0</v>
      </c>
      <c r="AJ38" s="78">
        <v>0</v>
      </c>
      <c r="AK38" s="78">
        <v>0</v>
      </c>
      <c r="AL38" s="78"/>
      <c r="AM38" s="78" t="b">
        <v>0</v>
      </c>
      <c r="AN38" s="78" t="s">
        <v>1950</v>
      </c>
      <c r="AO38" s="78" t="s">
        <v>417</v>
      </c>
      <c r="AP38" s="78" t="s">
        <v>822</v>
      </c>
      <c r="AQ38" s="78"/>
      <c r="AR38" s="78" t="s">
        <v>1901</v>
      </c>
    </row>
    <row r="39" spans="1:44" ht="11.25">
      <c r="A39" s="78">
        <v>38</v>
      </c>
      <c r="B39" s="78">
        <v>38</v>
      </c>
      <c r="C39" s="78">
        <v>0</v>
      </c>
      <c r="D39" s="78" t="s">
        <v>834</v>
      </c>
      <c r="E39" s="78"/>
      <c r="F39" s="79">
        <v>7977827</v>
      </c>
      <c r="G39" s="78">
        <v>3800219</v>
      </c>
      <c r="H39" s="78">
        <v>0</v>
      </c>
      <c r="I39" s="78">
        <v>0</v>
      </c>
      <c r="J39" s="78">
        <v>0</v>
      </c>
      <c r="K39" s="78">
        <v>0</v>
      </c>
      <c r="L39" s="78">
        <v>0</v>
      </c>
      <c r="M39" s="78">
        <v>0</v>
      </c>
      <c r="N39" s="78">
        <v>0</v>
      </c>
      <c r="O39" s="78">
        <v>0</v>
      </c>
      <c r="P39" s="78">
        <v>0</v>
      </c>
      <c r="Q39" s="78">
        <v>0</v>
      </c>
      <c r="R39" s="78">
        <v>0</v>
      </c>
      <c r="S39" s="78">
        <v>0</v>
      </c>
      <c r="T39" s="78">
        <v>0</v>
      </c>
      <c r="U39" s="78">
        <v>0</v>
      </c>
      <c r="V39" s="78">
        <v>0</v>
      </c>
      <c r="W39" s="78">
        <v>0</v>
      </c>
      <c r="X39" s="78">
        <v>0</v>
      </c>
      <c r="Y39" s="78">
        <v>0</v>
      </c>
      <c r="Z39" s="78">
        <v>0</v>
      </c>
      <c r="AA39" s="78">
        <v>0</v>
      </c>
      <c r="AB39" s="78">
        <v>0</v>
      </c>
      <c r="AC39" s="78">
        <v>0</v>
      </c>
      <c r="AD39" s="78">
        <v>0</v>
      </c>
      <c r="AE39" s="78">
        <v>0</v>
      </c>
      <c r="AF39" s="78">
        <v>0</v>
      </c>
      <c r="AG39" s="78">
        <v>0</v>
      </c>
      <c r="AH39" s="78">
        <v>0</v>
      </c>
      <c r="AI39" s="78">
        <v>0</v>
      </c>
      <c r="AJ39" s="78">
        <v>0</v>
      </c>
      <c r="AK39" s="78">
        <v>0</v>
      </c>
      <c r="AL39" s="78"/>
      <c r="AM39" s="78" t="b">
        <v>0</v>
      </c>
      <c r="AN39" s="78" t="s">
        <v>1950</v>
      </c>
      <c r="AO39" s="78" t="s">
        <v>417</v>
      </c>
      <c r="AP39" s="78" t="s">
        <v>822</v>
      </c>
      <c r="AQ39" s="78"/>
      <c r="AR39" s="78" t="s">
        <v>1901</v>
      </c>
    </row>
    <row r="40" spans="1:44" ht="11.25">
      <c r="A40" s="78">
        <v>39</v>
      </c>
      <c r="B40" s="78">
        <v>39</v>
      </c>
      <c r="C40" s="78">
        <v>0</v>
      </c>
      <c r="D40" s="78" t="s">
        <v>835</v>
      </c>
      <c r="E40" s="78"/>
      <c r="F40" s="79">
        <v>3889163</v>
      </c>
      <c r="G40" s="78">
        <v>2633585</v>
      </c>
      <c r="H40" s="78">
        <v>0</v>
      </c>
      <c r="I40" s="78">
        <v>0</v>
      </c>
      <c r="J40" s="78">
        <v>0</v>
      </c>
      <c r="K40" s="78">
        <v>0</v>
      </c>
      <c r="L40" s="78">
        <v>0</v>
      </c>
      <c r="M40" s="78">
        <v>0</v>
      </c>
      <c r="N40" s="78">
        <v>0</v>
      </c>
      <c r="O40" s="78">
        <v>0</v>
      </c>
      <c r="P40" s="78">
        <v>0</v>
      </c>
      <c r="Q40" s="78">
        <v>0</v>
      </c>
      <c r="R40" s="78">
        <v>0</v>
      </c>
      <c r="S40" s="78">
        <v>0</v>
      </c>
      <c r="T40" s="78">
        <v>0</v>
      </c>
      <c r="U40" s="78">
        <v>0</v>
      </c>
      <c r="V40" s="78">
        <v>0</v>
      </c>
      <c r="W40" s="78">
        <v>0</v>
      </c>
      <c r="X40" s="78">
        <v>0</v>
      </c>
      <c r="Y40" s="78">
        <v>0</v>
      </c>
      <c r="Z40" s="78">
        <v>0</v>
      </c>
      <c r="AA40" s="78">
        <v>0</v>
      </c>
      <c r="AB40" s="78">
        <v>0</v>
      </c>
      <c r="AC40" s="78">
        <v>0</v>
      </c>
      <c r="AD40" s="78">
        <v>0</v>
      </c>
      <c r="AE40" s="78">
        <v>0</v>
      </c>
      <c r="AF40" s="78">
        <v>0</v>
      </c>
      <c r="AG40" s="78">
        <v>0</v>
      </c>
      <c r="AH40" s="78">
        <v>0</v>
      </c>
      <c r="AI40" s="78">
        <v>0</v>
      </c>
      <c r="AJ40" s="78">
        <v>0</v>
      </c>
      <c r="AK40" s="78">
        <v>0</v>
      </c>
      <c r="AL40" s="78"/>
      <c r="AM40" s="78" t="b">
        <v>0</v>
      </c>
      <c r="AN40" s="78" t="s">
        <v>1950</v>
      </c>
      <c r="AO40" s="78" t="s">
        <v>417</v>
      </c>
      <c r="AP40" s="78" t="s">
        <v>822</v>
      </c>
      <c r="AQ40" s="78"/>
      <c r="AR40" s="78" t="s">
        <v>1901</v>
      </c>
    </row>
    <row r="41" spans="1:44" ht="11.25">
      <c r="A41" s="78">
        <v>40</v>
      </c>
      <c r="B41" s="78">
        <v>40</v>
      </c>
      <c r="C41" s="78">
        <v>0</v>
      </c>
      <c r="D41" s="78" t="s">
        <v>836</v>
      </c>
      <c r="E41" s="78"/>
      <c r="F41" s="79">
        <v>33146</v>
      </c>
      <c r="G41" s="78">
        <v>70000</v>
      </c>
      <c r="H41" s="78">
        <v>0</v>
      </c>
      <c r="I41" s="78">
        <v>0</v>
      </c>
      <c r="J41" s="78">
        <v>0</v>
      </c>
      <c r="K41" s="78">
        <v>0</v>
      </c>
      <c r="L41" s="78">
        <v>0</v>
      </c>
      <c r="M41" s="78">
        <v>0</v>
      </c>
      <c r="N41" s="78">
        <v>0</v>
      </c>
      <c r="O41" s="78">
        <v>0</v>
      </c>
      <c r="P41" s="78">
        <v>0</v>
      </c>
      <c r="Q41" s="78">
        <v>0</v>
      </c>
      <c r="R41" s="78">
        <v>0</v>
      </c>
      <c r="S41" s="78">
        <v>0</v>
      </c>
      <c r="T41" s="78">
        <v>0</v>
      </c>
      <c r="U41" s="78">
        <v>0</v>
      </c>
      <c r="V41" s="78">
        <v>0</v>
      </c>
      <c r="W41" s="78">
        <v>0</v>
      </c>
      <c r="X41" s="78">
        <v>0</v>
      </c>
      <c r="Y41" s="78">
        <v>0</v>
      </c>
      <c r="Z41" s="78">
        <v>0</v>
      </c>
      <c r="AA41" s="78">
        <v>0</v>
      </c>
      <c r="AB41" s="78">
        <v>0</v>
      </c>
      <c r="AC41" s="78">
        <v>0</v>
      </c>
      <c r="AD41" s="78">
        <v>0</v>
      </c>
      <c r="AE41" s="78">
        <v>0</v>
      </c>
      <c r="AF41" s="78">
        <v>0</v>
      </c>
      <c r="AG41" s="78">
        <v>0</v>
      </c>
      <c r="AH41" s="78">
        <v>0</v>
      </c>
      <c r="AI41" s="78">
        <v>0</v>
      </c>
      <c r="AJ41" s="78">
        <v>0</v>
      </c>
      <c r="AK41" s="78">
        <v>0</v>
      </c>
      <c r="AL41" s="78"/>
      <c r="AM41" s="78" t="b">
        <v>0</v>
      </c>
      <c r="AN41" s="78" t="s">
        <v>1950</v>
      </c>
      <c r="AO41" s="78" t="s">
        <v>417</v>
      </c>
      <c r="AP41" s="78" t="s">
        <v>822</v>
      </c>
      <c r="AQ41" s="78"/>
      <c r="AR41" s="78" t="s">
        <v>1901</v>
      </c>
    </row>
    <row r="42" spans="1:44" ht="11.25">
      <c r="A42" s="78">
        <v>41</v>
      </c>
      <c r="B42" s="78">
        <v>41</v>
      </c>
      <c r="C42" s="78">
        <v>0</v>
      </c>
      <c r="D42" s="78" t="s">
        <v>967</v>
      </c>
      <c r="E42" s="78"/>
      <c r="F42" s="79">
        <v>30077468</v>
      </c>
      <c r="G42" s="78">
        <v>16100138</v>
      </c>
      <c r="H42" s="78">
        <v>0</v>
      </c>
      <c r="I42" s="78">
        <v>0</v>
      </c>
      <c r="J42" s="78">
        <v>0</v>
      </c>
      <c r="K42" s="78">
        <v>0</v>
      </c>
      <c r="L42" s="78">
        <v>0</v>
      </c>
      <c r="M42" s="78">
        <v>0</v>
      </c>
      <c r="N42" s="78">
        <v>0</v>
      </c>
      <c r="O42" s="78">
        <v>0</v>
      </c>
      <c r="P42" s="78">
        <v>0</v>
      </c>
      <c r="Q42" s="78">
        <v>0</v>
      </c>
      <c r="R42" s="78">
        <v>0</v>
      </c>
      <c r="S42" s="78">
        <v>0</v>
      </c>
      <c r="T42" s="78">
        <v>0</v>
      </c>
      <c r="U42" s="78">
        <v>0</v>
      </c>
      <c r="V42" s="78">
        <v>0</v>
      </c>
      <c r="W42" s="78">
        <v>0</v>
      </c>
      <c r="X42" s="78">
        <v>0</v>
      </c>
      <c r="Y42" s="78">
        <v>0</v>
      </c>
      <c r="Z42" s="78">
        <v>0</v>
      </c>
      <c r="AA42" s="78">
        <v>0</v>
      </c>
      <c r="AB42" s="78">
        <v>0</v>
      </c>
      <c r="AC42" s="78">
        <v>0</v>
      </c>
      <c r="AD42" s="78">
        <v>0</v>
      </c>
      <c r="AE42" s="78">
        <v>0</v>
      </c>
      <c r="AF42" s="78">
        <v>0</v>
      </c>
      <c r="AG42" s="78">
        <v>0</v>
      </c>
      <c r="AH42" s="78">
        <v>0</v>
      </c>
      <c r="AI42" s="78">
        <v>0</v>
      </c>
      <c r="AJ42" s="78">
        <v>0</v>
      </c>
      <c r="AK42" s="78">
        <v>0</v>
      </c>
      <c r="AL42" s="78"/>
      <c r="AM42" s="78" t="b">
        <v>1</v>
      </c>
      <c r="AN42" s="78"/>
      <c r="AO42" s="78" t="s">
        <v>821</v>
      </c>
      <c r="AP42" s="78" t="s">
        <v>822</v>
      </c>
      <c r="AQ42" s="78" t="s">
        <v>823</v>
      </c>
      <c r="AR42" s="78" t="s">
        <v>1901</v>
      </c>
    </row>
    <row r="43" spans="1:44" ht="11.25">
      <c r="A43" s="78">
        <v>42</v>
      </c>
      <c r="B43" s="78">
        <v>42</v>
      </c>
      <c r="C43" s="78">
        <v>0</v>
      </c>
      <c r="D43" s="78" t="s">
        <v>968</v>
      </c>
      <c r="E43" s="78"/>
      <c r="F43" s="79">
        <v>0</v>
      </c>
      <c r="G43" s="78">
        <v>0</v>
      </c>
      <c r="H43" s="78">
        <v>0</v>
      </c>
      <c r="I43" s="78">
        <v>0</v>
      </c>
      <c r="J43" s="78">
        <v>0</v>
      </c>
      <c r="K43" s="78">
        <v>0</v>
      </c>
      <c r="L43" s="78">
        <v>0</v>
      </c>
      <c r="M43" s="78">
        <v>0</v>
      </c>
      <c r="N43" s="78">
        <v>0</v>
      </c>
      <c r="O43" s="78">
        <v>0</v>
      </c>
      <c r="P43" s="78">
        <v>0</v>
      </c>
      <c r="Q43" s="78">
        <v>0</v>
      </c>
      <c r="R43" s="78">
        <v>0</v>
      </c>
      <c r="S43" s="78">
        <v>0</v>
      </c>
      <c r="T43" s="78">
        <v>0</v>
      </c>
      <c r="U43" s="78">
        <v>0</v>
      </c>
      <c r="V43" s="78">
        <v>0</v>
      </c>
      <c r="W43" s="78">
        <v>0</v>
      </c>
      <c r="X43" s="78">
        <v>0</v>
      </c>
      <c r="Y43" s="78">
        <v>0</v>
      </c>
      <c r="Z43" s="78">
        <v>0</v>
      </c>
      <c r="AA43" s="78">
        <v>0</v>
      </c>
      <c r="AB43" s="78">
        <v>0</v>
      </c>
      <c r="AC43" s="78">
        <v>0</v>
      </c>
      <c r="AD43" s="78">
        <v>0</v>
      </c>
      <c r="AE43" s="78">
        <v>0</v>
      </c>
      <c r="AF43" s="78">
        <v>0</v>
      </c>
      <c r="AG43" s="78">
        <v>0</v>
      </c>
      <c r="AH43" s="78">
        <v>0</v>
      </c>
      <c r="AI43" s="78">
        <v>0</v>
      </c>
      <c r="AJ43" s="78">
        <v>0</v>
      </c>
      <c r="AK43" s="78">
        <v>0</v>
      </c>
      <c r="AL43" s="78"/>
      <c r="AM43" s="78" t="b">
        <v>0</v>
      </c>
      <c r="AN43" s="78"/>
      <c r="AO43" s="78" t="s">
        <v>417</v>
      </c>
      <c r="AP43" s="78" t="s">
        <v>789</v>
      </c>
      <c r="AQ43" s="78"/>
      <c r="AR43" s="78" t="s">
        <v>1901</v>
      </c>
    </row>
    <row r="44" spans="1:44" ht="11.25">
      <c r="A44" s="78">
        <v>43</v>
      </c>
      <c r="B44" s="78">
        <v>43</v>
      </c>
      <c r="C44" s="78">
        <v>0</v>
      </c>
      <c r="D44" s="78" t="s">
        <v>969</v>
      </c>
      <c r="E44" s="78"/>
      <c r="F44" s="79">
        <v>4351</v>
      </c>
      <c r="G44" s="78">
        <v>0</v>
      </c>
      <c r="H44" s="78">
        <v>0</v>
      </c>
      <c r="I44" s="78">
        <v>0</v>
      </c>
      <c r="J44" s="78">
        <v>0</v>
      </c>
      <c r="K44" s="78">
        <v>0</v>
      </c>
      <c r="L44" s="78">
        <v>0</v>
      </c>
      <c r="M44" s="78">
        <v>0</v>
      </c>
      <c r="N44" s="78">
        <v>0</v>
      </c>
      <c r="O44" s="78">
        <v>0</v>
      </c>
      <c r="P44" s="78">
        <v>0</v>
      </c>
      <c r="Q44" s="78">
        <v>0</v>
      </c>
      <c r="R44" s="78">
        <v>0</v>
      </c>
      <c r="S44" s="78">
        <v>0</v>
      </c>
      <c r="T44" s="78">
        <v>0</v>
      </c>
      <c r="U44" s="78">
        <v>0</v>
      </c>
      <c r="V44" s="78">
        <v>0</v>
      </c>
      <c r="W44" s="78">
        <v>0</v>
      </c>
      <c r="X44" s="78">
        <v>0</v>
      </c>
      <c r="Y44" s="78">
        <v>0</v>
      </c>
      <c r="Z44" s="78">
        <v>0</v>
      </c>
      <c r="AA44" s="78">
        <v>0</v>
      </c>
      <c r="AB44" s="78">
        <v>0</v>
      </c>
      <c r="AC44" s="78">
        <v>0</v>
      </c>
      <c r="AD44" s="78">
        <v>0</v>
      </c>
      <c r="AE44" s="78">
        <v>0</v>
      </c>
      <c r="AF44" s="78">
        <v>0</v>
      </c>
      <c r="AG44" s="78">
        <v>0</v>
      </c>
      <c r="AH44" s="78">
        <v>0</v>
      </c>
      <c r="AI44" s="78">
        <v>0</v>
      </c>
      <c r="AJ44" s="78">
        <v>0</v>
      </c>
      <c r="AK44" s="78">
        <v>0</v>
      </c>
      <c r="AL44" s="78"/>
      <c r="AM44" s="78" t="b">
        <v>0</v>
      </c>
      <c r="AN44" s="78" t="s">
        <v>1952</v>
      </c>
      <c r="AO44" s="78" t="s">
        <v>417</v>
      </c>
      <c r="AP44" s="78" t="s">
        <v>822</v>
      </c>
      <c r="AQ44" s="78"/>
      <c r="AR44" s="78" t="s">
        <v>1901</v>
      </c>
    </row>
    <row r="45" spans="1:44" ht="11.25">
      <c r="A45" s="78">
        <v>44</v>
      </c>
      <c r="B45" s="78">
        <v>44</v>
      </c>
      <c r="C45" s="78">
        <v>0</v>
      </c>
      <c r="D45" s="78" t="s">
        <v>970</v>
      </c>
      <c r="E45" s="78"/>
      <c r="F45" s="79">
        <v>0</v>
      </c>
      <c r="G45" s="78">
        <v>0</v>
      </c>
      <c r="H45" s="78">
        <v>0</v>
      </c>
      <c r="I45" s="78">
        <v>0</v>
      </c>
      <c r="J45" s="78">
        <v>0</v>
      </c>
      <c r="K45" s="78">
        <v>0</v>
      </c>
      <c r="L45" s="78">
        <v>0</v>
      </c>
      <c r="M45" s="78">
        <v>0</v>
      </c>
      <c r="N45" s="78">
        <v>0</v>
      </c>
      <c r="O45" s="78">
        <v>0</v>
      </c>
      <c r="P45" s="78">
        <v>0</v>
      </c>
      <c r="Q45" s="78">
        <v>0</v>
      </c>
      <c r="R45" s="78">
        <v>0</v>
      </c>
      <c r="S45" s="78">
        <v>0</v>
      </c>
      <c r="T45" s="78">
        <v>0</v>
      </c>
      <c r="U45" s="78">
        <v>0</v>
      </c>
      <c r="V45" s="78">
        <v>0</v>
      </c>
      <c r="W45" s="78">
        <v>0</v>
      </c>
      <c r="X45" s="78">
        <v>0</v>
      </c>
      <c r="Y45" s="78">
        <v>0</v>
      </c>
      <c r="Z45" s="78">
        <v>0</v>
      </c>
      <c r="AA45" s="78">
        <v>0</v>
      </c>
      <c r="AB45" s="78">
        <v>0</v>
      </c>
      <c r="AC45" s="78">
        <v>0</v>
      </c>
      <c r="AD45" s="78">
        <v>0</v>
      </c>
      <c r="AE45" s="78">
        <v>0</v>
      </c>
      <c r="AF45" s="78">
        <v>0</v>
      </c>
      <c r="AG45" s="78">
        <v>0</v>
      </c>
      <c r="AH45" s="78">
        <v>0</v>
      </c>
      <c r="AI45" s="78">
        <v>0</v>
      </c>
      <c r="AJ45" s="78">
        <v>0</v>
      </c>
      <c r="AK45" s="78">
        <v>0</v>
      </c>
      <c r="AL45" s="78">
        <v>340</v>
      </c>
      <c r="AM45" s="78" t="b">
        <v>0</v>
      </c>
      <c r="AN45" s="78" t="s">
        <v>1952</v>
      </c>
      <c r="AO45" s="78" t="s">
        <v>417</v>
      </c>
      <c r="AP45" s="78" t="s">
        <v>822</v>
      </c>
      <c r="AQ45" s="78"/>
      <c r="AR45" s="78" t="s">
        <v>1901</v>
      </c>
    </row>
    <row r="46" spans="1:44" ht="11.25">
      <c r="A46" s="78">
        <v>45</v>
      </c>
      <c r="B46" s="78">
        <v>45</v>
      </c>
      <c r="C46" s="78">
        <v>0</v>
      </c>
      <c r="D46" s="78" t="s">
        <v>1953</v>
      </c>
      <c r="E46" s="78"/>
      <c r="F46" s="79">
        <v>899394</v>
      </c>
      <c r="G46" s="78">
        <v>1711988</v>
      </c>
      <c r="H46" s="78">
        <v>0</v>
      </c>
      <c r="I46" s="78">
        <v>0</v>
      </c>
      <c r="J46" s="78">
        <v>0</v>
      </c>
      <c r="K46" s="78">
        <v>0</v>
      </c>
      <c r="L46" s="78">
        <v>0</v>
      </c>
      <c r="M46" s="78">
        <v>0</v>
      </c>
      <c r="N46" s="78">
        <v>0</v>
      </c>
      <c r="O46" s="78">
        <v>0</v>
      </c>
      <c r="P46" s="78">
        <v>0</v>
      </c>
      <c r="Q46" s="78">
        <v>0</v>
      </c>
      <c r="R46" s="78">
        <v>0</v>
      </c>
      <c r="S46" s="78">
        <v>0</v>
      </c>
      <c r="T46" s="78">
        <v>0</v>
      </c>
      <c r="U46" s="78">
        <v>0</v>
      </c>
      <c r="V46" s="78">
        <v>0</v>
      </c>
      <c r="W46" s="78">
        <v>0</v>
      </c>
      <c r="X46" s="78">
        <v>0</v>
      </c>
      <c r="Y46" s="78">
        <v>0</v>
      </c>
      <c r="Z46" s="78">
        <v>0</v>
      </c>
      <c r="AA46" s="78">
        <v>0</v>
      </c>
      <c r="AB46" s="78">
        <v>0</v>
      </c>
      <c r="AC46" s="78">
        <v>0</v>
      </c>
      <c r="AD46" s="78">
        <v>0</v>
      </c>
      <c r="AE46" s="78">
        <v>0</v>
      </c>
      <c r="AF46" s="78">
        <v>0</v>
      </c>
      <c r="AG46" s="78">
        <v>0</v>
      </c>
      <c r="AH46" s="78">
        <v>0</v>
      </c>
      <c r="AI46" s="78">
        <v>0</v>
      </c>
      <c r="AJ46" s="78">
        <v>0</v>
      </c>
      <c r="AK46" s="78">
        <v>0</v>
      </c>
      <c r="AL46" s="78">
        <v>340</v>
      </c>
      <c r="AM46" s="78" t="b">
        <v>0</v>
      </c>
      <c r="AN46" s="78" t="s">
        <v>1952</v>
      </c>
      <c r="AO46" s="78" t="s">
        <v>417</v>
      </c>
      <c r="AP46" s="78" t="s">
        <v>822</v>
      </c>
      <c r="AQ46" s="78"/>
      <c r="AR46" s="78" t="s">
        <v>1901</v>
      </c>
    </row>
    <row r="47" spans="1:44" ht="11.25">
      <c r="A47" s="78">
        <v>46</v>
      </c>
      <c r="B47" s="78">
        <v>46</v>
      </c>
      <c r="C47" s="78">
        <v>0</v>
      </c>
      <c r="D47" s="78" t="s">
        <v>1954</v>
      </c>
      <c r="E47" s="78"/>
      <c r="F47" s="79">
        <v>-3091289</v>
      </c>
      <c r="G47" s="78">
        <v>-3098588</v>
      </c>
      <c r="H47" s="78">
        <v>0</v>
      </c>
      <c r="I47" s="78">
        <v>0</v>
      </c>
      <c r="J47" s="78">
        <v>0</v>
      </c>
      <c r="K47" s="78">
        <v>0</v>
      </c>
      <c r="L47" s="78">
        <v>0</v>
      </c>
      <c r="M47" s="78">
        <v>0</v>
      </c>
      <c r="N47" s="78">
        <v>0</v>
      </c>
      <c r="O47" s="78">
        <v>0</v>
      </c>
      <c r="P47" s="78">
        <v>0</v>
      </c>
      <c r="Q47" s="78">
        <v>0</v>
      </c>
      <c r="R47" s="78">
        <v>0</v>
      </c>
      <c r="S47" s="78">
        <v>0</v>
      </c>
      <c r="T47" s="78">
        <v>0</v>
      </c>
      <c r="U47" s="78">
        <v>0</v>
      </c>
      <c r="V47" s="78">
        <v>0</v>
      </c>
      <c r="W47" s="78">
        <v>0</v>
      </c>
      <c r="X47" s="78">
        <v>0</v>
      </c>
      <c r="Y47" s="78">
        <v>0</v>
      </c>
      <c r="Z47" s="78">
        <v>0</v>
      </c>
      <c r="AA47" s="78">
        <v>0</v>
      </c>
      <c r="AB47" s="78">
        <v>0</v>
      </c>
      <c r="AC47" s="78">
        <v>0</v>
      </c>
      <c r="AD47" s="78">
        <v>0</v>
      </c>
      <c r="AE47" s="78">
        <v>0</v>
      </c>
      <c r="AF47" s="78">
        <v>0</v>
      </c>
      <c r="AG47" s="78">
        <v>0</v>
      </c>
      <c r="AH47" s="78">
        <v>0</v>
      </c>
      <c r="AI47" s="78">
        <v>0</v>
      </c>
      <c r="AJ47" s="78">
        <v>0</v>
      </c>
      <c r="AK47" s="78">
        <v>0</v>
      </c>
      <c r="AL47" s="78"/>
      <c r="AM47" s="78" t="b">
        <v>0</v>
      </c>
      <c r="AN47" s="78" t="s">
        <v>1952</v>
      </c>
      <c r="AO47" s="78" t="s">
        <v>417</v>
      </c>
      <c r="AP47" s="78" t="s">
        <v>822</v>
      </c>
      <c r="AQ47" s="78"/>
      <c r="AR47" s="78" t="s">
        <v>1901</v>
      </c>
    </row>
    <row r="48" spans="1:44" ht="11.25">
      <c r="A48" s="78">
        <v>47</v>
      </c>
      <c r="B48" s="78">
        <v>47</v>
      </c>
      <c r="C48" s="78">
        <v>0</v>
      </c>
      <c r="D48" s="78" t="s">
        <v>1955</v>
      </c>
      <c r="E48" s="78"/>
      <c r="F48" s="79">
        <v>1900400</v>
      </c>
      <c r="G48" s="78">
        <v>710167</v>
      </c>
      <c r="H48" s="78">
        <v>0</v>
      </c>
      <c r="I48" s="78">
        <v>0</v>
      </c>
      <c r="J48" s="78">
        <v>0</v>
      </c>
      <c r="K48" s="78">
        <v>0</v>
      </c>
      <c r="L48" s="78">
        <v>0</v>
      </c>
      <c r="M48" s="78">
        <v>0</v>
      </c>
      <c r="N48" s="78">
        <v>0</v>
      </c>
      <c r="O48" s="78">
        <v>0</v>
      </c>
      <c r="P48" s="78">
        <v>0</v>
      </c>
      <c r="Q48" s="78">
        <v>0</v>
      </c>
      <c r="R48" s="78">
        <v>0</v>
      </c>
      <c r="S48" s="78">
        <v>0</v>
      </c>
      <c r="T48" s="78">
        <v>0</v>
      </c>
      <c r="U48" s="78">
        <v>0</v>
      </c>
      <c r="V48" s="78">
        <v>0</v>
      </c>
      <c r="W48" s="78">
        <v>0</v>
      </c>
      <c r="X48" s="78">
        <v>0</v>
      </c>
      <c r="Y48" s="78">
        <v>0</v>
      </c>
      <c r="Z48" s="78">
        <v>0</v>
      </c>
      <c r="AA48" s="78">
        <v>0</v>
      </c>
      <c r="AB48" s="78">
        <v>0</v>
      </c>
      <c r="AC48" s="78">
        <v>0</v>
      </c>
      <c r="AD48" s="78">
        <v>0</v>
      </c>
      <c r="AE48" s="78">
        <v>0</v>
      </c>
      <c r="AF48" s="78">
        <v>0</v>
      </c>
      <c r="AG48" s="78">
        <v>0</v>
      </c>
      <c r="AH48" s="78">
        <v>0</v>
      </c>
      <c r="AI48" s="78">
        <v>0</v>
      </c>
      <c r="AJ48" s="78">
        <v>0</v>
      </c>
      <c r="AK48" s="78">
        <v>0</v>
      </c>
      <c r="AL48" s="78"/>
      <c r="AM48" s="78" t="b">
        <v>0</v>
      </c>
      <c r="AN48" s="78" t="s">
        <v>1952</v>
      </c>
      <c r="AO48" s="78" t="s">
        <v>417</v>
      </c>
      <c r="AP48" s="78" t="s">
        <v>822</v>
      </c>
      <c r="AQ48" s="78"/>
      <c r="AR48" s="78" t="s">
        <v>1901</v>
      </c>
    </row>
    <row r="49" spans="1:44" ht="11.25">
      <c r="A49" s="78">
        <v>48</v>
      </c>
      <c r="B49" s="78">
        <v>48</v>
      </c>
      <c r="C49" s="78">
        <v>0</v>
      </c>
      <c r="D49" s="78" t="s">
        <v>1956</v>
      </c>
      <c r="E49" s="78"/>
      <c r="F49" s="79">
        <v>2521874</v>
      </c>
      <c r="G49" s="78">
        <v>2175944</v>
      </c>
      <c r="H49" s="78">
        <v>0</v>
      </c>
      <c r="I49" s="78">
        <v>0</v>
      </c>
      <c r="J49" s="78">
        <v>0</v>
      </c>
      <c r="K49" s="78">
        <v>0</v>
      </c>
      <c r="L49" s="78">
        <v>0</v>
      </c>
      <c r="M49" s="78">
        <v>0</v>
      </c>
      <c r="N49" s="78">
        <v>0</v>
      </c>
      <c r="O49" s="78">
        <v>0</v>
      </c>
      <c r="P49" s="78">
        <v>0</v>
      </c>
      <c r="Q49" s="78">
        <v>0</v>
      </c>
      <c r="R49" s="78">
        <v>0</v>
      </c>
      <c r="S49" s="78">
        <v>0</v>
      </c>
      <c r="T49" s="78">
        <v>0</v>
      </c>
      <c r="U49" s="78">
        <v>0</v>
      </c>
      <c r="V49" s="78">
        <v>0</v>
      </c>
      <c r="W49" s="78">
        <v>0</v>
      </c>
      <c r="X49" s="78">
        <v>0</v>
      </c>
      <c r="Y49" s="78">
        <v>0</v>
      </c>
      <c r="Z49" s="78">
        <v>0</v>
      </c>
      <c r="AA49" s="78">
        <v>0</v>
      </c>
      <c r="AB49" s="78">
        <v>0</v>
      </c>
      <c r="AC49" s="78">
        <v>0</v>
      </c>
      <c r="AD49" s="78">
        <v>0</v>
      </c>
      <c r="AE49" s="78">
        <v>0</v>
      </c>
      <c r="AF49" s="78">
        <v>0</v>
      </c>
      <c r="AG49" s="78">
        <v>0</v>
      </c>
      <c r="AH49" s="78">
        <v>0</v>
      </c>
      <c r="AI49" s="78">
        <v>0</v>
      </c>
      <c r="AJ49" s="78">
        <v>0</v>
      </c>
      <c r="AK49" s="78">
        <v>0</v>
      </c>
      <c r="AL49" s="78"/>
      <c r="AM49" s="78" t="b">
        <v>0</v>
      </c>
      <c r="AN49" s="78" t="s">
        <v>1952</v>
      </c>
      <c r="AO49" s="78" t="s">
        <v>417</v>
      </c>
      <c r="AP49" s="78" t="s">
        <v>822</v>
      </c>
      <c r="AQ49" s="78"/>
      <c r="AR49" s="78" t="s">
        <v>1901</v>
      </c>
    </row>
    <row r="50" spans="1:44" ht="11.25">
      <c r="A50" s="78">
        <v>49</v>
      </c>
      <c r="B50" s="78">
        <v>49</v>
      </c>
      <c r="C50" s="78">
        <v>0</v>
      </c>
      <c r="D50" s="78" t="s">
        <v>1957</v>
      </c>
      <c r="E50" s="78"/>
      <c r="F50" s="79">
        <v>4235666</v>
      </c>
      <c r="G50" s="78">
        <v>619974</v>
      </c>
      <c r="H50" s="78">
        <v>0</v>
      </c>
      <c r="I50" s="78">
        <v>0</v>
      </c>
      <c r="J50" s="78">
        <v>0</v>
      </c>
      <c r="K50" s="78">
        <v>0</v>
      </c>
      <c r="L50" s="78">
        <v>0</v>
      </c>
      <c r="M50" s="78">
        <v>0</v>
      </c>
      <c r="N50" s="78">
        <v>0</v>
      </c>
      <c r="O50" s="78">
        <v>0</v>
      </c>
      <c r="P50" s="78">
        <v>0</v>
      </c>
      <c r="Q50" s="78">
        <v>0</v>
      </c>
      <c r="R50" s="78">
        <v>0</v>
      </c>
      <c r="S50" s="78">
        <v>0</v>
      </c>
      <c r="T50" s="78">
        <v>0</v>
      </c>
      <c r="U50" s="78">
        <v>0</v>
      </c>
      <c r="V50" s="78">
        <v>0</v>
      </c>
      <c r="W50" s="78">
        <v>0</v>
      </c>
      <c r="X50" s="78">
        <v>0</v>
      </c>
      <c r="Y50" s="78">
        <v>0</v>
      </c>
      <c r="Z50" s="78">
        <v>0</v>
      </c>
      <c r="AA50" s="78">
        <v>0</v>
      </c>
      <c r="AB50" s="78">
        <v>0</v>
      </c>
      <c r="AC50" s="78">
        <v>0</v>
      </c>
      <c r="AD50" s="78">
        <v>0</v>
      </c>
      <c r="AE50" s="78">
        <v>0</v>
      </c>
      <c r="AF50" s="78">
        <v>0</v>
      </c>
      <c r="AG50" s="78">
        <v>0</v>
      </c>
      <c r="AH50" s="78">
        <v>0</v>
      </c>
      <c r="AI50" s="78">
        <v>0</v>
      </c>
      <c r="AJ50" s="78">
        <v>0</v>
      </c>
      <c r="AK50" s="78">
        <v>0</v>
      </c>
      <c r="AL50" s="78"/>
      <c r="AM50" s="78" t="b">
        <v>0</v>
      </c>
      <c r="AN50" s="78" t="s">
        <v>1952</v>
      </c>
      <c r="AO50" s="78" t="s">
        <v>417</v>
      </c>
      <c r="AP50" s="78" t="s">
        <v>822</v>
      </c>
      <c r="AQ50" s="78"/>
      <c r="AR50" s="78" t="s">
        <v>1901</v>
      </c>
    </row>
    <row r="51" spans="1:44" ht="11.25">
      <c r="A51" s="78">
        <v>50</v>
      </c>
      <c r="B51" s="78">
        <v>46</v>
      </c>
      <c r="C51" s="78">
        <v>0</v>
      </c>
      <c r="D51" s="78" t="s">
        <v>1958</v>
      </c>
      <c r="E51" s="78"/>
      <c r="F51" s="79">
        <v>6470396</v>
      </c>
      <c r="G51" s="78">
        <v>2119485</v>
      </c>
      <c r="H51" s="78">
        <v>0</v>
      </c>
      <c r="I51" s="78">
        <v>0</v>
      </c>
      <c r="J51" s="78">
        <v>0</v>
      </c>
      <c r="K51" s="78">
        <v>0</v>
      </c>
      <c r="L51" s="78">
        <v>0</v>
      </c>
      <c r="M51" s="78">
        <v>0</v>
      </c>
      <c r="N51" s="78">
        <v>0</v>
      </c>
      <c r="O51" s="78">
        <v>0</v>
      </c>
      <c r="P51" s="78">
        <v>0</v>
      </c>
      <c r="Q51" s="78">
        <v>0</v>
      </c>
      <c r="R51" s="78">
        <v>0</v>
      </c>
      <c r="S51" s="78">
        <v>0</v>
      </c>
      <c r="T51" s="78">
        <v>0</v>
      </c>
      <c r="U51" s="78">
        <v>0</v>
      </c>
      <c r="V51" s="78">
        <v>0</v>
      </c>
      <c r="W51" s="78">
        <v>0</v>
      </c>
      <c r="X51" s="78">
        <v>0</v>
      </c>
      <c r="Y51" s="78">
        <v>0</v>
      </c>
      <c r="Z51" s="78">
        <v>0</v>
      </c>
      <c r="AA51" s="78">
        <v>0</v>
      </c>
      <c r="AB51" s="78">
        <v>0</v>
      </c>
      <c r="AC51" s="78">
        <v>0</v>
      </c>
      <c r="AD51" s="78">
        <v>0</v>
      </c>
      <c r="AE51" s="78">
        <v>0</v>
      </c>
      <c r="AF51" s="78">
        <v>0</v>
      </c>
      <c r="AG51" s="78">
        <v>0</v>
      </c>
      <c r="AH51" s="78">
        <v>0</v>
      </c>
      <c r="AI51" s="78">
        <v>0</v>
      </c>
      <c r="AJ51" s="78">
        <v>0</v>
      </c>
      <c r="AK51" s="78">
        <v>0</v>
      </c>
      <c r="AL51" s="78"/>
      <c r="AM51" s="78" t="b">
        <v>1</v>
      </c>
      <c r="AN51" s="78"/>
      <c r="AO51" s="78" t="s">
        <v>821</v>
      </c>
      <c r="AP51" s="78" t="s">
        <v>822</v>
      </c>
      <c r="AQ51" s="78" t="s">
        <v>823</v>
      </c>
      <c r="AR51" s="78" t="s">
        <v>1901</v>
      </c>
    </row>
    <row r="52" spans="1:44" ht="11.25">
      <c r="A52" s="78">
        <v>51</v>
      </c>
      <c r="B52" s="78">
        <v>47</v>
      </c>
      <c r="C52" s="78">
        <v>0</v>
      </c>
      <c r="D52" s="78" t="s">
        <v>971</v>
      </c>
      <c r="E52" s="78"/>
      <c r="F52" s="79">
        <v>0</v>
      </c>
      <c r="G52" s="78">
        <v>0</v>
      </c>
      <c r="H52" s="78">
        <v>0</v>
      </c>
      <c r="I52" s="78">
        <v>0</v>
      </c>
      <c r="J52" s="78">
        <v>0</v>
      </c>
      <c r="K52" s="78">
        <v>0</v>
      </c>
      <c r="L52" s="78">
        <v>0</v>
      </c>
      <c r="M52" s="78">
        <v>0</v>
      </c>
      <c r="N52" s="78">
        <v>0</v>
      </c>
      <c r="O52" s="78">
        <v>0</v>
      </c>
      <c r="P52" s="78">
        <v>0</v>
      </c>
      <c r="Q52" s="78">
        <v>0</v>
      </c>
      <c r="R52" s="78">
        <v>0</v>
      </c>
      <c r="S52" s="78">
        <v>0</v>
      </c>
      <c r="T52" s="78">
        <v>0</v>
      </c>
      <c r="U52" s="78">
        <v>0</v>
      </c>
      <c r="V52" s="78">
        <v>0</v>
      </c>
      <c r="W52" s="78">
        <v>0</v>
      </c>
      <c r="X52" s="78">
        <v>0</v>
      </c>
      <c r="Y52" s="78">
        <v>0</v>
      </c>
      <c r="Z52" s="78">
        <v>0</v>
      </c>
      <c r="AA52" s="78">
        <v>0</v>
      </c>
      <c r="AB52" s="78">
        <v>0</v>
      </c>
      <c r="AC52" s="78">
        <v>0</v>
      </c>
      <c r="AD52" s="78">
        <v>0</v>
      </c>
      <c r="AE52" s="78">
        <v>0</v>
      </c>
      <c r="AF52" s="78">
        <v>0</v>
      </c>
      <c r="AG52" s="78">
        <v>0</v>
      </c>
      <c r="AH52" s="78">
        <v>0</v>
      </c>
      <c r="AI52" s="78">
        <v>0</v>
      </c>
      <c r="AJ52" s="78">
        <v>0</v>
      </c>
      <c r="AK52" s="78">
        <v>0</v>
      </c>
      <c r="AL52" s="78"/>
      <c r="AM52" s="78" t="b">
        <v>0</v>
      </c>
      <c r="AN52" s="78"/>
      <c r="AO52" s="78" t="s">
        <v>417</v>
      </c>
      <c r="AP52" s="78" t="s">
        <v>789</v>
      </c>
      <c r="AQ52" s="78"/>
      <c r="AR52" s="78" t="s">
        <v>1901</v>
      </c>
    </row>
    <row r="53" spans="1:44" ht="11.25">
      <c r="A53" s="78">
        <v>52</v>
      </c>
      <c r="B53" s="78">
        <v>48</v>
      </c>
      <c r="C53" s="78">
        <v>0</v>
      </c>
      <c r="D53" s="78" t="s">
        <v>972</v>
      </c>
      <c r="E53" s="78"/>
      <c r="F53" s="79">
        <v>84996</v>
      </c>
      <c r="G53" s="78">
        <v>45826</v>
      </c>
      <c r="H53" s="78">
        <v>0</v>
      </c>
      <c r="I53" s="78">
        <v>0</v>
      </c>
      <c r="J53" s="78">
        <v>0</v>
      </c>
      <c r="K53" s="78">
        <v>0</v>
      </c>
      <c r="L53" s="78">
        <v>0</v>
      </c>
      <c r="M53" s="78">
        <v>0</v>
      </c>
      <c r="N53" s="78">
        <v>0</v>
      </c>
      <c r="O53" s="78">
        <v>0</v>
      </c>
      <c r="P53" s="78">
        <v>0</v>
      </c>
      <c r="Q53" s="78">
        <v>0</v>
      </c>
      <c r="R53" s="78">
        <v>0</v>
      </c>
      <c r="S53" s="78">
        <v>0</v>
      </c>
      <c r="T53" s="78">
        <v>0</v>
      </c>
      <c r="U53" s="78">
        <v>0</v>
      </c>
      <c r="V53" s="78">
        <v>0</v>
      </c>
      <c r="W53" s="78">
        <v>0</v>
      </c>
      <c r="X53" s="78">
        <v>0</v>
      </c>
      <c r="Y53" s="78">
        <v>0</v>
      </c>
      <c r="Z53" s="78">
        <v>0</v>
      </c>
      <c r="AA53" s="78">
        <v>0</v>
      </c>
      <c r="AB53" s="78">
        <v>0</v>
      </c>
      <c r="AC53" s="78">
        <v>0</v>
      </c>
      <c r="AD53" s="78">
        <v>0</v>
      </c>
      <c r="AE53" s="78">
        <v>0</v>
      </c>
      <c r="AF53" s="78">
        <v>0</v>
      </c>
      <c r="AG53" s="78">
        <v>0</v>
      </c>
      <c r="AH53" s="78">
        <v>0</v>
      </c>
      <c r="AI53" s="78">
        <v>0</v>
      </c>
      <c r="AJ53" s="78">
        <v>0</v>
      </c>
      <c r="AK53" s="78">
        <v>0</v>
      </c>
      <c r="AL53" s="78" t="s">
        <v>515</v>
      </c>
      <c r="AM53" s="78" t="b">
        <v>0</v>
      </c>
      <c r="AN53" s="78" t="s">
        <v>1959</v>
      </c>
      <c r="AO53" s="78" t="s">
        <v>417</v>
      </c>
      <c r="AP53" s="78" t="s">
        <v>822</v>
      </c>
      <c r="AQ53" s="78"/>
      <c r="AR53" s="78" t="s">
        <v>1901</v>
      </c>
    </row>
    <row r="54" spans="1:44" ht="11.25">
      <c r="A54" s="78">
        <v>53</v>
      </c>
      <c r="B54" s="78">
        <v>49</v>
      </c>
      <c r="C54" s="78">
        <v>0</v>
      </c>
      <c r="D54" s="78" t="s">
        <v>973</v>
      </c>
      <c r="E54" s="78"/>
      <c r="F54" s="79">
        <v>642791</v>
      </c>
      <c r="G54" s="78">
        <v>1359252</v>
      </c>
      <c r="H54" s="78">
        <v>0</v>
      </c>
      <c r="I54" s="78">
        <v>0</v>
      </c>
      <c r="J54" s="78">
        <v>0</v>
      </c>
      <c r="K54" s="78">
        <v>0</v>
      </c>
      <c r="L54" s="78">
        <v>0</v>
      </c>
      <c r="M54" s="78">
        <v>0</v>
      </c>
      <c r="N54" s="78">
        <v>0</v>
      </c>
      <c r="O54" s="78">
        <v>0</v>
      </c>
      <c r="P54" s="78">
        <v>0</v>
      </c>
      <c r="Q54" s="78">
        <v>0</v>
      </c>
      <c r="R54" s="78">
        <v>0</v>
      </c>
      <c r="S54" s="78">
        <v>0</v>
      </c>
      <c r="T54" s="78">
        <v>0</v>
      </c>
      <c r="U54" s="78">
        <v>0</v>
      </c>
      <c r="V54" s="78">
        <v>0</v>
      </c>
      <c r="W54" s="78">
        <v>0</v>
      </c>
      <c r="X54" s="78">
        <v>0</v>
      </c>
      <c r="Y54" s="78">
        <v>0</v>
      </c>
      <c r="Z54" s="78">
        <v>0</v>
      </c>
      <c r="AA54" s="78">
        <v>0</v>
      </c>
      <c r="AB54" s="78">
        <v>0</v>
      </c>
      <c r="AC54" s="78">
        <v>0</v>
      </c>
      <c r="AD54" s="78">
        <v>0</v>
      </c>
      <c r="AE54" s="78">
        <v>0</v>
      </c>
      <c r="AF54" s="78">
        <v>0</v>
      </c>
      <c r="AG54" s="78">
        <v>0</v>
      </c>
      <c r="AH54" s="78">
        <v>0</v>
      </c>
      <c r="AI54" s="78">
        <v>0</v>
      </c>
      <c r="AJ54" s="78">
        <v>0</v>
      </c>
      <c r="AK54" s="78">
        <v>0</v>
      </c>
      <c r="AL54" s="78" t="s">
        <v>515</v>
      </c>
      <c r="AM54" s="78" t="b">
        <v>0</v>
      </c>
      <c r="AN54" s="78" t="s">
        <v>1959</v>
      </c>
      <c r="AO54" s="78" t="s">
        <v>417</v>
      </c>
      <c r="AP54" s="78" t="s">
        <v>822</v>
      </c>
      <c r="AQ54" s="78"/>
      <c r="AR54" s="78" t="s">
        <v>1901</v>
      </c>
    </row>
    <row r="55" spans="1:44" ht="11.25">
      <c r="A55" s="78">
        <v>54</v>
      </c>
      <c r="B55" s="78">
        <v>50</v>
      </c>
      <c r="C55" s="78">
        <v>0</v>
      </c>
      <c r="D55" s="78" t="s">
        <v>974</v>
      </c>
      <c r="E55" s="78"/>
      <c r="F55" s="79">
        <v>0</v>
      </c>
      <c r="G55" s="78">
        <v>0</v>
      </c>
      <c r="H55" s="78">
        <v>0</v>
      </c>
      <c r="I55" s="78">
        <v>0</v>
      </c>
      <c r="J55" s="78">
        <v>0</v>
      </c>
      <c r="K55" s="78">
        <v>0</v>
      </c>
      <c r="L55" s="78">
        <v>0</v>
      </c>
      <c r="M55" s="78">
        <v>0</v>
      </c>
      <c r="N55" s="78">
        <v>0</v>
      </c>
      <c r="O55" s="78">
        <v>0</v>
      </c>
      <c r="P55" s="78">
        <v>0</v>
      </c>
      <c r="Q55" s="78">
        <v>0</v>
      </c>
      <c r="R55" s="78">
        <v>0</v>
      </c>
      <c r="S55" s="78">
        <v>0</v>
      </c>
      <c r="T55" s="78">
        <v>0</v>
      </c>
      <c r="U55" s="78">
        <v>0</v>
      </c>
      <c r="V55" s="78">
        <v>0</v>
      </c>
      <c r="W55" s="78">
        <v>0</v>
      </c>
      <c r="X55" s="78">
        <v>0</v>
      </c>
      <c r="Y55" s="78">
        <v>0</v>
      </c>
      <c r="Z55" s="78">
        <v>0</v>
      </c>
      <c r="AA55" s="78">
        <v>0</v>
      </c>
      <c r="AB55" s="78">
        <v>0</v>
      </c>
      <c r="AC55" s="78">
        <v>0</v>
      </c>
      <c r="AD55" s="78">
        <v>0</v>
      </c>
      <c r="AE55" s="78">
        <v>0</v>
      </c>
      <c r="AF55" s="78">
        <v>0</v>
      </c>
      <c r="AG55" s="78">
        <v>0</v>
      </c>
      <c r="AH55" s="78">
        <v>0</v>
      </c>
      <c r="AI55" s="78">
        <v>0</v>
      </c>
      <c r="AJ55" s="78">
        <v>0</v>
      </c>
      <c r="AK55" s="78">
        <v>0</v>
      </c>
      <c r="AL55" s="78" t="s">
        <v>515</v>
      </c>
      <c r="AM55" s="78" t="b">
        <v>0</v>
      </c>
      <c r="AN55" s="78" t="s">
        <v>1959</v>
      </c>
      <c r="AO55" s="78" t="s">
        <v>417</v>
      </c>
      <c r="AP55" s="78" t="s">
        <v>822</v>
      </c>
      <c r="AQ55" s="78"/>
      <c r="AR55" s="78" t="s">
        <v>1901</v>
      </c>
    </row>
    <row r="56" spans="1:44" ht="11.25">
      <c r="A56" s="78">
        <v>55</v>
      </c>
      <c r="B56" s="78">
        <v>51</v>
      </c>
      <c r="C56" s="78">
        <v>0</v>
      </c>
      <c r="D56" s="78" t="s">
        <v>975</v>
      </c>
      <c r="E56" s="78"/>
      <c r="F56" s="79">
        <v>1905723</v>
      </c>
      <c r="G56" s="78">
        <v>1948447</v>
      </c>
      <c r="H56" s="78">
        <v>0</v>
      </c>
      <c r="I56" s="78">
        <v>0</v>
      </c>
      <c r="J56" s="78">
        <v>0</v>
      </c>
      <c r="K56" s="78">
        <v>0</v>
      </c>
      <c r="L56" s="78">
        <v>0</v>
      </c>
      <c r="M56" s="78">
        <v>0</v>
      </c>
      <c r="N56" s="78">
        <v>0</v>
      </c>
      <c r="O56" s="78">
        <v>0</v>
      </c>
      <c r="P56" s="78">
        <v>0</v>
      </c>
      <c r="Q56" s="78">
        <v>0</v>
      </c>
      <c r="R56" s="78">
        <v>0</v>
      </c>
      <c r="S56" s="78">
        <v>0</v>
      </c>
      <c r="T56" s="78">
        <v>0</v>
      </c>
      <c r="U56" s="78">
        <v>0</v>
      </c>
      <c r="V56" s="78">
        <v>0</v>
      </c>
      <c r="W56" s="78">
        <v>0</v>
      </c>
      <c r="X56" s="78">
        <v>0</v>
      </c>
      <c r="Y56" s="78">
        <v>0</v>
      </c>
      <c r="Z56" s="78">
        <v>0</v>
      </c>
      <c r="AA56" s="78">
        <v>0</v>
      </c>
      <c r="AB56" s="78">
        <v>0</v>
      </c>
      <c r="AC56" s="78">
        <v>0</v>
      </c>
      <c r="AD56" s="78">
        <v>0</v>
      </c>
      <c r="AE56" s="78">
        <v>0</v>
      </c>
      <c r="AF56" s="78">
        <v>0</v>
      </c>
      <c r="AG56" s="78">
        <v>0</v>
      </c>
      <c r="AH56" s="78">
        <v>0</v>
      </c>
      <c r="AI56" s="78">
        <v>0</v>
      </c>
      <c r="AJ56" s="78">
        <v>0</v>
      </c>
      <c r="AK56" s="78">
        <v>0</v>
      </c>
      <c r="AL56" s="78" t="s">
        <v>809</v>
      </c>
      <c r="AM56" s="78" t="b">
        <v>0</v>
      </c>
      <c r="AN56" s="78" t="s">
        <v>1959</v>
      </c>
      <c r="AO56" s="78" t="s">
        <v>417</v>
      </c>
      <c r="AP56" s="78" t="s">
        <v>822</v>
      </c>
      <c r="AQ56" s="78"/>
      <c r="AR56" s="78" t="s">
        <v>1901</v>
      </c>
    </row>
    <row r="57" spans="1:44" ht="11.25">
      <c r="A57" s="78">
        <v>56</v>
      </c>
      <c r="B57" s="78">
        <v>52</v>
      </c>
      <c r="C57" s="78">
        <v>0</v>
      </c>
      <c r="D57" s="78" t="s">
        <v>976</v>
      </c>
      <c r="E57" s="78"/>
      <c r="F57" s="79">
        <v>1093062</v>
      </c>
      <c r="G57" s="78">
        <v>1179774</v>
      </c>
      <c r="H57" s="78">
        <v>0</v>
      </c>
      <c r="I57" s="78">
        <v>0</v>
      </c>
      <c r="J57" s="78">
        <v>0</v>
      </c>
      <c r="K57" s="78">
        <v>0</v>
      </c>
      <c r="L57" s="78">
        <v>0</v>
      </c>
      <c r="M57" s="78">
        <v>0</v>
      </c>
      <c r="N57" s="78">
        <v>0</v>
      </c>
      <c r="O57" s="78">
        <v>0</v>
      </c>
      <c r="P57" s="78">
        <v>0</v>
      </c>
      <c r="Q57" s="78">
        <v>0</v>
      </c>
      <c r="R57" s="78">
        <v>0</v>
      </c>
      <c r="S57" s="78">
        <v>0</v>
      </c>
      <c r="T57" s="78">
        <v>0</v>
      </c>
      <c r="U57" s="78">
        <v>0</v>
      </c>
      <c r="V57" s="78">
        <v>0</v>
      </c>
      <c r="W57" s="78">
        <v>0</v>
      </c>
      <c r="X57" s="78">
        <v>0</v>
      </c>
      <c r="Y57" s="78">
        <v>0</v>
      </c>
      <c r="Z57" s="78">
        <v>0</v>
      </c>
      <c r="AA57" s="78">
        <v>0</v>
      </c>
      <c r="AB57" s="78">
        <v>0</v>
      </c>
      <c r="AC57" s="78">
        <v>0</v>
      </c>
      <c r="AD57" s="78">
        <v>0</v>
      </c>
      <c r="AE57" s="78">
        <v>0</v>
      </c>
      <c r="AF57" s="78">
        <v>0</v>
      </c>
      <c r="AG57" s="78">
        <v>0</v>
      </c>
      <c r="AH57" s="78">
        <v>0</v>
      </c>
      <c r="AI57" s="78">
        <v>0</v>
      </c>
      <c r="AJ57" s="78">
        <v>0</v>
      </c>
      <c r="AK57" s="78">
        <v>0</v>
      </c>
      <c r="AL57" s="78" t="s">
        <v>809</v>
      </c>
      <c r="AM57" s="78" t="b">
        <v>0</v>
      </c>
      <c r="AN57" s="78" t="s">
        <v>1960</v>
      </c>
      <c r="AO57" s="78" t="s">
        <v>417</v>
      </c>
      <c r="AP57" s="78" t="s">
        <v>822</v>
      </c>
      <c r="AQ57" s="78"/>
      <c r="AR57" s="78" t="s">
        <v>1901</v>
      </c>
    </row>
    <row r="58" spans="1:44" ht="11.25">
      <c r="A58" s="78">
        <v>57</v>
      </c>
      <c r="B58" s="78">
        <v>53</v>
      </c>
      <c r="C58" s="78">
        <v>0</v>
      </c>
      <c r="D58" s="78" t="s">
        <v>977</v>
      </c>
      <c r="E58" s="78"/>
      <c r="F58" s="79">
        <v>0</v>
      </c>
      <c r="G58" s="78">
        <v>0</v>
      </c>
      <c r="H58" s="78">
        <v>0</v>
      </c>
      <c r="I58" s="78">
        <v>0</v>
      </c>
      <c r="J58" s="78">
        <v>0</v>
      </c>
      <c r="K58" s="78">
        <v>0</v>
      </c>
      <c r="L58" s="78">
        <v>0</v>
      </c>
      <c r="M58" s="78">
        <v>0</v>
      </c>
      <c r="N58" s="78">
        <v>0</v>
      </c>
      <c r="O58" s="78">
        <v>0</v>
      </c>
      <c r="P58" s="78">
        <v>0</v>
      </c>
      <c r="Q58" s="78">
        <v>0</v>
      </c>
      <c r="R58" s="78">
        <v>0</v>
      </c>
      <c r="S58" s="78">
        <v>0</v>
      </c>
      <c r="T58" s="78">
        <v>0</v>
      </c>
      <c r="U58" s="78">
        <v>0</v>
      </c>
      <c r="V58" s="78">
        <v>0</v>
      </c>
      <c r="W58" s="78">
        <v>0</v>
      </c>
      <c r="X58" s="78">
        <v>0</v>
      </c>
      <c r="Y58" s="78">
        <v>0</v>
      </c>
      <c r="Z58" s="78">
        <v>0</v>
      </c>
      <c r="AA58" s="78">
        <v>0</v>
      </c>
      <c r="AB58" s="78">
        <v>0</v>
      </c>
      <c r="AC58" s="78">
        <v>0</v>
      </c>
      <c r="AD58" s="78">
        <v>0</v>
      </c>
      <c r="AE58" s="78">
        <v>0</v>
      </c>
      <c r="AF58" s="78">
        <v>0</v>
      </c>
      <c r="AG58" s="78">
        <v>0</v>
      </c>
      <c r="AH58" s="78">
        <v>0</v>
      </c>
      <c r="AI58" s="78">
        <v>0</v>
      </c>
      <c r="AJ58" s="78">
        <v>0</v>
      </c>
      <c r="AK58" s="78">
        <v>0</v>
      </c>
      <c r="AL58" s="78"/>
      <c r="AM58" s="78" t="b">
        <v>0</v>
      </c>
      <c r="AN58" s="78" t="s">
        <v>1959</v>
      </c>
      <c r="AO58" s="78" t="s">
        <v>417</v>
      </c>
      <c r="AP58" s="78" t="s">
        <v>822</v>
      </c>
      <c r="AQ58" s="78"/>
      <c r="AR58" s="78" t="s">
        <v>1901</v>
      </c>
    </row>
    <row r="59" spans="1:44" ht="11.25">
      <c r="A59" s="78">
        <v>58</v>
      </c>
      <c r="B59" s="78">
        <v>54</v>
      </c>
      <c r="C59" s="78">
        <v>0</v>
      </c>
      <c r="D59" s="78" t="s">
        <v>978</v>
      </c>
      <c r="E59" s="78"/>
      <c r="F59" s="79">
        <v>0</v>
      </c>
      <c r="G59" s="78">
        <v>0</v>
      </c>
      <c r="H59" s="78">
        <v>0</v>
      </c>
      <c r="I59" s="78">
        <v>0</v>
      </c>
      <c r="J59" s="78">
        <v>0</v>
      </c>
      <c r="K59" s="78">
        <v>0</v>
      </c>
      <c r="L59" s="78">
        <v>0</v>
      </c>
      <c r="M59" s="78">
        <v>0</v>
      </c>
      <c r="N59" s="78">
        <v>0</v>
      </c>
      <c r="O59" s="78">
        <v>0</v>
      </c>
      <c r="P59" s="78">
        <v>0</v>
      </c>
      <c r="Q59" s="78">
        <v>0</v>
      </c>
      <c r="R59" s="78">
        <v>0</v>
      </c>
      <c r="S59" s="78">
        <v>0</v>
      </c>
      <c r="T59" s="78">
        <v>0</v>
      </c>
      <c r="U59" s="78">
        <v>0</v>
      </c>
      <c r="V59" s="78">
        <v>0</v>
      </c>
      <c r="W59" s="78">
        <v>0</v>
      </c>
      <c r="X59" s="78">
        <v>0</v>
      </c>
      <c r="Y59" s="78">
        <v>0</v>
      </c>
      <c r="Z59" s="78">
        <v>0</v>
      </c>
      <c r="AA59" s="78">
        <v>0</v>
      </c>
      <c r="AB59" s="78">
        <v>0</v>
      </c>
      <c r="AC59" s="78">
        <v>0</v>
      </c>
      <c r="AD59" s="78">
        <v>0</v>
      </c>
      <c r="AE59" s="78">
        <v>0</v>
      </c>
      <c r="AF59" s="78">
        <v>0</v>
      </c>
      <c r="AG59" s="78">
        <v>0</v>
      </c>
      <c r="AH59" s="78">
        <v>0</v>
      </c>
      <c r="AI59" s="78">
        <v>0</v>
      </c>
      <c r="AJ59" s="78">
        <v>0</v>
      </c>
      <c r="AK59" s="78">
        <v>0</v>
      </c>
      <c r="AL59" s="78"/>
      <c r="AM59" s="78" t="b">
        <v>0</v>
      </c>
      <c r="AN59" s="78" t="s">
        <v>1960</v>
      </c>
      <c r="AO59" s="78" t="s">
        <v>417</v>
      </c>
      <c r="AP59" s="78" t="s">
        <v>822</v>
      </c>
      <c r="AQ59" s="78"/>
      <c r="AR59" s="78" t="s">
        <v>1901</v>
      </c>
    </row>
    <row r="60" spans="1:44" ht="11.25">
      <c r="A60" s="78">
        <v>59</v>
      </c>
      <c r="B60" s="78">
        <v>55</v>
      </c>
      <c r="C60" s="78">
        <v>0</v>
      </c>
      <c r="D60" s="78" t="s">
        <v>1961</v>
      </c>
      <c r="E60" s="78"/>
      <c r="F60" s="79">
        <v>1540448</v>
      </c>
      <c r="G60" s="78">
        <v>2173751</v>
      </c>
      <c r="H60" s="78">
        <v>0</v>
      </c>
      <c r="I60" s="78">
        <v>0</v>
      </c>
      <c r="J60" s="78">
        <v>0</v>
      </c>
      <c r="K60" s="78">
        <v>0</v>
      </c>
      <c r="L60" s="78">
        <v>0</v>
      </c>
      <c r="M60" s="78">
        <v>0</v>
      </c>
      <c r="N60" s="78">
        <v>0</v>
      </c>
      <c r="O60" s="78">
        <v>0</v>
      </c>
      <c r="P60" s="78">
        <v>0</v>
      </c>
      <c r="Q60" s="78">
        <v>0</v>
      </c>
      <c r="R60" s="78">
        <v>0</v>
      </c>
      <c r="S60" s="78">
        <v>0</v>
      </c>
      <c r="T60" s="78">
        <v>0</v>
      </c>
      <c r="U60" s="78">
        <v>0</v>
      </c>
      <c r="V60" s="78">
        <v>0</v>
      </c>
      <c r="W60" s="78">
        <v>0</v>
      </c>
      <c r="X60" s="78">
        <v>0</v>
      </c>
      <c r="Y60" s="78">
        <v>0</v>
      </c>
      <c r="Z60" s="78">
        <v>0</v>
      </c>
      <c r="AA60" s="78">
        <v>0</v>
      </c>
      <c r="AB60" s="78">
        <v>0</v>
      </c>
      <c r="AC60" s="78">
        <v>0</v>
      </c>
      <c r="AD60" s="78">
        <v>0</v>
      </c>
      <c r="AE60" s="78">
        <v>0</v>
      </c>
      <c r="AF60" s="78">
        <v>0</v>
      </c>
      <c r="AG60" s="78">
        <v>0</v>
      </c>
      <c r="AH60" s="78">
        <v>0</v>
      </c>
      <c r="AI60" s="78">
        <v>0</v>
      </c>
      <c r="AJ60" s="78">
        <v>0</v>
      </c>
      <c r="AK60" s="78">
        <v>0</v>
      </c>
      <c r="AL60" s="78"/>
      <c r="AM60" s="78" t="b">
        <v>1</v>
      </c>
      <c r="AN60" s="78"/>
      <c r="AO60" s="78" t="s">
        <v>821</v>
      </c>
      <c r="AP60" s="78" t="s">
        <v>822</v>
      </c>
      <c r="AQ60" s="78" t="s">
        <v>823</v>
      </c>
      <c r="AR60" s="78" t="s">
        <v>1901</v>
      </c>
    </row>
    <row r="61" spans="1:44" ht="11.25">
      <c r="A61" s="78">
        <v>60</v>
      </c>
      <c r="B61" s="78">
        <v>56</v>
      </c>
      <c r="C61" s="78">
        <v>0</v>
      </c>
      <c r="D61" s="78" t="s">
        <v>1962</v>
      </c>
      <c r="E61" s="78"/>
      <c r="F61" s="79">
        <v>22066624</v>
      </c>
      <c r="G61" s="78">
        <v>11806902</v>
      </c>
      <c r="H61" s="78">
        <v>0</v>
      </c>
      <c r="I61" s="78">
        <v>0</v>
      </c>
      <c r="J61" s="78">
        <v>0</v>
      </c>
      <c r="K61" s="78">
        <v>0</v>
      </c>
      <c r="L61" s="78">
        <v>0</v>
      </c>
      <c r="M61" s="78">
        <v>0</v>
      </c>
      <c r="N61" s="78">
        <v>0</v>
      </c>
      <c r="O61" s="78">
        <v>0</v>
      </c>
      <c r="P61" s="78">
        <v>0</v>
      </c>
      <c r="Q61" s="78">
        <v>0</v>
      </c>
      <c r="R61" s="78">
        <v>0</v>
      </c>
      <c r="S61" s="78">
        <v>0</v>
      </c>
      <c r="T61" s="78">
        <v>0</v>
      </c>
      <c r="U61" s="78">
        <v>0</v>
      </c>
      <c r="V61" s="78">
        <v>0</v>
      </c>
      <c r="W61" s="78">
        <v>0</v>
      </c>
      <c r="X61" s="78">
        <v>0</v>
      </c>
      <c r="Y61" s="78">
        <v>0</v>
      </c>
      <c r="Z61" s="78">
        <v>0</v>
      </c>
      <c r="AA61" s="78">
        <v>0</v>
      </c>
      <c r="AB61" s="78">
        <v>0</v>
      </c>
      <c r="AC61" s="78">
        <v>0</v>
      </c>
      <c r="AD61" s="78">
        <v>0</v>
      </c>
      <c r="AE61" s="78">
        <v>0</v>
      </c>
      <c r="AF61" s="78">
        <v>0</v>
      </c>
      <c r="AG61" s="78">
        <v>0</v>
      </c>
      <c r="AH61" s="78">
        <v>0</v>
      </c>
      <c r="AI61" s="78">
        <v>0</v>
      </c>
      <c r="AJ61" s="78">
        <v>0</v>
      </c>
      <c r="AK61" s="78">
        <v>0</v>
      </c>
      <c r="AL61" s="78"/>
      <c r="AM61" s="78" t="b">
        <v>1</v>
      </c>
      <c r="AN61" s="78"/>
      <c r="AO61" s="78" t="s">
        <v>821</v>
      </c>
      <c r="AP61" s="78" t="s">
        <v>822</v>
      </c>
      <c r="AQ61" s="78" t="s">
        <v>823</v>
      </c>
      <c r="AR61" s="78" t="s">
        <v>1901</v>
      </c>
    </row>
    <row r="62" spans="1:44" ht="11.25">
      <c r="A62" s="78">
        <v>61</v>
      </c>
      <c r="B62" s="78">
        <v>57</v>
      </c>
      <c r="C62" s="78">
        <v>0</v>
      </c>
      <c r="D62" s="78" t="s">
        <v>979</v>
      </c>
      <c r="E62" s="78"/>
      <c r="F62" s="79">
        <v>0</v>
      </c>
      <c r="G62" s="78">
        <v>0</v>
      </c>
      <c r="H62" s="78">
        <v>0</v>
      </c>
      <c r="I62" s="78">
        <v>0</v>
      </c>
      <c r="J62" s="78">
        <v>0</v>
      </c>
      <c r="K62" s="78">
        <v>0</v>
      </c>
      <c r="L62" s="78">
        <v>0</v>
      </c>
      <c r="M62" s="78">
        <v>0</v>
      </c>
      <c r="N62" s="78">
        <v>0</v>
      </c>
      <c r="O62" s="78">
        <v>0</v>
      </c>
      <c r="P62" s="78">
        <v>0</v>
      </c>
      <c r="Q62" s="78">
        <v>0</v>
      </c>
      <c r="R62" s="78">
        <v>0</v>
      </c>
      <c r="S62" s="78">
        <v>0</v>
      </c>
      <c r="T62" s="78">
        <v>0</v>
      </c>
      <c r="U62" s="78">
        <v>0</v>
      </c>
      <c r="V62" s="78">
        <v>0</v>
      </c>
      <c r="W62" s="78">
        <v>0</v>
      </c>
      <c r="X62" s="78">
        <v>0</v>
      </c>
      <c r="Y62" s="78">
        <v>0</v>
      </c>
      <c r="Z62" s="78">
        <v>0</v>
      </c>
      <c r="AA62" s="78">
        <v>0</v>
      </c>
      <c r="AB62" s="78">
        <v>0</v>
      </c>
      <c r="AC62" s="78">
        <v>0</v>
      </c>
      <c r="AD62" s="78">
        <v>0</v>
      </c>
      <c r="AE62" s="78">
        <v>0</v>
      </c>
      <c r="AF62" s="78">
        <v>0</v>
      </c>
      <c r="AG62" s="78">
        <v>0</v>
      </c>
      <c r="AH62" s="78">
        <v>0</v>
      </c>
      <c r="AI62" s="78">
        <v>0</v>
      </c>
      <c r="AJ62" s="78">
        <v>0</v>
      </c>
      <c r="AK62" s="78">
        <v>0</v>
      </c>
      <c r="AL62" s="78"/>
      <c r="AM62" s="78" t="b">
        <v>0</v>
      </c>
      <c r="AN62" s="78"/>
      <c r="AO62" s="78" t="s">
        <v>417</v>
      </c>
      <c r="AP62" s="78" t="s">
        <v>789</v>
      </c>
      <c r="AQ62" s="78"/>
      <c r="AR62" s="78" t="s">
        <v>1901</v>
      </c>
    </row>
    <row r="63" spans="1:44" ht="11.25">
      <c r="A63" s="78">
        <v>62</v>
      </c>
      <c r="B63" s="78">
        <v>58</v>
      </c>
      <c r="C63" s="78">
        <v>0</v>
      </c>
      <c r="D63" s="78" t="s">
        <v>980</v>
      </c>
      <c r="E63" s="78"/>
      <c r="F63" s="79">
        <v>172783762</v>
      </c>
      <c r="G63" s="78">
        <v>162451413</v>
      </c>
      <c r="H63" s="78">
        <v>0</v>
      </c>
      <c r="I63" s="78">
        <v>0</v>
      </c>
      <c r="J63" s="78">
        <v>0</v>
      </c>
      <c r="K63" s="78">
        <v>0</v>
      </c>
      <c r="L63" s="78">
        <v>0</v>
      </c>
      <c r="M63" s="78">
        <v>0</v>
      </c>
      <c r="N63" s="78">
        <v>0</v>
      </c>
      <c r="O63" s="78">
        <v>0</v>
      </c>
      <c r="P63" s="78">
        <v>0</v>
      </c>
      <c r="Q63" s="78">
        <v>0</v>
      </c>
      <c r="R63" s="78">
        <v>0</v>
      </c>
      <c r="S63" s="78">
        <v>0</v>
      </c>
      <c r="T63" s="78">
        <v>0</v>
      </c>
      <c r="U63" s="78">
        <v>0</v>
      </c>
      <c r="V63" s="78">
        <v>0</v>
      </c>
      <c r="W63" s="78">
        <v>0</v>
      </c>
      <c r="X63" s="78">
        <v>0</v>
      </c>
      <c r="Y63" s="78">
        <v>0</v>
      </c>
      <c r="Z63" s="78">
        <v>0</v>
      </c>
      <c r="AA63" s="78">
        <v>0</v>
      </c>
      <c r="AB63" s="78">
        <v>0</v>
      </c>
      <c r="AC63" s="78">
        <v>0</v>
      </c>
      <c r="AD63" s="78">
        <v>0</v>
      </c>
      <c r="AE63" s="78">
        <v>0</v>
      </c>
      <c r="AF63" s="78">
        <v>0</v>
      </c>
      <c r="AG63" s="78">
        <v>0</v>
      </c>
      <c r="AH63" s="78">
        <v>0</v>
      </c>
      <c r="AI63" s="78">
        <v>0</v>
      </c>
      <c r="AJ63" s="78">
        <v>0</v>
      </c>
      <c r="AK63" s="78">
        <v>0</v>
      </c>
      <c r="AL63" s="78"/>
      <c r="AM63" s="78" t="b">
        <v>0</v>
      </c>
      <c r="AN63" s="78" t="s">
        <v>1963</v>
      </c>
      <c r="AO63" s="78" t="s">
        <v>417</v>
      </c>
      <c r="AP63" s="78" t="s">
        <v>822</v>
      </c>
      <c r="AQ63" s="78"/>
      <c r="AR63" s="78" t="s">
        <v>1901</v>
      </c>
    </row>
    <row r="64" spans="1:44" ht="11.25">
      <c r="A64" s="78">
        <v>63</v>
      </c>
      <c r="B64" s="78">
        <v>59</v>
      </c>
      <c r="C64" s="78">
        <v>0</v>
      </c>
      <c r="D64" s="78" t="s">
        <v>981</v>
      </c>
      <c r="E64" s="78"/>
      <c r="F64" s="79">
        <v>2092512</v>
      </c>
      <c r="G64" s="78">
        <v>2787216</v>
      </c>
      <c r="H64" s="78">
        <v>0</v>
      </c>
      <c r="I64" s="78">
        <v>0</v>
      </c>
      <c r="J64" s="78">
        <v>0</v>
      </c>
      <c r="K64" s="78">
        <v>0</v>
      </c>
      <c r="L64" s="78">
        <v>0</v>
      </c>
      <c r="M64" s="78">
        <v>0</v>
      </c>
      <c r="N64" s="78">
        <v>0</v>
      </c>
      <c r="O64" s="78">
        <v>0</v>
      </c>
      <c r="P64" s="78">
        <v>0</v>
      </c>
      <c r="Q64" s="78">
        <v>0</v>
      </c>
      <c r="R64" s="78">
        <v>0</v>
      </c>
      <c r="S64" s="78">
        <v>0</v>
      </c>
      <c r="T64" s="78">
        <v>0</v>
      </c>
      <c r="U64" s="78">
        <v>0</v>
      </c>
      <c r="V64" s="78">
        <v>0</v>
      </c>
      <c r="W64" s="78">
        <v>0</v>
      </c>
      <c r="X64" s="78">
        <v>0</v>
      </c>
      <c r="Y64" s="78">
        <v>0</v>
      </c>
      <c r="Z64" s="78">
        <v>0</v>
      </c>
      <c r="AA64" s="78">
        <v>0</v>
      </c>
      <c r="AB64" s="78">
        <v>0</v>
      </c>
      <c r="AC64" s="78">
        <v>0</v>
      </c>
      <c r="AD64" s="78">
        <v>0</v>
      </c>
      <c r="AE64" s="78">
        <v>0</v>
      </c>
      <c r="AF64" s="78">
        <v>0</v>
      </c>
      <c r="AG64" s="78">
        <v>0</v>
      </c>
      <c r="AH64" s="78">
        <v>0</v>
      </c>
      <c r="AI64" s="78">
        <v>0</v>
      </c>
      <c r="AJ64" s="78">
        <v>0</v>
      </c>
      <c r="AK64" s="78">
        <v>0</v>
      </c>
      <c r="AL64" s="78"/>
      <c r="AM64" s="78" t="b">
        <v>0</v>
      </c>
      <c r="AN64" s="78" t="s">
        <v>1963</v>
      </c>
      <c r="AO64" s="78" t="s">
        <v>417</v>
      </c>
      <c r="AP64" s="78" t="s">
        <v>822</v>
      </c>
      <c r="AQ64" s="78"/>
      <c r="AR64" s="78" t="s">
        <v>1901</v>
      </c>
    </row>
    <row r="65" spans="1:44" ht="11.25">
      <c r="A65" s="78">
        <v>64</v>
      </c>
      <c r="B65" s="78">
        <v>60</v>
      </c>
      <c r="C65" s="78">
        <v>0</v>
      </c>
      <c r="D65" s="78" t="s">
        <v>982</v>
      </c>
      <c r="E65" s="78"/>
      <c r="F65" s="79">
        <v>1672902</v>
      </c>
      <c r="G65" s="78">
        <v>2108325</v>
      </c>
      <c r="H65" s="78">
        <v>0</v>
      </c>
      <c r="I65" s="78">
        <v>0</v>
      </c>
      <c r="J65" s="78">
        <v>0</v>
      </c>
      <c r="K65" s="78">
        <v>0</v>
      </c>
      <c r="L65" s="78">
        <v>0</v>
      </c>
      <c r="M65" s="78">
        <v>0</v>
      </c>
      <c r="N65" s="78">
        <v>0</v>
      </c>
      <c r="O65" s="78">
        <v>0</v>
      </c>
      <c r="P65" s="78">
        <v>0</v>
      </c>
      <c r="Q65" s="78">
        <v>0</v>
      </c>
      <c r="R65" s="78">
        <v>0</v>
      </c>
      <c r="S65" s="78">
        <v>0</v>
      </c>
      <c r="T65" s="78">
        <v>0</v>
      </c>
      <c r="U65" s="78">
        <v>0</v>
      </c>
      <c r="V65" s="78">
        <v>0</v>
      </c>
      <c r="W65" s="78">
        <v>0</v>
      </c>
      <c r="X65" s="78">
        <v>0</v>
      </c>
      <c r="Y65" s="78">
        <v>0</v>
      </c>
      <c r="Z65" s="78">
        <v>0</v>
      </c>
      <c r="AA65" s="78">
        <v>0</v>
      </c>
      <c r="AB65" s="78">
        <v>0</v>
      </c>
      <c r="AC65" s="78">
        <v>0</v>
      </c>
      <c r="AD65" s="78">
        <v>0</v>
      </c>
      <c r="AE65" s="78">
        <v>0</v>
      </c>
      <c r="AF65" s="78">
        <v>0</v>
      </c>
      <c r="AG65" s="78">
        <v>0</v>
      </c>
      <c r="AH65" s="78">
        <v>0</v>
      </c>
      <c r="AI65" s="78">
        <v>0</v>
      </c>
      <c r="AJ65" s="78">
        <v>0</v>
      </c>
      <c r="AK65" s="78">
        <v>0</v>
      </c>
      <c r="AL65" s="78"/>
      <c r="AM65" s="78" t="b">
        <v>0</v>
      </c>
      <c r="AN65" s="78" t="s">
        <v>1963</v>
      </c>
      <c r="AO65" s="78" t="s">
        <v>417</v>
      </c>
      <c r="AP65" s="78" t="s">
        <v>822</v>
      </c>
      <c r="AQ65" s="78"/>
      <c r="AR65" s="78" t="s">
        <v>1901</v>
      </c>
    </row>
    <row r="66" spans="1:44" ht="11.25">
      <c r="A66" s="78">
        <v>65</v>
      </c>
      <c r="B66" s="78">
        <v>61</v>
      </c>
      <c r="C66" s="78">
        <v>0</v>
      </c>
      <c r="D66" s="78" t="s">
        <v>983</v>
      </c>
      <c r="E66" s="78"/>
      <c r="F66" s="79">
        <v>0</v>
      </c>
      <c r="G66" s="78">
        <v>0</v>
      </c>
      <c r="H66" s="78">
        <v>0</v>
      </c>
      <c r="I66" s="78">
        <v>0</v>
      </c>
      <c r="J66" s="78">
        <v>0</v>
      </c>
      <c r="K66" s="78">
        <v>0</v>
      </c>
      <c r="L66" s="78">
        <v>0</v>
      </c>
      <c r="M66" s="78">
        <v>0</v>
      </c>
      <c r="N66" s="78">
        <v>0</v>
      </c>
      <c r="O66" s="78">
        <v>0</v>
      </c>
      <c r="P66" s="78">
        <v>0</v>
      </c>
      <c r="Q66" s="78">
        <v>0</v>
      </c>
      <c r="R66" s="78">
        <v>0</v>
      </c>
      <c r="S66" s="78">
        <v>0</v>
      </c>
      <c r="T66" s="78">
        <v>0</v>
      </c>
      <c r="U66" s="78">
        <v>0</v>
      </c>
      <c r="V66" s="78">
        <v>0</v>
      </c>
      <c r="W66" s="78">
        <v>0</v>
      </c>
      <c r="X66" s="78">
        <v>0</v>
      </c>
      <c r="Y66" s="78">
        <v>0</v>
      </c>
      <c r="Z66" s="78">
        <v>0</v>
      </c>
      <c r="AA66" s="78">
        <v>0</v>
      </c>
      <c r="AB66" s="78">
        <v>0</v>
      </c>
      <c r="AC66" s="78">
        <v>0</v>
      </c>
      <c r="AD66" s="78">
        <v>0</v>
      </c>
      <c r="AE66" s="78">
        <v>0</v>
      </c>
      <c r="AF66" s="78">
        <v>0</v>
      </c>
      <c r="AG66" s="78">
        <v>0</v>
      </c>
      <c r="AH66" s="78">
        <v>0</v>
      </c>
      <c r="AI66" s="78">
        <v>0</v>
      </c>
      <c r="AJ66" s="78">
        <v>0</v>
      </c>
      <c r="AK66" s="78">
        <v>0</v>
      </c>
      <c r="AL66" s="78"/>
      <c r="AM66" s="78" t="b">
        <v>0</v>
      </c>
      <c r="AN66" s="78" t="s">
        <v>1964</v>
      </c>
      <c r="AO66" s="78" t="s">
        <v>417</v>
      </c>
      <c r="AP66" s="78" t="s">
        <v>822</v>
      </c>
      <c r="AQ66" s="78"/>
      <c r="AR66" s="78" t="s">
        <v>1901</v>
      </c>
    </row>
    <row r="67" spans="1:44" ht="11.25">
      <c r="A67" s="78">
        <v>66</v>
      </c>
      <c r="B67" s="78">
        <v>62</v>
      </c>
      <c r="C67" s="78">
        <v>0</v>
      </c>
      <c r="D67" s="78" t="s">
        <v>984</v>
      </c>
      <c r="E67" s="78"/>
      <c r="F67" s="79">
        <v>120997</v>
      </c>
      <c r="G67" s="78">
        <v>124379</v>
      </c>
      <c r="H67" s="78">
        <v>0</v>
      </c>
      <c r="I67" s="78">
        <v>0</v>
      </c>
      <c r="J67" s="78">
        <v>0</v>
      </c>
      <c r="K67" s="78">
        <v>0</v>
      </c>
      <c r="L67" s="78">
        <v>0</v>
      </c>
      <c r="M67" s="78">
        <v>0</v>
      </c>
      <c r="N67" s="78">
        <v>0</v>
      </c>
      <c r="O67" s="78">
        <v>0</v>
      </c>
      <c r="P67" s="78">
        <v>0</v>
      </c>
      <c r="Q67" s="78">
        <v>0</v>
      </c>
      <c r="R67" s="78">
        <v>0</v>
      </c>
      <c r="S67" s="78">
        <v>0</v>
      </c>
      <c r="T67" s="78">
        <v>0</v>
      </c>
      <c r="U67" s="78">
        <v>0</v>
      </c>
      <c r="V67" s="78">
        <v>0</v>
      </c>
      <c r="W67" s="78">
        <v>0</v>
      </c>
      <c r="X67" s="78">
        <v>0</v>
      </c>
      <c r="Y67" s="78">
        <v>0</v>
      </c>
      <c r="Z67" s="78">
        <v>0</v>
      </c>
      <c r="AA67" s="78">
        <v>0</v>
      </c>
      <c r="AB67" s="78">
        <v>0</v>
      </c>
      <c r="AC67" s="78">
        <v>0</v>
      </c>
      <c r="AD67" s="78">
        <v>0</v>
      </c>
      <c r="AE67" s="78">
        <v>0</v>
      </c>
      <c r="AF67" s="78">
        <v>0</v>
      </c>
      <c r="AG67" s="78">
        <v>0</v>
      </c>
      <c r="AH67" s="78">
        <v>0</v>
      </c>
      <c r="AI67" s="78">
        <v>0</v>
      </c>
      <c r="AJ67" s="78">
        <v>0</v>
      </c>
      <c r="AK67" s="78">
        <v>0</v>
      </c>
      <c r="AL67" s="78"/>
      <c r="AM67" s="78" t="b">
        <v>0</v>
      </c>
      <c r="AN67" s="78" t="s">
        <v>1964</v>
      </c>
      <c r="AO67" s="78" t="s">
        <v>417</v>
      </c>
      <c r="AP67" s="78" t="s">
        <v>822</v>
      </c>
      <c r="AQ67" s="78"/>
      <c r="AR67" s="78" t="s">
        <v>1901</v>
      </c>
    </row>
    <row r="68" spans="1:44" ht="11.25">
      <c r="A68" s="78">
        <v>67</v>
      </c>
      <c r="B68" s="78">
        <v>63</v>
      </c>
      <c r="C68" s="78">
        <v>0</v>
      </c>
      <c r="D68" s="78" t="s">
        <v>985</v>
      </c>
      <c r="E68" s="78"/>
      <c r="F68" s="79">
        <v>845992</v>
      </c>
      <c r="G68" s="78">
        <v>0</v>
      </c>
      <c r="H68" s="78">
        <v>0</v>
      </c>
      <c r="I68" s="78">
        <v>0</v>
      </c>
      <c r="J68" s="78">
        <v>0</v>
      </c>
      <c r="K68" s="78">
        <v>0</v>
      </c>
      <c r="L68" s="78">
        <v>0</v>
      </c>
      <c r="M68" s="78">
        <v>0</v>
      </c>
      <c r="N68" s="78">
        <v>0</v>
      </c>
      <c r="O68" s="78">
        <v>0</v>
      </c>
      <c r="P68" s="78">
        <v>0</v>
      </c>
      <c r="Q68" s="78">
        <v>0</v>
      </c>
      <c r="R68" s="78">
        <v>0</v>
      </c>
      <c r="S68" s="78">
        <v>0</v>
      </c>
      <c r="T68" s="78">
        <v>0</v>
      </c>
      <c r="U68" s="78">
        <v>0</v>
      </c>
      <c r="V68" s="78">
        <v>0</v>
      </c>
      <c r="W68" s="78">
        <v>0</v>
      </c>
      <c r="X68" s="78">
        <v>0</v>
      </c>
      <c r="Y68" s="78">
        <v>0</v>
      </c>
      <c r="Z68" s="78">
        <v>0</v>
      </c>
      <c r="AA68" s="78">
        <v>0</v>
      </c>
      <c r="AB68" s="78">
        <v>0</v>
      </c>
      <c r="AC68" s="78">
        <v>0</v>
      </c>
      <c r="AD68" s="78">
        <v>0</v>
      </c>
      <c r="AE68" s="78">
        <v>0</v>
      </c>
      <c r="AF68" s="78">
        <v>0</v>
      </c>
      <c r="AG68" s="78">
        <v>0</v>
      </c>
      <c r="AH68" s="78">
        <v>0</v>
      </c>
      <c r="AI68" s="78">
        <v>0</v>
      </c>
      <c r="AJ68" s="78">
        <v>0</v>
      </c>
      <c r="AK68" s="78">
        <v>0</v>
      </c>
      <c r="AL68" s="78">
        <v>340</v>
      </c>
      <c r="AM68" s="78" t="b">
        <v>0</v>
      </c>
      <c r="AN68" s="78" t="s">
        <v>1963</v>
      </c>
      <c r="AO68" s="78" t="s">
        <v>417</v>
      </c>
      <c r="AP68" s="78" t="s">
        <v>822</v>
      </c>
      <c r="AQ68" s="78"/>
      <c r="AR68" s="78" t="s">
        <v>1901</v>
      </c>
    </row>
    <row r="69" spans="1:44" ht="11.25">
      <c r="A69" s="78">
        <v>68</v>
      </c>
      <c r="B69" s="78">
        <v>64</v>
      </c>
      <c r="C69" s="78">
        <v>0</v>
      </c>
      <c r="D69" s="78" t="s">
        <v>986</v>
      </c>
      <c r="E69" s="78"/>
      <c r="F69" s="79">
        <v>7584943</v>
      </c>
      <c r="G69" s="78">
        <v>7235392</v>
      </c>
      <c r="H69" s="78">
        <v>0</v>
      </c>
      <c r="I69" s="78">
        <v>0</v>
      </c>
      <c r="J69" s="78">
        <v>0</v>
      </c>
      <c r="K69" s="78">
        <v>0</v>
      </c>
      <c r="L69" s="78">
        <v>0</v>
      </c>
      <c r="M69" s="78">
        <v>0</v>
      </c>
      <c r="N69" s="78">
        <v>0</v>
      </c>
      <c r="O69" s="78">
        <v>0</v>
      </c>
      <c r="P69" s="78">
        <v>0</v>
      </c>
      <c r="Q69" s="78">
        <v>0</v>
      </c>
      <c r="R69" s="78">
        <v>0</v>
      </c>
      <c r="S69" s="78">
        <v>0</v>
      </c>
      <c r="T69" s="78">
        <v>0</v>
      </c>
      <c r="U69" s="78">
        <v>0</v>
      </c>
      <c r="V69" s="78">
        <v>0</v>
      </c>
      <c r="W69" s="78">
        <v>0</v>
      </c>
      <c r="X69" s="78">
        <v>0</v>
      </c>
      <c r="Y69" s="78">
        <v>0</v>
      </c>
      <c r="Z69" s="78">
        <v>0</v>
      </c>
      <c r="AA69" s="78">
        <v>0</v>
      </c>
      <c r="AB69" s="78">
        <v>0</v>
      </c>
      <c r="AC69" s="78">
        <v>0</v>
      </c>
      <c r="AD69" s="78">
        <v>0</v>
      </c>
      <c r="AE69" s="78">
        <v>0</v>
      </c>
      <c r="AF69" s="78">
        <v>0</v>
      </c>
      <c r="AG69" s="78">
        <v>0</v>
      </c>
      <c r="AH69" s="78">
        <v>0</v>
      </c>
      <c r="AI69" s="78">
        <v>0</v>
      </c>
      <c r="AJ69" s="78">
        <v>0</v>
      </c>
      <c r="AK69" s="78">
        <v>0</v>
      </c>
      <c r="AL69" s="78">
        <v>340</v>
      </c>
      <c r="AM69" s="78" t="b">
        <v>0</v>
      </c>
      <c r="AN69" s="78" t="s">
        <v>1963</v>
      </c>
      <c r="AO69" s="78" t="s">
        <v>417</v>
      </c>
      <c r="AP69" s="78" t="s">
        <v>822</v>
      </c>
      <c r="AQ69" s="78"/>
      <c r="AR69" s="78" t="s">
        <v>1901</v>
      </c>
    </row>
    <row r="70" spans="1:44" ht="11.25">
      <c r="A70" s="78">
        <v>69</v>
      </c>
      <c r="B70" s="78">
        <v>65</v>
      </c>
      <c r="C70" s="78">
        <v>0</v>
      </c>
      <c r="D70" s="78" t="s">
        <v>987</v>
      </c>
      <c r="E70" s="78"/>
      <c r="F70" s="79">
        <v>15874061</v>
      </c>
      <c r="G70" s="78">
        <v>9493187</v>
      </c>
      <c r="H70" s="78">
        <v>0</v>
      </c>
      <c r="I70" s="78">
        <v>0</v>
      </c>
      <c r="J70" s="78">
        <v>0</v>
      </c>
      <c r="K70" s="78">
        <v>0</v>
      </c>
      <c r="L70" s="78">
        <v>0</v>
      </c>
      <c r="M70" s="78">
        <v>0</v>
      </c>
      <c r="N70" s="78">
        <v>0</v>
      </c>
      <c r="O70" s="78">
        <v>0</v>
      </c>
      <c r="P70" s="78">
        <v>0</v>
      </c>
      <c r="Q70" s="78">
        <v>0</v>
      </c>
      <c r="R70" s="78">
        <v>0</v>
      </c>
      <c r="S70" s="78">
        <v>0</v>
      </c>
      <c r="T70" s="78">
        <v>0</v>
      </c>
      <c r="U70" s="78">
        <v>0</v>
      </c>
      <c r="V70" s="78">
        <v>0</v>
      </c>
      <c r="W70" s="78">
        <v>0</v>
      </c>
      <c r="X70" s="78">
        <v>0</v>
      </c>
      <c r="Y70" s="78">
        <v>0</v>
      </c>
      <c r="Z70" s="78">
        <v>0</v>
      </c>
      <c r="AA70" s="78">
        <v>0</v>
      </c>
      <c r="AB70" s="78">
        <v>0</v>
      </c>
      <c r="AC70" s="78">
        <v>0</v>
      </c>
      <c r="AD70" s="78">
        <v>0</v>
      </c>
      <c r="AE70" s="78">
        <v>0</v>
      </c>
      <c r="AF70" s="78">
        <v>0</v>
      </c>
      <c r="AG70" s="78">
        <v>0</v>
      </c>
      <c r="AH70" s="78">
        <v>0</v>
      </c>
      <c r="AI70" s="78">
        <v>0</v>
      </c>
      <c r="AJ70" s="78">
        <v>0</v>
      </c>
      <c r="AK70" s="78">
        <v>0</v>
      </c>
      <c r="AL70" s="78"/>
      <c r="AM70" s="78" t="b">
        <v>0</v>
      </c>
      <c r="AN70" s="78" t="s">
        <v>1964</v>
      </c>
      <c r="AO70" s="78" t="s">
        <v>417</v>
      </c>
      <c r="AP70" s="78" t="s">
        <v>822</v>
      </c>
      <c r="AQ70" s="78"/>
      <c r="AR70" s="78" t="s">
        <v>1901</v>
      </c>
    </row>
    <row r="71" spans="1:44" ht="11.25">
      <c r="A71" s="78">
        <v>70</v>
      </c>
      <c r="B71" s="78">
        <v>66</v>
      </c>
      <c r="C71" s="78">
        <v>0</v>
      </c>
      <c r="D71" s="78" t="s">
        <v>1965</v>
      </c>
      <c r="E71" s="78"/>
      <c r="F71" s="79">
        <v>168985053</v>
      </c>
      <c r="G71" s="78">
        <v>164964780</v>
      </c>
      <c r="H71" s="78">
        <v>0</v>
      </c>
      <c r="I71" s="78">
        <v>0</v>
      </c>
      <c r="J71" s="78">
        <v>0</v>
      </c>
      <c r="K71" s="78">
        <v>0</v>
      </c>
      <c r="L71" s="78">
        <v>0</v>
      </c>
      <c r="M71" s="78">
        <v>0</v>
      </c>
      <c r="N71" s="78">
        <v>0</v>
      </c>
      <c r="O71" s="78">
        <v>0</v>
      </c>
      <c r="P71" s="78">
        <v>0</v>
      </c>
      <c r="Q71" s="78">
        <v>0</v>
      </c>
      <c r="R71" s="78">
        <v>0</v>
      </c>
      <c r="S71" s="78">
        <v>0</v>
      </c>
      <c r="T71" s="78">
        <v>0</v>
      </c>
      <c r="U71" s="78">
        <v>0</v>
      </c>
      <c r="V71" s="78">
        <v>0</v>
      </c>
      <c r="W71" s="78">
        <v>0</v>
      </c>
      <c r="X71" s="78">
        <v>0</v>
      </c>
      <c r="Y71" s="78">
        <v>0</v>
      </c>
      <c r="Z71" s="78">
        <v>0</v>
      </c>
      <c r="AA71" s="78">
        <v>0</v>
      </c>
      <c r="AB71" s="78">
        <v>0</v>
      </c>
      <c r="AC71" s="78">
        <v>0</v>
      </c>
      <c r="AD71" s="78">
        <v>0</v>
      </c>
      <c r="AE71" s="78">
        <v>0</v>
      </c>
      <c r="AF71" s="78">
        <v>0</v>
      </c>
      <c r="AG71" s="78">
        <v>0</v>
      </c>
      <c r="AH71" s="78">
        <v>0</v>
      </c>
      <c r="AI71" s="78">
        <v>0</v>
      </c>
      <c r="AJ71" s="78">
        <v>0</v>
      </c>
      <c r="AK71" s="78">
        <v>0</v>
      </c>
      <c r="AL71" s="78"/>
      <c r="AM71" s="78" t="b">
        <v>1</v>
      </c>
      <c r="AN71" s="78"/>
      <c r="AO71" s="78" t="s">
        <v>821</v>
      </c>
      <c r="AP71" s="78" t="s">
        <v>822</v>
      </c>
      <c r="AQ71" s="78" t="s">
        <v>823</v>
      </c>
      <c r="AR71" s="78" t="s">
        <v>1901</v>
      </c>
    </row>
    <row r="72" spans="1:44" ht="11.25">
      <c r="A72" s="78">
        <v>71</v>
      </c>
      <c r="B72" s="78">
        <v>67</v>
      </c>
      <c r="C72" s="78">
        <v>0</v>
      </c>
      <c r="D72" s="78" t="s">
        <v>1966</v>
      </c>
      <c r="E72" s="78"/>
      <c r="F72" s="79">
        <v>176649753</v>
      </c>
      <c r="G72" s="78">
        <v>146839589</v>
      </c>
      <c r="H72" s="78">
        <v>0</v>
      </c>
      <c r="I72" s="78">
        <v>0</v>
      </c>
      <c r="J72" s="78">
        <v>0</v>
      </c>
      <c r="K72" s="78">
        <v>0</v>
      </c>
      <c r="L72" s="78">
        <v>0</v>
      </c>
      <c r="M72" s="78">
        <v>0</v>
      </c>
      <c r="N72" s="78">
        <v>0</v>
      </c>
      <c r="O72" s="78">
        <v>0</v>
      </c>
      <c r="P72" s="78">
        <v>0</v>
      </c>
      <c r="Q72" s="78">
        <v>0</v>
      </c>
      <c r="R72" s="78">
        <v>0</v>
      </c>
      <c r="S72" s="78">
        <v>0</v>
      </c>
      <c r="T72" s="78">
        <v>0</v>
      </c>
      <c r="U72" s="78">
        <v>0</v>
      </c>
      <c r="V72" s="78">
        <v>0</v>
      </c>
      <c r="W72" s="78">
        <v>0</v>
      </c>
      <c r="X72" s="78">
        <v>0</v>
      </c>
      <c r="Y72" s="78">
        <v>0</v>
      </c>
      <c r="Z72" s="78">
        <v>0</v>
      </c>
      <c r="AA72" s="78">
        <v>0</v>
      </c>
      <c r="AB72" s="78">
        <v>0</v>
      </c>
      <c r="AC72" s="78">
        <v>0</v>
      </c>
      <c r="AD72" s="78">
        <v>0</v>
      </c>
      <c r="AE72" s="78">
        <v>0</v>
      </c>
      <c r="AF72" s="78">
        <v>0</v>
      </c>
      <c r="AG72" s="78">
        <v>0</v>
      </c>
      <c r="AH72" s="78">
        <v>0</v>
      </c>
      <c r="AI72" s="78">
        <v>0</v>
      </c>
      <c r="AJ72" s="78">
        <v>0</v>
      </c>
      <c r="AK72" s="78">
        <v>0</v>
      </c>
      <c r="AL72" s="78"/>
      <c r="AM72" s="78" t="b">
        <v>1</v>
      </c>
      <c r="AN72" s="78"/>
      <c r="AO72" s="78" t="s">
        <v>821</v>
      </c>
      <c r="AP72" s="78" t="s">
        <v>822</v>
      </c>
      <c r="AQ72" s="78" t="s">
        <v>823</v>
      </c>
      <c r="AR72" s="78" t="s">
        <v>1901</v>
      </c>
    </row>
    <row r="73" spans="1:44" ht="11.25">
      <c r="A73" s="78">
        <v>72</v>
      </c>
      <c r="B73" s="78">
        <v>68</v>
      </c>
      <c r="C73" s="78">
        <v>0</v>
      </c>
      <c r="D73" s="78" t="s">
        <v>1018</v>
      </c>
      <c r="E73" s="78"/>
      <c r="F73" s="79">
        <v>0</v>
      </c>
      <c r="G73" s="78">
        <v>0</v>
      </c>
      <c r="H73" s="78">
        <v>0</v>
      </c>
      <c r="I73" s="78">
        <v>0</v>
      </c>
      <c r="J73" s="78">
        <v>0</v>
      </c>
      <c r="K73" s="78">
        <v>0</v>
      </c>
      <c r="L73" s="78">
        <v>0</v>
      </c>
      <c r="M73" s="78">
        <v>0</v>
      </c>
      <c r="N73" s="78">
        <v>0</v>
      </c>
      <c r="O73" s="78">
        <v>0</v>
      </c>
      <c r="P73" s="78">
        <v>0</v>
      </c>
      <c r="Q73" s="78">
        <v>0</v>
      </c>
      <c r="R73" s="78">
        <v>0</v>
      </c>
      <c r="S73" s="78">
        <v>0</v>
      </c>
      <c r="T73" s="78">
        <v>0</v>
      </c>
      <c r="U73" s="78">
        <v>0</v>
      </c>
      <c r="V73" s="78">
        <v>0</v>
      </c>
      <c r="W73" s="78">
        <v>0</v>
      </c>
      <c r="X73" s="78">
        <v>0</v>
      </c>
      <c r="Y73" s="78">
        <v>0</v>
      </c>
      <c r="Z73" s="78">
        <v>0</v>
      </c>
      <c r="AA73" s="78">
        <v>0</v>
      </c>
      <c r="AB73" s="78">
        <v>0</v>
      </c>
      <c r="AC73" s="78">
        <v>0</v>
      </c>
      <c r="AD73" s="78">
        <v>0</v>
      </c>
      <c r="AE73" s="78">
        <v>0</v>
      </c>
      <c r="AF73" s="78">
        <v>0</v>
      </c>
      <c r="AG73" s="78">
        <v>0</v>
      </c>
      <c r="AH73" s="78">
        <v>0</v>
      </c>
      <c r="AI73" s="78">
        <v>0</v>
      </c>
      <c r="AJ73" s="78">
        <v>0</v>
      </c>
      <c r="AK73" s="78">
        <v>0</v>
      </c>
      <c r="AL73" s="78"/>
      <c r="AM73" s="78" t="b">
        <v>0</v>
      </c>
      <c r="AN73" s="78"/>
      <c r="AO73" s="78" t="s">
        <v>417</v>
      </c>
      <c r="AP73" s="78" t="s">
        <v>789</v>
      </c>
      <c r="AQ73" s="78"/>
      <c r="AR73" s="78" t="s">
        <v>1901</v>
      </c>
    </row>
    <row r="74" spans="1:44" ht="11.25">
      <c r="A74" s="78">
        <v>73</v>
      </c>
      <c r="B74" s="78">
        <v>69</v>
      </c>
      <c r="C74" s="78">
        <v>0</v>
      </c>
      <c r="D74" s="78" t="s">
        <v>1019</v>
      </c>
      <c r="E74" s="78"/>
      <c r="F74" s="79">
        <v>0</v>
      </c>
      <c r="G74" s="78">
        <v>0</v>
      </c>
      <c r="H74" s="78">
        <v>0</v>
      </c>
      <c r="I74" s="78">
        <v>0</v>
      </c>
      <c r="J74" s="78">
        <v>0</v>
      </c>
      <c r="K74" s="78">
        <v>0</v>
      </c>
      <c r="L74" s="78">
        <v>0</v>
      </c>
      <c r="M74" s="78">
        <v>0</v>
      </c>
      <c r="N74" s="78">
        <v>0</v>
      </c>
      <c r="O74" s="78">
        <v>0</v>
      </c>
      <c r="P74" s="78">
        <v>0</v>
      </c>
      <c r="Q74" s="78">
        <v>0</v>
      </c>
      <c r="R74" s="78">
        <v>0</v>
      </c>
      <c r="S74" s="78">
        <v>0</v>
      </c>
      <c r="T74" s="78">
        <v>0</v>
      </c>
      <c r="U74" s="78">
        <v>0</v>
      </c>
      <c r="V74" s="78">
        <v>0</v>
      </c>
      <c r="W74" s="78">
        <v>0</v>
      </c>
      <c r="X74" s="78">
        <v>0</v>
      </c>
      <c r="Y74" s="78">
        <v>0</v>
      </c>
      <c r="Z74" s="78">
        <v>0</v>
      </c>
      <c r="AA74" s="78">
        <v>0</v>
      </c>
      <c r="AB74" s="78">
        <v>0</v>
      </c>
      <c r="AC74" s="78">
        <v>0</v>
      </c>
      <c r="AD74" s="78">
        <v>0</v>
      </c>
      <c r="AE74" s="78">
        <v>0</v>
      </c>
      <c r="AF74" s="78">
        <v>0</v>
      </c>
      <c r="AG74" s="78">
        <v>0</v>
      </c>
      <c r="AH74" s="78">
        <v>0</v>
      </c>
      <c r="AI74" s="78">
        <v>0</v>
      </c>
      <c r="AJ74" s="78">
        <v>0</v>
      </c>
      <c r="AK74" s="78">
        <v>0</v>
      </c>
      <c r="AL74" s="78"/>
      <c r="AM74" s="78" t="b">
        <v>0</v>
      </c>
      <c r="AN74" s="78" t="s">
        <v>1967</v>
      </c>
      <c r="AO74" s="78" t="s">
        <v>417</v>
      </c>
      <c r="AP74" s="78" t="s">
        <v>822</v>
      </c>
      <c r="AQ74" s="78"/>
      <c r="AR74" s="78" t="s">
        <v>1901</v>
      </c>
    </row>
    <row r="75" spans="1:44" ht="11.25">
      <c r="A75" s="78">
        <v>74</v>
      </c>
      <c r="B75" s="78">
        <v>70</v>
      </c>
      <c r="C75" s="78">
        <v>0</v>
      </c>
      <c r="D75" s="78" t="s">
        <v>1020</v>
      </c>
      <c r="E75" s="78"/>
      <c r="F75" s="79">
        <v>-89309</v>
      </c>
      <c r="G75" s="78">
        <v>70603</v>
      </c>
      <c r="H75" s="78">
        <v>0</v>
      </c>
      <c r="I75" s="78">
        <v>0</v>
      </c>
      <c r="J75" s="78">
        <v>0</v>
      </c>
      <c r="K75" s="78">
        <v>0</v>
      </c>
      <c r="L75" s="78">
        <v>0</v>
      </c>
      <c r="M75" s="78">
        <v>0</v>
      </c>
      <c r="N75" s="78">
        <v>0</v>
      </c>
      <c r="O75" s="78">
        <v>0</v>
      </c>
      <c r="P75" s="78">
        <v>0</v>
      </c>
      <c r="Q75" s="78">
        <v>0</v>
      </c>
      <c r="R75" s="78">
        <v>0</v>
      </c>
      <c r="S75" s="78">
        <v>0</v>
      </c>
      <c r="T75" s="78">
        <v>0</v>
      </c>
      <c r="U75" s="78">
        <v>0</v>
      </c>
      <c r="V75" s="78">
        <v>0</v>
      </c>
      <c r="W75" s="78">
        <v>0</v>
      </c>
      <c r="X75" s="78">
        <v>0</v>
      </c>
      <c r="Y75" s="78">
        <v>0</v>
      </c>
      <c r="Z75" s="78">
        <v>0</v>
      </c>
      <c r="AA75" s="78">
        <v>0</v>
      </c>
      <c r="AB75" s="78">
        <v>0</v>
      </c>
      <c r="AC75" s="78">
        <v>0</v>
      </c>
      <c r="AD75" s="78">
        <v>0</v>
      </c>
      <c r="AE75" s="78">
        <v>0</v>
      </c>
      <c r="AF75" s="78">
        <v>0</v>
      </c>
      <c r="AG75" s="78">
        <v>0</v>
      </c>
      <c r="AH75" s="78">
        <v>0</v>
      </c>
      <c r="AI75" s="78">
        <v>0</v>
      </c>
      <c r="AJ75" s="78">
        <v>0</v>
      </c>
      <c r="AK75" s="78">
        <v>0</v>
      </c>
      <c r="AL75" s="78"/>
      <c r="AM75" s="78" t="b">
        <v>0</v>
      </c>
      <c r="AN75" s="78" t="s">
        <v>1968</v>
      </c>
      <c r="AO75" s="78" t="s">
        <v>417</v>
      </c>
      <c r="AP75" s="78" t="s">
        <v>822</v>
      </c>
      <c r="AQ75" s="78"/>
      <c r="AR75" s="78" t="s">
        <v>1901</v>
      </c>
    </row>
    <row r="76" spans="1:44" ht="11.25">
      <c r="A76" s="78">
        <v>75</v>
      </c>
      <c r="B76" s="78">
        <v>71</v>
      </c>
      <c r="C76" s="78">
        <v>0</v>
      </c>
      <c r="D76" s="78" t="s">
        <v>1021</v>
      </c>
      <c r="E76" s="78"/>
      <c r="F76" s="79">
        <v>89309</v>
      </c>
      <c r="G76" s="78">
        <v>-70603</v>
      </c>
      <c r="H76" s="78">
        <v>0</v>
      </c>
      <c r="I76" s="78">
        <v>0</v>
      </c>
      <c r="J76" s="78">
        <v>0</v>
      </c>
      <c r="K76" s="78">
        <v>0</v>
      </c>
      <c r="L76" s="78">
        <v>0</v>
      </c>
      <c r="M76" s="78">
        <v>0</v>
      </c>
      <c r="N76" s="78">
        <v>0</v>
      </c>
      <c r="O76" s="78">
        <v>0</v>
      </c>
      <c r="P76" s="78">
        <v>0</v>
      </c>
      <c r="Q76" s="78">
        <v>0</v>
      </c>
      <c r="R76" s="78">
        <v>0</v>
      </c>
      <c r="S76" s="78">
        <v>0</v>
      </c>
      <c r="T76" s="78">
        <v>0</v>
      </c>
      <c r="U76" s="78">
        <v>0</v>
      </c>
      <c r="V76" s="78">
        <v>0</v>
      </c>
      <c r="W76" s="78">
        <v>0</v>
      </c>
      <c r="X76" s="78">
        <v>0</v>
      </c>
      <c r="Y76" s="78">
        <v>0</v>
      </c>
      <c r="Z76" s="78">
        <v>0</v>
      </c>
      <c r="AA76" s="78">
        <v>0</v>
      </c>
      <c r="AB76" s="78">
        <v>0</v>
      </c>
      <c r="AC76" s="78">
        <v>0</v>
      </c>
      <c r="AD76" s="78">
        <v>0</v>
      </c>
      <c r="AE76" s="78">
        <v>0</v>
      </c>
      <c r="AF76" s="78">
        <v>0</v>
      </c>
      <c r="AG76" s="78">
        <v>0</v>
      </c>
      <c r="AH76" s="78">
        <v>0</v>
      </c>
      <c r="AI76" s="78">
        <v>0</v>
      </c>
      <c r="AJ76" s="78">
        <v>0</v>
      </c>
      <c r="AK76" s="78">
        <v>0</v>
      </c>
      <c r="AL76" s="78"/>
      <c r="AM76" s="78" t="b">
        <v>1</v>
      </c>
      <c r="AN76" s="78"/>
      <c r="AO76" s="78" t="s">
        <v>821</v>
      </c>
      <c r="AP76" s="78" t="s">
        <v>822</v>
      </c>
      <c r="AQ76" s="78" t="s">
        <v>823</v>
      </c>
      <c r="AR76" s="78" t="s">
        <v>1901</v>
      </c>
    </row>
    <row r="77" spans="1:44" ht="11.25">
      <c r="A77" s="78">
        <v>76</v>
      </c>
      <c r="B77" s="78">
        <v>72</v>
      </c>
      <c r="C77" s="78">
        <v>0</v>
      </c>
      <c r="D77" s="78" t="s">
        <v>1022</v>
      </c>
      <c r="E77" s="78"/>
      <c r="F77" s="79">
        <v>0</v>
      </c>
      <c r="G77" s="78">
        <v>0</v>
      </c>
      <c r="H77" s="78">
        <v>0</v>
      </c>
      <c r="I77" s="78">
        <v>0</v>
      </c>
      <c r="J77" s="78">
        <v>0</v>
      </c>
      <c r="K77" s="78">
        <v>0</v>
      </c>
      <c r="L77" s="78">
        <v>0</v>
      </c>
      <c r="M77" s="78">
        <v>0</v>
      </c>
      <c r="N77" s="78">
        <v>0</v>
      </c>
      <c r="O77" s="78">
        <v>0</v>
      </c>
      <c r="P77" s="78">
        <v>0</v>
      </c>
      <c r="Q77" s="78">
        <v>0</v>
      </c>
      <c r="R77" s="78">
        <v>0</v>
      </c>
      <c r="S77" s="78">
        <v>0</v>
      </c>
      <c r="T77" s="78">
        <v>0</v>
      </c>
      <c r="U77" s="78">
        <v>0</v>
      </c>
      <c r="V77" s="78">
        <v>0</v>
      </c>
      <c r="W77" s="78">
        <v>0</v>
      </c>
      <c r="X77" s="78">
        <v>0</v>
      </c>
      <c r="Y77" s="78">
        <v>0</v>
      </c>
      <c r="Z77" s="78">
        <v>0</v>
      </c>
      <c r="AA77" s="78">
        <v>0</v>
      </c>
      <c r="AB77" s="78">
        <v>0</v>
      </c>
      <c r="AC77" s="78">
        <v>0</v>
      </c>
      <c r="AD77" s="78">
        <v>0</v>
      </c>
      <c r="AE77" s="78">
        <v>0</v>
      </c>
      <c r="AF77" s="78">
        <v>0</v>
      </c>
      <c r="AG77" s="78">
        <v>0</v>
      </c>
      <c r="AH77" s="78">
        <v>0</v>
      </c>
      <c r="AI77" s="78">
        <v>0</v>
      </c>
      <c r="AJ77" s="78">
        <v>0</v>
      </c>
      <c r="AK77" s="78">
        <v>0</v>
      </c>
      <c r="AL77" s="78" t="s">
        <v>515</v>
      </c>
      <c r="AM77" s="78" t="b">
        <v>0</v>
      </c>
      <c r="AN77" s="78" t="s">
        <v>1023</v>
      </c>
      <c r="AO77" s="78" t="s">
        <v>417</v>
      </c>
      <c r="AP77" s="78" t="s">
        <v>822</v>
      </c>
      <c r="AQ77" s="78"/>
      <c r="AR77" s="78" t="s">
        <v>1901</v>
      </c>
    </row>
    <row r="78" spans="1:44" ht="11.25">
      <c r="A78" s="78">
        <v>77</v>
      </c>
      <c r="B78" s="78">
        <v>73</v>
      </c>
      <c r="C78" s="78">
        <v>0</v>
      </c>
      <c r="D78" s="78" t="s">
        <v>1024</v>
      </c>
      <c r="E78" s="78"/>
      <c r="F78" s="79">
        <v>89309</v>
      </c>
      <c r="G78" s="78">
        <v>-70603</v>
      </c>
      <c r="H78" s="78">
        <v>0</v>
      </c>
      <c r="I78" s="78">
        <v>0</v>
      </c>
      <c r="J78" s="78">
        <v>0</v>
      </c>
      <c r="K78" s="78">
        <v>0</v>
      </c>
      <c r="L78" s="78">
        <v>0</v>
      </c>
      <c r="M78" s="78">
        <v>0</v>
      </c>
      <c r="N78" s="78">
        <v>0</v>
      </c>
      <c r="O78" s="78">
        <v>0</v>
      </c>
      <c r="P78" s="78">
        <v>0</v>
      </c>
      <c r="Q78" s="78">
        <v>0</v>
      </c>
      <c r="R78" s="78">
        <v>0</v>
      </c>
      <c r="S78" s="78">
        <v>0</v>
      </c>
      <c r="T78" s="78">
        <v>0</v>
      </c>
      <c r="U78" s="78">
        <v>0</v>
      </c>
      <c r="V78" s="78">
        <v>0</v>
      </c>
      <c r="W78" s="78">
        <v>0</v>
      </c>
      <c r="X78" s="78">
        <v>0</v>
      </c>
      <c r="Y78" s="78">
        <v>0</v>
      </c>
      <c r="Z78" s="78">
        <v>0</v>
      </c>
      <c r="AA78" s="78">
        <v>0</v>
      </c>
      <c r="AB78" s="78">
        <v>0</v>
      </c>
      <c r="AC78" s="78">
        <v>0</v>
      </c>
      <c r="AD78" s="78">
        <v>0</v>
      </c>
      <c r="AE78" s="78">
        <v>0</v>
      </c>
      <c r="AF78" s="78">
        <v>0</v>
      </c>
      <c r="AG78" s="78">
        <v>0</v>
      </c>
      <c r="AH78" s="78">
        <v>0</v>
      </c>
      <c r="AI78" s="78">
        <v>0</v>
      </c>
      <c r="AJ78" s="78">
        <v>0</v>
      </c>
      <c r="AK78" s="78">
        <v>0</v>
      </c>
      <c r="AL78" s="78"/>
      <c r="AM78" s="78" t="b">
        <v>1</v>
      </c>
      <c r="AN78" s="78"/>
      <c r="AO78" s="78" t="s">
        <v>821</v>
      </c>
      <c r="AP78" s="78" t="s">
        <v>822</v>
      </c>
      <c r="AQ78" s="78" t="s">
        <v>823</v>
      </c>
      <c r="AR78" s="78" t="s">
        <v>1901</v>
      </c>
    </row>
    <row r="79" spans="1:44" ht="11.25">
      <c r="A79" s="78">
        <v>78</v>
      </c>
      <c r="B79" s="78">
        <v>74</v>
      </c>
      <c r="C79" s="78">
        <v>0</v>
      </c>
      <c r="D79" s="78" t="s">
        <v>1025</v>
      </c>
      <c r="E79" s="78"/>
      <c r="F79" s="79">
        <v>176739062</v>
      </c>
      <c r="G79" s="78">
        <v>146768986</v>
      </c>
      <c r="H79" s="78">
        <v>0</v>
      </c>
      <c r="I79" s="78">
        <v>0</v>
      </c>
      <c r="J79" s="78">
        <v>0</v>
      </c>
      <c r="K79" s="78">
        <v>0</v>
      </c>
      <c r="L79" s="78">
        <v>0</v>
      </c>
      <c r="M79" s="78">
        <v>0</v>
      </c>
      <c r="N79" s="78">
        <v>0</v>
      </c>
      <c r="O79" s="78">
        <v>0</v>
      </c>
      <c r="P79" s="78">
        <v>0</v>
      </c>
      <c r="Q79" s="78">
        <v>0</v>
      </c>
      <c r="R79" s="78">
        <v>0</v>
      </c>
      <c r="S79" s="78">
        <v>0</v>
      </c>
      <c r="T79" s="78">
        <v>0</v>
      </c>
      <c r="U79" s="78">
        <v>0</v>
      </c>
      <c r="V79" s="78">
        <v>0</v>
      </c>
      <c r="W79" s="78">
        <v>0</v>
      </c>
      <c r="X79" s="78">
        <v>0</v>
      </c>
      <c r="Y79" s="78">
        <v>0</v>
      </c>
      <c r="Z79" s="78">
        <v>0</v>
      </c>
      <c r="AA79" s="78">
        <v>0</v>
      </c>
      <c r="AB79" s="78">
        <v>0</v>
      </c>
      <c r="AC79" s="78">
        <v>0</v>
      </c>
      <c r="AD79" s="78">
        <v>0</v>
      </c>
      <c r="AE79" s="78">
        <v>0</v>
      </c>
      <c r="AF79" s="78">
        <v>0</v>
      </c>
      <c r="AG79" s="78">
        <v>0</v>
      </c>
      <c r="AH79" s="78">
        <v>0</v>
      </c>
      <c r="AI79" s="78">
        <v>0</v>
      </c>
      <c r="AJ79" s="78">
        <v>0</v>
      </c>
      <c r="AK79" s="78">
        <v>0</v>
      </c>
      <c r="AL79" s="78"/>
      <c r="AM79" s="78" t="b">
        <v>1</v>
      </c>
      <c r="AN79" s="78"/>
      <c r="AO79" s="78" t="s">
        <v>821</v>
      </c>
      <c r="AP79" s="78" t="s">
        <v>822</v>
      </c>
      <c r="AQ79" s="78" t="s">
        <v>823</v>
      </c>
      <c r="AR79" s="78" t="s">
        <v>1901</v>
      </c>
    </row>
  </sheetData>
  <sheetProtection/>
  <printOptions/>
  <pageMargins left="0.75" right="0.75" top="1" bottom="1" header="0.5" footer="0.5"/>
  <pageSetup horizontalDpi="600" verticalDpi="600" orientation="portrait" r:id="rId1"/>
</worksheet>
</file>

<file path=xl/worksheets/sheet29.xml><?xml version="1.0" encoding="utf-8"?>
<worksheet xmlns="http://schemas.openxmlformats.org/spreadsheetml/2006/main" xmlns:r="http://schemas.openxmlformats.org/officeDocument/2006/relationships">
  <sheetPr>
    <tabColor indexed="26"/>
  </sheetPr>
  <dimension ref="A1:AE157"/>
  <sheetViews>
    <sheetView zoomScalePageLayoutView="0" workbookViewId="0" topLeftCell="A1">
      <pane xSplit="5" ySplit="1" topLeftCell="F26" activePane="bottomRight" state="frozen"/>
      <selection pane="topLeft" activeCell="G24" sqref="G24"/>
      <selection pane="topRight" activeCell="G24" sqref="G24"/>
      <selection pane="bottomLeft" activeCell="G24" sqref="G24"/>
      <selection pane="bottomRight" activeCell="G24" sqref="G24"/>
    </sheetView>
  </sheetViews>
  <sheetFormatPr defaultColWidth="4.875" defaultRowHeight="15.75"/>
  <cols>
    <col min="1" max="2" width="4.875" style="82" customWidth="1"/>
    <col min="3" max="4" width="4.875" style="10" customWidth="1"/>
    <col min="5" max="5" width="33.00390625" style="72" bestFit="1" customWidth="1"/>
    <col min="6" max="6" width="12.25390625" style="10" customWidth="1"/>
    <col min="7" max="7" width="12.25390625" style="73" customWidth="1"/>
    <col min="8" max="8" width="12.25390625" style="10" customWidth="1"/>
    <col min="9" max="14" width="7.25390625" style="10" customWidth="1"/>
    <col min="15" max="15" width="12.25390625" style="73" customWidth="1"/>
    <col min="16" max="16384" width="4.875" style="10" customWidth="1"/>
  </cols>
  <sheetData>
    <row r="1" spans="1:31" ht="11.25">
      <c r="A1" s="9" t="s">
        <v>1307</v>
      </c>
      <c r="B1" s="81" t="s">
        <v>403</v>
      </c>
      <c r="C1" s="10" t="s">
        <v>405</v>
      </c>
      <c r="D1" s="10" t="s">
        <v>375</v>
      </c>
      <c r="E1" s="72" t="s">
        <v>374</v>
      </c>
      <c r="F1" s="10" t="s">
        <v>419</v>
      </c>
      <c r="G1" s="73" t="s">
        <v>420</v>
      </c>
      <c r="H1" s="10" t="s">
        <v>421</v>
      </c>
      <c r="I1" s="10" t="s">
        <v>1308</v>
      </c>
      <c r="J1" s="10" t="s">
        <v>1309</v>
      </c>
      <c r="K1" s="10" t="s">
        <v>1310</v>
      </c>
      <c r="L1" s="10" t="s">
        <v>422</v>
      </c>
      <c r="M1" s="10" t="s">
        <v>423</v>
      </c>
      <c r="N1" s="10" t="s">
        <v>424</v>
      </c>
      <c r="O1" s="73" t="s">
        <v>425</v>
      </c>
      <c r="P1" s="10" t="s">
        <v>1311</v>
      </c>
      <c r="Q1" s="10" t="s">
        <v>1312</v>
      </c>
      <c r="R1" s="10" t="s">
        <v>1319</v>
      </c>
      <c r="S1" s="10" t="s">
        <v>1320</v>
      </c>
      <c r="T1" s="10" t="s">
        <v>1321</v>
      </c>
      <c r="U1" s="10" t="s">
        <v>1322</v>
      </c>
      <c r="V1" s="10" t="s">
        <v>1323</v>
      </c>
      <c r="W1" s="10" t="s">
        <v>1324</v>
      </c>
      <c r="X1" s="10" t="s">
        <v>1325</v>
      </c>
      <c r="Y1" s="10" t="s">
        <v>1326</v>
      </c>
      <c r="Z1" s="10" t="s">
        <v>412</v>
      </c>
      <c r="AA1" s="10" t="s">
        <v>410</v>
      </c>
      <c r="AB1" s="10" t="s">
        <v>411</v>
      </c>
      <c r="AC1" s="10" t="s">
        <v>413</v>
      </c>
      <c r="AD1" s="10" t="s">
        <v>414</v>
      </c>
      <c r="AE1" s="10" t="s">
        <v>415</v>
      </c>
    </row>
    <row r="2" spans="1:31" ht="11.25">
      <c r="A2" s="9">
        <v>0</v>
      </c>
      <c r="B2" s="81">
        <v>1</v>
      </c>
      <c r="C2" s="10">
        <v>0</v>
      </c>
      <c r="E2" s="72" t="s">
        <v>1141</v>
      </c>
      <c r="F2" s="10">
        <v>0</v>
      </c>
      <c r="G2" s="73">
        <v>0</v>
      </c>
      <c r="H2" s="10">
        <v>0</v>
      </c>
      <c r="J2" s="10">
        <v>0</v>
      </c>
      <c r="L2" s="10">
        <v>0</v>
      </c>
      <c r="N2" s="10">
        <v>0</v>
      </c>
      <c r="O2" s="73">
        <v>0</v>
      </c>
      <c r="P2" s="10">
        <v>0</v>
      </c>
      <c r="Q2" s="10">
        <v>0</v>
      </c>
      <c r="R2" s="10">
        <v>0</v>
      </c>
      <c r="S2" s="10">
        <v>0</v>
      </c>
      <c r="T2" s="10">
        <v>0</v>
      </c>
      <c r="U2" s="10">
        <v>0</v>
      </c>
      <c r="V2" s="10">
        <v>0</v>
      </c>
      <c r="W2" s="10">
        <v>0</v>
      </c>
      <c r="X2" s="10">
        <v>0</v>
      </c>
      <c r="Y2" s="10">
        <v>0</v>
      </c>
      <c r="Z2" s="10" t="s">
        <v>1327</v>
      </c>
      <c r="AA2" s="10" t="s">
        <v>417</v>
      </c>
      <c r="AB2" s="10" t="b">
        <v>0</v>
      </c>
      <c r="AE2" s="10" t="s">
        <v>1901</v>
      </c>
    </row>
    <row r="3" spans="1:31" ht="11.25">
      <c r="A3" s="9">
        <v>0</v>
      </c>
      <c r="B3" s="81">
        <v>2</v>
      </c>
      <c r="C3" s="10">
        <v>0</v>
      </c>
      <c r="E3" s="72" t="s">
        <v>1142</v>
      </c>
      <c r="F3" s="10">
        <v>0</v>
      </c>
      <c r="G3" s="73">
        <v>0</v>
      </c>
      <c r="H3" s="10">
        <v>0</v>
      </c>
      <c r="J3" s="10">
        <v>0</v>
      </c>
      <c r="L3" s="10">
        <v>0</v>
      </c>
      <c r="N3" s="10">
        <v>0</v>
      </c>
      <c r="O3" s="73">
        <v>0</v>
      </c>
      <c r="P3" s="10">
        <v>0</v>
      </c>
      <c r="Q3" s="10">
        <v>0</v>
      </c>
      <c r="R3" s="10">
        <v>0</v>
      </c>
      <c r="S3" s="10">
        <v>0</v>
      </c>
      <c r="T3" s="10">
        <v>0</v>
      </c>
      <c r="U3" s="10">
        <v>0</v>
      </c>
      <c r="V3" s="10">
        <v>0</v>
      </c>
      <c r="W3" s="10">
        <v>0</v>
      </c>
      <c r="X3" s="10">
        <v>0</v>
      </c>
      <c r="Y3" s="10">
        <v>0</v>
      </c>
      <c r="Z3" s="10" t="s">
        <v>1327</v>
      </c>
      <c r="AA3" s="10" t="s">
        <v>417</v>
      </c>
      <c r="AB3" s="10" t="b">
        <v>0</v>
      </c>
      <c r="AE3" s="10" t="s">
        <v>1901</v>
      </c>
    </row>
    <row r="4" spans="1:31" ht="11.25">
      <c r="A4" s="9">
        <v>0</v>
      </c>
      <c r="B4" s="81">
        <v>3</v>
      </c>
      <c r="C4" s="10">
        <v>0</v>
      </c>
      <c r="E4" s="72" t="s">
        <v>1143</v>
      </c>
      <c r="F4" s="10">
        <v>7617433713</v>
      </c>
      <c r="G4" s="73">
        <v>5077000830</v>
      </c>
      <c r="H4" s="10">
        <v>2097627888</v>
      </c>
      <c r="J4" s="10">
        <v>0</v>
      </c>
      <c r="L4" s="10">
        <v>0</v>
      </c>
      <c r="N4" s="10">
        <v>0</v>
      </c>
      <c r="O4" s="73">
        <v>442804995</v>
      </c>
      <c r="P4" s="10">
        <v>0</v>
      </c>
      <c r="Q4" s="10">
        <v>0</v>
      </c>
      <c r="R4" s="10">
        <v>0</v>
      </c>
      <c r="S4" s="10">
        <v>0</v>
      </c>
      <c r="T4" s="10">
        <v>0</v>
      </c>
      <c r="U4" s="10">
        <v>0</v>
      </c>
      <c r="V4" s="10">
        <v>0</v>
      </c>
      <c r="W4" s="10">
        <v>0</v>
      </c>
      <c r="X4" s="10">
        <v>0</v>
      </c>
      <c r="Y4" s="10">
        <v>0</v>
      </c>
      <c r="AB4" s="10" t="b">
        <v>0</v>
      </c>
      <c r="AD4" s="10" t="s">
        <v>1328</v>
      </c>
      <c r="AE4" s="10" t="s">
        <v>1901</v>
      </c>
    </row>
    <row r="5" spans="1:31" ht="11.25">
      <c r="A5" s="9">
        <v>0</v>
      </c>
      <c r="B5" s="81">
        <v>4</v>
      </c>
      <c r="C5" s="10">
        <v>0</v>
      </c>
      <c r="E5" s="72" t="s">
        <v>1144</v>
      </c>
      <c r="F5" s="10">
        <v>23003982</v>
      </c>
      <c r="G5" s="73">
        <v>23003982</v>
      </c>
      <c r="H5" s="10">
        <v>0</v>
      </c>
      <c r="J5" s="10">
        <v>0</v>
      </c>
      <c r="L5" s="10">
        <v>0</v>
      </c>
      <c r="N5" s="10">
        <v>0</v>
      </c>
      <c r="O5" s="73">
        <v>0</v>
      </c>
      <c r="P5" s="10">
        <v>0</v>
      </c>
      <c r="Q5" s="10">
        <v>0</v>
      </c>
      <c r="R5" s="10">
        <v>0</v>
      </c>
      <c r="S5" s="10">
        <v>0</v>
      </c>
      <c r="T5" s="10">
        <v>0</v>
      </c>
      <c r="U5" s="10">
        <v>0</v>
      </c>
      <c r="V5" s="10">
        <v>0</v>
      </c>
      <c r="W5" s="10">
        <v>0</v>
      </c>
      <c r="X5" s="10">
        <v>0</v>
      </c>
      <c r="Y5" s="10">
        <v>0</v>
      </c>
      <c r="AB5" s="10" t="b">
        <v>0</v>
      </c>
      <c r="AD5" s="10" t="s">
        <v>1328</v>
      </c>
      <c r="AE5" s="10" t="s">
        <v>1901</v>
      </c>
    </row>
    <row r="6" spans="1:31" ht="11.25">
      <c r="A6" s="9">
        <v>0</v>
      </c>
      <c r="B6" s="81">
        <v>5</v>
      </c>
      <c r="C6" s="10">
        <v>0</v>
      </c>
      <c r="E6" s="72" t="s">
        <v>1145</v>
      </c>
      <c r="F6" s="10">
        <v>0</v>
      </c>
      <c r="G6" s="73">
        <v>0</v>
      </c>
      <c r="H6" s="10">
        <v>0</v>
      </c>
      <c r="J6" s="10">
        <v>0</v>
      </c>
      <c r="L6" s="10">
        <v>0</v>
      </c>
      <c r="N6" s="10">
        <v>0</v>
      </c>
      <c r="O6" s="73">
        <v>0</v>
      </c>
      <c r="P6" s="10">
        <v>0</v>
      </c>
      <c r="Q6" s="10">
        <v>0</v>
      </c>
      <c r="R6" s="10">
        <v>0</v>
      </c>
      <c r="S6" s="10">
        <v>0</v>
      </c>
      <c r="T6" s="10">
        <v>0</v>
      </c>
      <c r="U6" s="10">
        <v>0</v>
      </c>
      <c r="V6" s="10">
        <v>0</v>
      </c>
      <c r="W6" s="10">
        <v>0</v>
      </c>
      <c r="X6" s="10">
        <v>0</v>
      </c>
      <c r="Y6" s="10">
        <v>0</v>
      </c>
      <c r="AB6" s="10" t="b">
        <v>0</v>
      </c>
      <c r="AD6" s="10" t="s">
        <v>1328</v>
      </c>
      <c r="AE6" s="10" t="s">
        <v>1901</v>
      </c>
    </row>
    <row r="7" spans="1:31" ht="11.25">
      <c r="A7" s="9">
        <v>0</v>
      </c>
      <c r="B7" s="81">
        <v>6</v>
      </c>
      <c r="C7" s="10">
        <v>0</v>
      </c>
      <c r="E7" s="72" t="s">
        <v>1146</v>
      </c>
      <c r="F7" s="10">
        <v>0</v>
      </c>
      <c r="G7" s="73">
        <v>0</v>
      </c>
      <c r="H7" s="10">
        <v>0</v>
      </c>
      <c r="J7" s="10">
        <v>0</v>
      </c>
      <c r="L7" s="10">
        <v>0</v>
      </c>
      <c r="N7" s="10">
        <v>0</v>
      </c>
      <c r="O7" s="73">
        <v>0</v>
      </c>
      <c r="P7" s="10">
        <v>0</v>
      </c>
      <c r="Q7" s="10">
        <v>0</v>
      </c>
      <c r="R7" s="10">
        <v>0</v>
      </c>
      <c r="S7" s="10">
        <v>0</v>
      </c>
      <c r="T7" s="10">
        <v>0</v>
      </c>
      <c r="U7" s="10">
        <v>0</v>
      </c>
      <c r="V7" s="10">
        <v>0</v>
      </c>
      <c r="W7" s="10">
        <v>0</v>
      </c>
      <c r="X7" s="10">
        <v>0</v>
      </c>
      <c r="Y7" s="10">
        <v>0</v>
      </c>
      <c r="AB7" s="10" t="b">
        <v>0</v>
      </c>
      <c r="AD7" s="10" t="s">
        <v>1328</v>
      </c>
      <c r="AE7" s="10" t="s">
        <v>1901</v>
      </c>
    </row>
    <row r="8" spans="1:31" ht="11.25">
      <c r="A8" s="9">
        <v>0</v>
      </c>
      <c r="B8" s="81">
        <v>7</v>
      </c>
      <c r="C8" s="10">
        <v>0</v>
      </c>
      <c r="E8" s="72" t="s">
        <v>1147</v>
      </c>
      <c r="F8" s="10">
        <v>0</v>
      </c>
      <c r="G8" s="73">
        <v>0</v>
      </c>
      <c r="H8" s="10">
        <v>0</v>
      </c>
      <c r="J8" s="10">
        <v>0</v>
      </c>
      <c r="L8" s="10">
        <v>0</v>
      </c>
      <c r="N8" s="10">
        <v>0</v>
      </c>
      <c r="O8" s="73">
        <v>0</v>
      </c>
      <c r="P8" s="10">
        <v>0</v>
      </c>
      <c r="Q8" s="10">
        <v>0</v>
      </c>
      <c r="R8" s="10">
        <v>0</v>
      </c>
      <c r="S8" s="10">
        <v>0</v>
      </c>
      <c r="T8" s="10">
        <v>0</v>
      </c>
      <c r="U8" s="10">
        <v>0</v>
      </c>
      <c r="V8" s="10">
        <v>0</v>
      </c>
      <c r="W8" s="10">
        <v>0</v>
      </c>
      <c r="X8" s="10">
        <v>0</v>
      </c>
      <c r="Y8" s="10">
        <v>0</v>
      </c>
      <c r="AB8" s="10" t="b">
        <v>0</v>
      </c>
      <c r="AD8" s="10" t="s">
        <v>1328</v>
      </c>
      <c r="AE8" s="10" t="s">
        <v>1901</v>
      </c>
    </row>
    <row r="9" spans="1:31" ht="11.25">
      <c r="A9" s="9">
        <v>0</v>
      </c>
      <c r="B9" s="81">
        <v>8</v>
      </c>
      <c r="C9" s="10">
        <v>0</v>
      </c>
      <c r="E9" s="72" t="s">
        <v>1148</v>
      </c>
      <c r="F9" s="10">
        <v>7640437695</v>
      </c>
      <c r="G9" s="73">
        <v>5100004812</v>
      </c>
      <c r="H9" s="10">
        <v>2097627888</v>
      </c>
      <c r="J9" s="10">
        <v>0</v>
      </c>
      <c r="L9" s="10">
        <v>0</v>
      </c>
      <c r="N9" s="10">
        <v>0</v>
      </c>
      <c r="O9" s="73">
        <v>442804995</v>
      </c>
      <c r="P9" s="10">
        <v>0</v>
      </c>
      <c r="Q9" s="10">
        <v>0</v>
      </c>
      <c r="R9" s="10">
        <v>0</v>
      </c>
      <c r="S9" s="10">
        <v>0</v>
      </c>
      <c r="T9" s="10">
        <v>0</v>
      </c>
      <c r="U9" s="10">
        <v>0</v>
      </c>
      <c r="V9" s="10">
        <v>0</v>
      </c>
      <c r="W9" s="10">
        <v>0</v>
      </c>
      <c r="X9" s="10">
        <v>0</v>
      </c>
      <c r="Y9" s="10">
        <v>0</v>
      </c>
      <c r="AB9" s="10" t="b">
        <v>1</v>
      </c>
      <c r="AC9" s="10" t="s">
        <v>1327</v>
      </c>
      <c r="AE9" s="10" t="s">
        <v>1901</v>
      </c>
    </row>
    <row r="10" spans="1:31" ht="11.25">
      <c r="A10" s="9">
        <v>0</v>
      </c>
      <c r="B10" s="81">
        <v>9</v>
      </c>
      <c r="C10" s="10">
        <v>0</v>
      </c>
      <c r="E10" s="72" t="s">
        <v>1149</v>
      </c>
      <c r="F10" s="10">
        <v>0</v>
      </c>
      <c r="G10" s="73">
        <v>0</v>
      </c>
      <c r="H10" s="10">
        <v>0</v>
      </c>
      <c r="J10" s="10">
        <v>0</v>
      </c>
      <c r="L10" s="10">
        <v>0</v>
      </c>
      <c r="N10" s="10">
        <v>0</v>
      </c>
      <c r="O10" s="73">
        <v>0</v>
      </c>
      <c r="P10" s="10">
        <v>0</v>
      </c>
      <c r="Q10" s="10">
        <v>0</v>
      </c>
      <c r="R10" s="10">
        <v>0</v>
      </c>
      <c r="S10" s="10">
        <v>0</v>
      </c>
      <c r="T10" s="10">
        <v>0</v>
      </c>
      <c r="U10" s="10">
        <v>0</v>
      </c>
      <c r="V10" s="10">
        <v>0</v>
      </c>
      <c r="W10" s="10">
        <v>0</v>
      </c>
      <c r="X10" s="10">
        <v>0</v>
      </c>
      <c r="Y10" s="10">
        <v>0</v>
      </c>
      <c r="AB10" s="10" t="b">
        <v>0</v>
      </c>
      <c r="AD10" s="10" t="s">
        <v>1329</v>
      </c>
      <c r="AE10" s="10" t="s">
        <v>1901</v>
      </c>
    </row>
    <row r="11" spans="1:31" ht="11.25">
      <c r="A11" s="9">
        <v>0</v>
      </c>
      <c r="B11" s="81">
        <v>10</v>
      </c>
      <c r="C11" s="10">
        <v>0</v>
      </c>
      <c r="E11" s="72" t="s">
        <v>1150</v>
      </c>
      <c r="F11" s="10">
        <v>8314528</v>
      </c>
      <c r="G11" s="73">
        <v>8250089</v>
      </c>
      <c r="H11" s="10">
        <v>64439</v>
      </c>
      <c r="J11" s="10">
        <v>0</v>
      </c>
      <c r="L11" s="10">
        <v>0</v>
      </c>
      <c r="N11" s="10">
        <v>0</v>
      </c>
      <c r="O11" s="73">
        <v>0</v>
      </c>
      <c r="P11" s="10">
        <v>0</v>
      </c>
      <c r="Q11" s="10">
        <v>0</v>
      </c>
      <c r="R11" s="10">
        <v>0</v>
      </c>
      <c r="S11" s="10">
        <v>0</v>
      </c>
      <c r="T11" s="10">
        <v>0</v>
      </c>
      <c r="U11" s="10">
        <v>0</v>
      </c>
      <c r="V11" s="10">
        <v>0</v>
      </c>
      <c r="W11" s="10">
        <v>0</v>
      </c>
      <c r="X11" s="10">
        <v>0</v>
      </c>
      <c r="Y11" s="10">
        <v>0</v>
      </c>
      <c r="AB11" s="10" t="b">
        <v>0</v>
      </c>
      <c r="AD11" s="10" t="s">
        <v>1329</v>
      </c>
      <c r="AE11" s="10" t="s">
        <v>1901</v>
      </c>
    </row>
    <row r="12" spans="1:31" ht="11.25">
      <c r="A12" s="9">
        <v>0</v>
      </c>
      <c r="B12" s="81">
        <v>11</v>
      </c>
      <c r="C12" s="10">
        <v>0</v>
      </c>
      <c r="E12" s="72" t="s">
        <v>1151</v>
      </c>
      <c r="F12" s="10">
        <v>206458815</v>
      </c>
      <c r="G12" s="73">
        <v>148242338</v>
      </c>
      <c r="H12" s="10">
        <v>42759808</v>
      </c>
      <c r="J12" s="10">
        <v>0</v>
      </c>
      <c r="L12" s="10">
        <v>0</v>
      </c>
      <c r="N12" s="10">
        <v>0</v>
      </c>
      <c r="O12" s="73">
        <v>15456669</v>
      </c>
      <c r="P12" s="10">
        <v>0</v>
      </c>
      <c r="Q12" s="10">
        <v>0</v>
      </c>
      <c r="R12" s="10">
        <v>0</v>
      </c>
      <c r="S12" s="10">
        <v>0</v>
      </c>
      <c r="T12" s="10">
        <v>0</v>
      </c>
      <c r="U12" s="10">
        <v>0</v>
      </c>
      <c r="V12" s="10">
        <v>0</v>
      </c>
      <c r="W12" s="10">
        <v>0</v>
      </c>
      <c r="X12" s="10">
        <v>0</v>
      </c>
      <c r="Y12" s="10">
        <v>0</v>
      </c>
      <c r="AB12" s="10" t="b">
        <v>0</v>
      </c>
      <c r="AD12" s="10" t="s">
        <v>1329</v>
      </c>
      <c r="AE12" s="10" t="s">
        <v>1901</v>
      </c>
    </row>
    <row r="13" spans="1:31" ht="11.25">
      <c r="A13" s="9">
        <v>0</v>
      </c>
      <c r="B13" s="81">
        <v>12</v>
      </c>
      <c r="C13" s="10">
        <v>0</v>
      </c>
      <c r="E13" s="72" t="s">
        <v>1152</v>
      </c>
      <c r="F13" s="10">
        <v>77871127</v>
      </c>
      <c r="G13" s="73">
        <v>77871127</v>
      </c>
      <c r="H13" s="10">
        <v>0</v>
      </c>
      <c r="J13" s="10">
        <v>0</v>
      </c>
      <c r="L13" s="10">
        <v>0</v>
      </c>
      <c r="N13" s="10">
        <v>0</v>
      </c>
      <c r="O13" s="73">
        <v>0</v>
      </c>
      <c r="P13" s="10">
        <v>0</v>
      </c>
      <c r="Q13" s="10">
        <v>0</v>
      </c>
      <c r="R13" s="10">
        <v>0</v>
      </c>
      <c r="S13" s="10">
        <v>0</v>
      </c>
      <c r="T13" s="10">
        <v>0</v>
      </c>
      <c r="U13" s="10">
        <v>0</v>
      </c>
      <c r="V13" s="10">
        <v>0</v>
      </c>
      <c r="W13" s="10">
        <v>0</v>
      </c>
      <c r="X13" s="10">
        <v>0</v>
      </c>
      <c r="Y13" s="10">
        <v>0</v>
      </c>
      <c r="AB13" s="10" t="b">
        <v>0</v>
      </c>
      <c r="AD13" s="10" t="s">
        <v>1329</v>
      </c>
      <c r="AE13" s="10" t="s">
        <v>1901</v>
      </c>
    </row>
    <row r="14" spans="1:31" ht="11.25">
      <c r="A14" s="9">
        <v>0</v>
      </c>
      <c r="B14" s="81">
        <v>13</v>
      </c>
      <c r="C14" s="10">
        <v>0</v>
      </c>
      <c r="E14" s="72" t="s">
        <v>1153</v>
      </c>
      <c r="F14" s="10">
        <v>7933082165</v>
      </c>
      <c r="G14" s="73">
        <v>5334368366</v>
      </c>
      <c r="H14" s="10">
        <v>2140452135</v>
      </c>
      <c r="J14" s="10">
        <v>0</v>
      </c>
      <c r="L14" s="10">
        <v>0</v>
      </c>
      <c r="N14" s="10">
        <v>0</v>
      </c>
      <c r="O14" s="73">
        <v>458261664</v>
      </c>
      <c r="P14" s="10">
        <v>0</v>
      </c>
      <c r="Q14" s="10">
        <v>0</v>
      </c>
      <c r="R14" s="10">
        <v>0</v>
      </c>
      <c r="S14" s="10">
        <v>0</v>
      </c>
      <c r="T14" s="10">
        <v>0</v>
      </c>
      <c r="U14" s="10">
        <v>0</v>
      </c>
      <c r="V14" s="10">
        <v>0</v>
      </c>
      <c r="W14" s="10">
        <v>0</v>
      </c>
      <c r="X14" s="10">
        <v>0</v>
      </c>
      <c r="Y14" s="10">
        <v>0</v>
      </c>
      <c r="AB14" s="10" t="b">
        <v>1</v>
      </c>
      <c r="AC14" s="10" t="s">
        <v>1327</v>
      </c>
      <c r="AE14" s="10" t="s">
        <v>1901</v>
      </c>
    </row>
    <row r="15" spans="1:31" ht="11.25">
      <c r="A15" s="9">
        <v>0</v>
      </c>
      <c r="B15" s="81">
        <v>14</v>
      </c>
      <c r="C15" s="10">
        <v>0</v>
      </c>
      <c r="E15" s="72" t="s">
        <v>1154</v>
      </c>
      <c r="F15" s="10">
        <v>2884755702</v>
      </c>
      <c r="G15" s="73">
        <v>2008003186</v>
      </c>
      <c r="H15" s="10">
        <v>665945798</v>
      </c>
      <c r="J15" s="10">
        <v>0</v>
      </c>
      <c r="L15" s="10">
        <v>0</v>
      </c>
      <c r="N15" s="10">
        <v>0</v>
      </c>
      <c r="O15" s="73">
        <v>210806718</v>
      </c>
      <c r="P15" s="10">
        <v>0</v>
      </c>
      <c r="Q15" s="10">
        <v>0</v>
      </c>
      <c r="R15" s="10">
        <v>0</v>
      </c>
      <c r="S15" s="10">
        <v>0</v>
      </c>
      <c r="T15" s="10">
        <v>0</v>
      </c>
      <c r="U15" s="10">
        <v>0</v>
      </c>
      <c r="V15" s="10">
        <v>0</v>
      </c>
      <c r="W15" s="10">
        <v>0</v>
      </c>
      <c r="X15" s="10">
        <v>0</v>
      </c>
      <c r="Y15" s="10">
        <v>0</v>
      </c>
      <c r="AB15" s="10" t="b">
        <v>0</v>
      </c>
      <c r="AD15" s="10" t="s">
        <v>1330</v>
      </c>
      <c r="AE15" s="10" t="s">
        <v>1901</v>
      </c>
    </row>
    <row r="16" spans="1:31" ht="11.25">
      <c r="A16" s="9">
        <v>0</v>
      </c>
      <c r="B16" s="81">
        <v>15</v>
      </c>
      <c r="C16" s="10">
        <v>0</v>
      </c>
      <c r="E16" s="72" t="s">
        <v>1155</v>
      </c>
      <c r="F16" s="10">
        <v>5048326463</v>
      </c>
      <c r="G16" s="73">
        <v>3326365180</v>
      </c>
      <c r="H16" s="10">
        <v>1474506337</v>
      </c>
      <c r="J16" s="10">
        <v>0</v>
      </c>
      <c r="L16" s="10">
        <v>0</v>
      </c>
      <c r="N16" s="10">
        <v>0</v>
      </c>
      <c r="O16" s="73">
        <v>247454946</v>
      </c>
      <c r="P16" s="10">
        <v>0</v>
      </c>
      <c r="Q16" s="10">
        <v>0</v>
      </c>
      <c r="R16" s="10">
        <v>0</v>
      </c>
      <c r="S16" s="10">
        <v>0</v>
      </c>
      <c r="T16" s="10">
        <v>0</v>
      </c>
      <c r="U16" s="10">
        <v>0</v>
      </c>
      <c r="V16" s="10">
        <v>0</v>
      </c>
      <c r="W16" s="10">
        <v>0</v>
      </c>
      <c r="X16" s="10">
        <v>0</v>
      </c>
      <c r="Y16" s="10">
        <v>0</v>
      </c>
      <c r="AB16" s="10" t="b">
        <v>1</v>
      </c>
      <c r="AC16" s="10" t="s">
        <v>1327</v>
      </c>
      <c r="AE16" s="10" t="s">
        <v>1901</v>
      </c>
    </row>
    <row r="17" spans="1:31" ht="11.25">
      <c r="A17" s="9">
        <v>0</v>
      </c>
      <c r="B17" s="81">
        <v>16</v>
      </c>
      <c r="C17" s="10">
        <v>0</v>
      </c>
      <c r="E17" s="72" t="s">
        <v>1156</v>
      </c>
      <c r="F17" s="10">
        <v>0</v>
      </c>
      <c r="G17" s="73">
        <v>0</v>
      </c>
      <c r="H17" s="10">
        <v>0</v>
      </c>
      <c r="J17" s="10">
        <v>0</v>
      </c>
      <c r="L17" s="10">
        <v>0</v>
      </c>
      <c r="N17" s="10">
        <v>0</v>
      </c>
      <c r="O17" s="73">
        <v>0</v>
      </c>
      <c r="P17" s="10">
        <v>0</v>
      </c>
      <c r="Q17" s="10">
        <v>0</v>
      </c>
      <c r="R17" s="10">
        <v>0</v>
      </c>
      <c r="S17" s="10">
        <v>0</v>
      </c>
      <c r="T17" s="10">
        <v>0</v>
      </c>
      <c r="U17" s="10">
        <v>0</v>
      </c>
      <c r="V17" s="10">
        <v>0</v>
      </c>
      <c r="W17" s="10">
        <v>0</v>
      </c>
      <c r="X17" s="10">
        <v>0</v>
      </c>
      <c r="Y17" s="10">
        <v>0</v>
      </c>
      <c r="Z17" s="10" t="s">
        <v>1327</v>
      </c>
      <c r="AA17" s="10" t="s">
        <v>417</v>
      </c>
      <c r="AB17" s="10" t="b">
        <v>0</v>
      </c>
      <c r="AE17" s="10" t="s">
        <v>1901</v>
      </c>
    </row>
    <row r="18" spans="1:31" ht="11.25">
      <c r="A18" s="9">
        <v>0</v>
      </c>
      <c r="B18" s="81">
        <v>17</v>
      </c>
      <c r="C18" s="10">
        <v>0</v>
      </c>
      <c r="E18" s="72" t="s">
        <v>1157</v>
      </c>
      <c r="F18" s="10">
        <v>0</v>
      </c>
      <c r="G18" s="73">
        <v>0</v>
      </c>
      <c r="H18" s="10">
        <v>0</v>
      </c>
      <c r="J18" s="10">
        <v>0</v>
      </c>
      <c r="L18" s="10">
        <v>0</v>
      </c>
      <c r="N18" s="10">
        <v>0</v>
      </c>
      <c r="O18" s="73">
        <v>0</v>
      </c>
      <c r="P18" s="10">
        <v>0</v>
      </c>
      <c r="Q18" s="10">
        <v>0</v>
      </c>
      <c r="R18" s="10">
        <v>0</v>
      </c>
      <c r="S18" s="10">
        <v>0</v>
      </c>
      <c r="T18" s="10">
        <v>0</v>
      </c>
      <c r="U18" s="10">
        <v>0</v>
      </c>
      <c r="V18" s="10">
        <v>0</v>
      </c>
      <c r="W18" s="10">
        <v>0</v>
      </c>
      <c r="X18" s="10">
        <v>0</v>
      </c>
      <c r="Y18" s="10">
        <v>0</v>
      </c>
      <c r="Z18" s="10" t="s">
        <v>1327</v>
      </c>
      <c r="AA18" s="10" t="s">
        <v>417</v>
      </c>
      <c r="AB18" s="10" t="b">
        <v>0</v>
      </c>
      <c r="AE18" s="10" t="s">
        <v>1901</v>
      </c>
    </row>
    <row r="19" spans="1:31" ht="11.25">
      <c r="A19" s="9">
        <v>0</v>
      </c>
      <c r="B19" s="81">
        <v>18</v>
      </c>
      <c r="C19" s="73">
        <v>0</v>
      </c>
      <c r="D19" s="73"/>
      <c r="E19" s="73" t="s">
        <v>1158</v>
      </c>
      <c r="F19" s="73">
        <v>2647980293</v>
      </c>
      <c r="G19" s="73">
        <v>1964546303</v>
      </c>
      <c r="H19" s="73">
        <v>657384944</v>
      </c>
      <c r="I19" s="73"/>
      <c r="J19" s="73">
        <v>0</v>
      </c>
      <c r="K19" s="73"/>
      <c r="L19" s="73">
        <v>0</v>
      </c>
      <c r="M19" s="73"/>
      <c r="N19" s="73">
        <v>0</v>
      </c>
      <c r="O19" s="73">
        <v>26049046</v>
      </c>
      <c r="P19" s="10">
        <v>0</v>
      </c>
      <c r="Q19" s="10">
        <v>0</v>
      </c>
      <c r="R19" s="10">
        <v>0</v>
      </c>
      <c r="S19" s="10">
        <v>0</v>
      </c>
      <c r="T19" s="10">
        <v>0</v>
      </c>
      <c r="U19" s="10">
        <v>0</v>
      </c>
      <c r="V19" s="10">
        <v>0</v>
      </c>
      <c r="W19" s="10">
        <v>0</v>
      </c>
      <c r="X19" s="10">
        <v>0</v>
      </c>
      <c r="Y19" s="10">
        <v>0</v>
      </c>
      <c r="AB19" s="10" t="b">
        <v>0</v>
      </c>
      <c r="AD19" s="10" t="s">
        <v>1331</v>
      </c>
      <c r="AE19" s="10" t="s">
        <v>1901</v>
      </c>
    </row>
    <row r="20" spans="1:31" ht="11.25">
      <c r="A20" s="9">
        <v>0</v>
      </c>
      <c r="B20" s="81">
        <v>19</v>
      </c>
      <c r="C20" s="10">
        <v>0</v>
      </c>
      <c r="E20" s="72" t="s">
        <v>1196</v>
      </c>
      <c r="F20" s="10">
        <v>0</v>
      </c>
      <c r="G20" s="73">
        <v>0</v>
      </c>
      <c r="H20" s="10">
        <v>0</v>
      </c>
      <c r="J20" s="10">
        <v>0</v>
      </c>
      <c r="L20" s="10">
        <v>0</v>
      </c>
      <c r="N20" s="10">
        <v>0</v>
      </c>
      <c r="O20" s="73">
        <v>0</v>
      </c>
      <c r="P20" s="10">
        <v>0</v>
      </c>
      <c r="Q20" s="10">
        <v>0</v>
      </c>
      <c r="R20" s="10">
        <v>0</v>
      </c>
      <c r="S20" s="10">
        <v>0</v>
      </c>
      <c r="T20" s="10">
        <v>0</v>
      </c>
      <c r="U20" s="10">
        <v>0</v>
      </c>
      <c r="V20" s="10">
        <v>0</v>
      </c>
      <c r="W20" s="10">
        <v>0</v>
      </c>
      <c r="X20" s="10">
        <v>0</v>
      </c>
      <c r="Y20" s="10">
        <v>0</v>
      </c>
      <c r="Z20" s="10" t="s">
        <v>1332</v>
      </c>
      <c r="AA20" s="10" t="s">
        <v>417</v>
      </c>
      <c r="AB20" s="10" t="b">
        <v>0</v>
      </c>
      <c r="AD20" s="10" t="s">
        <v>1331</v>
      </c>
      <c r="AE20" s="10" t="s">
        <v>1901</v>
      </c>
    </row>
    <row r="21" spans="1:31" ht="11.25">
      <c r="A21" s="9">
        <v>0</v>
      </c>
      <c r="B21" s="81">
        <v>20</v>
      </c>
      <c r="C21" s="10">
        <v>0</v>
      </c>
      <c r="E21" s="72" t="s">
        <v>1197</v>
      </c>
      <c r="F21" s="10">
        <v>0</v>
      </c>
      <c r="G21" s="73">
        <v>0</v>
      </c>
      <c r="H21" s="10">
        <v>0</v>
      </c>
      <c r="J21" s="10">
        <v>0</v>
      </c>
      <c r="L21" s="10">
        <v>0</v>
      </c>
      <c r="N21" s="10">
        <v>0</v>
      </c>
      <c r="O21" s="73">
        <v>0</v>
      </c>
      <c r="P21" s="10">
        <v>0</v>
      </c>
      <c r="Q21" s="10">
        <v>0</v>
      </c>
      <c r="R21" s="10">
        <v>0</v>
      </c>
      <c r="S21" s="10">
        <v>0</v>
      </c>
      <c r="T21" s="10">
        <v>0</v>
      </c>
      <c r="U21" s="10">
        <v>0</v>
      </c>
      <c r="V21" s="10">
        <v>0</v>
      </c>
      <c r="W21" s="10">
        <v>0</v>
      </c>
      <c r="X21" s="10">
        <v>0</v>
      </c>
      <c r="Y21" s="10">
        <v>0</v>
      </c>
      <c r="Z21" s="10" t="s">
        <v>1332</v>
      </c>
      <c r="AA21" s="10" t="s">
        <v>417</v>
      </c>
      <c r="AB21" s="10" t="b">
        <v>0</v>
      </c>
      <c r="AD21" s="10" t="s">
        <v>1331</v>
      </c>
      <c r="AE21" s="10" t="s">
        <v>1901</v>
      </c>
    </row>
    <row r="22" spans="1:31" ht="11.25">
      <c r="A22" s="9">
        <v>0</v>
      </c>
      <c r="B22" s="81">
        <v>21</v>
      </c>
      <c r="C22" s="73">
        <v>0</v>
      </c>
      <c r="D22" s="73"/>
      <c r="E22" s="73" t="s">
        <v>1198</v>
      </c>
      <c r="F22" s="73">
        <v>201106740</v>
      </c>
      <c r="G22" s="73">
        <v>7788214</v>
      </c>
      <c r="H22" s="72">
        <v>8560854</v>
      </c>
      <c r="I22" s="72"/>
      <c r="J22" s="72">
        <v>0</v>
      </c>
      <c r="L22" s="10">
        <v>0</v>
      </c>
      <c r="N22" s="10">
        <v>0</v>
      </c>
      <c r="O22" s="73">
        <v>184757672</v>
      </c>
      <c r="P22" s="10">
        <v>0</v>
      </c>
      <c r="Q22" s="10">
        <v>0</v>
      </c>
      <c r="R22" s="10">
        <v>0</v>
      </c>
      <c r="S22" s="10">
        <v>0</v>
      </c>
      <c r="T22" s="10">
        <v>0</v>
      </c>
      <c r="U22" s="10">
        <v>0</v>
      </c>
      <c r="V22" s="10">
        <v>0</v>
      </c>
      <c r="W22" s="10">
        <v>0</v>
      </c>
      <c r="X22" s="10">
        <v>0</v>
      </c>
      <c r="Y22" s="10">
        <v>0</v>
      </c>
      <c r="AB22" s="10" t="b">
        <v>0</v>
      </c>
      <c r="AD22" s="10" t="s">
        <v>1331</v>
      </c>
      <c r="AE22" s="10" t="s">
        <v>1901</v>
      </c>
    </row>
    <row r="23" spans="1:31" ht="11.25">
      <c r="A23" s="9">
        <v>0</v>
      </c>
      <c r="B23" s="81">
        <v>22</v>
      </c>
      <c r="C23" s="10">
        <v>0</v>
      </c>
      <c r="E23" s="72" t="s">
        <v>1201</v>
      </c>
      <c r="F23" s="10">
        <v>2849087033</v>
      </c>
      <c r="G23" s="73">
        <v>1972334517</v>
      </c>
      <c r="H23" s="10">
        <v>665945798</v>
      </c>
      <c r="J23" s="72">
        <v>0</v>
      </c>
      <c r="L23" s="10">
        <v>0</v>
      </c>
      <c r="N23" s="10">
        <v>0</v>
      </c>
      <c r="O23" s="73">
        <v>210806718</v>
      </c>
      <c r="P23" s="10">
        <v>0</v>
      </c>
      <c r="Q23" s="10">
        <v>0</v>
      </c>
      <c r="R23" s="10">
        <v>0</v>
      </c>
      <c r="S23" s="10">
        <v>0</v>
      </c>
      <c r="T23" s="10">
        <v>0</v>
      </c>
      <c r="U23" s="10">
        <v>0</v>
      </c>
      <c r="V23" s="10">
        <v>0</v>
      </c>
      <c r="W23" s="10">
        <v>0</v>
      </c>
      <c r="X23" s="10">
        <v>0</v>
      </c>
      <c r="Y23" s="10">
        <v>0</v>
      </c>
      <c r="AB23" s="10" t="b">
        <v>1</v>
      </c>
      <c r="AC23" s="10" t="s">
        <v>1327</v>
      </c>
      <c r="AE23" s="10" t="s">
        <v>1901</v>
      </c>
    </row>
    <row r="24" spans="1:31" ht="11.25">
      <c r="A24" s="9">
        <v>0</v>
      </c>
      <c r="B24" s="81">
        <v>23</v>
      </c>
      <c r="C24" s="10">
        <v>0</v>
      </c>
      <c r="E24" s="72" t="s">
        <v>1149</v>
      </c>
      <c r="F24" s="10">
        <v>0</v>
      </c>
      <c r="G24" s="73">
        <v>0</v>
      </c>
      <c r="H24" s="10">
        <v>0</v>
      </c>
      <c r="J24" s="10">
        <v>0</v>
      </c>
      <c r="L24" s="10">
        <v>0</v>
      </c>
      <c r="N24" s="10">
        <v>0</v>
      </c>
      <c r="O24" s="73">
        <v>0</v>
      </c>
      <c r="P24" s="10">
        <v>0</v>
      </c>
      <c r="Q24" s="10">
        <v>0</v>
      </c>
      <c r="R24" s="10">
        <v>0</v>
      </c>
      <c r="S24" s="10">
        <v>0</v>
      </c>
      <c r="T24" s="10">
        <v>0</v>
      </c>
      <c r="U24" s="10">
        <v>0</v>
      </c>
      <c r="V24" s="10">
        <v>0</v>
      </c>
      <c r="W24" s="10">
        <v>0</v>
      </c>
      <c r="X24" s="10">
        <v>0</v>
      </c>
      <c r="Y24" s="10">
        <v>0</v>
      </c>
      <c r="Z24" s="10" t="s">
        <v>1327</v>
      </c>
      <c r="AA24" s="10" t="s">
        <v>417</v>
      </c>
      <c r="AB24" s="10" t="b">
        <v>0</v>
      </c>
      <c r="AE24" s="10" t="s">
        <v>1901</v>
      </c>
    </row>
    <row r="25" spans="1:31" ht="11.25">
      <c r="A25" s="9">
        <v>0</v>
      </c>
      <c r="B25" s="81">
        <v>24</v>
      </c>
      <c r="C25" s="10">
        <v>0</v>
      </c>
      <c r="E25" s="72" t="s">
        <v>1158</v>
      </c>
      <c r="F25" s="10">
        <v>0</v>
      </c>
      <c r="G25" s="73">
        <v>0</v>
      </c>
      <c r="H25" s="10">
        <v>0</v>
      </c>
      <c r="J25" s="10">
        <v>0</v>
      </c>
      <c r="L25" s="10">
        <v>0</v>
      </c>
      <c r="N25" s="10">
        <v>0</v>
      </c>
      <c r="O25" s="73">
        <v>0</v>
      </c>
      <c r="P25" s="10">
        <v>0</v>
      </c>
      <c r="Q25" s="10">
        <v>0</v>
      </c>
      <c r="R25" s="10">
        <v>0</v>
      </c>
      <c r="S25" s="10">
        <v>0</v>
      </c>
      <c r="T25" s="10">
        <v>0</v>
      </c>
      <c r="U25" s="10">
        <v>0</v>
      </c>
      <c r="V25" s="10">
        <v>0</v>
      </c>
      <c r="W25" s="10">
        <v>0</v>
      </c>
      <c r="X25" s="10">
        <v>0</v>
      </c>
      <c r="Y25" s="10">
        <v>0</v>
      </c>
      <c r="AB25" s="10" t="b">
        <v>0</v>
      </c>
      <c r="AD25" s="10" t="s">
        <v>1333</v>
      </c>
      <c r="AE25" s="10" t="s">
        <v>1901</v>
      </c>
    </row>
    <row r="26" spans="1:31" ht="11.25">
      <c r="A26" s="9">
        <v>0</v>
      </c>
      <c r="B26" s="81">
        <v>25</v>
      </c>
      <c r="C26" s="10">
        <v>0</v>
      </c>
      <c r="E26" s="72" t="s">
        <v>1202</v>
      </c>
      <c r="F26" s="10">
        <v>0</v>
      </c>
      <c r="G26" s="73">
        <v>0</v>
      </c>
      <c r="H26" s="10">
        <v>0</v>
      </c>
      <c r="J26" s="10">
        <v>0</v>
      </c>
      <c r="L26" s="10">
        <v>0</v>
      </c>
      <c r="N26" s="10">
        <v>0</v>
      </c>
      <c r="O26" s="73">
        <v>0</v>
      </c>
      <c r="P26" s="10">
        <v>0</v>
      </c>
      <c r="Q26" s="10">
        <v>0</v>
      </c>
      <c r="R26" s="10">
        <v>0</v>
      </c>
      <c r="S26" s="10">
        <v>0</v>
      </c>
      <c r="T26" s="10">
        <v>0</v>
      </c>
      <c r="U26" s="10">
        <v>0</v>
      </c>
      <c r="V26" s="10">
        <v>0</v>
      </c>
      <c r="W26" s="10">
        <v>0</v>
      </c>
      <c r="X26" s="10">
        <v>0</v>
      </c>
      <c r="Y26" s="10">
        <v>0</v>
      </c>
      <c r="AB26" s="10" t="b">
        <v>0</v>
      </c>
      <c r="AD26" s="10" t="s">
        <v>1333</v>
      </c>
      <c r="AE26" s="10" t="s">
        <v>1901</v>
      </c>
    </row>
    <row r="27" spans="1:31" ht="11.25">
      <c r="A27" s="9">
        <v>0</v>
      </c>
      <c r="B27" s="81">
        <v>26</v>
      </c>
      <c r="C27" s="10">
        <v>0</v>
      </c>
      <c r="E27" s="72" t="s">
        <v>1203</v>
      </c>
      <c r="F27" s="10">
        <v>0</v>
      </c>
      <c r="G27" s="73">
        <v>0</v>
      </c>
      <c r="H27" s="10">
        <v>0</v>
      </c>
      <c r="J27" s="10">
        <v>0</v>
      </c>
      <c r="L27" s="10">
        <v>0</v>
      </c>
      <c r="N27" s="10">
        <v>0</v>
      </c>
      <c r="O27" s="73">
        <v>0</v>
      </c>
      <c r="P27" s="10">
        <v>0</v>
      </c>
      <c r="Q27" s="10">
        <v>0</v>
      </c>
      <c r="R27" s="10">
        <v>0</v>
      </c>
      <c r="S27" s="10">
        <v>0</v>
      </c>
      <c r="T27" s="10">
        <v>0</v>
      </c>
      <c r="U27" s="10">
        <v>0</v>
      </c>
      <c r="V27" s="10">
        <v>0</v>
      </c>
      <c r="W27" s="10">
        <v>0</v>
      </c>
      <c r="X27" s="10">
        <v>0</v>
      </c>
      <c r="Y27" s="10">
        <v>0</v>
      </c>
      <c r="AB27" s="10" t="b">
        <v>1</v>
      </c>
      <c r="AC27" s="10" t="s">
        <v>1327</v>
      </c>
      <c r="AE27" s="10" t="s">
        <v>1901</v>
      </c>
    </row>
    <row r="28" spans="1:31" ht="11.25">
      <c r="A28" s="9">
        <v>0</v>
      </c>
      <c r="B28" s="81">
        <v>27</v>
      </c>
      <c r="C28" s="10">
        <v>0</v>
      </c>
      <c r="E28" s="72" t="s">
        <v>1150</v>
      </c>
      <c r="F28" s="10">
        <v>0</v>
      </c>
      <c r="G28" s="73">
        <v>0</v>
      </c>
      <c r="H28" s="10">
        <v>0</v>
      </c>
      <c r="J28" s="10">
        <v>0</v>
      </c>
      <c r="L28" s="10">
        <v>0</v>
      </c>
      <c r="N28" s="10">
        <v>0</v>
      </c>
      <c r="O28" s="73">
        <v>0</v>
      </c>
      <c r="P28" s="10">
        <v>0</v>
      </c>
      <c r="Q28" s="10">
        <v>0</v>
      </c>
      <c r="R28" s="10">
        <v>0</v>
      </c>
      <c r="S28" s="10">
        <v>0</v>
      </c>
      <c r="T28" s="10">
        <v>0</v>
      </c>
      <c r="U28" s="10">
        <v>0</v>
      </c>
      <c r="V28" s="10">
        <v>0</v>
      </c>
      <c r="W28" s="10">
        <v>0</v>
      </c>
      <c r="X28" s="10">
        <v>0</v>
      </c>
      <c r="Y28" s="10">
        <v>0</v>
      </c>
      <c r="Z28" s="10" t="s">
        <v>1327</v>
      </c>
      <c r="AA28" s="10" t="s">
        <v>417</v>
      </c>
      <c r="AB28" s="10" t="b">
        <v>0</v>
      </c>
      <c r="AE28" s="10" t="s">
        <v>1901</v>
      </c>
    </row>
    <row r="29" spans="1:31" ht="11.25">
      <c r="A29" s="9">
        <v>0</v>
      </c>
      <c r="B29" s="81">
        <v>28</v>
      </c>
      <c r="C29" s="10">
        <v>0</v>
      </c>
      <c r="E29" s="72" t="s">
        <v>1158</v>
      </c>
      <c r="F29" s="10">
        <v>159542</v>
      </c>
      <c r="G29" s="73">
        <v>159542</v>
      </c>
      <c r="H29" s="10">
        <v>0</v>
      </c>
      <c r="J29" s="10">
        <v>0</v>
      </c>
      <c r="L29" s="10">
        <v>0</v>
      </c>
      <c r="N29" s="10">
        <v>0</v>
      </c>
      <c r="O29" s="73">
        <v>0</v>
      </c>
      <c r="P29" s="10">
        <v>0</v>
      </c>
      <c r="Q29" s="10">
        <v>0</v>
      </c>
      <c r="R29" s="10">
        <v>0</v>
      </c>
      <c r="S29" s="10">
        <v>0</v>
      </c>
      <c r="T29" s="10">
        <v>0</v>
      </c>
      <c r="U29" s="10">
        <v>0</v>
      </c>
      <c r="V29" s="10">
        <v>0</v>
      </c>
      <c r="W29" s="10">
        <v>0</v>
      </c>
      <c r="X29" s="10">
        <v>0</v>
      </c>
      <c r="Y29" s="10">
        <v>0</v>
      </c>
      <c r="AB29" s="10" t="b">
        <v>0</v>
      </c>
      <c r="AD29" s="10" t="s">
        <v>1334</v>
      </c>
      <c r="AE29" s="10" t="s">
        <v>1901</v>
      </c>
    </row>
    <row r="30" spans="1:31" ht="11.25">
      <c r="A30" s="9">
        <v>0</v>
      </c>
      <c r="B30" s="81">
        <v>29</v>
      </c>
      <c r="C30" s="10">
        <v>0</v>
      </c>
      <c r="E30" s="72" t="s">
        <v>1204</v>
      </c>
      <c r="F30" s="10">
        <v>0</v>
      </c>
      <c r="G30" s="73">
        <v>0</v>
      </c>
      <c r="H30" s="10">
        <v>0</v>
      </c>
      <c r="J30" s="10">
        <v>0</v>
      </c>
      <c r="L30" s="10">
        <v>0</v>
      </c>
      <c r="N30" s="10">
        <v>0</v>
      </c>
      <c r="O30" s="73">
        <v>0</v>
      </c>
      <c r="P30" s="10">
        <v>0</v>
      </c>
      <c r="Q30" s="10">
        <v>0</v>
      </c>
      <c r="R30" s="10">
        <v>0</v>
      </c>
      <c r="S30" s="10">
        <v>0</v>
      </c>
      <c r="T30" s="10">
        <v>0</v>
      </c>
      <c r="U30" s="10">
        <v>0</v>
      </c>
      <c r="V30" s="10">
        <v>0</v>
      </c>
      <c r="W30" s="10">
        <v>0</v>
      </c>
      <c r="X30" s="10">
        <v>0</v>
      </c>
      <c r="Y30" s="10">
        <v>0</v>
      </c>
      <c r="AB30" s="10" t="b">
        <v>0</v>
      </c>
      <c r="AD30" s="10" t="s">
        <v>1334</v>
      </c>
      <c r="AE30" s="10" t="s">
        <v>1901</v>
      </c>
    </row>
    <row r="31" spans="1:31" ht="11.25">
      <c r="A31" s="9">
        <v>0</v>
      </c>
      <c r="B31" s="81">
        <v>30</v>
      </c>
      <c r="C31" s="10">
        <v>0</v>
      </c>
      <c r="E31" s="72" t="s">
        <v>1205</v>
      </c>
      <c r="F31" s="10">
        <v>159542</v>
      </c>
      <c r="G31" s="73">
        <v>159542</v>
      </c>
      <c r="H31" s="10">
        <v>0</v>
      </c>
      <c r="J31" s="10">
        <v>0</v>
      </c>
      <c r="L31" s="10">
        <v>0</v>
      </c>
      <c r="N31" s="10">
        <v>0</v>
      </c>
      <c r="O31" s="73">
        <v>0</v>
      </c>
      <c r="P31" s="10">
        <v>0</v>
      </c>
      <c r="Q31" s="10">
        <v>0</v>
      </c>
      <c r="R31" s="10">
        <v>0</v>
      </c>
      <c r="S31" s="10">
        <v>0</v>
      </c>
      <c r="T31" s="10">
        <v>0</v>
      </c>
      <c r="U31" s="10">
        <v>0</v>
      </c>
      <c r="V31" s="10">
        <v>0</v>
      </c>
      <c r="W31" s="10">
        <v>0</v>
      </c>
      <c r="X31" s="10">
        <v>0</v>
      </c>
      <c r="Y31" s="10">
        <v>0</v>
      </c>
      <c r="AB31" s="10" t="b">
        <v>1</v>
      </c>
      <c r="AC31" s="10" t="s">
        <v>1327</v>
      </c>
      <c r="AE31" s="10" t="s">
        <v>1901</v>
      </c>
    </row>
    <row r="32" spans="1:31" ht="11.25">
      <c r="A32" s="9">
        <v>0</v>
      </c>
      <c r="B32" s="81">
        <v>31</v>
      </c>
      <c r="C32" s="10">
        <v>0</v>
      </c>
      <c r="E32" s="72" t="s">
        <v>1206</v>
      </c>
      <c r="F32" s="10">
        <v>0</v>
      </c>
      <c r="G32" s="73">
        <v>0</v>
      </c>
      <c r="H32" s="10">
        <v>0</v>
      </c>
      <c r="J32" s="10">
        <v>0</v>
      </c>
      <c r="L32" s="10">
        <v>0</v>
      </c>
      <c r="N32" s="10">
        <v>0</v>
      </c>
      <c r="O32" s="73">
        <v>0</v>
      </c>
      <c r="P32" s="10">
        <v>0</v>
      </c>
      <c r="Q32" s="10">
        <v>0</v>
      </c>
      <c r="R32" s="10">
        <v>0</v>
      </c>
      <c r="S32" s="10">
        <v>0</v>
      </c>
      <c r="T32" s="10">
        <v>0</v>
      </c>
      <c r="U32" s="10">
        <v>0</v>
      </c>
      <c r="V32" s="10">
        <v>0</v>
      </c>
      <c r="W32" s="10">
        <v>0</v>
      </c>
      <c r="X32" s="10">
        <v>0</v>
      </c>
      <c r="Y32" s="10">
        <v>0</v>
      </c>
      <c r="Z32" s="10" t="s">
        <v>1332</v>
      </c>
      <c r="AA32" s="10" t="s">
        <v>417</v>
      </c>
      <c r="AB32" s="10" t="b">
        <v>0</v>
      </c>
      <c r="AD32" s="10" t="s">
        <v>1335</v>
      </c>
      <c r="AE32" s="10" t="s">
        <v>1901</v>
      </c>
    </row>
    <row r="33" spans="1:31" ht="11.25">
      <c r="A33" s="9">
        <v>0</v>
      </c>
      <c r="B33" s="81">
        <v>32</v>
      </c>
      <c r="C33" s="10">
        <v>0</v>
      </c>
      <c r="E33" s="72" t="s">
        <v>1207</v>
      </c>
      <c r="F33" s="10">
        <v>35509127</v>
      </c>
      <c r="G33" s="73">
        <v>35509127</v>
      </c>
      <c r="H33" s="10">
        <v>0</v>
      </c>
      <c r="J33" s="10">
        <v>0</v>
      </c>
      <c r="L33" s="10">
        <v>0</v>
      </c>
      <c r="N33" s="10">
        <v>0</v>
      </c>
      <c r="O33" s="73">
        <v>0</v>
      </c>
      <c r="P33" s="10">
        <v>0</v>
      </c>
      <c r="Q33" s="10">
        <v>0</v>
      </c>
      <c r="R33" s="10">
        <v>0</v>
      </c>
      <c r="S33" s="10">
        <v>0</v>
      </c>
      <c r="T33" s="10">
        <v>0</v>
      </c>
      <c r="U33" s="10">
        <v>0</v>
      </c>
      <c r="V33" s="10">
        <v>0</v>
      </c>
      <c r="W33" s="10">
        <v>0</v>
      </c>
      <c r="X33" s="10">
        <v>0</v>
      </c>
      <c r="Y33" s="10">
        <v>0</v>
      </c>
      <c r="AB33" s="10" t="b">
        <v>0</v>
      </c>
      <c r="AD33" s="10" t="s">
        <v>1335</v>
      </c>
      <c r="AE33" s="10" t="s">
        <v>1901</v>
      </c>
    </row>
    <row r="34" spans="1:31" ht="11.25">
      <c r="A34" s="9">
        <v>0</v>
      </c>
      <c r="B34" s="81">
        <v>33</v>
      </c>
      <c r="C34" s="10">
        <v>0</v>
      </c>
      <c r="E34" s="72" t="s">
        <v>1208</v>
      </c>
      <c r="F34" s="10">
        <v>2884755702</v>
      </c>
      <c r="G34" s="73">
        <v>2008003186</v>
      </c>
      <c r="H34" s="10">
        <v>665945798</v>
      </c>
      <c r="J34" s="10">
        <v>0</v>
      </c>
      <c r="L34" s="10">
        <v>0</v>
      </c>
      <c r="N34" s="10">
        <v>0</v>
      </c>
      <c r="O34" s="73">
        <v>210806718</v>
      </c>
      <c r="P34" s="10">
        <v>0</v>
      </c>
      <c r="Q34" s="10">
        <v>0</v>
      </c>
      <c r="R34" s="10">
        <v>0</v>
      </c>
      <c r="S34" s="10">
        <v>0</v>
      </c>
      <c r="T34" s="10">
        <v>0</v>
      </c>
      <c r="U34" s="10">
        <v>0</v>
      </c>
      <c r="V34" s="10">
        <v>0</v>
      </c>
      <c r="W34" s="10">
        <v>0</v>
      </c>
      <c r="X34" s="10">
        <v>0</v>
      </c>
      <c r="Y34" s="10">
        <v>0</v>
      </c>
      <c r="AB34" s="10" t="b">
        <v>1</v>
      </c>
      <c r="AC34" s="10" t="s">
        <v>1327</v>
      </c>
      <c r="AE34" s="10" t="s">
        <v>1901</v>
      </c>
    </row>
    <row r="35" spans="1:2" ht="11.25">
      <c r="A35" s="9"/>
      <c r="B35" s="9"/>
    </row>
    <row r="36" spans="1:2" ht="11.25">
      <c r="A36" s="9"/>
      <c r="B36" s="9"/>
    </row>
    <row r="37" spans="1:2" ht="11.25">
      <c r="A37" s="9"/>
      <c r="B37" s="9"/>
    </row>
    <row r="38" spans="1:2" ht="11.25">
      <c r="A38" s="9"/>
      <c r="B38" s="9"/>
    </row>
    <row r="39" spans="1:2" ht="11.25">
      <c r="A39" s="9"/>
      <c r="B39" s="9"/>
    </row>
    <row r="40" spans="1:2" ht="11.25">
      <c r="A40" s="9"/>
      <c r="B40" s="9"/>
    </row>
    <row r="41" spans="1:2" ht="11.25">
      <c r="A41" s="9"/>
      <c r="B41" s="9"/>
    </row>
    <row r="42" spans="1:2" ht="11.25">
      <c r="A42" s="9"/>
      <c r="B42" s="9"/>
    </row>
    <row r="43" spans="1:2" ht="11.25">
      <c r="A43" s="9"/>
      <c r="B43" s="9"/>
    </row>
    <row r="44" spans="1:2" ht="11.25">
      <c r="A44" s="9"/>
      <c r="B44" s="9"/>
    </row>
    <row r="45" spans="1:2" ht="11.25">
      <c r="A45" s="9"/>
      <c r="B45" s="9"/>
    </row>
    <row r="46" spans="1:2" ht="11.25">
      <c r="A46" s="9"/>
      <c r="B46" s="9"/>
    </row>
    <row r="47" spans="1:2" ht="11.25">
      <c r="A47" s="9"/>
      <c r="B47" s="9"/>
    </row>
    <row r="48" spans="1:2" ht="11.25">
      <c r="A48" s="9"/>
      <c r="B48" s="9"/>
    </row>
    <row r="49" spans="1:2" ht="11.25">
      <c r="A49" s="9"/>
      <c r="B49" s="9"/>
    </row>
    <row r="50" spans="1:2" ht="11.25">
      <c r="A50" s="9"/>
      <c r="B50" s="9"/>
    </row>
    <row r="51" spans="1:2" ht="11.25">
      <c r="A51" s="9"/>
      <c r="B51" s="9"/>
    </row>
    <row r="52" spans="1:2" ht="11.25">
      <c r="A52" s="9"/>
      <c r="B52" s="9"/>
    </row>
    <row r="53" spans="1:2" ht="11.25">
      <c r="A53" s="9"/>
      <c r="B53" s="9"/>
    </row>
    <row r="54" spans="1:2" ht="11.25">
      <c r="A54" s="9"/>
      <c r="B54" s="9"/>
    </row>
    <row r="55" spans="1:2" ht="11.25">
      <c r="A55" s="9"/>
      <c r="B55" s="9"/>
    </row>
    <row r="56" spans="1:2" ht="11.25">
      <c r="A56" s="9"/>
      <c r="B56" s="9"/>
    </row>
    <row r="57" spans="1:2" ht="11.25">
      <c r="A57" s="9"/>
      <c r="B57" s="9"/>
    </row>
    <row r="58" spans="1:2" ht="11.25">
      <c r="A58" s="9"/>
      <c r="B58" s="9"/>
    </row>
    <row r="59" spans="1:2" ht="11.25">
      <c r="A59" s="9"/>
      <c r="B59" s="9"/>
    </row>
    <row r="60" spans="1:2" ht="11.25">
      <c r="A60" s="9"/>
      <c r="B60" s="9"/>
    </row>
    <row r="61" spans="1:2" ht="11.25">
      <c r="A61" s="9"/>
      <c r="B61" s="9"/>
    </row>
    <row r="62" spans="1:2" ht="11.25">
      <c r="A62" s="9"/>
      <c r="B62" s="9"/>
    </row>
    <row r="63" spans="1:2" ht="11.25">
      <c r="A63" s="9"/>
      <c r="B63" s="9"/>
    </row>
    <row r="64" spans="1:2" ht="11.25">
      <c r="A64" s="9"/>
      <c r="B64" s="9"/>
    </row>
    <row r="65" spans="1:2" ht="11.25">
      <c r="A65" s="9"/>
      <c r="B65" s="9"/>
    </row>
    <row r="66" spans="1:2" ht="11.25">
      <c r="A66" s="9"/>
      <c r="B66" s="9"/>
    </row>
    <row r="67" spans="1:2" ht="11.25">
      <c r="A67" s="9"/>
      <c r="B67" s="9"/>
    </row>
    <row r="68" spans="1:2" ht="11.25">
      <c r="A68" s="9"/>
      <c r="B68" s="9"/>
    </row>
    <row r="69" spans="1:2" ht="11.25">
      <c r="A69" s="9"/>
      <c r="B69" s="9"/>
    </row>
    <row r="70" spans="1:2" ht="11.25">
      <c r="A70" s="9"/>
      <c r="B70" s="9"/>
    </row>
    <row r="71" spans="1:2" ht="11.25">
      <c r="A71" s="9"/>
      <c r="B71" s="9"/>
    </row>
    <row r="72" spans="1:2" ht="11.25">
      <c r="A72" s="9"/>
      <c r="B72" s="9"/>
    </row>
    <row r="73" spans="1:2" ht="11.25">
      <c r="A73" s="9"/>
      <c r="B73" s="9"/>
    </row>
    <row r="74" spans="1:2" ht="11.25">
      <c r="A74" s="9"/>
      <c r="B74" s="9"/>
    </row>
    <row r="75" spans="1:2" ht="11.25">
      <c r="A75" s="9"/>
      <c r="B75" s="9"/>
    </row>
    <row r="76" spans="1:2" ht="11.25">
      <c r="A76" s="9"/>
      <c r="B76" s="9"/>
    </row>
    <row r="77" spans="1:2" ht="11.25">
      <c r="A77" s="9"/>
      <c r="B77" s="9"/>
    </row>
    <row r="78" spans="1:2" ht="11.25">
      <c r="A78" s="9"/>
      <c r="B78" s="9"/>
    </row>
    <row r="79" spans="1:2" ht="11.25">
      <c r="A79" s="9"/>
      <c r="B79" s="9"/>
    </row>
    <row r="80" spans="1:2" ht="11.25">
      <c r="A80" s="9"/>
      <c r="B80" s="9"/>
    </row>
    <row r="81" spans="1:2" ht="11.25">
      <c r="A81" s="9"/>
      <c r="B81" s="9"/>
    </row>
    <row r="82" spans="1:2" ht="11.25">
      <c r="A82" s="9"/>
      <c r="B82" s="9"/>
    </row>
    <row r="83" spans="1:2" ht="11.25">
      <c r="A83" s="9"/>
      <c r="B83" s="9"/>
    </row>
    <row r="84" spans="1:2" ht="11.25">
      <c r="A84" s="9"/>
      <c r="B84" s="9"/>
    </row>
    <row r="85" spans="1:2" ht="11.25">
      <c r="A85" s="9"/>
      <c r="B85" s="9"/>
    </row>
    <row r="86" spans="1:2" ht="11.25">
      <c r="A86" s="9"/>
      <c r="B86" s="9"/>
    </row>
    <row r="87" spans="1:2" ht="11.25">
      <c r="A87" s="9"/>
      <c r="B87" s="9"/>
    </row>
    <row r="91" spans="1:2" ht="11.25">
      <c r="A91" s="11"/>
      <c r="B91" s="11"/>
    </row>
    <row r="92" spans="1:2" ht="11.25">
      <c r="A92" s="11"/>
      <c r="B92" s="11"/>
    </row>
    <row r="93" spans="1:2" ht="11.25">
      <c r="A93" s="11"/>
      <c r="B93" s="11"/>
    </row>
    <row r="94" spans="1:2" ht="11.25">
      <c r="A94" s="11"/>
      <c r="B94" s="11"/>
    </row>
    <row r="95" spans="1:2" ht="11.25">
      <c r="A95" s="11"/>
      <c r="B95" s="11"/>
    </row>
    <row r="96" spans="1:2" ht="11.25">
      <c r="A96" s="11"/>
      <c r="B96" s="11"/>
    </row>
    <row r="97" spans="1:2" ht="11.25">
      <c r="A97" s="11"/>
      <c r="B97" s="11"/>
    </row>
    <row r="98" spans="1:2" ht="11.25">
      <c r="A98" s="11"/>
      <c r="B98" s="11"/>
    </row>
    <row r="99" spans="1:2" ht="11.25">
      <c r="A99" s="11"/>
      <c r="B99" s="11"/>
    </row>
    <row r="100" spans="1:2" ht="11.25">
      <c r="A100" s="11"/>
      <c r="B100" s="11"/>
    </row>
    <row r="101" spans="1:2" ht="11.25">
      <c r="A101" s="11"/>
      <c r="B101" s="11"/>
    </row>
    <row r="102" spans="1:2" ht="11.25">
      <c r="A102" s="11"/>
      <c r="B102" s="11"/>
    </row>
    <row r="103" spans="1:2" ht="11.25">
      <c r="A103" s="11"/>
      <c r="B103" s="11"/>
    </row>
    <row r="104" spans="1:2" ht="11.25">
      <c r="A104" s="11"/>
      <c r="B104" s="11"/>
    </row>
    <row r="105" spans="1:2" ht="11.25">
      <c r="A105" s="11"/>
      <c r="B105" s="11"/>
    </row>
    <row r="106" spans="1:2" ht="11.25">
      <c r="A106" s="11"/>
      <c r="B106" s="11"/>
    </row>
    <row r="107" spans="1:2" ht="11.25">
      <c r="A107" s="11"/>
      <c r="B107" s="11"/>
    </row>
    <row r="108" spans="1:2" ht="11.25">
      <c r="A108" s="11"/>
      <c r="B108" s="11"/>
    </row>
    <row r="109" spans="1:2" ht="11.25">
      <c r="A109" s="11"/>
      <c r="B109" s="11"/>
    </row>
    <row r="110" spans="1:2" ht="11.25">
      <c r="A110" s="11"/>
      <c r="B110" s="11"/>
    </row>
    <row r="111" spans="1:2" ht="11.25">
      <c r="A111" s="11"/>
      <c r="B111" s="11"/>
    </row>
    <row r="112" spans="1:2" ht="11.25">
      <c r="A112" s="11"/>
      <c r="B112" s="11"/>
    </row>
    <row r="113" spans="1:2" ht="11.25">
      <c r="A113" s="11"/>
      <c r="B113" s="11"/>
    </row>
    <row r="114" spans="1:2" ht="11.25">
      <c r="A114" s="11"/>
      <c r="B114" s="11"/>
    </row>
    <row r="115" spans="1:2" ht="11.25">
      <c r="A115" s="11"/>
      <c r="B115" s="11"/>
    </row>
    <row r="116" spans="1:2" ht="11.25">
      <c r="A116" s="11"/>
      <c r="B116" s="11"/>
    </row>
    <row r="117" spans="1:2" ht="11.25">
      <c r="A117" s="11"/>
      <c r="B117" s="11"/>
    </row>
    <row r="118" spans="1:2" ht="11.25">
      <c r="A118" s="11"/>
      <c r="B118" s="11"/>
    </row>
    <row r="119" spans="1:2" ht="11.25">
      <c r="A119" s="11"/>
      <c r="B119" s="11"/>
    </row>
    <row r="120" spans="1:2" ht="11.25">
      <c r="A120" s="11"/>
      <c r="B120" s="11"/>
    </row>
    <row r="121" spans="1:2" ht="11.25">
      <c r="A121" s="11"/>
      <c r="B121" s="11"/>
    </row>
    <row r="122" spans="1:2" ht="11.25">
      <c r="A122" s="11"/>
      <c r="B122" s="11"/>
    </row>
    <row r="123" spans="1:2" ht="11.25">
      <c r="A123" s="11"/>
      <c r="B123" s="11"/>
    </row>
    <row r="124" spans="1:2" ht="11.25">
      <c r="A124" s="11"/>
      <c r="B124" s="11"/>
    </row>
    <row r="125" spans="1:2" ht="11.25">
      <c r="A125" s="11"/>
      <c r="B125" s="11"/>
    </row>
    <row r="126" spans="1:2" ht="11.25">
      <c r="A126" s="11"/>
      <c r="B126" s="11"/>
    </row>
    <row r="127" spans="1:2" ht="11.25">
      <c r="A127" s="11"/>
      <c r="B127" s="11"/>
    </row>
    <row r="128" spans="1:2" ht="11.25">
      <c r="A128" s="11"/>
      <c r="B128" s="11"/>
    </row>
    <row r="129" spans="1:2" ht="11.25">
      <c r="A129" s="11"/>
      <c r="B129" s="11"/>
    </row>
    <row r="130" spans="1:2" ht="11.25">
      <c r="A130" s="11"/>
      <c r="B130" s="11"/>
    </row>
    <row r="131" spans="1:2" ht="11.25">
      <c r="A131" s="11"/>
      <c r="B131" s="11"/>
    </row>
    <row r="132" spans="1:2" ht="11.25">
      <c r="A132" s="11"/>
      <c r="B132" s="11"/>
    </row>
    <row r="133" spans="1:2" ht="11.25">
      <c r="A133" s="11"/>
      <c r="B133" s="11"/>
    </row>
    <row r="134" spans="1:2" ht="11.25">
      <c r="A134" s="11"/>
      <c r="B134" s="11"/>
    </row>
    <row r="135" spans="1:2" ht="11.25">
      <c r="A135" s="11"/>
      <c r="B135" s="11"/>
    </row>
    <row r="136" spans="1:2" ht="11.25">
      <c r="A136" s="11"/>
      <c r="B136" s="11"/>
    </row>
    <row r="137" spans="1:2" ht="11.25">
      <c r="A137" s="11"/>
      <c r="B137" s="11"/>
    </row>
    <row r="138" spans="1:2" ht="11.25">
      <c r="A138" s="11"/>
      <c r="B138" s="11"/>
    </row>
    <row r="139" spans="1:2" ht="11.25">
      <c r="A139" s="11"/>
      <c r="B139" s="11"/>
    </row>
    <row r="140" spans="1:2" ht="11.25">
      <c r="A140" s="11"/>
      <c r="B140" s="11"/>
    </row>
    <row r="141" spans="1:2" ht="11.25">
      <c r="A141" s="11"/>
      <c r="B141" s="11"/>
    </row>
    <row r="142" spans="1:2" ht="11.25">
      <c r="A142" s="11"/>
      <c r="B142" s="11"/>
    </row>
    <row r="143" spans="1:2" ht="11.25">
      <c r="A143" s="11"/>
      <c r="B143" s="11"/>
    </row>
    <row r="144" spans="1:2" ht="11.25">
      <c r="A144" s="11"/>
      <c r="B144" s="11"/>
    </row>
    <row r="145" spans="1:2" ht="11.25">
      <c r="A145" s="11"/>
      <c r="B145" s="11"/>
    </row>
    <row r="146" spans="1:2" ht="11.25">
      <c r="A146" s="11"/>
      <c r="B146" s="11"/>
    </row>
    <row r="147" spans="1:2" ht="11.25">
      <c r="A147" s="11"/>
      <c r="B147" s="11"/>
    </row>
    <row r="148" spans="1:2" ht="11.25">
      <c r="A148" s="11"/>
      <c r="B148" s="11"/>
    </row>
    <row r="149" spans="1:2" ht="11.25">
      <c r="A149" s="11"/>
      <c r="B149" s="11"/>
    </row>
    <row r="150" spans="1:2" ht="11.25">
      <c r="A150" s="11"/>
      <c r="B150" s="11"/>
    </row>
    <row r="151" spans="1:2" ht="11.25">
      <c r="A151" s="11"/>
      <c r="B151" s="11"/>
    </row>
    <row r="152" spans="1:2" ht="11.25">
      <c r="A152" s="11"/>
      <c r="B152" s="11"/>
    </row>
    <row r="153" spans="1:2" ht="11.25">
      <c r="A153" s="11"/>
      <c r="B153" s="11"/>
    </row>
    <row r="154" spans="1:2" ht="11.25">
      <c r="A154" s="11"/>
      <c r="B154" s="11"/>
    </row>
    <row r="155" spans="1:2" ht="11.25">
      <c r="A155" s="11"/>
      <c r="B155" s="11"/>
    </row>
    <row r="156" spans="1:2" ht="11.25">
      <c r="A156" s="11"/>
      <c r="B156" s="11"/>
    </row>
    <row r="157" spans="1:2" ht="11.25">
      <c r="A157" s="11"/>
      <c r="B157" s="11"/>
    </row>
  </sheetData>
  <sheetProtection/>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G82"/>
  <sheetViews>
    <sheetView zoomScalePageLayoutView="0" workbookViewId="0" topLeftCell="A36">
      <selection activeCell="E71" sqref="E71"/>
    </sheetView>
  </sheetViews>
  <sheetFormatPr defaultColWidth="8.00390625" defaultRowHeight="15.75"/>
  <cols>
    <col min="1" max="1" width="13.00390625" style="266" bestFit="1" customWidth="1"/>
    <col min="2" max="2" width="54.625" style="267" customWidth="1"/>
    <col min="3" max="3" width="11.25390625" style="267" customWidth="1"/>
    <col min="4" max="5" width="14.75390625" style="878" bestFit="1" customWidth="1"/>
    <col min="6" max="7" width="12.125" style="878" bestFit="1" customWidth="1"/>
    <col min="8" max="8" width="8.125" style="267" bestFit="1" customWidth="1"/>
    <col min="9" max="16384" width="8.00390625" style="267" customWidth="1"/>
  </cols>
  <sheetData>
    <row r="1" spans="1:7" ht="19.5" thickTop="1">
      <c r="A1" s="951" t="s">
        <v>574</v>
      </c>
      <c r="B1" s="952"/>
      <c r="C1" s="952"/>
      <c r="D1" s="952"/>
      <c r="E1" s="952"/>
      <c r="F1" s="952"/>
      <c r="G1" s="953"/>
    </row>
    <row r="2" spans="1:7" ht="15.75">
      <c r="A2" s="954" t="s">
        <v>575</v>
      </c>
      <c r="B2" s="934"/>
      <c r="C2" s="934"/>
      <c r="D2" s="934"/>
      <c r="E2" s="934"/>
      <c r="F2" s="934"/>
      <c r="G2" s="955"/>
    </row>
    <row r="3" spans="1:7" ht="15.75">
      <c r="A3" s="956" t="s">
        <v>576</v>
      </c>
      <c r="B3" s="937"/>
      <c r="C3" s="937"/>
      <c r="D3" s="937"/>
      <c r="E3" s="937"/>
      <c r="F3" s="937"/>
      <c r="G3" s="957"/>
    </row>
    <row r="4" spans="1:7" ht="24.75" customHeight="1" thickBot="1">
      <c r="A4" s="958" t="s">
        <v>934</v>
      </c>
      <c r="B4" s="959"/>
      <c r="C4" s="959"/>
      <c r="D4" s="959"/>
      <c r="E4" s="959"/>
      <c r="F4" s="959"/>
      <c r="G4" s="960"/>
    </row>
    <row r="5" spans="1:7" ht="15.75">
      <c r="A5" s="827"/>
      <c r="B5" s="828"/>
      <c r="D5" s="829"/>
      <c r="E5" s="829"/>
      <c r="F5" s="829"/>
      <c r="G5" s="830"/>
    </row>
    <row r="6" spans="1:7" ht="18.75">
      <c r="A6" s="831" t="s">
        <v>231</v>
      </c>
      <c r="B6" s="832"/>
      <c r="C6" s="833" t="s">
        <v>372</v>
      </c>
      <c r="D6" s="834" t="s">
        <v>1887</v>
      </c>
      <c r="E6" s="834" t="s">
        <v>1888</v>
      </c>
      <c r="F6" s="834" t="s">
        <v>1889</v>
      </c>
      <c r="G6" s="835" t="s">
        <v>1900</v>
      </c>
    </row>
    <row r="7" spans="1:7" ht="15.75">
      <c r="A7" s="827"/>
      <c r="B7" s="828" t="s">
        <v>1888</v>
      </c>
      <c r="C7" s="836" t="s">
        <v>845</v>
      </c>
      <c r="D7" s="837">
        <f>Salaries!E27</f>
        <v>10083085</v>
      </c>
      <c r="E7" s="837">
        <f aca="true" t="shared" si="0" ref="E7:E13">VLOOKUP($C7,ratio,2,FALSE)*$D7</f>
        <v>10083085</v>
      </c>
      <c r="F7" s="837">
        <f aca="true" t="shared" si="1" ref="F7:F13">VLOOKUP($C7,ratio,3,FALSE)*$D7</f>
        <v>0</v>
      </c>
      <c r="G7" s="838">
        <f aca="true" t="shared" si="2" ref="G7:G13">VLOOKUP($C7,ratio,4,FALSE)*$D7</f>
        <v>0</v>
      </c>
    </row>
    <row r="8" spans="1:7" ht="15.75">
      <c r="A8" s="827"/>
      <c r="B8" s="828" t="s">
        <v>1889</v>
      </c>
      <c r="C8" s="836" t="s">
        <v>846</v>
      </c>
      <c r="D8" s="839">
        <f>Salaries!E28</f>
        <v>1278292</v>
      </c>
      <c r="E8" s="839">
        <f t="shared" si="0"/>
        <v>0</v>
      </c>
      <c r="F8" s="839">
        <f t="shared" si="1"/>
        <v>1278292</v>
      </c>
      <c r="G8" s="840">
        <f t="shared" si="2"/>
        <v>0</v>
      </c>
    </row>
    <row r="9" spans="1:7" ht="15.75">
      <c r="A9" s="827"/>
      <c r="B9" s="828" t="s">
        <v>1900</v>
      </c>
      <c r="C9" s="836" t="s">
        <v>844</v>
      </c>
      <c r="D9" s="839">
        <f>Salaries!E29</f>
        <v>17843369</v>
      </c>
      <c r="E9" s="839">
        <f t="shared" si="0"/>
        <v>0</v>
      </c>
      <c r="F9" s="839">
        <f t="shared" si="1"/>
        <v>0</v>
      </c>
      <c r="G9" s="840">
        <f t="shared" si="2"/>
        <v>17843369</v>
      </c>
    </row>
    <row r="10" spans="1:7" ht="15.75">
      <c r="A10" s="827"/>
      <c r="B10" s="828" t="s">
        <v>1390</v>
      </c>
      <c r="C10" s="836" t="s">
        <v>844</v>
      </c>
      <c r="D10" s="839">
        <f>Salaries!E30</f>
        <v>9350899</v>
      </c>
      <c r="E10" s="839">
        <f t="shared" si="0"/>
        <v>0</v>
      </c>
      <c r="F10" s="839">
        <f t="shared" si="1"/>
        <v>0</v>
      </c>
      <c r="G10" s="840">
        <f t="shared" si="2"/>
        <v>9350899</v>
      </c>
    </row>
    <row r="11" spans="1:7" ht="15.75">
      <c r="A11" s="827"/>
      <c r="B11" s="828" t="s">
        <v>1391</v>
      </c>
      <c r="C11" s="836" t="s">
        <v>844</v>
      </c>
      <c r="D11" s="839">
        <f>Salaries!E31</f>
        <v>1056792</v>
      </c>
      <c r="E11" s="839">
        <f t="shared" si="0"/>
        <v>0</v>
      </c>
      <c r="F11" s="839">
        <f t="shared" si="1"/>
        <v>0</v>
      </c>
      <c r="G11" s="840">
        <f t="shared" si="2"/>
        <v>1056792</v>
      </c>
    </row>
    <row r="12" spans="1:7" ht="15.75">
      <c r="A12" s="827"/>
      <c r="B12" s="828" t="s">
        <v>1304</v>
      </c>
      <c r="C12" s="836" t="s">
        <v>844</v>
      </c>
      <c r="D12" s="839">
        <f>Salaries!E32</f>
        <v>396464</v>
      </c>
      <c r="E12" s="839">
        <f t="shared" si="0"/>
        <v>0</v>
      </c>
      <c r="F12" s="839">
        <f t="shared" si="1"/>
        <v>0</v>
      </c>
      <c r="G12" s="840">
        <f t="shared" si="2"/>
        <v>396464</v>
      </c>
    </row>
    <row r="13" spans="1:7" ht="15.75">
      <c r="A13" s="827"/>
      <c r="B13" s="828" t="s">
        <v>232</v>
      </c>
      <c r="C13" s="836" t="s">
        <v>1883</v>
      </c>
      <c r="D13" s="839">
        <f>Salaries!E33</f>
        <v>730527</v>
      </c>
      <c r="E13" s="839">
        <f t="shared" si="0"/>
        <v>253174.63393068998</v>
      </c>
      <c r="F13" s="839">
        <f t="shared" si="1"/>
        <v>49046.64118439179</v>
      </c>
      <c r="G13" s="840">
        <f t="shared" si="2"/>
        <v>428305.72488491825</v>
      </c>
    </row>
    <row r="14" spans="1:7" ht="15.75">
      <c r="A14" s="827"/>
      <c r="B14" s="828"/>
      <c r="C14" s="828"/>
      <c r="D14" s="841"/>
      <c r="E14" s="841"/>
      <c r="F14" s="841"/>
      <c r="G14" s="842"/>
    </row>
    <row r="15" spans="1:7" ht="18.75">
      <c r="A15" s="831" t="s">
        <v>233</v>
      </c>
      <c r="B15" s="828"/>
      <c r="C15" s="843"/>
      <c r="D15" s="844">
        <f>SUM(D7:D14)</f>
        <v>40739428</v>
      </c>
      <c r="E15" s="844">
        <f>SUM(E7:E14)</f>
        <v>10336259.63393069</v>
      </c>
      <c r="F15" s="844">
        <f>SUM(F7:F14)</f>
        <v>1327338.6411843917</v>
      </c>
      <c r="G15" s="845">
        <f>SUM(G7:G14)</f>
        <v>29075829.72488492</v>
      </c>
    </row>
    <row r="16" spans="1:7" ht="15.75">
      <c r="A16" s="827"/>
      <c r="B16" s="846" t="s">
        <v>935</v>
      </c>
      <c r="C16" s="843"/>
      <c r="D16" s="847">
        <f>IF($D15=0,0,D15/$D15)</f>
        <v>1</v>
      </c>
      <c r="E16" s="847">
        <f>IF($D15=0,0,E15/$D15)</f>
        <v>0.2537163662172844</v>
      </c>
      <c r="F16" s="847">
        <f>IF($D15=0,0,F15/$D15)</f>
        <v>0.03258118010847849</v>
      </c>
      <c r="G16" s="848">
        <f>IF($D15=0,0,G15/$D15)</f>
        <v>0.7137024536742371</v>
      </c>
    </row>
    <row r="17" spans="1:7" ht="15.75">
      <c r="A17" s="827"/>
      <c r="B17" s="828"/>
      <c r="C17" s="828"/>
      <c r="D17" s="841"/>
      <c r="E17" s="841"/>
      <c r="F17" s="841"/>
      <c r="G17" s="842"/>
    </row>
    <row r="18" spans="1:7" ht="18.75">
      <c r="A18" s="831" t="s">
        <v>1873</v>
      </c>
      <c r="B18" s="849" t="s">
        <v>936</v>
      </c>
      <c r="C18" s="833" t="s">
        <v>372</v>
      </c>
      <c r="D18" s="834" t="s">
        <v>1887</v>
      </c>
      <c r="E18" s="834" t="s">
        <v>1888</v>
      </c>
      <c r="F18" s="834" t="s">
        <v>1889</v>
      </c>
      <c r="G18" s="835" t="s">
        <v>1900</v>
      </c>
    </row>
    <row r="19" spans="1:7" ht="15.75">
      <c r="A19" s="827"/>
      <c r="B19" s="828" t="s">
        <v>113</v>
      </c>
      <c r="C19" s="836" t="s">
        <v>1883</v>
      </c>
      <c r="D19" s="837">
        <f>'Sch 1- Rate Base '!G32</f>
        <v>6734802</v>
      </c>
      <c r="E19" s="837">
        <f aca="true" t="shared" si="3" ref="E19:E30">VLOOKUP($C19,ratio,2,FALSE)*$D19</f>
        <v>2334042.45283977</v>
      </c>
      <c r="F19" s="837">
        <f aca="true" t="shared" si="4" ref="F19:F30">VLOOKUP($C19,ratio,3,FALSE)*$D19</f>
        <v>452165.92561523966</v>
      </c>
      <c r="G19" s="838">
        <f aca="true" t="shared" si="5" ref="G19:G30">VLOOKUP($C19,ratio,4,FALSE)*$D19</f>
        <v>3948593.6215449907</v>
      </c>
    </row>
    <row r="20" spans="1:7" ht="15.75">
      <c r="A20" s="827"/>
      <c r="B20" s="828" t="s">
        <v>114</v>
      </c>
      <c r="C20" s="836" t="s">
        <v>1883</v>
      </c>
      <c r="D20" s="839">
        <f>'Sch 1- Rate Base '!G33</f>
        <v>30937105</v>
      </c>
      <c r="E20" s="839">
        <f t="shared" si="3"/>
        <v>10721698.490610639</v>
      </c>
      <c r="F20" s="839">
        <f t="shared" si="4"/>
        <v>2077077.3540455769</v>
      </c>
      <c r="G20" s="840">
        <f t="shared" si="5"/>
        <v>18138329.155343786</v>
      </c>
    </row>
    <row r="21" spans="1:7" ht="15.75">
      <c r="A21" s="827"/>
      <c r="B21" s="828" t="s">
        <v>115</v>
      </c>
      <c r="C21" s="836" t="s">
        <v>1877</v>
      </c>
      <c r="D21" s="839">
        <f>'Sch 1- Rate Base '!G34</f>
        <v>34756184</v>
      </c>
      <c r="E21" s="839">
        <f t="shared" si="3"/>
        <v>8818212.70805932</v>
      </c>
      <c r="F21" s="839">
        <f t="shared" si="4"/>
        <v>1132397.4907874183</v>
      </c>
      <c r="G21" s="840">
        <f t="shared" si="5"/>
        <v>24805573.80115326</v>
      </c>
    </row>
    <row r="22" spans="1:7" ht="15.75">
      <c r="A22" s="827"/>
      <c r="B22" s="828" t="s">
        <v>116</v>
      </c>
      <c r="C22" s="836" t="s">
        <v>1892</v>
      </c>
      <c r="D22" s="839">
        <f>'Sch 1- Rate Base '!G35</f>
        <v>1210860</v>
      </c>
      <c r="E22" s="839">
        <f t="shared" si="3"/>
        <v>0</v>
      </c>
      <c r="F22" s="839">
        <f t="shared" si="4"/>
        <v>124412.53079681941</v>
      </c>
      <c r="G22" s="840">
        <f t="shared" si="5"/>
        <v>1086447.4692031806</v>
      </c>
    </row>
    <row r="23" spans="1:7" ht="15.75">
      <c r="A23" s="827"/>
      <c r="B23" s="828" t="s">
        <v>117</v>
      </c>
      <c r="C23" s="836" t="s">
        <v>1883</v>
      </c>
      <c r="D23" s="839">
        <f>'Sch 1- Rate Base '!G36</f>
        <v>1061090</v>
      </c>
      <c r="E23" s="839">
        <f t="shared" si="3"/>
        <v>367735.9937654814</v>
      </c>
      <c r="F23" s="839">
        <f t="shared" si="4"/>
        <v>71240.21493298165</v>
      </c>
      <c r="G23" s="840">
        <f t="shared" si="5"/>
        <v>622113.7913015371</v>
      </c>
    </row>
    <row r="24" spans="1:7" ht="15.75">
      <c r="A24" s="827"/>
      <c r="B24" s="828" t="s">
        <v>118</v>
      </c>
      <c r="C24" s="836" t="s">
        <v>1883</v>
      </c>
      <c r="D24" s="839">
        <f>'Sch 1- Rate Base '!G37</f>
        <v>5918527</v>
      </c>
      <c r="E24" s="839">
        <f t="shared" si="3"/>
        <v>2051150.616792952</v>
      </c>
      <c r="F24" s="839">
        <f t="shared" si="4"/>
        <v>397362.2742337173</v>
      </c>
      <c r="G24" s="840">
        <f t="shared" si="5"/>
        <v>3470014.1089733313</v>
      </c>
    </row>
    <row r="25" spans="1:7" ht="15.75">
      <c r="A25" s="827"/>
      <c r="B25" s="828" t="s">
        <v>119</v>
      </c>
      <c r="C25" s="836" t="s">
        <v>1883</v>
      </c>
      <c r="D25" s="839">
        <f>'Sch 1- Rate Base '!G38</f>
        <v>13347330</v>
      </c>
      <c r="E25" s="839">
        <f t="shared" si="3"/>
        <v>4625709.093164409</v>
      </c>
      <c r="F25" s="839">
        <f t="shared" si="4"/>
        <v>896122.532472678</v>
      </c>
      <c r="G25" s="840">
        <f t="shared" si="5"/>
        <v>7825498.374362914</v>
      </c>
    </row>
    <row r="26" spans="1:7" ht="15.75">
      <c r="A26" s="827"/>
      <c r="B26" s="828" t="s">
        <v>120</v>
      </c>
      <c r="C26" s="836" t="s">
        <v>1892</v>
      </c>
      <c r="D26" s="839">
        <f>'Sch 1- Rate Base '!G39</f>
        <v>1216046</v>
      </c>
      <c r="E26" s="839">
        <f t="shared" si="3"/>
        <v>0</v>
      </c>
      <c r="F26" s="839">
        <f t="shared" si="4"/>
        <v>124945.37801673939</v>
      </c>
      <c r="G26" s="840">
        <f t="shared" si="5"/>
        <v>1091100.6219832606</v>
      </c>
    </row>
    <row r="27" spans="1:7" ht="15.75">
      <c r="A27" s="827"/>
      <c r="B27" s="828" t="s">
        <v>121</v>
      </c>
      <c r="C27" s="836" t="s">
        <v>1883</v>
      </c>
      <c r="D27" s="839">
        <f>'Sch 1- Rate Base '!G40</f>
        <v>41613080</v>
      </c>
      <c r="E27" s="839">
        <f t="shared" si="3"/>
        <v>14421611.10503584</v>
      </c>
      <c r="F27" s="839">
        <f t="shared" si="4"/>
        <v>2793848.5549985017</v>
      </c>
      <c r="G27" s="840">
        <f t="shared" si="5"/>
        <v>24397620.33996566</v>
      </c>
    </row>
    <row r="28" spans="1:7" ht="15.75">
      <c r="A28" s="827"/>
      <c r="B28" s="828" t="s">
        <v>122</v>
      </c>
      <c r="C28" s="836" t="s">
        <v>1883</v>
      </c>
      <c r="D28" s="839">
        <f>'Sch 1- Rate Base '!G41</f>
        <v>449935</v>
      </c>
      <c r="E28" s="839">
        <f t="shared" si="3"/>
        <v>155931.44253067306</v>
      </c>
      <c r="F28" s="839">
        <f t="shared" si="4"/>
        <v>30208.05596685587</v>
      </c>
      <c r="G28" s="840">
        <f t="shared" si="5"/>
        <v>263795.5015024711</v>
      </c>
    </row>
    <row r="29" spans="1:7" ht="15.75">
      <c r="A29" s="827"/>
      <c r="B29" s="828" t="s">
        <v>587</v>
      </c>
      <c r="C29" s="836" t="s">
        <v>1872</v>
      </c>
      <c r="D29" s="879">
        <f>'Sch 1- Rate Base '!G42</f>
        <v>0</v>
      </c>
      <c r="E29" s="879">
        <f>'Sch 1- Rate Base '!H42</f>
        <v>0</v>
      </c>
      <c r="F29" s="879">
        <f>'Sch 1- Rate Base '!I42</f>
        <v>0</v>
      </c>
      <c r="G29" s="879">
        <f>'Sch 1- Rate Base '!J42</f>
        <v>0</v>
      </c>
    </row>
    <row r="30" spans="1:7" ht="15.75">
      <c r="A30" s="827"/>
      <c r="B30" s="828" t="s">
        <v>588</v>
      </c>
      <c r="C30" s="836" t="s">
        <v>1883</v>
      </c>
      <c r="D30" s="839">
        <f>'Sch 1- Rate Base '!G43</f>
        <v>16026</v>
      </c>
      <c r="E30" s="839">
        <f t="shared" si="3"/>
        <v>5554.040690314304</v>
      </c>
      <c r="F30" s="839">
        <f t="shared" si="4"/>
        <v>1075.9649836639342</v>
      </c>
      <c r="G30" s="840">
        <f t="shared" si="5"/>
        <v>9395.994326021762</v>
      </c>
    </row>
    <row r="31" spans="1:7" ht="15.75">
      <c r="A31" s="827"/>
      <c r="B31" s="828" t="s">
        <v>373</v>
      </c>
      <c r="C31" s="850"/>
      <c r="D31" s="851">
        <f>SUM(D19:D30)</f>
        <v>137260985</v>
      </c>
      <c r="E31" s="851">
        <f>SUM(E19:E30)</f>
        <v>43501645.9434894</v>
      </c>
      <c r="F31" s="851">
        <f>SUM(F19:F30)</f>
        <v>8100856.276850191</v>
      </c>
      <c r="G31" s="852">
        <f>SUM(G19:G30)</f>
        <v>85658482.77966042</v>
      </c>
    </row>
    <row r="32" spans="1:7" ht="15.75">
      <c r="A32" s="827"/>
      <c r="B32" s="846" t="s">
        <v>937</v>
      </c>
      <c r="C32" s="850"/>
      <c r="D32" s="853">
        <f>IF($D31=0,0,D31/$D31)</f>
        <v>1</v>
      </c>
      <c r="E32" s="853">
        <f>IF($D31=0,0,E31/$D31)</f>
        <v>0.316926517345693</v>
      </c>
      <c r="F32" s="853">
        <f>IF($D31=0,0,F31/$D31)</f>
        <v>0.05901790867120902</v>
      </c>
      <c r="G32" s="854">
        <f>IF($D31=0,0,G31/$D31)</f>
        <v>0.6240555739830981</v>
      </c>
    </row>
    <row r="33" spans="1:7" ht="16.5" thickBot="1">
      <c r="A33" s="855"/>
      <c r="B33" s="856"/>
      <c r="C33" s="857"/>
      <c r="D33" s="858"/>
      <c r="E33" s="858"/>
      <c r="F33" s="858"/>
      <c r="G33" s="859"/>
    </row>
    <row r="34" spans="1:7" ht="16.5" thickTop="1">
      <c r="A34" s="827"/>
      <c r="B34" s="828"/>
      <c r="C34" s="828"/>
      <c r="D34" s="841"/>
      <c r="E34" s="841"/>
      <c r="F34" s="841"/>
      <c r="G34" s="842"/>
    </row>
    <row r="35" spans="1:7" ht="15.75">
      <c r="A35" s="827" t="s">
        <v>1883</v>
      </c>
      <c r="B35" s="860" t="s">
        <v>938</v>
      </c>
      <c r="C35" s="833" t="s">
        <v>372</v>
      </c>
      <c r="D35" s="834" t="s">
        <v>1887</v>
      </c>
      <c r="E35" s="834" t="s">
        <v>1888</v>
      </c>
      <c r="F35" s="834" t="s">
        <v>1889</v>
      </c>
      <c r="G35" s="835" t="s">
        <v>1900</v>
      </c>
    </row>
    <row r="36" spans="1:7" ht="15.75">
      <c r="A36" s="827"/>
      <c r="B36" s="828" t="s">
        <v>1894</v>
      </c>
      <c r="C36" s="836" t="s">
        <v>845</v>
      </c>
      <c r="D36" s="268">
        <f>'Sch 1- Rate Base '!G17</f>
        <v>816146214</v>
      </c>
      <c r="E36" s="837">
        <f>VLOOKUP($C36,ratio,2,FALSE)*$D36</f>
        <v>816146214</v>
      </c>
      <c r="F36" s="837">
        <f>VLOOKUP($C36,ratio,3,FALSE)*$D36</f>
        <v>0</v>
      </c>
      <c r="G36" s="838">
        <f>VLOOKUP($C36,ratio,4,FALSE)*$D36</f>
        <v>0</v>
      </c>
    </row>
    <row r="37" spans="1:7" ht="15.75">
      <c r="A37" s="827"/>
      <c r="B37" s="828" t="s">
        <v>101</v>
      </c>
      <c r="C37" s="836" t="s">
        <v>845</v>
      </c>
      <c r="D37" s="268">
        <f>'Sch 1- Rate Base '!G18</f>
        <v>0</v>
      </c>
      <c r="E37" s="839">
        <f>VLOOKUP($C37,ratio,2,FALSE)*$D37</f>
        <v>0</v>
      </c>
      <c r="F37" s="839">
        <f>VLOOKUP($C37,ratio,3,FALSE)*$D37</f>
        <v>0</v>
      </c>
      <c r="G37" s="840">
        <f>VLOOKUP($C37,ratio,4,FALSE)*$D37</f>
        <v>0</v>
      </c>
    </row>
    <row r="38" spans="1:7" ht="15.75">
      <c r="A38" s="827"/>
      <c r="B38" s="828" t="s">
        <v>103</v>
      </c>
      <c r="C38" s="836" t="s">
        <v>845</v>
      </c>
      <c r="D38" s="268">
        <f>'Sch 1- Rate Base '!G19</f>
        <v>164854647</v>
      </c>
      <c r="E38" s="839">
        <f>VLOOKUP($C38,ratio,2,FALSE)*$D38</f>
        <v>164854647</v>
      </c>
      <c r="F38" s="839">
        <f>VLOOKUP($C38,ratio,3,FALSE)*$D38</f>
        <v>0</v>
      </c>
      <c r="G38" s="840">
        <f>VLOOKUP($C38,ratio,4,FALSE)*$D38</f>
        <v>0</v>
      </c>
    </row>
    <row r="39" spans="1:7" ht="15.75">
      <c r="A39" s="827"/>
      <c r="B39" s="828" t="s">
        <v>1895</v>
      </c>
      <c r="C39" s="836" t="s">
        <v>845</v>
      </c>
      <c r="D39" s="268">
        <f>'Sch 1- Rate Base '!G20</f>
        <v>728676783</v>
      </c>
      <c r="E39" s="839">
        <f>VLOOKUP($C39,ratio,2,FALSE)*$D39</f>
        <v>728676783</v>
      </c>
      <c r="F39" s="839">
        <f>VLOOKUP($C39,ratio,3,FALSE)*$D39</f>
        <v>0</v>
      </c>
      <c r="G39" s="840">
        <f>VLOOKUP($C39,ratio,4,FALSE)*$D39</f>
        <v>0</v>
      </c>
    </row>
    <row r="40" spans="1:7" ht="15.75">
      <c r="A40" s="827"/>
      <c r="B40" s="828" t="s">
        <v>106</v>
      </c>
      <c r="C40" s="836"/>
      <c r="D40" s="839">
        <f>SUM(D36:D39)</f>
        <v>1709677644</v>
      </c>
      <c r="E40" s="839">
        <f>SUM(E36:E39)</f>
        <v>1709677644</v>
      </c>
      <c r="F40" s="839">
        <f>SUM(F36:F39)</f>
        <v>0</v>
      </c>
      <c r="G40" s="840">
        <f>SUM(G36:G39)</f>
        <v>0</v>
      </c>
    </row>
    <row r="41" spans="1:7" ht="15.75">
      <c r="A41" s="827"/>
      <c r="B41" s="828" t="s">
        <v>1896</v>
      </c>
      <c r="C41" s="836" t="s">
        <v>846</v>
      </c>
      <c r="D41" s="839">
        <f>'Sch 1- Rate Base '!G24</f>
        <v>331209903</v>
      </c>
      <c r="E41" s="839">
        <f>VLOOKUP($C41,ratio,2,FALSE)*$D41</f>
        <v>0</v>
      </c>
      <c r="F41" s="839">
        <f>VLOOKUP($C41,ratio,3,FALSE)*$D41</f>
        <v>331209903</v>
      </c>
      <c r="G41" s="840">
        <f>VLOOKUP($C41,ratio,4,FALSE)*$D41</f>
        <v>0</v>
      </c>
    </row>
    <row r="42" spans="1:7" ht="15.75">
      <c r="A42" s="827"/>
      <c r="B42" s="828" t="s">
        <v>111</v>
      </c>
      <c r="C42" s="836" t="s">
        <v>844</v>
      </c>
      <c r="D42" s="839">
        <f>'Sch 1- Rate Base '!G28</f>
        <v>2892330528</v>
      </c>
      <c r="E42" s="839">
        <f>VLOOKUP($C42,ratio,2,FALSE)*$D42</f>
        <v>0</v>
      </c>
      <c r="F42" s="839">
        <f>VLOOKUP($C42,ratio,3,FALSE)*$D42</f>
        <v>0</v>
      </c>
      <c r="G42" s="840">
        <f>VLOOKUP($C42,ratio,4,FALSE)*$D42</f>
        <v>2892330528</v>
      </c>
    </row>
    <row r="43" spans="1:7" ht="15.75">
      <c r="A43" s="827"/>
      <c r="B43" s="828" t="s">
        <v>373</v>
      </c>
      <c r="C43" s="836"/>
      <c r="D43" s="837">
        <f>D40+D41+D42</f>
        <v>4933218075</v>
      </c>
      <c r="E43" s="837">
        <f>E40+E41+E42</f>
        <v>1709677644</v>
      </c>
      <c r="F43" s="837">
        <f>F40+F41+F42</f>
        <v>331209903</v>
      </c>
      <c r="G43" s="838">
        <f>G40+G41+G42</f>
        <v>2892330528</v>
      </c>
    </row>
    <row r="44" spans="1:7" ht="15.75">
      <c r="A44" s="827"/>
      <c r="B44" s="846" t="s">
        <v>939</v>
      </c>
      <c r="C44" s="850"/>
      <c r="D44" s="853">
        <f>IF($D43=0,0,D43/$D43)</f>
        <v>1</v>
      </c>
      <c r="E44" s="853">
        <f>IF($D43=0,0,E43/$D43)</f>
        <v>0.3465643760335894</v>
      </c>
      <c r="F44" s="853">
        <f>IF($D43=0,0,F43/$D43)</f>
        <v>0.06713871107350144</v>
      </c>
      <c r="G44" s="854">
        <f>IF($D43=0,0,G43/$D43)</f>
        <v>0.5862969128929092</v>
      </c>
    </row>
    <row r="45" spans="1:7" ht="15.75">
      <c r="A45" s="827"/>
      <c r="B45" s="828"/>
      <c r="C45" s="828"/>
      <c r="D45" s="841"/>
      <c r="E45" s="841"/>
      <c r="F45" s="841"/>
      <c r="G45" s="842"/>
    </row>
    <row r="46" spans="1:7" ht="15.75">
      <c r="A46" s="827" t="s">
        <v>1891</v>
      </c>
      <c r="B46" s="860" t="s">
        <v>940</v>
      </c>
      <c r="C46" s="833" t="s">
        <v>372</v>
      </c>
      <c r="D46" s="834" t="s">
        <v>1887</v>
      </c>
      <c r="E46" s="834" t="s">
        <v>1888</v>
      </c>
      <c r="F46" s="834" t="s">
        <v>1889</v>
      </c>
      <c r="G46" s="835" t="s">
        <v>1900</v>
      </c>
    </row>
    <row r="47" spans="1:7" ht="15.75">
      <c r="A47" s="827"/>
      <c r="B47" s="828" t="s">
        <v>239</v>
      </c>
      <c r="C47" s="836"/>
      <c r="D47" s="837">
        <f>D43</f>
        <v>4933218075</v>
      </c>
      <c r="E47" s="837">
        <f>E43</f>
        <v>1709677644</v>
      </c>
      <c r="F47" s="837">
        <f>F43</f>
        <v>331209903</v>
      </c>
      <c r="G47" s="838">
        <f>G43</f>
        <v>2892330528</v>
      </c>
    </row>
    <row r="48" spans="1:7" ht="15.75">
      <c r="A48" s="827"/>
      <c r="B48" s="828" t="s">
        <v>94</v>
      </c>
      <c r="C48" s="836" t="s">
        <v>844</v>
      </c>
      <c r="D48" s="839">
        <f>'Sch 1- Rate Base '!G11</f>
        <v>114202</v>
      </c>
      <c r="E48" s="839">
        <f>'Sch 1- Rate Base '!H11</f>
        <v>0</v>
      </c>
      <c r="F48" s="839">
        <f>'Sch 1- Rate Base '!I11</f>
        <v>0</v>
      </c>
      <c r="G48" s="839">
        <f>'Sch 1- Rate Base '!J11</f>
        <v>114202</v>
      </c>
    </row>
    <row r="49" spans="1:7" ht="15.75">
      <c r="A49" s="827"/>
      <c r="B49" s="828" t="s">
        <v>96</v>
      </c>
      <c r="C49" s="836" t="s">
        <v>1872</v>
      </c>
      <c r="D49" s="839">
        <f>'Sch 1- Rate Base '!G12</f>
        <v>14250583</v>
      </c>
      <c r="E49" s="839">
        <f>'Sch 1- Rate Base '!H12</f>
        <v>13334074.700000001</v>
      </c>
      <c r="F49" s="839">
        <f>'Sch 1- Rate Base '!I12</f>
        <v>0</v>
      </c>
      <c r="G49" s="839">
        <f>'Sch 1- Rate Base '!J12</f>
        <v>916507.6</v>
      </c>
    </row>
    <row r="50" spans="1:7" ht="15.75">
      <c r="A50" s="827"/>
      <c r="B50" s="828" t="s">
        <v>97</v>
      </c>
      <c r="C50" s="836" t="s">
        <v>1872</v>
      </c>
      <c r="D50" s="839">
        <f>'Sch 1- Rate Base '!G13</f>
        <v>15160967</v>
      </c>
      <c r="E50" s="839">
        <f>'Sch 1- Rate Base '!H13</f>
        <v>1403267.9</v>
      </c>
      <c r="F50" s="839">
        <f>'Sch 1- Rate Base '!I13</f>
        <v>0</v>
      </c>
      <c r="G50" s="839">
        <f>'Sch 1- Rate Base '!J13</f>
        <v>13757697.940000003</v>
      </c>
    </row>
    <row r="51" spans="1:7" ht="15.75">
      <c r="A51" s="827"/>
      <c r="B51" s="828" t="s">
        <v>941</v>
      </c>
      <c r="C51" s="836"/>
      <c r="D51" s="839">
        <f>D31</f>
        <v>137260985</v>
      </c>
      <c r="E51" s="839">
        <f>E31</f>
        <v>43501645.9434894</v>
      </c>
      <c r="F51" s="839">
        <f>F31</f>
        <v>8100856.276850191</v>
      </c>
      <c r="G51" s="840">
        <f>G31</f>
        <v>85658482.77966042</v>
      </c>
    </row>
    <row r="52" spans="1:7" ht="15.75">
      <c r="A52" s="827"/>
      <c r="B52" s="828" t="s">
        <v>373</v>
      </c>
      <c r="C52" s="836"/>
      <c r="D52" s="837">
        <f>SUM(D47:D51)</f>
        <v>5100004812</v>
      </c>
      <c r="E52" s="837">
        <f>SUM(E47:E51)</f>
        <v>1767916632.5434895</v>
      </c>
      <c r="F52" s="837">
        <f>SUM(F47:F51)</f>
        <v>339310759.27685016</v>
      </c>
      <c r="G52" s="838">
        <f>SUM(G47:G51)</f>
        <v>2992777418.31966</v>
      </c>
    </row>
    <row r="53" spans="1:7" ht="15.75">
      <c r="A53" s="827"/>
      <c r="B53" s="846" t="s">
        <v>942</v>
      </c>
      <c r="C53" s="850"/>
      <c r="D53" s="853">
        <f>IF($D52=0,0,D52/$D52)</f>
        <v>1</v>
      </c>
      <c r="E53" s="853">
        <f>IF($D52=0,0,E52/$D52)</f>
        <v>0.34664999303210253</v>
      </c>
      <c r="F53" s="853">
        <f>IF($D52=0,0,F52/$D52)</f>
        <v>0.06653145865244532</v>
      </c>
      <c r="G53" s="854">
        <f>IF($D52=0,0,G52/$D52)</f>
        <v>0.5868185479507465</v>
      </c>
    </row>
    <row r="54" spans="1:7" ht="15.75">
      <c r="A54" s="827"/>
      <c r="B54" s="828"/>
      <c r="C54" s="828"/>
      <c r="D54" s="841"/>
      <c r="E54" s="841"/>
      <c r="F54" s="841"/>
      <c r="G54" s="842"/>
    </row>
    <row r="55" spans="1:7" ht="15.75">
      <c r="A55" s="827" t="s">
        <v>1892</v>
      </c>
      <c r="B55" s="860" t="s">
        <v>943</v>
      </c>
      <c r="C55" s="833" t="s">
        <v>372</v>
      </c>
      <c r="D55" s="834" t="s">
        <v>1887</v>
      </c>
      <c r="E55" s="834" t="s">
        <v>1888</v>
      </c>
      <c r="F55" s="834" t="s">
        <v>1889</v>
      </c>
      <c r="G55" s="835" t="s">
        <v>1900</v>
      </c>
    </row>
    <row r="56" spans="1:7" ht="15.75">
      <c r="A56" s="827"/>
      <c r="B56" s="828" t="s">
        <v>108</v>
      </c>
      <c r="C56" s="836" t="s">
        <v>846</v>
      </c>
      <c r="D56" s="837">
        <f>D41</f>
        <v>331209903</v>
      </c>
      <c r="E56" s="837">
        <f>VLOOKUP($C56,ratio,2,FALSE)*$D56</f>
        <v>0</v>
      </c>
      <c r="F56" s="837">
        <f>VLOOKUP($C56,ratio,3,FALSE)*$D56</f>
        <v>331209903</v>
      </c>
      <c r="G56" s="838">
        <f>VLOOKUP($C56,ratio,4,FALSE)*$D56</f>
        <v>0</v>
      </c>
    </row>
    <row r="57" spans="1:7" ht="15.75">
      <c r="A57" s="827"/>
      <c r="B57" s="828" t="s">
        <v>111</v>
      </c>
      <c r="C57" s="836" t="s">
        <v>844</v>
      </c>
      <c r="D57" s="839">
        <f>D42</f>
        <v>2892330528</v>
      </c>
      <c r="E57" s="839">
        <f>VLOOKUP($C57,ratio,2,FALSE)*$D57</f>
        <v>0</v>
      </c>
      <c r="F57" s="839">
        <f>VLOOKUP($C57,ratio,3,FALSE)*$D57</f>
        <v>0</v>
      </c>
      <c r="G57" s="840">
        <f>VLOOKUP($C57,ratio,4,FALSE)*$D57</f>
        <v>2892330528</v>
      </c>
    </row>
    <row r="58" spans="1:7" ht="15.75">
      <c r="A58" s="827"/>
      <c r="B58" s="828" t="s">
        <v>373</v>
      </c>
      <c r="C58" s="836"/>
      <c r="D58" s="837">
        <f>SUM(D56:D57)</f>
        <v>3223540431</v>
      </c>
      <c r="E58" s="837">
        <f>SUM(E56:E57)</f>
        <v>0</v>
      </c>
      <c r="F58" s="837">
        <f>SUM(F56:F57)</f>
        <v>331209903</v>
      </c>
      <c r="G58" s="838">
        <f>SUM(G56:G57)</f>
        <v>2892330528</v>
      </c>
    </row>
    <row r="59" spans="1:7" ht="15.75">
      <c r="A59" s="827"/>
      <c r="B59" s="846" t="s">
        <v>944</v>
      </c>
      <c r="C59" s="861"/>
      <c r="D59" s="862">
        <f>IF($D58=0,0,D58/$D58)</f>
        <v>1</v>
      </c>
      <c r="E59" s="862">
        <f>IF($D58=0,0,E58/$D58)</f>
        <v>0</v>
      </c>
      <c r="F59" s="862">
        <f>IF($D58=0,0,F58/$D58)</f>
        <v>0.10274724641727319</v>
      </c>
      <c r="G59" s="863">
        <f>IF($D58=0,0,G58/$D58)</f>
        <v>0.8972527535827268</v>
      </c>
    </row>
    <row r="60" spans="1:7" ht="16.5" thickBot="1">
      <c r="A60" s="855"/>
      <c r="B60" s="856"/>
      <c r="C60" s="856"/>
      <c r="D60" s="864"/>
      <c r="E60" s="864"/>
      <c r="F60" s="864"/>
      <c r="G60" s="865"/>
    </row>
    <row r="61" spans="1:7" ht="16.5" thickTop="1">
      <c r="A61" s="827"/>
      <c r="B61" s="828"/>
      <c r="C61" s="828"/>
      <c r="D61" s="841"/>
      <c r="E61" s="841"/>
      <c r="F61" s="841"/>
      <c r="G61" s="842"/>
    </row>
    <row r="62" spans="1:7" ht="15.75">
      <c r="A62" s="827" t="s">
        <v>1875</v>
      </c>
      <c r="B62" s="860" t="s">
        <v>945</v>
      </c>
      <c r="C62" s="833" t="s">
        <v>372</v>
      </c>
      <c r="D62" s="834" t="s">
        <v>1887</v>
      </c>
      <c r="E62" s="834" t="s">
        <v>1888</v>
      </c>
      <c r="F62" s="834" t="s">
        <v>1889</v>
      </c>
      <c r="G62" s="835" t="s">
        <v>1900</v>
      </c>
    </row>
    <row r="63" spans="1:7" ht="15.75">
      <c r="A63" s="827"/>
      <c r="B63" s="828" t="s">
        <v>114</v>
      </c>
      <c r="C63" s="836" t="s">
        <v>1883</v>
      </c>
      <c r="D63" s="837">
        <f>D20</f>
        <v>30937105</v>
      </c>
      <c r="E63" s="837">
        <f>VLOOKUP($C63,ratio,2,FALSE)*$D63</f>
        <v>10721698.490610639</v>
      </c>
      <c r="F63" s="837">
        <f>VLOOKUP($C63,ratio,3,FALSE)*$D63</f>
        <v>2077077.3540455769</v>
      </c>
      <c r="G63" s="838">
        <f>VLOOKUP($C63,ratio,4,FALSE)*$D63</f>
        <v>18138329.155343786</v>
      </c>
    </row>
    <row r="64" spans="1:7" ht="15.75">
      <c r="A64" s="827"/>
      <c r="B64" s="828" t="s">
        <v>115</v>
      </c>
      <c r="C64" s="836" t="s">
        <v>1877</v>
      </c>
      <c r="D64" s="839">
        <f>D21</f>
        <v>34756184</v>
      </c>
      <c r="E64" s="839">
        <f>VLOOKUP($C64,ratio,2,FALSE)*$D64</f>
        <v>8818212.70805932</v>
      </c>
      <c r="F64" s="839">
        <f>VLOOKUP($C64,ratio,3,FALSE)*$D64</f>
        <v>1132397.4907874183</v>
      </c>
      <c r="G64" s="840">
        <f>VLOOKUP($C64,ratio,4,FALSE)*$D64</f>
        <v>24805573.80115326</v>
      </c>
    </row>
    <row r="65" spans="1:7" ht="15.75">
      <c r="A65" s="827"/>
      <c r="B65" s="828" t="s">
        <v>121</v>
      </c>
      <c r="C65" s="836" t="s">
        <v>1883</v>
      </c>
      <c r="D65" s="839">
        <f>D27</f>
        <v>41613080</v>
      </c>
      <c r="E65" s="839">
        <f>VLOOKUP($C65,ratio,2,FALSE)*$D65</f>
        <v>14421611.10503584</v>
      </c>
      <c r="F65" s="839">
        <f>VLOOKUP($C65,ratio,3,FALSE)*$D65</f>
        <v>2793848.5549985017</v>
      </c>
      <c r="G65" s="840">
        <f>VLOOKUP($C65,ratio,4,FALSE)*$D65</f>
        <v>24397620.33996566</v>
      </c>
    </row>
    <row r="66" spans="1:7" ht="15.75">
      <c r="A66" s="827"/>
      <c r="B66" s="828" t="s">
        <v>122</v>
      </c>
      <c r="C66" s="836" t="s">
        <v>844</v>
      </c>
      <c r="D66" s="839">
        <f>D28</f>
        <v>449935</v>
      </c>
      <c r="E66" s="839">
        <f>VLOOKUP($C66,ratio,2,FALSE)*$D66</f>
        <v>0</v>
      </c>
      <c r="F66" s="839">
        <f>VLOOKUP($C66,ratio,3,FALSE)*$D66</f>
        <v>0</v>
      </c>
      <c r="G66" s="840">
        <f>VLOOKUP($C66,ratio,4,FALSE)*$D66</f>
        <v>449935</v>
      </c>
    </row>
    <row r="67" spans="1:7" ht="15.75">
      <c r="A67" s="827"/>
      <c r="B67" s="828" t="s">
        <v>373</v>
      </c>
      <c r="C67" s="836"/>
      <c r="D67" s="837">
        <f>SUM(D63:D66)</f>
        <v>107756304</v>
      </c>
      <c r="E67" s="837">
        <f>SUM(E63:E66)</f>
        <v>33961522.3037058</v>
      </c>
      <c r="F67" s="837">
        <f>SUM(F63:F66)</f>
        <v>6003323.399831496</v>
      </c>
      <c r="G67" s="838">
        <f>SUM(G63:G66)</f>
        <v>67791458.2964627</v>
      </c>
    </row>
    <row r="68" spans="1:7" ht="15.75">
      <c r="A68" s="827"/>
      <c r="B68" s="846" t="s">
        <v>946</v>
      </c>
      <c r="C68" s="850"/>
      <c r="D68" s="853">
        <f>IF($D67=0,0,D67/$D67)</f>
        <v>1</v>
      </c>
      <c r="E68" s="853">
        <f>IF($D67=0,0,E67/$D67)</f>
        <v>0.31516970277400935</v>
      </c>
      <c r="F68" s="853">
        <f>IF($D67=0,0,F67/$D67)</f>
        <v>0.05571203889687509</v>
      </c>
      <c r="G68" s="854">
        <f>IF($D67=0,0,G67/$D67)</f>
        <v>0.6291182583291155</v>
      </c>
    </row>
    <row r="69" spans="1:7" ht="15.75">
      <c r="A69" s="827"/>
      <c r="B69" s="846"/>
      <c r="C69" s="866"/>
      <c r="D69" s="867"/>
      <c r="E69" s="867"/>
      <c r="F69" s="867"/>
      <c r="G69" s="868"/>
    </row>
    <row r="70" spans="1:7" ht="16.5" thickBot="1">
      <c r="A70" s="827"/>
      <c r="B70" s="846" t="s">
        <v>947</v>
      </c>
      <c r="C70" s="828"/>
      <c r="D70" s="841"/>
      <c r="E70" s="841"/>
      <c r="F70" s="841"/>
      <c r="G70" s="842"/>
    </row>
    <row r="71" spans="1:7" ht="15.75">
      <c r="A71" s="827"/>
      <c r="B71" s="860" t="s">
        <v>86</v>
      </c>
      <c r="C71" s="828"/>
      <c r="D71" s="869" t="s">
        <v>901</v>
      </c>
      <c r="E71" s="870">
        <v>0.7</v>
      </c>
      <c r="F71" s="870">
        <v>0</v>
      </c>
      <c r="G71" s="871">
        <f>1-E71</f>
        <v>0.30000000000000004</v>
      </c>
    </row>
    <row r="72" spans="1:7" ht="15.75">
      <c r="A72" s="827"/>
      <c r="B72" s="860" t="s">
        <v>240</v>
      </c>
      <c r="C72" s="828"/>
      <c r="D72" s="872" t="s">
        <v>844</v>
      </c>
      <c r="E72" s="873">
        <v>0</v>
      </c>
      <c r="F72" s="873">
        <v>0</v>
      </c>
      <c r="G72" s="874">
        <v>1</v>
      </c>
    </row>
    <row r="73" spans="1:7" ht="15.75">
      <c r="A73" s="827"/>
      <c r="B73" s="860" t="s">
        <v>241</v>
      </c>
      <c r="C73" s="828"/>
      <c r="D73" s="872" t="s">
        <v>845</v>
      </c>
      <c r="E73" s="873">
        <v>1</v>
      </c>
      <c r="F73" s="873">
        <v>0</v>
      </c>
      <c r="G73" s="874">
        <v>0</v>
      </c>
    </row>
    <row r="74" spans="1:7" ht="15.75">
      <c r="A74" s="827"/>
      <c r="B74" s="860" t="s">
        <v>242</v>
      </c>
      <c r="C74" s="828"/>
      <c r="D74" s="872" t="s">
        <v>846</v>
      </c>
      <c r="E74" s="873">
        <v>0</v>
      </c>
      <c r="F74" s="873">
        <v>1</v>
      </c>
      <c r="G74" s="874">
        <v>0</v>
      </c>
    </row>
    <row r="75" spans="1:7" ht="15.75">
      <c r="A75" s="827"/>
      <c r="B75" s="860" t="s">
        <v>243</v>
      </c>
      <c r="C75" s="828"/>
      <c r="D75" s="872" t="s">
        <v>1872</v>
      </c>
      <c r="E75" s="873">
        <v>0</v>
      </c>
      <c r="F75" s="873">
        <v>0</v>
      </c>
      <c r="G75" s="874">
        <v>0</v>
      </c>
    </row>
    <row r="76" spans="1:7" ht="15.75">
      <c r="A76" s="827"/>
      <c r="B76" s="860" t="s">
        <v>1874</v>
      </c>
      <c r="C76" s="828"/>
      <c r="D76" s="872" t="s">
        <v>1873</v>
      </c>
      <c r="E76" s="873">
        <f>E32</f>
        <v>0.316926517345693</v>
      </c>
      <c r="F76" s="873">
        <f>F32</f>
        <v>0.05901790867120902</v>
      </c>
      <c r="G76" s="874">
        <f>G32</f>
        <v>0.6240555739830981</v>
      </c>
    </row>
    <row r="77" spans="1:7" ht="15.75">
      <c r="A77" s="827"/>
      <c r="B77" s="860" t="s">
        <v>1876</v>
      </c>
      <c r="C77" s="828"/>
      <c r="D77" s="872" t="s">
        <v>1875</v>
      </c>
      <c r="E77" s="873">
        <f>E68</f>
        <v>0.31516970277400935</v>
      </c>
      <c r="F77" s="873">
        <f>F68</f>
        <v>0.05571203889687509</v>
      </c>
      <c r="G77" s="874">
        <f>G68</f>
        <v>0.6291182583291155</v>
      </c>
    </row>
    <row r="78" spans="1:7" ht="15.75">
      <c r="A78" s="827"/>
      <c r="B78" s="860" t="s">
        <v>1878</v>
      </c>
      <c r="C78" s="828"/>
      <c r="D78" s="872" t="s">
        <v>1877</v>
      </c>
      <c r="E78" s="873">
        <f>E16</f>
        <v>0.2537163662172844</v>
      </c>
      <c r="F78" s="873">
        <f>F16</f>
        <v>0.03258118010847849</v>
      </c>
      <c r="G78" s="874">
        <f>G16</f>
        <v>0.7137024536742371</v>
      </c>
    </row>
    <row r="79" spans="1:7" ht="15.75">
      <c r="A79" s="827"/>
      <c r="B79" s="860" t="s">
        <v>1884</v>
      </c>
      <c r="C79" s="828"/>
      <c r="D79" s="872" t="s">
        <v>1883</v>
      </c>
      <c r="E79" s="873">
        <f>E44</f>
        <v>0.3465643760335894</v>
      </c>
      <c r="F79" s="873">
        <f>F44</f>
        <v>0.06713871107350144</v>
      </c>
      <c r="G79" s="874">
        <f>G44</f>
        <v>0.5862969128929092</v>
      </c>
    </row>
    <row r="80" spans="1:7" ht="15.75">
      <c r="A80" s="827"/>
      <c r="B80" s="860" t="s">
        <v>244</v>
      </c>
      <c r="C80" s="828"/>
      <c r="D80" s="872" t="s">
        <v>1891</v>
      </c>
      <c r="E80" s="873">
        <f>E53</f>
        <v>0.34664999303210253</v>
      </c>
      <c r="F80" s="873">
        <f>F53</f>
        <v>0.06653145865244532</v>
      </c>
      <c r="G80" s="874">
        <f>G53</f>
        <v>0.5868185479507465</v>
      </c>
    </row>
    <row r="81" spans="1:7" ht="16.5" thickBot="1">
      <c r="A81" s="827"/>
      <c r="B81" s="860" t="s">
        <v>1893</v>
      </c>
      <c r="C81" s="828"/>
      <c r="D81" s="875" t="s">
        <v>1892</v>
      </c>
      <c r="E81" s="876">
        <f>E59</f>
        <v>0</v>
      </c>
      <c r="F81" s="876">
        <f>F59</f>
        <v>0.10274724641727319</v>
      </c>
      <c r="G81" s="877">
        <f>G59</f>
        <v>0.8972527535827268</v>
      </c>
    </row>
    <row r="82" spans="1:7" ht="16.5" thickBot="1">
      <c r="A82" s="855"/>
      <c r="B82" s="856"/>
      <c r="C82" s="856"/>
      <c r="D82" s="864"/>
      <c r="E82" s="864"/>
      <c r="F82" s="864"/>
      <c r="G82" s="865"/>
    </row>
    <row r="83" ht="13.5" thickTop="1"/>
  </sheetData>
  <sheetProtection/>
  <mergeCells count="4">
    <mergeCell ref="A1:G1"/>
    <mergeCell ref="A2:G2"/>
    <mergeCell ref="A3:G3"/>
    <mergeCell ref="A4:G4"/>
  </mergeCells>
  <printOptions horizontalCentered="1"/>
  <pageMargins left="0.2" right="0.28" top="0.75" bottom="0.75" header="0.25" footer="0.25"/>
  <pageSetup horizontalDpi="600" verticalDpi="600" orientation="landscape" paperSize="9" scale="80" r:id="rId1"/>
  <headerFooter alignWithMargins="0">
    <oddHeader>&amp;CDRAFT  For Discussion Purposes Only</oddHeader>
    <oddFooter>&amp;L&amp;F&amp;CPage &amp;P of &amp;N&amp;R&amp;D</oddFooter>
  </headerFooter>
  <rowBreaks count="2" manualBreakCount="2">
    <brk id="33" max="255" man="1"/>
    <brk id="60" max="255" man="1"/>
  </rowBreaks>
</worksheet>
</file>

<file path=xl/worksheets/sheet30.xml><?xml version="1.0" encoding="utf-8"?>
<worksheet xmlns="http://schemas.openxmlformats.org/spreadsheetml/2006/main" xmlns:r="http://schemas.openxmlformats.org/officeDocument/2006/relationships">
  <sheetPr>
    <tabColor indexed="26"/>
  </sheetPr>
  <dimension ref="A1:W105"/>
  <sheetViews>
    <sheetView zoomScalePageLayoutView="0" workbookViewId="0" topLeftCell="A73">
      <selection activeCell="G24" sqref="G24"/>
    </sheetView>
  </sheetViews>
  <sheetFormatPr defaultColWidth="9.00390625" defaultRowHeight="15.75"/>
  <cols>
    <col min="1" max="1" width="9.00390625" style="15" customWidth="1"/>
    <col min="2" max="2" width="10.25390625" style="21" customWidth="1"/>
    <col min="3" max="3" width="10.125" style="21" customWidth="1"/>
    <col min="4" max="4" width="14.875" style="13" customWidth="1"/>
    <col min="5" max="5" width="11.875" style="13" customWidth="1"/>
    <col min="6" max="8" width="11.125" style="13" customWidth="1"/>
    <col min="9" max="9" width="11.25390625" style="13" bestFit="1" customWidth="1"/>
    <col min="10" max="16384" width="9.00390625" style="13" customWidth="1"/>
  </cols>
  <sheetData>
    <row r="1" spans="1:23" ht="11.25">
      <c r="A1" s="15" t="s">
        <v>403</v>
      </c>
      <c r="B1" s="21" t="s">
        <v>404</v>
      </c>
      <c r="C1" s="21" t="s">
        <v>405</v>
      </c>
      <c r="D1" s="13" t="s">
        <v>374</v>
      </c>
      <c r="E1" s="13" t="s">
        <v>375</v>
      </c>
      <c r="F1" s="13" t="s">
        <v>406</v>
      </c>
      <c r="G1" s="13" t="s">
        <v>1352</v>
      </c>
      <c r="H1" s="13" t="s">
        <v>1353</v>
      </c>
      <c r="I1" s="13" t="s">
        <v>407</v>
      </c>
      <c r="J1" s="13" t="s">
        <v>1354</v>
      </c>
      <c r="K1" s="13" t="s">
        <v>408</v>
      </c>
      <c r="L1" s="13" t="s">
        <v>494</v>
      </c>
      <c r="M1" s="13" t="s">
        <v>1355</v>
      </c>
      <c r="N1" s="13" t="s">
        <v>1356</v>
      </c>
      <c r="O1" s="13" t="s">
        <v>559</v>
      </c>
      <c r="P1" s="13" t="s">
        <v>1357</v>
      </c>
      <c r="Q1" s="13" t="s">
        <v>448</v>
      </c>
      <c r="R1" s="13" t="s">
        <v>410</v>
      </c>
      <c r="S1" s="13" t="s">
        <v>411</v>
      </c>
      <c r="T1" s="13" t="s">
        <v>412</v>
      </c>
      <c r="U1" s="13" t="s">
        <v>413</v>
      </c>
      <c r="V1" s="13" t="s">
        <v>414</v>
      </c>
      <c r="W1" s="13" t="s">
        <v>415</v>
      </c>
    </row>
    <row r="2" spans="1:23" ht="11.25">
      <c r="A2" s="15">
        <v>1</v>
      </c>
      <c r="B2" s="21">
        <v>1</v>
      </c>
      <c r="C2" s="21">
        <v>0</v>
      </c>
      <c r="D2" s="13" t="s">
        <v>376</v>
      </c>
      <c r="F2" s="13">
        <v>0</v>
      </c>
      <c r="G2" s="13">
        <v>0</v>
      </c>
      <c r="H2" s="13">
        <v>0</v>
      </c>
      <c r="I2" s="13">
        <v>0</v>
      </c>
      <c r="J2" s="13">
        <v>0</v>
      </c>
      <c r="K2" s="13">
        <v>0</v>
      </c>
      <c r="L2" s="13">
        <v>0</v>
      </c>
      <c r="M2" s="13">
        <v>0</v>
      </c>
      <c r="N2" s="13">
        <v>0</v>
      </c>
      <c r="O2" s="13">
        <v>0</v>
      </c>
      <c r="P2" s="13">
        <v>0</v>
      </c>
      <c r="Q2" s="13">
        <v>0</v>
      </c>
      <c r="R2" s="13" t="s">
        <v>417</v>
      </c>
      <c r="S2" s="13" t="b">
        <v>0</v>
      </c>
      <c r="T2" s="13" t="s">
        <v>1040</v>
      </c>
      <c r="W2" s="13" t="s">
        <v>1901</v>
      </c>
    </row>
    <row r="3" spans="1:23" ht="11.25">
      <c r="A3" s="4">
        <v>2</v>
      </c>
      <c r="B3" s="2">
        <v>2</v>
      </c>
      <c r="C3" s="17">
        <v>0</v>
      </c>
      <c r="D3" s="7" t="s">
        <v>377</v>
      </c>
      <c r="E3" s="5"/>
      <c r="F3" s="13">
        <v>114202</v>
      </c>
      <c r="G3" s="13">
        <v>0</v>
      </c>
      <c r="H3" s="13">
        <v>0</v>
      </c>
      <c r="I3" s="13">
        <v>0</v>
      </c>
      <c r="J3" s="13">
        <v>0</v>
      </c>
      <c r="K3" s="13">
        <v>114202</v>
      </c>
      <c r="L3" s="13">
        <v>0</v>
      </c>
      <c r="M3" s="13">
        <v>0</v>
      </c>
      <c r="N3" s="13">
        <v>0</v>
      </c>
      <c r="O3" s="13">
        <v>0</v>
      </c>
      <c r="P3" s="13">
        <v>0</v>
      </c>
      <c r="Q3" s="13">
        <v>0</v>
      </c>
      <c r="S3" s="13" t="b">
        <v>0</v>
      </c>
      <c r="V3" s="13" t="s">
        <v>1969</v>
      </c>
      <c r="W3" s="13" t="s">
        <v>1901</v>
      </c>
    </row>
    <row r="4" spans="1:23" ht="11.25">
      <c r="A4" s="4">
        <v>3</v>
      </c>
      <c r="B4" s="2">
        <v>3</v>
      </c>
      <c r="C4" s="17">
        <v>0</v>
      </c>
      <c r="D4" s="7" t="s">
        <v>378</v>
      </c>
      <c r="E4" s="5"/>
      <c r="F4" s="13">
        <v>13862123</v>
      </c>
      <c r="G4" s="13">
        <v>656322</v>
      </c>
      <c r="H4" s="13">
        <v>0</v>
      </c>
      <c r="I4" s="13">
        <v>0</v>
      </c>
      <c r="J4" s="13">
        <v>-267862</v>
      </c>
      <c r="K4" s="13">
        <v>14250583</v>
      </c>
      <c r="L4" s="13">
        <v>0</v>
      </c>
      <c r="M4" s="13">
        <v>0</v>
      </c>
      <c r="N4" s="13">
        <v>0</v>
      </c>
      <c r="O4" s="13">
        <v>0</v>
      </c>
      <c r="P4" s="13">
        <v>0</v>
      </c>
      <c r="Q4" s="13">
        <v>0</v>
      </c>
      <c r="S4" s="13" t="b">
        <v>0</v>
      </c>
      <c r="V4" s="13" t="s">
        <v>1969</v>
      </c>
      <c r="W4" s="13" t="s">
        <v>1901</v>
      </c>
    </row>
    <row r="5" spans="1:23" ht="11.25">
      <c r="A5" s="4">
        <v>4</v>
      </c>
      <c r="B5" s="2">
        <v>4</v>
      </c>
      <c r="C5" s="17">
        <v>0</v>
      </c>
      <c r="D5" s="13" t="s">
        <v>379</v>
      </c>
      <c r="E5" s="5"/>
      <c r="F5" s="13">
        <v>16306167</v>
      </c>
      <c r="G5" s="13">
        <v>488078</v>
      </c>
      <c r="H5" s="13">
        <v>1633278</v>
      </c>
      <c r="I5" s="13">
        <v>0</v>
      </c>
      <c r="J5" s="13">
        <v>0</v>
      </c>
      <c r="K5" s="13">
        <v>15160967</v>
      </c>
      <c r="L5" s="13">
        <v>0</v>
      </c>
      <c r="M5" s="13">
        <v>0</v>
      </c>
      <c r="N5" s="13">
        <v>0</v>
      </c>
      <c r="O5" s="13">
        <v>0</v>
      </c>
      <c r="P5" s="13">
        <v>0</v>
      </c>
      <c r="Q5" s="13">
        <v>0</v>
      </c>
      <c r="S5" s="13" t="b">
        <v>0</v>
      </c>
      <c r="V5" s="13" t="s">
        <v>1969</v>
      </c>
      <c r="W5" s="13" t="s">
        <v>1901</v>
      </c>
    </row>
    <row r="6" spans="1:23" ht="11.25">
      <c r="A6" s="27">
        <v>5</v>
      </c>
      <c r="B6" s="39">
        <v>5</v>
      </c>
      <c r="C6" s="22">
        <v>0</v>
      </c>
      <c r="D6" s="23" t="s">
        <v>380</v>
      </c>
      <c r="E6" s="19"/>
      <c r="F6" s="13">
        <v>30282492</v>
      </c>
      <c r="G6" s="13">
        <v>1144400</v>
      </c>
      <c r="H6" s="13">
        <v>1633278</v>
      </c>
      <c r="I6" s="13">
        <v>0</v>
      </c>
      <c r="J6" s="13">
        <v>-267862</v>
      </c>
      <c r="K6" s="13">
        <v>29525752</v>
      </c>
      <c r="L6" s="13">
        <v>0</v>
      </c>
      <c r="M6" s="13">
        <v>0</v>
      </c>
      <c r="N6" s="13">
        <v>0</v>
      </c>
      <c r="O6" s="13">
        <v>0</v>
      </c>
      <c r="P6" s="13">
        <v>0</v>
      </c>
      <c r="Q6" s="13">
        <v>0</v>
      </c>
      <c r="S6" s="13" t="b">
        <v>1</v>
      </c>
      <c r="U6" s="13" t="s">
        <v>1040</v>
      </c>
      <c r="W6" s="13" t="s">
        <v>1901</v>
      </c>
    </row>
    <row r="7" spans="1:23" ht="11.25">
      <c r="A7" s="4">
        <v>6</v>
      </c>
      <c r="B7" s="2">
        <v>6</v>
      </c>
      <c r="C7" s="17">
        <v>0</v>
      </c>
      <c r="D7" s="13" t="s">
        <v>381</v>
      </c>
      <c r="E7" s="5"/>
      <c r="F7" s="13">
        <v>0</v>
      </c>
      <c r="G7" s="13">
        <v>0</v>
      </c>
      <c r="H7" s="13">
        <v>0</v>
      </c>
      <c r="I7" s="13">
        <v>0</v>
      </c>
      <c r="J7" s="13">
        <v>0</v>
      </c>
      <c r="K7" s="13">
        <v>0</v>
      </c>
      <c r="L7" s="13">
        <v>0</v>
      </c>
      <c r="M7" s="13">
        <v>0</v>
      </c>
      <c r="N7" s="13">
        <v>0</v>
      </c>
      <c r="O7" s="13">
        <v>0</v>
      </c>
      <c r="P7" s="13">
        <v>0</v>
      </c>
      <c r="Q7" s="13">
        <v>0</v>
      </c>
      <c r="R7" s="13" t="s">
        <v>417</v>
      </c>
      <c r="S7" s="13" t="b">
        <v>0</v>
      </c>
      <c r="T7" s="13" t="s">
        <v>1040</v>
      </c>
      <c r="W7" s="13" t="s">
        <v>1901</v>
      </c>
    </row>
    <row r="8" spans="1:23" ht="11.25">
      <c r="A8" s="4">
        <v>7</v>
      </c>
      <c r="B8" s="2">
        <v>7</v>
      </c>
      <c r="C8" s="17">
        <v>0</v>
      </c>
      <c r="D8" s="13" t="s">
        <v>382</v>
      </c>
      <c r="E8" s="5"/>
      <c r="F8" s="13">
        <v>0</v>
      </c>
      <c r="G8" s="13">
        <v>0</v>
      </c>
      <c r="H8" s="13">
        <v>0</v>
      </c>
      <c r="I8" s="13">
        <v>0</v>
      </c>
      <c r="J8" s="13">
        <v>0</v>
      </c>
      <c r="K8" s="13">
        <v>0</v>
      </c>
      <c r="L8" s="13">
        <v>0</v>
      </c>
      <c r="M8" s="13">
        <v>0</v>
      </c>
      <c r="N8" s="13">
        <v>0</v>
      </c>
      <c r="O8" s="13">
        <v>0</v>
      </c>
      <c r="P8" s="13">
        <v>0</v>
      </c>
      <c r="Q8" s="13">
        <v>0</v>
      </c>
      <c r="R8" s="13" t="s">
        <v>417</v>
      </c>
      <c r="S8" s="13" t="b">
        <v>0</v>
      </c>
      <c r="T8" s="13" t="s">
        <v>1040</v>
      </c>
      <c r="W8" s="13" t="s">
        <v>1901</v>
      </c>
    </row>
    <row r="9" spans="1:23" ht="11.25">
      <c r="A9" s="4">
        <v>8</v>
      </c>
      <c r="B9" s="2">
        <v>8</v>
      </c>
      <c r="C9" s="21">
        <v>0</v>
      </c>
      <c r="D9" s="13" t="s">
        <v>383</v>
      </c>
      <c r="E9" s="5"/>
      <c r="F9" s="13">
        <v>4279197</v>
      </c>
      <c r="G9" s="13">
        <v>0</v>
      </c>
      <c r="H9" s="13">
        <v>2873</v>
      </c>
      <c r="I9" s="13">
        <v>0</v>
      </c>
      <c r="J9" s="13">
        <v>166005</v>
      </c>
      <c r="K9" s="13">
        <v>4442329</v>
      </c>
      <c r="L9" s="13">
        <v>0</v>
      </c>
      <c r="M9" s="13">
        <v>0</v>
      </c>
      <c r="N9" s="13">
        <v>0</v>
      </c>
      <c r="O9" s="13">
        <v>0</v>
      </c>
      <c r="P9" s="13">
        <v>0</v>
      </c>
      <c r="Q9" s="13">
        <v>0</v>
      </c>
      <c r="S9" s="13" t="b">
        <v>0</v>
      </c>
      <c r="V9" s="13" t="s">
        <v>1970</v>
      </c>
      <c r="W9" s="13" t="s">
        <v>1901</v>
      </c>
    </row>
    <row r="10" spans="1:23" ht="11.25">
      <c r="A10" s="4">
        <v>9</v>
      </c>
      <c r="B10" s="2">
        <v>9</v>
      </c>
      <c r="C10" s="21">
        <v>0</v>
      </c>
      <c r="D10" s="13" t="s">
        <v>384</v>
      </c>
      <c r="E10" s="5"/>
      <c r="F10" s="13">
        <v>176932615</v>
      </c>
      <c r="G10" s="13">
        <v>0</v>
      </c>
      <c r="H10" s="13">
        <v>65879</v>
      </c>
      <c r="I10" s="13">
        <v>0</v>
      </c>
      <c r="J10" s="13">
        <v>167133</v>
      </c>
      <c r="K10" s="13">
        <v>177033869</v>
      </c>
      <c r="L10" s="13">
        <v>0</v>
      </c>
      <c r="M10" s="13">
        <v>0</v>
      </c>
      <c r="N10" s="13">
        <v>0</v>
      </c>
      <c r="O10" s="13">
        <v>0</v>
      </c>
      <c r="P10" s="13">
        <v>0</v>
      </c>
      <c r="Q10" s="13">
        <v>0</v>
      </c>
      <c r="S10" s="13" t="b">
        <v>0</v>
      </c>
      <c r="V10" s="13" t="s">
        <v>1970</v>
      </c>
      <c r="W10" s="13" t="s">
        <v>1901</v>
      </c>
    </row>
    <row r="11" spans="1:23" ht="11.25">
      <c r="A11" s="4">
        <v>10</v>
      </c>
      <c r="B11" s="2">
        <v>10</v>
      </c>
      <c r="C11" s="17">
        <v>0</v>
      </c>
      <c r="D11" s="13" t="s">
        <v>385</v>
      </c>
      <c r="E11" s="5"/>
      <c r="F11" s="13">
        <v>415836075</v>
      </c>
      <c r="G11" s="13">
        <v>22322977</v>
      </c>
      <c r="H11" s="13">
        <v>707468</v>
      </c>
      <c r="I11" s="13">
        <v>0</v>
      </c>
      <c r="J11" s="13">
        <v>-13634259</v>
      </c>
      <c r="K11" s="13">
        <v>423817325</v>
      </c>
      <c r="L11" s="13">
        <v>0</v>
      </c>
      <c r="M11" s="13">
        <v>0</v>
      </c>
      <c r="N11" s="13">
        <v>0</v>
      </c>
      <c r="O11" s="13">
        <v>0</v>
      </c>
      <c r="P11" s="13">
        <v>0</v>
      </c>
      <c r="Q11" s="13">
        <v>0</v>
      </c>
      <c r="S11" s="13" t="b">
        <v>0</v>
      </c>
      <c r="V11" s="13" t="s">
        <v>1970</v>
      </c>
      <c r="W11" s="13" t="s">
        <v>1901</v>
      </c>
    </row>
    <row r="12" spans="1:23" ht="11.25">
      <c r="A12" s="4">
        <v>11</v>
      </c>
      <c r="B12" s="2">
        <v>11</v>
      </c>
      <c r="C12" s="17">
        <v>0</v>
      </c>
      <c r="D12" s="13" t="s">
        <v>386</v>
      </c>
      <c r="E12" s="5"/>
      <c r="F12" s="13">
        <v>0</v>
      </c>
      <c r="G12" s="13">
        <v>0</v>
      </c>
      <c r="H12" s="13">
        <v>0</v>
      </c>
      <c r="I12" s="13">
        <v>0</v>
      </c>
      <c r="J12" s="13">
        <v>0</v>
      </c>
      <c r="K12" s="13">
        <v>0</v>
      </c>
      <c r="L12" s="13">
        <v>0</v>
      </c>
      <c r="M12" s="13">
        <v>0</v>
      </c>
      <c r="N12" s="13">
        <v>0</v>
      </c>
      <c r="O12" s="13">
        <v>0</v>
      </c>
      <c r="P12" s="13">
        <v>0</v>
      </c>
      <c r="Q12" s="13">
        <v>0</v>
      </c>
      <c r="S12" s="13" t="b">
        <v>0</v>
      </c>
      <c r="V12" s="13" t="s">
        <v>1970</v>
      </c>
      <c r="W12" s="13" t="s">
        <v>1901</v>
      </c>
    </row>
    <row r="13" spans="1:23" ht="11.25">
      <c r="A13" s="4">
        <v>12</v>
      </c>
      <c r="B13" s="2">
        <v>12</v>
      </c>
      <c r="C13" s="17">
        <v>0</v>
      </c>
      <c r="D13" s="13" t="s">
        <v>387</v>
      </c>
      <c r="E13" s="5"/>
      <c r="F13" s="13">
        <v>144413239</v>
      </c>
      <c r="G13" s="13">
        <v>0</v>
      </c>
      <c r="H13" s="13">
        <v>306176</v>
      </c>
      <c r="I13" s="13">
        <v>0</v>
      </c>
      <c r="J13" s="13">
        <v>12569995</v>
      </c>
      <c r="K13" s="13">
        <v>156677058</v>
      </c>
      <c r="L13" s="13">
        <v>0</v>
      </c>
      <c r="M13" s="13">
        <v>0</v>
      </c>
      <c r="N13" s="13">
        <v>0</v>
      </c>
      <c r="O13" s="13">
        <v>0</v>
      </c>
      <c r="P13" s="13">
        <v>0</v>
      </c>
      <c r="Q13" s="13">
        <v>0</v>
      </c>
      <c r="S13" s="13" t="b">
        <v>0</v>
      </c>
      <c r="V13" s="13" t="s">
        <v>1970</v>
      </c>
      <c r="W13" s="13" t="s">
        <v>1901</v>
      </c>
    </row>
    <row r="14" spans="1:23" ht="11.25">
      <c r="A14" s="4">
        <v>13</v>
      </c>
      <c r="B14" s="2">
        <v>13</v>
      </c>
      <c r="C14" s="17">
        <v>0</v>
      </c>
      <c r="D14" s="13" t="s">
        <v>388</v>
      </c>
      <c r="E14" s="5"/>
      <c r="F14" s="13">
        <v>37023870</v>
      </c>
      <c r="G14" s="13">
        <v>0</v>
      </c>
      <c r="H14" s="13">
        <v>44867</v>
      </c>
      <c r="I14" s="13">
        <v>0</v>
      </c>
      <c r="J14" s="13">
        <v>77300</v>
      </c>
      <c r="K14" s="13">
        <v>37056303</v>
      </c>
      <c r="L14" s="13">
        <v>0</v>
      </c>
      <c r="M14" s="13">
        <v>0</v>
      </c>
      <c r="N14" s="13">
        <v>0</v>
      </c>
      <c r="O14" s="13">
        <v>0</v>
      </c>
      <c r="P14" s="13">
        <v>0</v>
      </c>
      <c r="Q14" s="13">
        <v>0</v>
      </c>
      <c r="S14" s="13" t="b">
        <v>0</v>
      </c>
      <c r="V14" s="13" t="s">
        <v>1970</v>
      </c>
      <c r="W14" s="13" t="s">
        <v>1901</v>
      </c>
    </row>
    <row r="15" spans="1:23" ht="11.25">
      <c r="A15" s="4">
        <v>14</v>
      </c>
      <c r="B15" s="2">
        <v>14</v>
      </c>
      <c r="C15" s="17">
        <v>0</v>
      </c>
      <c r="D15" s="13" t="s">
        <v>389</v>
      </c>
      <c r="E15" s="5"/>
      <c r="F15" s="13">
        <v>14097806</v>
      </c>
      <c r="G15" s="13">
        <v>1100277</v>
      </c>
      <c r="H15" s="13">
        <v>91206</v>
      </c>
      <c r="I15" s="13">
        <v>0</v>
      </c>
      <c r="J15" s="13">
        <v>653826</v>
      </c>
      <c r="K15" s="13">
        <v>15760703</v>
      </c>
      <c r="L15" s="13">
        <v>0</v>
      </c>
      <c r="M15" s="13">
        <v>0</v>
      </c>
      <c r="N15" s="13">
        <v>0</v>
      </c>
      <c r="O15" s="13">
        <v>0</v>
      </c>
      <c r="P15" s="13">
        <v>0</v>
      </c>
      <c r="Q15" s="13">
        <v>0</v>
      </c>
      <c r="S15" s="13" t="b">
        <v>0</v>
      </c>
      <c r="V15" s="13" t="s">
        <v>1970</v>
      </c>
      <c r="W15" s="13" t="s">
        <v>1901</v>
      </c>
    </row>
    <row r="16" spans="1:23" ht="11.25">
      <c r="A16" s="4">
        <v>15</v>
      </c>
      <c r="B16" s="2">
        <v>15</v>
      </c>
      <c r="C16" s="17">
        <v>0</v>
      </c>
      <c r="D16" s="13" t="s">
        <v>390</v>
      </c>
      <c r="E16" s="5"/>
      <c r="F16" s="13">
        <v>1105663</v>
      </c>
      <c r="G16" s="13">
        <v>252964</v>
      </c>
      <c r="H16" s="13">
        <v>0</v>
      </c>
      <c r="I16" s="13">
        <v>0</v>
      </c>
      <c r="J16" s="13">
        <v>0</v>
      </c>
      <c r="K16" s="13">
        <v>1358627</v>
      </c>
      <c r="L16" s="13">
        <v>0</v>
      </c>
      <c r="M16" s="13">
        <v>0</v>
      </c>
      <c r="N16" s="13">
        <v>0</v>
      </c>
      <c r="O16" s="13">
        <v>0</v>
      </c>
      <c r="P16" s="13">
        <v>0</v>
      </c>
      <c r="Q16" s="13">
        <v>0</v>
      </c>
      <c r="S16" s="13" t="b">
        <v>0</v>
      </c>
      <c r="V16" s="13" t="s">
        <v>1970</v>
      </c>
      <c r="W16" s="13" t="s">
        <v>1901</v>
      </c>
    </row>
    <row r="17" spans="1:23" ht="11.25">
      <c r="A17" s="27">
        <v>16</v>
      </c>
      <c r="B17" s="39">
        <v>16</v>
      </c>
      <c r="C17" s="22">
        <v>0</v>
      </c>
      <c r="D17" s="23" t="s">
        <v>391</v>
      </c>
      <c r="E17" s="19"/>
      <c r="F17" s="13">
        <v>793688465</v>
      </c>
      <c r="G17" s="13">
        <v>23676218</v>
      </c>
      <c r="H17" s="13">
        <v>1218469</v>
      </c>
      <c r="I17" s="13">
        <v>0</v>
      </c>
      <c r="J17" s="13">
        <v>0</v>
      </c>
      <c r="K17" s="13">
        <v>816146214</v>
      </c>
      <c r="L17" s="13">
        <v>0</v>
      </c>
      <c r="M17" s="13">
        <v>0</v>
      </c>
      <c r="N17" s="13">
        <v>0</v>
      </c>
      <c r="O17" s="13">
        <v>0</v>
      </c>
      <c r="P17" s="13">
        <v>0</v>
      </c>
      <c r="Q17" s="13">
        <v>0</v>
      </c>
      <c r="S17" s="13" t="b">
        <v>1</v>
      </c>
      <c r="U17" s="13" t="s">
        <v>1040</v>
      </c>
      <c r="W17" s="13" t="s">
        <v>1901</v>
      </c>
    </row>
    <row r="18" spans="1:23" ht="11.25">
      <c r="A18" s="4">
        <v>17</v>
      </c>
      <c r="B18" s="2">
        <v>17</v>
      </c>
      <c r="C18" s="17">
        <v>0</v>
      </c>
      <c r="D18" s="13" t="s">
        <v>392</v>
      </c>
      <c r="E18" s="5"/>
      <c r="F18" s="13">
        <v>0</v>
      </c>
      <c r="G18" s="13">
        <v>0</v>
      </c>
      <c r="H18" s="13">
        <v>0</v>
      </c>
      <c r="I18" s="13">
        <v>0</v>
      </c>
      <c r="J18" s="13">
        <v>0</v>
      </c>
      <c r="K18" s="13">
        <v>0</v>
      </c>
      <c r="L18" s="13">
        <v>0</v>
      </c>
      <c r="M18" s="13">
        <v>0</v>
      </c>
      <c r="N18" s="13">
        <v>0</v>
      </c>
      <c r="O18" s="13">
        <v>0</v>
      </c>
      <c r="P18" s="13">
        <v>0</v>
      </c>
      <c r="Q18" s="13">
        <v>0</v>
      </c>
      <c r="R18" s="13" t="s">
        <v>417</v>
      </c>
      <c r="S18" s="13" t="b">
        <v>0</v>
      </c>
      <c r="T18" s="13" t="s">
        <v>1040</v>
      </c>
      <c r="W18" s="13" t="s">
        <v>1901</v>
      </c>
    </row>
    <row r="19" spans="1:23" ht="11.25">
      <c r="A19" s="4">
        <v>18</v>
      </c>
      <c r="B19" s="2">
        <v>18</v>
      </c>
      <c r="C19" s="17">
        <v>0</v>
      </c>
      <c r="D19" s="13" t="s">
        <v>393</v>
      </c>
      <c r="E19" s="5"/>
      <c r="F19" s="13">
        <v>0</v>
      </c>
      <c r="G19" s="13">
        <v>0</v>
      </c>
      <c r="H19" s="13">
        <v>0</v>
      </c>
      <c r="I19" s="13">
        <v>0</v>
      </c>
      <c r="J19" s="13">
        <v>0</v>
      </c>
      <c r="K19" s="13">
        <v>0</v>
      </c>
      <c r="L19" s="13">
        <v>0</v>
      </c>
      <c r="M19" s="13">
        <v>0</v>
      </c>
      <c r="N19" s="13">
        <v>0</v>
      </c>
      <c r="O19" s="13">
        <v>0</v>
      </c>
      <c r="P19" s="13">
        <v>0</v>
      </c>
      <c r="Q19" s="13">
        <v>0</v>
      </c>
      <c r="S19" s="13" t="b">
        <v>0</v>
      </c>
      <c r="V19" s="13" t="s">
        <v>1971</v>
      </c>
      <c r="W19" s="13" t="s">
        <v>1901</v>
      </c>
    </row>
    <row r="20" spans="1:23" ht="11.25">
      <c r="A20" s="4">
        <v>19</v>
      </c>
      <c r="B20" s="2">
        <v>19</v>
      </c>
      <c r="C20" s="17">
        <v>0</v>
      </c>
      <c r="D20" s="13" t="s">
        <v>394</v>
      </c>
      <c r="E20" s="5"/>
      <c r="F20" s="13">
        <v>0</v>
      </c>
      <c r="G20" s="13">
        <v>0</v>
      </c>
      <c r="H20" s="13">
        <v>0</v>
      </c>
      <c r="I20" s="13">
        <v>0</v>
      </c>
      <c r="J20" s="13">
        <v>0</v>
      </c>
      <c r="K20" s="13">
        <v>0</v>
      </c>
      <c r="L20" s="13">
        <v>0</v>
      </c>
      <c r="M20" s="13">
        <v>0</v>
      </c>
      <c r="N20" s="13">
        <v>0</v>
      </c>
      <c r="O20" s="13">
        <v>0</v>
      </c>
      <c r="P20" s="13">
        <v>0</v>
      </c>
      <c r="Q20" s="13">
        <v>0</v>
      </c>
      <c r="S20" s="13" t="b">
        <v>0</v>
      </c>
      <c r="V20" s="13" t="s">
        <v>1971</v>
      </c>
      <c r="W20" s="13" t="s">
        <v>1901</v>
      </c>
    </row>
    <row r="21" spans="1:23" ht="11.25">
      <c r="A21" s="4">
        <v>20</v>
      </c>
      <c r="B21" s="2">
        <v>20</v>
      </c>
      <c r="C21" s="17">
        <v>0</v>
      </c>
      <c r="D21" s="13" t="s">
        <v>395</v>
      </c>
      <c r="E21" s="5"/>
      <c r="F21" s="13">
        <v>0</v>
      </c>
      <c r="G21" s="13">
        <v>0</v>
      </c>
      <c r="H21" s="13">
        <v>0</v>
      </c>
      <c r="I21" s="13">
        <v>0</v>
      </c>
      <c r="J21" s="13">
        <v>0</v>
      </c>
      <c r="K21" s="13">
        <v>0</v>
      </c>
      <c r="L21" s="13">
        <v>0</v>
      </c>
      <c r="M21" s="13">
        <v>0</v>
      </c>
      <c r="N21" s="13">
        <v>0</v>
      </c>
      <c r="O21" s="13">
        <v>0</v>
      </c>
      <c r="P21" s="13">
        <v>0</v>
      </c>
      <c r="Q21" s="13">
        <v>0</v>
      </c>
      <c r="S21" s="13" t="b">
        <v>0</v>
      </c>
      <c r="V21" s="13" t="s">
        <v>1971</v>
      </c>
      <c r="W21" s="13" t="s">
        <v>1901</v>
      </c>
    </row>
    <row r="22" spans="1:23" ht="11.25">
      <c r="A22" s="4">
        <v>21</v>
      </c>
      <c r="B22" s="2">
        <v>21</v>
      </c>
      <c r="C22" s="17">
        <v>0</v>
      </c>
      <c r="D22" s="13" t="s">
        <v>396</v>
      </c>
      <c r="E22" s="5"/>
      <c r="F22" s="13">
        <v>0</v>
      </c>
      <c r="G22" s="13">
        <v>0</v>
      </c>
      <c r="H22" s="13">
        <v>0</v>
      </c>
      <c r="I22" s="13">
        <v>0</v>
      </c>
      <c r="J22" s="13">
        <v>0</v>
      </c>
      <c r="K22" s="13">
        <v>0</v>
      </c>
      <c r="L22" s="13">
        <v>0</v>
      </c>
      <c r="M22" s="13">
        <v>0</v>
      </c>
      <c r="N22" s="13">
        <v>0</v>
      </c>
      <c r="O22" s="13">
        <v>0</v>
      </c>
      <c r="P22" s="13">
        <v>0</v>
      </c>
      <c r="Q22" s="13">
        <v>0</v>
      </c>
      <c r="S22" s="13" t="b">
        <v>0</v>
      </c>
      <c r="V22" s="13" t="s">
        <v>1971</v>
      </c>
      <c r="W22" s="13" t="s">
        <v>1901</v>
      </c>
    </row>
    <row r="23" spans="1:23" ht="11.25">
      <c r="A23" s="4">
        <v>22</v>
      </c>
      <c r="B23" s="2">
        <v>22</v>
      </c>
      <c r="C23" s="17">
        <v>0</v>
      </c>
      <c r="D23" s="13" t="s">
        <v>397</v>
      </c>
      <c r="E23" s="5"/>
      <c r="F23" s="13">
        <v>0</v>
      </c>
      <c r="G23" s="13">
        <v>0</v>
      </c>
      <c r="H23" s="13">
        <v>0</v>
      </c>
      <c r="I23" s="13">
        <v>0</v>
      </c>
      <c r="J23" s="13">
        <v>0</v>
      </c>
      <c r="K23" s="13">
        <v>0</v>
      </c>
      <c r="L23" s="13">
        <v>0</v>
      </c>
      <c r="M23" s="13">
        <v>0</v>
      </c>
      <c r="N23" s="13">
        <v>0</v>
      </c>
      <c r="O23" s="13">
        <v>0</v>
      </c>
      <c r="P23" s="13">
        <v>0</v>
      </c>
      <c r="Q23" s="13">
        <v>0</v>
      </c>
      <c r="S23" s="13" t="b">
        <v>0</v>
      </c>
      <c r="V23" s="13" t="s">
        <v>1971</v>
      </c>
      <c r="W23" s="13" t="s">
        <v>1901</v>
      </c>
    </row>
    <row r="24" spans="1:23" ht="11.25">
      <c r="A24" s="4">
        <v>23</v>
      </c>
      <c r="B24" s="2">
        <v>23</v>
      </c>
      <c r="C24" s="17">
        <v>0</v>
      </c>
      <c r="D24" s="13" t="s">
        <v>398</v>
      </c>
      <c r="E24" s="5"/>
      <c r="F24" s="13">
        <v>0</v>
      </c>
      <c r="G24" s="13">
        <v>0</v>
      </c>
      <c r="H24" s="13">
        <v>0</v>
      </c>
      <c r="I24" s="13">
        <v>0</v>
      </c>
      <c r="J24" s="13">
        <v>0</v>
      </c>
      <c r="K24" s="13">
        <v>0</v>
      </c>
      <c r="L24" s="13">
        <v>0</v>
      </c>
      <c r="M24" s="13">
        <v>0</v>
      </c>
      <c r="N24" s="13">
        <v>0</v>
      </c>
      <c r="O24" s="13">
        <v>0</v>
      </c>
      <c r="P24" s="13">
        <v>0</v>
      </c>
      <c r="Q24" s="13">
        <v>0</v>
      </c>
      <c r="S24" s="13" t="b">
        <v>0</v>
      </c>
      <c r="V24" s="13" t="s">
        <v>1971</v>
      </c>
      <c r="W24" s="13" t="s">
        <v>1901</v>
      </c>
    </row>
    <row r="25" spans="1:23" ht="11.25">
      <c r="A25" s="4">
        <v>24</v>
      </c>
      <c r="B25" s="2">
        <v>24</v>
      </c>
      <c r="C25" s="17">
        <v>0</v>
      </c>
      <c r="D25" s="13" t="s">
        <v>399</v>
      </c>
      <c r="E25" s="5"/>
      <c r="F25" s="13">
        <v>0</v>
      </c>
      <c r="G25" s="13">
        <v>0</v>
      </c>
      <c r="H25" s="13">
        <v>0</v>
      </c>
      <c r="I25" s="13">
        <v>0</v>
      </c>
      <c r="J25" s="13">
        <v>0</v>
      </c>
      <c r="K25" s="13">
        <v>0</v>
      </c>
      <c r="L25" s="13">
        <v>0</v>
      </c>
      <c r="M25" s="13">
        <v>0</v>
      </c>
      <c r="N25" s="13">
        <v>0</v>
      </c>
      <c r="O25" s="13">
        <v>0</v>
      </c>
      <c r="P25" s="13">
        <v>0</v>
      </c>
      <c r="Q25" s="13">
        <v>0</v>
      </c>
      <c r="S25" s="13" t="b">
        <v>0</v>
      </c>
      <c r="V25" s="13" t="s">
        <v>1971</v>
      </c>
      <c r="W25" s="13" t="s">
        <v>1901</v>
      </c>
    </row>
    <row r="26" spans="1:23" ht="11.25">
      <c r="A26" s="27">
        <v>25</v>
      </c>
      <c r="B26" s="39">
        <v>25</v>
      </c>
      <c r="C26" s="22">
        <v>0</v>
      </c>
      <c r="D26" s="23" t="s">
        <v>400</v>
      </c>
      <c r="E26" s="19"/>
      <c r="F26" s="13">
        <v>0</v>
      </c>
      <c r="G26" s="13">
        <v>0</v>
      </c>
      <c r="H26" s="13">
        <v>0</v>
      </c>
      <c r="I26" s="13">
        <v>0</v>
      </c>
      <c r="J26" s="13">
        <v>0</v>
      </c>
      <c r="K26" s="13">
        <v>0</v>
      </c>
      <c r="L26" s="13">
        <v>0</v>
      </c>
      <c r="M26" s="13">
        <v>0</v>
      </c>
      <c r="N26" s="13">
        <v>0</v>
      </c>
      <c r="O26" s="13">
        <v>0</v>
      </c>
      <c r="P26" s="13">
        <v>0</v>
      </c>
      <c r="Q26" s="13">
        <v>0</v>
      </c>
      <c r="S26" s="13" t="b">
        <v>1</v>
      </c>
      <c r="U26" s="13" t="s">
        <v>1040</v>
      </c>
      <c r="W26" s="13" t="s">
        <v>1901</v>
      </c>
    </row>
    <row r="27" spans="1:23" ht="11.25">
      <c r="A27" s="15">
        <v>26</v>
      </c>
      <c r="B27" s="21">
        <v>26</v>
      </c>
      <c r="C27" s="21">
        <v>0</v>
      </c>
      <c r="D27" s="13" t="s">
        <v>401</v>
      </c>
      <c r="E27" s="5"/>
      <c r="F27" s="13">
        <v>0</v>
      </c>
      <c r="G27" s="13">
        <v>0</v>
      </c>
      <c r="H27" s="13">
        <v>0</v>
      </c>
      <c r="I27" s="13">
        <v>0</v>
      </c>
      <c r="J27" s="13">
        <v>0</v>
      </c>
      <c r="K27" s="13">
        <v>0</v>
      </c>
      <c r="L27" s="13">
        <v>0</v>
      </c>
      <c r="M27" s="13">
        <v>0</v>
      </c>
      <c r="N27" s="13">
        <v>0</v>
      </c>
      <c r="O27" s="13">
        <v>0</v>
      </c>
      <c r="P27" s="13">
        <v>0</v>
      </c>
      <c r="Q27" s="13">
        <v>0</v>
      </c>
      <c r="R27" s="13" t="s">
        <v>417</v>
      </c>
      <c r="S27" s="13" t="b">
        <v>0</v>
      </c>
      <c r="T27" s="13" t="s">
        <v>1040</v>
      </c>
      <c r="W27" s="13" t="s">
        <v>1901</v>
      </c>
    </row>
    <row r="28" spans="1:23" ht="11.25">
      <c r="A28" s="4">
        <v>27</v>
      </c>
      <c r="B28" s="2">
        <v>27</v>
      </c>
      <c r="C28" s="17">
        <v>0</v>
      </c>
      <c r="D28" s="8" t="s">
        <v>402</v>
      </c>
      <c r="E28" s="5"/>
      <c r="F28" s="13">
        <v>4468470</v>
      </c>
      <c r="G28" s="13">
        <v>112914</v>
      </c>
      <c r="H28" s="13">
        <v>0</v>
      </c>
      <c r="I28" s="13">
        <v>0</v>
      </c>
      <c r="J28" s="13">
        <v>457081</v>
      </c>
      <c r="K28" s="13">
        <v>5038465</v>
      </c>
      <c r="L28" s="13">
        <v>0</v>
      </c>
      <c r="M28" s="13">
        <v>0</v>
      </c>
      <c r="N28" s="13">
        <v>0</v>
      </c>
      <c r="O28" s="13">
        <v>0</v>
      </c>
      <c r="P28" s="13">
        <v>0</v>
      </c>
      <c r="Q28" s="13">
        <v>0</v>
      </c>
      <c r="S28" s="13" t="b">
        <v>0</v>
      </c>
      <c r="V28" s="13" t="s">
        <v>1972</v>
      </c>
      <c r="W28" s="13" t="s">
        <v>1901</v>
      </c>
    </row>
    <row r="29" spans="1:23" ht="11.25">
      <c r="A29" s="4">
        <v>28</v>
      </c>
      <c r="B29" s="2">
        <v>28</v>
      </c>
      <c r="C29" s="17">
        <v>0</v>
      </c>
      <c r="D29" s="8" t="s">
        <v>1077</v>
      </c>
      <c r="E29" s="5"/>
      <c r="F29" s="13">
        <v>14490084</v>
      </c>
      <c r="G29" s="13">
        <v>385226</v>
      </c>
      <c r="H29" s="13">
        <v>82762</v>
      </c>
      <c r="I29" s="13">
        <v>0</v>
      </c>
      <c r="J29" s="13">
        <v>0</v>
      </c>
      <c r="K29" s="13">
        <v>14792548</v>
      </c>
      <c r="L29" s="13">
        <v>0</v>
      </c>
      <c r="M29" s="13">
        <v>0</v>
      </c>
      <c r="N29" s="13">
        <v>0</v>
      </c>
      <c r="O29" s="13">
        <v>0</v>
      </c>
      <c r="P29" s="13">
        <v>0</v>
      </c>
      <c r="Q29" s="13">
        <v>0</v>
      </c>
      <c r="S29" s="13" t="b">
        <v>0</v>
      </c>
      <c r="V29" s="13" t="s">
        <v>1972</v>
      </c>
      <c r="W29" s="13" t="s">
        <v>1901</v>
      </c>
    </row>
    <row r="30" spans="1:23" ht="11.25">
      <c r="A30" s="15">
        <v>29</v>
      </c>
      <c r="B30" s="21">
        <v>29</v>
      </c>
      <c r="C30" s="21">
        <v>0</v>
      </c>
      <c r="D30" s="13" t="s">
        <v>1078</v>
      </c>
      <c r="F30" s="13">
        <v>104094677</v>
      </c>
      <c r="G30" s="13">
        <v>3881433</v>
      </c>
      <c r="H30" s="13">
        <v>217015</v>
      </c>
      <c r="I30" s="13">
        <v>0</v>
      </c>
      <c r="J30" s="13">
        <v>0</v>
      </c>
      <c r="K30" s="13">
        <v>107759095</v>
      </c>
      <c r="L30" s="13">
        <v>0</v>
      </c>
      <c r="M30" s="13">
        <v>0</v>
      </c>
      <c r="N30" s="13">
        <v>0</v>
      </c>
      <c r="O30" s="13">
        <v>0</v>
      </c>
      <c r="P30" s="13">
        <v>0</v>
      </c>
      <c r="Q30" s="13">
        <v>0</v>
      </c>
      <c r="S30" s="13" t="b">
        <v>0</v>
      </c>
      <c r="V30" s="13" t="s">
        <v>1972</v>
      </c>
      <c r="W30" s="13" t="s">
        <v>1901</v>
      </c>
    </row>
    <row r="31" spans="1:23" ht="11.25">
      <c r="A31" s="15">
        <v>30</v>
      </c>
      <c r="B31" s="21">
        <v>30</v>
      </c>
      <c r="C31" s="21">
        <v>0</v>
      </c>
      <c r="D31" s="7" t="s">
        <v>1079</v>
      </c>
      <c r="F31" s="13">
        <v>25399167</v>
      </c>
      <c r="G31" s="13">
        <v>562322</v>
      </c>
      <c r="H31" s="13">
        <v>15394</v>
      </c>
      <c r="I31" s="13">
        <v>0</v>
      </c>
      <c r="J31" s="13">
        <v>0</v>
      </c>
      <c r="K31" s="13">
        <v>25946095</v>
      </c>
      <c r="L31" s="13">
        <v>0</v>
      </c>
      <c r="M31" s="13">
        <v>0</v>
      </c>
      <c r="N31" s="13">
        <v>0</v>
      </c>
      <c r="O31" s="13">
        <v>0</v>
      </c>
      <c r="P31" s="13">
        <v>0</v>
      </c>
      <c r="Q31" s="13">
        <v>0</v>
      </c>
      <c r="S31" s="13" t="b">
        <v>0</v>
      </c>
      <c r="V31" s="13" t="s">
        <v>1972</v>
      </c>
      <c r="W31" s="13" t="s">
        <v>1901</v>
      </c>
    </row>
    <row r="32" spans="1:23" ht="11.25">
      <c r="A32" s="15">
        <v>31</v>
      </c>
      <c r="B32" s="21">
        <v>31</v>
      </c>
      <c r="C32" s="21">
        <v>0</v>
      </c>
      <c r="D32" s="7" t="s">
        <v>1080</v>
      </c>
      <c r="F32" s="13">
        <v>5616832</v>
      </c>
      <c r="G32" s="13">
        <v>626159</v>
      </c>
      <c r="H32" s="13">
        <v>14192</v>
      </c>
      <c r="I32" s="13">
        <v>0</v>
      </c>
      <c r="J32" s="13">
        <v>0</v>
      </c>
      <c r="K32" s="13">
        <v>6228799</v>
      </c>
      <c r="L32" s="13">
        <v>0</v>
      </c>
      <c r="M32" s="13">
        <v>0</v>
      </c>
      <c r="N32" s="13">
        <v>0</v>
      </c>
      <c r="O32" s="13">
        <v>0</v>
      </c>
      <c r="P32" s="13">
        <v>0</v>
      </c>
      <c r="Q32" s="13">
        <v>0</v>
      </c>
      <c r="S32" s="13" t="b">
        <v>0</v>
      </c>
      <c r="V32" s="13" t="s">
        <v>1972</v>
      </c>
      <c r="W32" s="13" t="s">
        <v>1901</v>
      </c>
    </row>
    <row r="33" spans="1:23" ht="11.25">
      <c r="A33" s="4">
        <v>32</v>
      </c>
      <c r="B33" s="2">
        <v>32</v>
      </c>
      <c r="C33" s="17">
        <v>0</v>
      </c>
      <c r="D33" s="8" t="s">
        <v>1081</v>
      </c>
      <c r="F33" s="13">
        <v>3497525</v>
      </c>
      <c r="G33" s="13">
        <v>68624</v>
      </c>
      <c r="H33" s="13">
        <v>16060</v>
      </c>
      <c r="I33" s="13">
        <v>0</v>
      </c>
      <c r="J33" s="13">
        <v>0</v>
      </c>
      <c r="K33" s="13">
        <v>3550089</v>
      </c>
      <c r="L33" s="13">
        <v>0</v>
      </c>
      <c r="M33" s="13">
        <v>0</v>
      </c>
      <c r="N33" s="13">
        <v>0</v>
      </c>
      <c r="O33" s="13">
        <v>0</v>
      </c>
      <c r="P33" s="13">
        <v>0</v>
      </c>
      <c r="Q33" s="13">
        <v>0</v>
      </c>
      <c r="S33" s="13" t="b">
        <v>0</v>
      </c>
      <c r="V33" s="13" t="s">
        <v>1972</v>
      </c>
      <c r="W33" s="13" t="s">
        <v>1901</v>
      </c>
    </row>
    <row r="34" spans="1:23" ht="11.25">
      <c r="A34" s="4">
        <v>33</v>
      </c>
      <c r="B34" s="2">
        <v>33</v>
      </c>
      <c r="C34" s="21">
        <v>0</v>
      </c>
      <c r="D34" s="14" t="s">
        <v>1082</v>
      </c>
      <c r="F34" s="13">
        <v>1529670</v>
      </c>
      <c r="G34" s="13">
        <v>9886</v>
      </c>
      <c r="H34" s="13">
        <v>0</v>
      </c>
      <c r="I34" s="13">
        <v>0</v>
      </c>
      <c r="J34" s="13">
        <v>0</v>
      </c>
      <c r="K34" s="13">
        <v>1539556</v>
      </c>
      <c r="L34" s="13">
        <v>0</v>
      </c>
      <c r="M34" s="13">
        <v>0</v>
      </c>
      <c r="N34" s="13">
        <v>0</v>
      </c>
      <c r="O34" s="13">
        <v>0</v>
      </c>
      <c r="P34" s="13">
        <v>0</v>
      </c>
      <c r="Q34" s="13">
        <v>0</v>
      </c>
      <c r="S34" s="13" t="b">
        <v>0</v>
      </c>
      <c r="V34" s="13" t="s">
        <v>1972</v>
      </c>
      <c r="W34" s="13" t="s">
        <v>1901</v>
      </c>
    </row>
    <row r="35" spans="1:23" ht="11.25">
      <c r="A35" s="4">
        <v>34</v>
      </c>
      <c r="B35" s="2">
        <v>34</v>
      </c>
      <c r="C35" s="21">
        <v>0</v>
      </c>
      <c r="D35" s="14" t="s">
        <v>1083</v>
      </c>
      <c r="F35" s="13">
        <v>0</v>
      </c>
      <c r="G35" s="13">
        <v>0</v>
      </c>
      <c r="H35" s="13">
        <v>0</v>
      </c>
      <c r="I35" s="13">
        <v>0</v>
      </c>
      <c r="J35" s="13">
        <v>0</v>
      </c>
      <c r="K35" s="13">
        <v>0</v>
      </c>
      <c r="L35" s="13">
        <v>0</v>
      </c>
      <c r="M35" s="13">
        <v>0</v>
      </c>
      <c r="N35" s="13">
        <v>0</v>
      </c>
      <c r="O35" s="13">
        <v>0</v>
      </c>
      <c r="P35" s="13">
        <v>0</v>
      </c>
      <c r="Q35" s="13">
        <v>0</v>
      </c>
      <c r="S35" s="13" t="b">
        <v>0</v>
      </c>
      <c r="V35" s="13" t="s">
        <v>1972</v>
      </c>
      <c r="W35" s="13" t="s">
        <v>1901</v>
      </c>
    </row>
    <row r="36" spans="1:23" ht="11.25">
      <c r="A36" s="27">
        <v>35</v>
      </c>
      <c r="B36" s="39">
        <v>35</v>
      </c>
      <c r="C36" s="24">
        <v>0</v>
      </c>
      <c r="D36" s="25" t="s">
        <v>1084</v>
      </c>
      <c r="E36" s="23"/>
      <c r="F36" s="13">
        <v>159096425</v>
      </c>
      <c r="G36" s="13">
        <v>5646564</v>
      </c>
      <c r="H36" s="13">
        <v>345423</v>
      </c>
      <c r="I36" s="13">
        <v>0</v>
      </c>
      <c r="J36" s="13">
        <v>457081</v>
      </c>
      <c r="K36" s="13">
        <v>164854647</v>
      </c>
      <c r="L36" s="13">
        <v>0</v>
      </c>
      <c r="M36" s="13">
        <v>0</v>
      </c>
      <c r="N36" s="13">
        <v>0</v>
      </c>
      <c r="O36" s="13">
        <v>0</v>
      </c>
      <c r="P36" s="13">
        <v>0</v>
      </c>
      <c r="Q36" s="13">
        <v>0</v>
      </c>
      <c r="S36" s="13" t="b">
        <v>1</v>
      </c>
      <c r="U36" s="13" t="s">
        <v>1040</v>
      </c>
      <c r="W36" s="13" t="s">
        <v>1901</v>
      </c>
    </row>
    <row r="37" spans="1:23" ht="11.25">
      <c r="A37" s="4">
        <v>36</v>
      </c>
      <c r="B37" s="2">
        <v>36</v>
      </c>
      <c r="C37" s="21">
        <v>0</v>
      </c>
      <c r="D37" s="14" t="s">
        <v>1085</v>
      </c>
      <c r="F37" s="13">
        <v>0</v>
      </c>
      <c r="G37" s="13">
        <v>0</v>
      </c>
      <c r="H37" s="13">
        <v>0</v>
      </c>
      <c r="I37" s="13">
        <v>0</v>
      </c>
      <c r="J37" s="13">
        <v>0</v>
      </c>
      <c r="K37" s="13">
        <v>0</v>
      </c>
      <c r="L37" s="13">
        <v>0</v>
      </c>
      <c r="M37" s="13">
        <v>0</v>
      </c>
      <c r="N37" s="13">
        <v>0</v>
      </c>
      <c r="O37" s="13">
        <v>0</v>
      </c>
      <c r="P37" s="13">
        <v>0</v>
      </c>
      <c r="Q37" s="13">
        <v>0</v>
      </c>
      <c r="R37" s="13" t="s">
        <v>417</v>
      </c>
      <c r="S37" s="13" t="b">
        <v>0</v>
      </c>
      <c r="T37" s="13" t="s">
        <v>1040</v>
      </c>
      <c r="W37" s="13" t="s">
        <v>1901</v>
      </c>
    </row>
    <row r="38" spans="1:23" ht="11.25">
      <c r="A38" s="4">
        <v>37</v>
      </c>
      <c r="B38" s="2">
        <v>37</v>
      </c>
      <c r="C38" s="21">
        <v>0</v>
      </c>
      <c r="D38" s="14" t="s">
        <v>1086</v>
      </c>
      <c r="F38" s="13">
        <v>3830151</v>
      </c>
      <c r="G38" s="13">
        <v>6577718</v>
      </c>
      <c r="H38" s="13">
        <v>11103</v>
      </c>
      <c r="I38" s="13">
        <v>0</v>
      </c>
      <c r="J38" s="13">
        <v>99829</v>
      </c>
      <c r="K38" s="13">
        <v>10496595</v>
      </c>
      <c r="L38" s="13">
        <v>0</v>
      </c>
      <c r="M38" s="13">
        <v>0</v>
      </c>
      <c r="N38" s="13">
        <v>0</v>
      </c>
      <c r="O38" s="13">
        <v>0</v>
      </c>
      <c r="P38" s="13">
        <v>0</v>
      </c>
      <c r="Q38" s="13">
        <v>0</v>
      </c>
      <c r="S38" s="13" t="b">
        <v>0</v>
      </c>
      <c r="V38" s="13" t="s">
        <v>1973</v>
      </c>
      <c r="W38" s="13" t="s">
        <v>1901</v>
      </c>
    </row>
    <row r="39" spans="1:23" ht="11.25">
      <c r="A39" s="4">
        <v>38</v>
      </c>
      <c r="B39" s="2">
        <v>38</v>
      </c>
      <c r="C39" s="21">
        <v>0</v>
      </c>
      <c r="D39" s="14" t="s">
        <v>1087</v>
      </c>
      <c r="F39" s="13">
        <v>15923519</v>
      </c>
      <c r="G39" s="13">
        <v>4557113</v>
      </c>
      <c r="H39" s="13">
        <v>25000</v>
      </c>
      <c r="I39" s="13">
        <v>0</v>
      </c>
      <c r="J39" s="13">
        <v>334299</v>
      </c>
      <c r="K39" s="13">
        <v>20789931</v>
      </c>
      <c r="L39" s="13">
        <v>0</v>
      </c>
      <c r="M39" s="13">
        <v>0</v>
      </c>
      <c r="N39" s="13">
        <v>0</v>
      </c>
      <c r="O39" s="13">
        <v>0</v>
      </c>
      <c r="P39" s="13">
        <v>0</v>
      </c>
      <c r="Q39" s="13">
        <v>0</v>
      </c>
      <c r="S39" s="13" t="b">
        <v>0</v>
      </c>
      <c r="V39" s="13" t="s">
        <v>1973</v>
      </c>
      <c r="W39" s="13" t="s">
        <v>1901</v>
      </c>
    </row>
    <row r="40" spans="1:23" ht="11.25">
      <c r="A40" s="4">
        <v>39</v>
      </c>
      <c r="B40" s="2">
        <v>39</v>
      </c>
      <c r="C40" s="21">
        <v>0</v>
      </c>
      <c r="D40" s="14" t="s">
        <v>1088</v>
      </c>
      <c r="F40" s="13">
        <v>17192062</v>
      </c>
      <c r="G40" s="13">
        <v>0</v>
      </c>
      <c r="H40" s="13">
        <v>0</v>
      </c>
      <c r="I40" s="13">
        <v>0</v>
      </c>
      <c r="J40" s="13">
        <v>2994868</v>
      </c>
      <c r="K40" s="13">
        <v>20186930</v>
      </c>
      <c r="L40" s="13">
        <v>0</v>
      </c>
      <c r="M40" s="13">
        <v>0</v>
      </c>
      <c r="N40" s="13">
        <v>0</v>
      </c>
      <c r="O40" s="13">
        <v>0</v>
      </c>
      <c r="P40" s="13">
        <v>0</v>
      </c>
      <c r="Q40" s="13">
        <v>0</v>
      </c>
      <c r="S40" s="13" t="b">
        <v>0</v>
      </c>
      <c r="V40" s="13" t="s">
        <v>1973</v>
      </c>
      <c r="W40" s="13" t="s">
        <v>1901</v>
      </c>
    </row>
    <row r="41" spans="1:23" ht="11.25">
      <c r="A41" s="4">
        <v>40</v>
      </c>
      <c r="B41" s="2">
        <v>40</v>
      </c>
      <c r="C41" s="21">
        <v>0</v>
      </c>
      <c r="D41" s="14" t="s">
        <v>1089</v>
      </c>
      <c r="F41" s="13">
        <v>0</v>
      </c>
      <c r="G41" s="13">
        <v>0</v>
      </c>
      <c r="H41" s="13">
        <v>0</v>
      </c>
      <c r="I41" s="13">
        <v>0</v>
      </c>
      <c r="J41" s="13">
        <v>0</v>
      </c>
      <c r="K41" s="13">
        <v>0</v>
      </c>
      <c r="L41" s="13">
        <v>0</v>
      </c>
      <c r="M41" s="13">
        <v>0</v>
      </c>
      <c r="N41" s="13">
        <v>0</v>
      </c>
      <c r="O41" s="13">
        <v>0</v>
      </c>
      <c r="P41" s="13">
        <v>0</v>
      </c>
      <c r="Q41" s="13">
        <v>0</v>
      </c>
      <c r="S41" s="13" t="b">
        <v>0</v>
      </c>
      <c r="V41" s="13" t="s">
        <v>1973</v>
      </c>
      <c r="W41" s="13" t="s">
        <v>1901</v>
      </c>
    </row>
    <row r="42" spans="1:23" ht="11.25">
      <c r="A42" s="4">
        <v>41</v>
      </c>
      <c r="B42" s="2">
        <v>41</v>
      </c>
      <c r="C42" s="21">
        <v>0</v>
      </c>
      <c r="D42" s="14" t="s">
        <v>1090</v>
      </c>
      <c r="F42" s="13">
        <v>305616805</v>
      </c>
      <c r="G42" s="13">
        <v>294939055</v>
      </c>
      <c r="H42" s="13">
        <v>0</v>
      </c>
      <c r="I42" s="13">
        <v>0</v>
      </c>
      <c r="J42" s="13">
        <v>17954745</v>
      </c>
      <c r="K42" s="13">
        <v>618510605</v>
      </c>
      <c r="L42" s="13">
        <v>0</v>
      </c>
      <c r="M42" s="13">
        <v>0</v>
      </c>
      <c r="N42" s="13">
        <v>0</v>
      </c>
      <c r="O42" s="13">
        <v>0</v>
      </c>
      <c r="P42" s="13">
        <v>0</v>
      </c>
      <c r="Q42" s="13">
        <v>0</v>
      </c>
      <c r="S42" s="13" t="b">
        <v>0</v>
      </c>
      <c r="V42" s="13" t="s">
        <v>1973</v>
      </c>
      <c r="W42" s="13" t="s">
        <v>1901</v>
      </c>
    </row>
    <row r="43" spans="1:23" ht="11.25">
      <c r="A43" s="4">
        <v>42</v>
      </c>
      <c r="B43" s="2">
        <v>42</v>
      </c>
      <c r="C43" s="21">
        <v>0</v>
      </c>
      <c r="D43" s="14" t="s">
        <v>1091</v>
      </c>
      <c r="F43" s="13">
        <v>20555065</v>
      </c>
      <c r="G43" s="13">
        <v>33673730</v>
      </c>
      <c r="H43" s="13">
        <v>0</v>
      </c>
      <c r="I43" s="13">
        <v>0</v>
      </c>
      <c r="J43" s="13">
        <v>149872</v>
      </c>
      <c r="K43" s="13">
        <v>54378667</v>
      </c>
      <c r="L43" s="13">
        <v>0</v>
      </c>
      <c r="M43" s="13">
        <v>0</v>
      </c>
      <c r="N43" s="13">
        <v>0</v>
      </c>
      <c r="O43" s="13">
        <v>0</v>
      </c>
      <c r="P43" s="13">
        <v>0</v>
      </c>
      <c r="Q43" s="13">
        <v>0</v>
      </c>
      <c r="S43" s="13" t="b">
        <v>0</v>
      </c>
      <c r="V43" s="13" t="s">
        <v>1973</v>
      </c>
      <c r="W43" s="13" t="s">
        <v>1901</v>
      </c>
    </row>
    <row r="44" spans="1:23" ht="11.25">
      <c r="A44" s="4">
        <v>43</v>
      </c>
      <c r="B44" s="2">
        <v>43</v>
      </c>
      <c r="C44" s="21">
        <v>0</v>
      </c>
      <c r="D44" s="14" t="s">
        <v>1092</v>
      </c>
      <c r="F44" s="13">
        <v>2731985</v>
      </c>
      <c r="G44" s="13">
        <v>67671</v>
      </c>
      <c r="H44" s="13">
        <v>0</v>
      </c>
      <c r="I44" s="13">
        <v>0</v>
      </c>
      <c r="J44" s="13">
        <v>513610</v>
      </c>
      <c r="K44" s="13">
        <v>3313266</v>
      </c>
      <c r="L44" s="13">
        <v>0</v>
      </c>
      <c r="M44" s="13">
        <v>0</v>
      </c>
      <c r="N44" s="13">
        <v>0</v>
      </c>
      <c r="O44" s="13">
        <v>0</v>
      </c>
      <c r="P44" s="13">
        <v>0</v>
      </c>
      <c r="Q44" s="13">
        <v>0</v>
      </c>
      <c r="S44" s="13" t="b">
        <v>0</v>
      </c>
      <c r="V44" s="13" t="s">
        <v>1973</v>
      </c>
      <c r="W44" s="13" t="s">
        <v>1901</v>
      </c>
    </row>
    <row r="45" spans="1:23" ht="11.25">
      <c r="A45" s="4">
        <v>44</v>
      </c>
      <c r="B45" s="2">
        <v>44</v>
      </c>
      <c r="C45" s="21">
        <v>0</v>
      </c>
      <c r="D45" s="14" t="s">
        <v>1093</v>
      </c>
      <c r="F45" s="13">
        <v>809956</v>
      </c>
      <c r="G45" s="13">
        <v>190833</v>
      </c>
      <c r="H45" s="13">
        <v>0</v>
      </c>
      <c r="I45" s="13">
        <v>0</v>
      </c>
      <c r="J45" s="13">
        <v>0</v>
      </c>
      <c r="K45" s="13">
        <v>1000789</v>
      </c>
      <c r="L45" s="13">
        <v>0</v>
      </c>
      <c r="M45" s="13">
        <v>0</v>
      </c>
      <c r="N45" s="13">
        <v>0</v>
      </c>
      <c r="O45" s="13">
        <v>0</v>
      </c>
      <c r="P45" s="13">
        <v>0</v>
      </c>
      <c r="Q45" s="13">
        <v>0</v>
      </c>
      <c r="S45" s="13" t="b">
        <v>0</v>
      </c>
      <c r="V45" s="13" t="s">
        <v>1973</v>
      </c>
      <c r="W45" s="13" t="s">
        <v>1901</v>
      </c>
    </row>
    <row r="46" spans="1:23" ht="11.25">
      <c r="A46" s="27">
        <v>45</v>
      </c>
      <c r="B46" s="39">
        <v>45</v>
      </c>
      <c r="C46" s="24">
        <v>0</v>
      </c>
      <c r="D46" s="25" t="s">
        <v>1094</v>
      </c>
      <c r="E46" s="23"/>
      <c r="F46" s="13">
        <v>366659543</v>
      </c>
      <c r="G46" s="13">
        <v>340006120</v>
      </c>
      <c r="H46" s="13">
        <v>36103</v>
      </c>
      <c r="I46" s="13">
        <v>0</v>
      </c>
      <c r="J46" s="13">
        <v>22047223</v>
      </c>
      <c r="K46" s="13">
        <v>728676783</v>
      </c>
      <c r="L46" s="13">
        <v>0</v>
      </c>
      <c r="M46" s="13">
        <v>0</v>
      </c>
      <c r="N46" s="13">
        <v>0</v>
      </c>
      <c r="O46" s="13">
        <v>0</v>
      </c>
      <c r="P46" s="13">
        <v>0</v>
      </c>
      <c r="Q46" s="13">
        <v>0</v>
      </c>
      <c r="S46" s="13" t="b">
        <v>1</v>
      </c>
      <c r="U46" s="13" t="s">
        <v>1040</v>
      </c>
      <c r="W46" s="13" t="s">
        <v>1901</v>
      </c>
    </row>
    <row r="47" spans="1:23" ht="11.25">
      <c r="A47" s="1">
        <v>46</v>
      </c>
      <c r="B47" s="6">
        <v>46</v>
      </c>
      <c r="C47" s="31">
        <v>0</v>
      </c>
      <c r="D47" s="32" t="s">
        <v>1095</v>
      </c>
      <c r="E47" s="18"/>
      <c r="F47" s="13">
        <v>1319444433</v>
      </c>
      <c r="G47" s="13">
        <v>369328902</v>
      </c>
      <c r="H47" s="13">
        <v>1599995</v>
      </c>
      <c r="I47" s="13">
        <v>0</v>
      </c>
      <c r="J47" s="13">
        <v>22504304</v>
      </c>
      <c r="K47" s="13">
        <v>1709677644</v>
      </c>
      <c r="L47" s="13">
        <v>0</v>
      </c>
      <c r="M47" s="13">
        <v>0</v>
      </c>
      <c r="N47" s="13">
        <v>0</v>
      </c>
      <c r="O47" s="13">
        <v>0</v>
      </c>
      <c r="P47" s="13">
        <v>0</v>
      </c>
      <c r="Q47" s="13">
        <v>0</v>
      </c>
      <c r="S47" s="13" t="b">
        <v>1</v>
      </c>
      <c r="U47" s="13" t="s">
        <v>1040</v>
      </c>
      <c r="W47" s="13" t="s">
        <v>1901</v>
      </c>
    </row>
    <row r="48" spans="1:23" ht="11.25">
      <c r="A48" s="4">
        <v>47</v>
      </c>
      <c r="B48" s="2">
        <v>47</v>
      </c>
      <c r="C48" s="21">
        <v>0</v>
      </c>
      <c r="D48" s="14" t="s">
        <v>1096</v>
      </c>
      <c r="F48" s="13">
        <v>0</v>
      </c>
      <c r="G48" s="13">
        <v>0</v>
      </c>
      <c r="H48" s="13">
        <v>0</v>
      </c>
      <c r="I48" s="13">
        <v>0</v>
      </c>
      <c r="J48" s="13">
        <v>0</v>
      </c>
      <c r="K48" s="13">
        <v>0</v>
      </c>
      <c r="L48" s="13">
        <v>0</v>
      </c>
      <c r="M48" s="13">
        <v>0</v>
      </c>
      <c r="N48" s="13">
        <v>0</v>
      </c>
      <c r="O48" s="13">
        <v>0</v>
      </c>
      <c r="P48" s="13">
        <v>0</v>
      </c>
      <c r="Q48" s="13">
        <v>0</v>
      </c>
      <c r="R48" s="13" t="s">
        <v>417</v>
      </c>
      <c r="S48" s="13" t="b">
        <v>0</v>
      </c>
      <c r="T48" s="13" t="s">
        <v>1040</v>
      </c>
      <c r="W48" s="13" t="s">
        <v>1901</v>
      </c>
    </row>
    <row r="49" spans="1:23" ht="11.25">
      <c r="A49" s="4">
        <v>48</v>
      </c>
      <c r="B49" s="2">
        <v>48</v>
      </c>
      <c r="C49" s="21">
        <v>0</v>
      </c>
      <c r="D49" s="14" t="s">
        <v>1097</v>
      </c>
      <c r="F49" s="13">
        <v>7672874</v>
      </c>
      <c r="G49" s="13">
        <v>351736</v>
      </c>
      <c r="H49" s="13">
        <v>1281</v>
      </c>
      <c r="I49" s="13">
        <v>0</v>
      </c>
      <c r="J49" s="13">
        <v>3547</v>
      </c>
      <c r="K49" s="13">
        <v>8026876</v>
      </c>
      <c r="L49" s="13">
        <v>0</v>
      </c>
      <c r="M49" s="13">
        <v>0</v>
      </c>
      <c r="N49" s="13">
        <v>0</v>
      </c>
      <c r="O49" s="13">
        <v>0</v>
      </c>
      <c r="P49" s="13">
        <v>0</v>
      </c>
      <c r="Q49" s="13">
        <v>0</v>
      </c>
      <c r="S49" s="13" t="b">
        <v>0</v>
      </c>
      <c r="V49" s="13" t="s">
        <v>1974</v>
      </c>
      <c r="W49" s="13" t="s">
        <v>1901</v>
      </c>
    </row>
    <row r="50" spans="1:23" ht="11.25">
      <c r="A50" s="4">
        <v>49</v>
      </c>
      <c r="B50" s="2">
        <v>49</v>
      </c>
      <c r="C50" s="21">
        <v>0</v>
      </c>
      <c r="D50" s="14" t="s">
        <v>1098</v>
      </c>
      <c r="F50" s="13">
        <v>2448652</v>
      </c>
      <c r="G50" s="13">
        <v>0</v>
      </c>
      <c r="H50" s="13">
        <v>0</v>
      </c>
      <c r="I50" s="13">
        <v>0</v>
      </c>
      <c r="J50" s="13">
        <v>-123031</v>
      </c>
      <c r="K50" s="13">
        <v>2325621</v>
      </c>
      <c r="L50" s="13">
        <v>0</v>
      </c>
      <c r="M50" s="13">
        <v>0</v>
      </c>
      <c r="N50" s="13">
        <v>0</v>
      </c>
      <c r="O50" s="13">
        <v>0</v>
      </c>
      <c r="P50" s="13">
        <v>0</v>
      </c>
      <c r="Q50" s="13">
        <v>0</v>
      </c>
      <c r="S50" s="13" t="b">
        <v>0</v>
      </c>
      <c r="V50" s="13" t="s">
        <v>1974</v>
      </c>
      <c r="W50" s="13" t="s">
        <v>1901</v>
      </c>
    </row>
    <row r="51" spans="1:23" ht="11.25">
      <c r="A51" s="4">
        <v>50</v>
      </c>
      <c r="B51" s="2">
        <v>50</v>
      </c>
      <c r="C51" s="21">
        <v>0</v>
      </c>
      <c r="D51" s="14" t="s">
        <v>1099</v>
      </c>
      <c r="F51" s="13">
        <v>86207808</v>
      </c>
      <c r="G51" s="13">
        <v>22010012</v>
      </c>
      <c r="H51" s="13">
        <v>468567</v>
      </c>
      <c r="I51" s="13">
        <v>0</v>
      </c>
      <c r="J51" s="13">
        <v>-167383</v>
      </c>
      <c r="K51" s="13">
        <v>107581870</v>
      </c>
      <c r="L51" s="13">
        <v>0</v>
      </c>
      <c r="M51" s="13">
        <v>0</v>
      </c>
      <c r="N51" s="13">
        <v>0</v>
      </c>
      <c r="O51" s="13">
        <v>0</v>
      </c>
      <c r="P51" s="13">
        <v>0</v>
      </c>
      <c r="Q51" s="13">
        <v>0</v>
      </c>
      <c r="S51" s="13" t="b">
        <v>0</v>
      </c>
      <c r="V51" s="13" t="s">
        <v>1974</v>
      </c>
      <c r="W51" s="13" t="s">
        <v>1901</v>
      </c>
    </row>
    <row r="52" spans="1:23" ht="11.25">
      <c r="A52" s="4">
        <v>51</v>
      </c>
      <c r="B52" s="2">
        <v>51</v>
      </c>
      <c r="C52" s="21">
        <v>0</v>
      </c>
      <c r="D52" s="14" t="s">
        <v>1100</v>
      </c>
      <c r="F52" s="13">
        <v>67773292</v>
      </c>
      <c r="G52" s="13">
        <v>5269182</v>
      </c>
      <c r="H52" s="13">
        <v>0</v>
      </c>
      <c r="I52" s="13">
        <v>0</v>
      </c>
      <c r="J52" s="13">
        <v>326045</v>
      </c>
      <c r="K52" s="13">
        <v>73368519</v>
      </c>
      <c r="L52" s="13">
        <v>0</v>
      </c>
      <c r="M52" s="13">
        <v>0</v>
      </c>
      <c r="N52" s="13">
        <v>0</v>
      </c>
      <c r="O52" s="13">
        <v>0</v>
      </c>
      <c r="P52" s="13">
        <v>0</v>
      </c>
      <c r="Q52" s="13">
        <v>0</v>
      </c>
      <c r="S52" s="13" t="b">
        <v>0</v>
      </c>
      <c r="V52" s="13" t="s">
        <v>1974</v>
      </c>
      <c r="W52" s="13" t="s">
        <v>1901</v>
      </c>
    </row>
    <row r="53" spans="1:23" ht="11.25">
      <c r="A53" s="4">
        <v>52</v>
      </c>
      <c r="B53" s="2">
        <v>52</v>
      </c>
      <c r="C53" s="17">
        <v>0</v>
      </c>
      <c r="D53" s="20" t="s">
        <v>1101</v>
      </c>
      <c r="F53" s="13">
        <v>25877380</v>
      </c>
      <c r="G53" s="13">
        <v>4488817</v>
      </c>
      <c r="H53" s="13">
        <v>24734</v>
      </c>
      <c r="I53" s="13">
        <v>0</v>
      </c>
      <c r="J53" s="13">
        <v>-326045</v>
      </c>
      <c r="K53" s="13">
        <v>30015418</v>
      </c>
      <c r="L53" s="13">
        <v>0</v>
      </c>
      <c r="M53" s="13">
        <v>0</v>
      </c>
      <c r="N53" s="13">
        <v>0</v>
      </c>
      <c r="O53" s="13">
        <v>0</v>
      </c>
      <c r="P53" s="13">
        <v>0</v>
      </c>
      <c r="Q53" s="13">
        <v>0</v>
      </c>
      <c r="S53" s="13" t="b">
        <v>0</v>
      </c>
      <c r="V53" s="13" t="s">
        <v>1974</v>
      </c>
      <c r="W53" s="13" t="s">
        <v>1901</v>
      </c>
    </row>
    <row r="54" spans="1:23" ht="11.25">
      <c r="A54" s="15">
        <v>53</v>
      </c>
      <c r="B54" s="21">
        <v>53</v>
      </c>
      <c r="C54" s="21">
        <v>0</v>
      </c>
      <c r="D54" s="13" t="s">
        <v>1102</v>
      </c>
      <c r="F54" s="13">
        <v>99035936</v>
      </c>
      <c r="G54" s="13">
        <v>4960863</v>
      </c>
      <c r="H54" s="13">
        <v>0</v>
      </c>
      <c r="I54" s="13">
        <v>0</v>
      </c>
      <c r="J54" s="13">
        <v>0</v>
      </c>
      <c r="K54" s="13">
        <v>103996799</v>
      </c>
      <c r="L54" s="13">
        <v>0</v>
      </c>
      <c r="M54" s="13">
        <v>0</v>
      </c>
      <c r="N54" s="13">
        <v>0</v>
      </c>
      <c r="O54" s="13">
        <v>0</v>
      </c>
      <c r="P54" s="13">
        <v>0</v>
      </c>
      <c r="Q54" s="13">
        <v>0</v>
      </c>
      <c r="S54" s="13" t="b">
        <v>0</v>
      </c>
      <c r="V54" s="13" t="s">
        <v>1974</v>
      </c>
      <c r="W54" s="13" t="s">
        <v>1901</v>
      </c>
    </row>
    <row r="55" spans="1:23" ht="11.25">
      <c r="A55" s="15">
        <v>54</v>
      </c>
      <c r="B55" s="21">
        <v>54</v>
      </c>
      <c r="C55" s="21">
        <v>0</v>
      </c>
      <c r="D55" s="13" t="s">
        <v>1103</v>
      </c>
      <c r="F55" s="13">
        <v>0</v>
      </c>
      <c r="G55" s="13">
        <v>0</v>
      </c>
      <c r="H55" s="13">
        <v>0</v>
      </c>
      <c r="I55" s="13">
        <v>0</v>
      </c>
      <c r="J55" s="13">
        <v>0</v>
      </c>
      <c r="K55" s="13">
        <v>0</v>
      </c>
      <c r="L55" s="13">
        <v>0</v>
      </c>
      <c r="M55" s="13">
        <v>0</v>
      </c>
      <c r="N55" s="13">
        <v>0</v>
      </c>
      <c r="O55" s="13">
        <v>0</v>
      </c>
      <c r="P55" s="13">
        <v>0</v>
      </c>
      <c r="Q55" s="13">
        <v>0</v>
      </c>
      <c r="S55" s="13" t="b">
        <v>0</v>
      </c>
      <c r="V55" s="13" t="s">
        <v>1974</v>
      </c>
      <c r="W55" s="13" t="s">
        <v>1901</v>
      </c>
    </row>
    <row r="56" spans="1:23" ht="11.25">
      <c r="A56" s="15">
        <v>55</v>
      </c>
      <c r="B56" s="21">
        <v>55</v>
      </c>
      <c r="C56" s="21">
        <v>0</v>
      </c>
      <c r="D56" s="7" t="s">
        <v>1104</v>
      </c>
      <c r="F56" s="13">
        <v>3475439</v>
      </c>
      <c r="G56" s="13">
        <v>0</v>
      </c>
      <c r="H56" s="13">
        <v>31</v>
      </c>
      <c r="I56" s="13">
        <v>0</v>
      </c>
      <c r="J56" s="13">
        <v>0</v>
      </c>
      <c r="K56" s="13">
        <v>3475408</v>
      </c>
      <c r="L56" s="13">
        <v>0</v>
      </c>
      <c r="M56" s="13">
        <v>0</v>
      </c>
      <c r="N56" s="13">
        <v>0</v>
      </c>
      <c r="O56" s="13">
        <v>0</v>
      </c>
      <c r="P56" s="13">
        <v>0</v>
      </c>
      <c r="Q56" s="13">
        <v>0</v>
      </c>
      <c r="S56" s="13" t="b">
        <v>0</v>
      </c>
      <c r="V56" s="13" t="s">
        <v>1974</v>
      </c>
      <c r="W56" s="13" t="s">
        <v>1901</v>
      </c>
    </row>
    <row r="57" spans="1:23" ht="11.25">
      <c r="A57" s="15">
        <v>56</v>
      </c>
      <c r="B57" s="21">
        <v>56</v>
      </c>
      <c r="C57" s="21">
        <v>0</v>
      </c>
      <c r="D57" s="7" t="s">
        <v>1105</v>
      </c>
      <c r="F57" s="13">
        <v>606197</v>
      </c>
      <c r="G57" s="13">
        <v>0</v>
      </c>
      <c r="H57" s="13">
        <v>0</v>
      </c>
      <c r="I57" s="13">
        <v>0</v>
      </c>
      <c r="J57" s="13">
        <v>0</v>
      </c>
      <c r="K57" s="13">
        <v>606197</v>
      </c>
      <c r="L57" s="13">
        <v>0</v>
      </c>
      <c r="M57" s="13">
        <v>0</v>
      </c>
      <c r="N57" s="13">
        <v>0</v>
      </c>
      <c r="O57" s="13">
        <v>0</v>
      </c>
      <c r="P57" s="13">
        <v>0</v>
      </c>
      <c r="Q57" s="13">
        <v>0</v>
      </c>
      <c r="S57" s="13" t="b">
        <v>0</v>
      </c>
      <c r="V57" s="13" t="s">
        <v>1974</v>
      </c>
      <c r="W57" s="13" t="s">
        <v>1901</v>
      </c>
    </row>
    <row r="58" spans="1:23" ht="11.25">
      <c r="A58" s="15">
        <v>57</v>
      </c>
      <c r="B58" s="21">
        <v>57</v>
      </c>
      <c r="C58" s="21">
        <v>0</v>
      </c>
      <c r="D58" s="13" t="s">
        <v>1106</v>
      </c>
      <c r="F58" s="13">
        <v>1716098</v>
      </c>
      <c r="G58" s="13">
        <v>97097</v>
      </c>
      <c r="H58" s="13">
        <v>0</v>
      </c>
      <c r="I58" s="13">
        <v>0</v>
      </c>
      <c r="J58" s="13">
        <v>0</v>
      </c>
      <c r="K58" s="13">
        <v>1813195</v>
      </c>
      <c r="L58" s="13">
        <v>0</v>
      </c>
      <c r="M58" s="13">
        <v>0</v>
      </c>
      <c r="N58" s="13">
        <v>0</v>
      </c>
      <c r="O58" s="13">
        <v>0</v>
      </c>
      <c r="P58" s="13">
        <v>0</v>
      </c>
      <c r="Q58" s="13">
        <v>0</v>
      </c>
      <c r="S58" s="13" t="b">
        <v>0</v>
      </c>
      <c r="V58" s="13" t="s">
        <v>1974</v>
      </c>
      <c r="W58" s="13" t="s">
        <v>1901</v>
      </c>
    </row>
    <row r="59" spans="1:23" ht="11.25">
      <c r="A59" s="27">
        <v>58</v>
      </c>
      <c r="B59" s="39">
        <v>58</v>
      </c>
      <c r="C59" s="22">
        <v>0</v>
      </c>
      <c r="D59" s="23" t="s">
        <v>1107</v>
      </c>
      <c r="E59" s="23"/>
      <c r="F59" s="13">
        <v>294813676</v>
      </c>
      <c r="G59" s="16">
        <v>37177707</v>
      </c>
      <c r="H59" s="13">
        <v>494613</v>
      </c>
      <c r="I59" s="13">
        <v>0</v>
      </c>
      <c r="J59" s="13">
        <v>-286867</v>
      </c>
      <c r="K59" s="13">
        <v>331209903</v>
      </c>
      <c r="L59" s="13">
        <v>0</v>
      </c>
      <c r="M59" s="13">
        <v>0</v>
      </c>
      <c r="N59" s="13">
        <v>0</v>
      </c>
      <c r="O59" s="13">
        <v>0</v>
      </c>
      <c r="P59" s="13">
        <v>0</v>
      </c>
      <c r="Q59" s="13">
        <v>0</v>
      </c>
      <c r="S59" s="13" t="b">
        <v>1</v>
      </c>
      <c r="U59" s="13" t="s">
        <v>1040</v>
      </c>
      <c r="W59" s="13" t="s">
        <v>1901</v>
      </c>
    </row>
    <row r="60" spans="1:23" ht="11.25">
      <c r="A60" s="4">
        <v>59</v>
      </c>
      <c r="B60" s="2">
        <v>59</v>
      </c>
      <c r="C60" s="17">
        <v>0</v>
      </c>
      <c r="D60" s="13" t="s">
        <v>1108</v>
      </c>
      <c r="F60" s="13">
        <v>0</v>
      </c>
      <c r="G60" s="16">
        <v>0</v>
      </c>
      <c r="H60" s="13">
        <v>0</v>
      </c>
      <c r="I60" s="13">
        <v>0</v>
      </c>
      <c r="J60" s="13">
        <v>0</v>
      </c>
      <c r="K60" s="13">
        <v>0</v>
      </c>
      <c r="L60" s="13">
        <v>0</v>
      </c>
      <c r="M60" s="13">
        <v>0</v>
      </c>
      <c r="N60" s="13">
        <v>0</v>
      </c>
      <c r="O60" s="13">
        <v>0</v>
      </c>
      <c r="P60" s="13">
        <v>0</v>
      </c>
      <c r="Q60" s="13">
        <v>0</v>
      </c>
      <c r="R60" s="13" t="s">
        <v>417</v>
      </c>
      <c r="S60" s="13" t="b">
        <v>0</v>
      </c>
      <c r="T60" s="13" t="s">
        <v>1040</v>
      </c>
      <c r="W60" s="13" t="s">
        <v>1901</v>
      </c>
    </row>
    <row r="61" spans="1:23" ht="11.25">
      <c r="A61" s="4">
        <v>60</v>
      </c>
      <c r="B61" s="2">
        <v>60</v>
      </c>
      <c r="C61" s="17">
        <v>0</v>
      </c>
      <c r="D61" s="13" t="s">
        <v>1109</v>
      </c>
      <c r="F61" s="13">
        <v>46145019</v>
      </c>
      <c r="G61" s="16">
        <v>71926</v>
      </c>
      <c r="H61" s="13">
        <v>361054</v>
      </c>
      <c r="I61" s="13">
        <v>0</v>
      </c>
      <c r="J61" s="13">
        <v>1904739</v>
      </c>
      <c r="K61" s="13">
        <v>47760630</v>
      </c>
      <c r="L61" s="13">
        <v>0</v>
      </c>
      <c r="M61" s="13">
        <v>0</v>
      </c>
      <c r="N61" s="13">
        <v>0</v>
      </c>
      <c r="O61" s="13">
        <v>0</v>
      </c>
      <c r="P61" s="13">
        <v>0</v>
      </c>
      <c r="Q61" s="13">
        <v>0</v>
      </c>
      <c r="S61" s="13" t="b">
        <v>0</v>
      </c>
      <c r="V61" s="13" t="s">
        <v>1975</v>
      </c>
      <c r="W61" s="13" t="s">
        <v>1901</v>
      </c>
    </row>
    <row r="62" spans="1:23" ht="11.25">
      <c r="A62" s="4">
        <v>61</v>
      </c>
      <c r="B62" s="2">
        <v>61</v>
      </c>
      <c r="C62" s="17">
        <v>0</v>
      </c>
      <c r="D62" s="13" t="s">
        <v>1110</v>
      </c>
      <c r="F62" s="13">
        <v>5829945</v>
      </c>
      <c r="G62" s="16">
        <v>241699</v>
      </c>
      <c r="H62" s="13">
        <v>65370</v>
      </c>
      <c r="I62" s="13">
        <v>0</v>
      </c>
      <c r="J62" s="13">
        <v>171099</v>
      </c>
      <c r="K62" s="13">
        <v>6177373</v>
      </c>
      <c r="L62" s="13">
        <v>0</v>
      </c>
      <c r="M62" s="13">
        <v>0</v>
      </c>
      <c r="N62" s="13">
        <v>0</v>
      </c>
      <c r="O62" s="13">
        <v>0</v>
      </c>
      <c r="P62" s="13">
        <v>0</v>
      </c>
      <c r="Q62" s="13">
        <v>0</v>
      </c>
      <c r="S62" s="13" t="b">
        <v>0</v>
      </c>
      <c r="V62" s="13" t="s">
        <v>1975</v>
      </c>
      <c r="W62" s="13" t="s">
        <v>1901</v>
      </c>
    </row>
    <row r="63" spans="1:23" ht="11.25">
      <c r="A63" s="4">
        <v>62</v>
      </c>
      <c r="B63" s="2">
        <v>62</v>
      </c>
      <c r="C63" s="17">
        <v>0</v>
      </c>
      <c r="D63" s="13" t="s">
        <v>1111</v>
      </c>
      <c r="F63" s="13">
        <v>374746929</v>
      </c>
      <c r="G63" s="3">
        <v>27521128</v>
      </c>
      <c r="H63" s="13">
        <v>4867983</v>
      </c>
      <c r="I63" s="13">
        <v>0</v>
      </c>
      <c r="J63" s="13">
        <v>335940</v>
      </c>
      <c r="K63" s="13">
        <v>397736014</v>
      </c>
      <c r="L63" s="13">
        <v>0</v>
      </c>
      <c r="M63" s="13">
        <v>0</v>
      </c>
      <c r="N63" s="13">
        <v>0</v>
      </c>
      <c r="O63" s="13">
        <v>0</v>
      </c>
      <c r="P63" s="13">
        <v>0</v>
      </c>
      <c r="Q63" s="13">
        <v>0</v>
      </c>
      <c r="S63" s="13" t="b">
        <v>0</v>
      </c>
      <c r="V63" s="13" t="s">
        <v>1975</v>
      </c>
      <c r="W63" s="13" t="s">
        <v>1901</v>
      </c>
    </row>
    <row r="64" spans="1:23" ht="11.25">
      <c r="A64" s="4">
        <v>63</v>
      </c>
      <c r="B64" s="2">
        <v>63</v>
      </c>
      <c r="C64" s="17">
        <v>0</v>
      </c>
      <c r="D64" s="13" t="s">
        <v>1112</v>
      </c>
      <c r="F64" s="13">
        <v>0</v>
      </c>
      <c r="G64" s="3">
        <v>0</v>
      </c>
      <c r="H64" s="13">
        <v>0</v>
      </c>
      <c r="I64" s="13">
        <v>0</v>
      </c>
      <c r="J64" s="13">
        <v>0</v>
      </c>
      <c r="K64" s="13">
        <v>0</v>
      </c>
      <c r="L64" s="13">
        <v>0</v>
      </c>
      <c r="M64" s="13">
        <v>0</v>
      </c>
      <c r="N64" s="13">
        <v>0</v>
      </c>
      <c r="O64" s="13">
        <v>0</v>
      </c>
      <c r="P64" s="13">
        <v>0</v>
      </c>
      <c r="Q64" s="13">
        <v>0</v>
      </c>
      <c r="S64" s="13" t="b">
        <v>0</v>
      </c>
      <c r="V64" s="13" t="s">
        <v>1975</v>
      </c>
      <c r="W64" s="13" t="s">
        <v>1901</v>
      </c>
    </row>
    <row r="65" spans="1:23" ht="11.25">
      <c r="A65" s="4">
        <v>64</v>
      </c>
      <c r="B65" s="2">
        <v>64</v>
      </c>
      <c r="C65" s="17">
        <v>0</v>
      </c>
      <c r="D65" s="13" t="s">
        <v>1113</v>
      </c>
      <c r="F65" s="13">
        <v>334264754</v>
      </c>
      <c r="G65" s="3">
        <v>27647325</v>
      </c>
      <c r="H65" s="13">
        <v>14020852</v>
      </c>
      <c r="I65" s="13">
        <v>0</v>
      </c>
      <c r="J65" s="13">
        <v>-25487518</v>
      </c>
      <c r="K65" s="13">
        <v>322403709</v>
      </c>
      <c r="L65" s="13">
        <v>0</v>
      </c>
      <c r="M65" s="13">
        <v>0</v>
      </c>
      <c r="N65" s="13">
        <v>0</v>
      </c>
      <c r="O65" s="13">
        <v>0</v>
      </c>
      <c r="P65" s="13">
        <v>0</v>
      </c>
      <c r="Q65" s="13">
        <v>0</v>
      </c>
      <c r="S65" s="13" t="b">
        <v>0</v>
      </c>
      <c r="V65" s="13" t="s">
        <v>1975</v>
      </c>
      <c r="W65" s="13" t="s">
        <v>1901</v>
      </c>
    </row>
    <row r="66" spans="1:23" ht="11.25">
      <c r="A66" s="4">
        <v>65</v>
      </c>
      <c r="B66" s="2">
        <v>65</v>
      </c>
      <c r="C66" s="21">
        <v>0</v>
      </c>
      <c r="D66" s="13" t="s">
        <v>1114</v>
      </c>
      <c r="F66" s="13">
        <v>343326393</v>
      </c>
      <c r="G66" s="3">
        <v>13679857</v>
      </c>
      <c r="H66" s="13">
        <v>6011387</v>
      </c>
      <c r="I66" s="13">
        <v>0</v>
      </c>
      <c r="J66" s="13">
        <v>1076843</v>
      </c>
      <c r="K66" s="13">
        <v>352071706</v>
      </c>
      <c r="L66" s="13">
        <v>0</v>
      </c>
      <c r="M66" s="13">
        <v>0</v>
      </c>
      <c r="N66" s="13">
        <v>0</v>
      </c>
      <c r="O66" s="13">
        <v>0</v>
      </c>
      <c r="P66" s="13">
        <v>0</v>
      </c>
      <c r="Q66" s="13">
        <v>0</v>
      </c>
      <c r="S66" s="13" t="b">
        <v>0</v>
      </c>
      <c r="V66" s="13" t="s">
        <v>1975</v>
      </c>
      <c r="W66" s="13" t="s">
        <v>1901</v>
      </c>
    </row>
    <row r="67" spans="1:23" ht="11.25">
      <c r="A67" s="4">
        <v>66</v>
      </c>
      <c r="B67" s="2">
        <v>66</v>
      </c>
      <c r="C67" s="17">
        <v>0</v>
      </c>
      <c r="D67" s="13" t="s">
        <v>1115</v>
      </c>
      <c r="F67" s="13">
        <v>469887809</v>
      </c>
      <c r="G67" s="15">
        <v>28241158</v>
      </c>
      <c r="H67" s="13">
        <v>931727</v>
      </c>
      <c r="I67" s="13">
        <v>0</v>
      </c>
      <c r="J67" s="13">
        <v>-99924</v>
      </c>
      <c r="K67" s="13">
        <v>497097316</v>
      </c>
      <c r="L67" s="13">
        <v>0</v>
      </c>
      <c r="M67" s="13">
        <v>0</v>
      </c>
      <c r="N67" s="13">
        <v>0</v>
      </c>
      <c r="O67" s="13">
        <v>0</v>
      </c>
      <c r="P67" s="13">
        <v>0</v>
      </c>
      <c r="Q67" s="13">
        <v>0</v>
      </c>
      <c r="S67" s="13" t="b">
        <v>0</v>
      </c>
      <c r="V67" s="13" t="s">
        <v>1975</v>
      </c>
      <c r="W67" s="13" t="s">
        <v>1901</v>
      </c>
    </row>
    <row r="68" spans="1:23" ht="11.25">
      <c r="A68" s="4">
        <v>67</v>
      </c>
      <c r="B68" s="2">
        <v>67</v>
      </c>
      <c r="C68" s="17">
        <v>0</v>
      </c>
      <c r="D68" s="13" t="s">
        <v>1116</v>
      </c>
      <c r="F68" s="13">
        <v>517606682</v>
      </c>
      <c r="G68" s="3">
        <v>41797279</v>
      </c>
      <c r="H68" s="13">
        <v>5539002</v>
      </c>
      <c r="I68" s="13">
        <v>0</v>
      </c>
      <c r="J68" s="13">
        <v>-133182</v>
      </c>
      <c r="K68" s="13">
        <v>553731777</v>
      </c>
      <c r="L68" s="13">
        <v>0</v>
      </c>
      <c r="M68" s="13">
        <v>0</v>
      </c>
      <c r="N68" s="13">
        <v>0</v>
      </c>
      <c r="O68" s="13">
        <v>0</v>
      </c>
      <c r="P68" s="13">
        <v>0</v>
      </c>
      <c r="Q68" s="13">
        <v>0</v>
      </c>
      <c r="S68" s="13" t="b">
        <v>0</v>
      </c>
      <c r="V68" s="13" t="s">
        <v>1975</v>
      </c>
      <c r="W68" s="13" t="s">
        <v>1901</v>
      </c>
    </row>
    <row r="69" spans="1:23" ht="11.25">
      <c r="A69" s="4">
        <v>68</v>
      </c>
      <c r="B69" s="2">
        <v>68</v>
      </c>
      <c r="C69" s="17">
        <v>0</v>
      </c>
      <c r="D69" s="13" t="s">
        <v>1117</v>
      </c>
      <c r="F69" s="13">
        <v>335660087</v>
      </c>
      <c r="G69" s="3">
        <v>18582669</v>
      </c>
      <c r="H69" s="13">
        <v>3571436</v>
      </c>
      <c r="I69" s="13">
        <v>0</v>
      </c>
      <c r="J69" s="13">
        <v>-26819</v>
      </c>
      <c r="K69" s="13">
        <v>350644501</v>
      </c>
      <c r="L69" s="13">
        <v>0</v>
      </c>
      <c r="M69" s="13">
        <v>0</v>
      </c>
      <c r="N69" s="13">
        <v>0</v>
      </c>
      <c r="O69" s="13">
        <v>0</v>
      </c>
      <c r="P69" s="13">
        <v>0</v>
      </c>
      <c r="Q69" s="13">
        <v>0</v>
      </c>
      <c r="S69" s="13" t="b">
        <v>0</v>
      </c>
      <c r="V69" s="13" t="s">
        <v>1975</v>
      </c>
      <c r="W69" s="13" t="s">
        <v>1901</v>
      </c>
    </row>
    <row r="70" spans="1:23" ht="11.25">
      <c r="A70" s="4">
        <v>69</v>
      </c>
      <c r="B70" s="2">
        <v>69</v>
      </c>
      <c r="C70" s="17">
        <v>0</v>
      </c>
      <c r="D70" s="13" t="s">
        <v>1118</v>
      </c>
      <c r="F70" s="13">
        <v>170771432</v>
      </c>
      <c r="G70" s="3">
        <v>3081303</v>
      </c>
      <c r="H70" s="13">
        <v>679680</v>
      </c>
      <c r="I70" s="13">
        <v>0</v>
      </c>
      <c r="J70" s="13">
        <v>0</v>
      </c>
      <c r="K70" s="13">
        <v>173173055</v>
      </c>
      <c r="L70" s="13">
        <v>0</v>
      </c>
      <c r="M70" s="13">
        <v>0</v>
      </c>
      <c r="N70" s="13">
        <v>0</v>
      </c>
      <c r="O70" s="13">
        <v>0</v>
      </c>
      <c r="P70" s="13">
        <v>0</v>
      </c>
      <c r="Q70" s="13">
        <v>0</v>
      </c>
      <c r="S70" s="13" t="b">
        <v>0</v>
      </c>
      <c r="V70" s="13" t="s">
        <v>1975</v>
      </c>
      <c r="W70" s="13" t="s">
        <v>1901</v>
      </c>
    </row>
    <row r="71" spans="1:23" ht="11.25">
      <c r="A71" s="4">
        <v>70</v>
      </c>
      <c r="B71" s="2">
        <v>70</v>
      </c>
      <c r="C71" s="17">
        <v>0</v>
      </c>
      <c r="D71" s="13" t="s">
        <v>1119</v>
      </c>
      <c r="F71" s="13">
        <v>124140987</v>
      </c>
      <c r="G71" s="3">
        <v>7132953</v>
      </c>
      <c r="H71" s="13">
        <v>1147775</v>
      </c>
      <c r="I71" s="13">
        <v>0</v>
      </c>
      <c r="J71" s="13">
        <v>0</v>
      </c>
      <c r="K71" s="13">
        <v>130126165</v>
      </c>
      <c r="L71" s="13">
        <v>0</v>
      </c>
      <c r="M71" s="13">
        <v>0</v>
      </c>
      <c r="N71" s="13">
        <v>0</v>
      </c>
      <c r="O71" s="13">
        <v>0</v>
      </c>
      <c r="P71" s="13">
        <v>0</v>
      </c>
      <c r="Q71" s="13">
        <v>0</v>
      </c>
      <c r="S71" s="13" t="b">
        <v>0</v>
      </c>
      <c r="V71" s="13" t="s">
        <v>1975</v>
      </c>
      <c r="W71" s="13" t="s">
        <v>1901</v>
      </c>
    </row>
    <row r="72" spans="1:23" ht="11.25">
      <c r="A72" s="4">
        <v>71</v>
      </c>
      <c r="B72" s="2">
        <v>71</v>
      </c>
      <c r="C72" s="17">
        <v>0</v>
      </c>
      <c r="D72" s="13" t="s">
        <v>1120</v>
      </c>
      <c r="F72" s="13">
        <v>0</v>
      </c>
      <c r="G72" s="3">
        <v>0</v>
      </c>
      <c r="H72" s="13">
        <v>0</v>
      </c>
      <c r="I72" s="13">
        <v>0</v>
      </c>
      <c r="J72" s="13">
        <v>0</v>
      </c>
      <c r="K72" s="13">
        <v>0</v>
      </c>
      <c r="L72" s="13">
        <v>0</v>
      </c>
      <c r="M72" s="13">
        <v>0</v>
      </c>
      <c r="N72" s="13">
        <v>0</v>
      </c>
      <c r="O72" s="13">
        <v>0</v>
      </c>
      <c r="P72" s="13">
        <v>0</v>
      </c>
      <c r="Q72" s="13">
        <v>0</v>
      </c>
      <c r="S72" s="13" t="b">
        <v>0</v>
      </c>
      <c r="V72" s="13" t="s">
        <v>1975</v>
      </c>
      <c r="W72" s="13" t="s">
        <v>1901</v>
      </c>
    </row>
    <row r="73" spans="1:23" ht="11.25">
      <c r="A73" s="4">
        <v>72</v>
      </c>
      <c r="B73" s="2">
        <v>72</v>
      </c>
      <c r="C73" s="17">
        <v>0</v>
      </c>
      <c r="D73" s="13" t="s">
        <v>1121</v>
      </c>
      <c r="F73" s="13">
        <v>2152931</v>
      </c>
      <c r="G73" s="3">
        <v>0</v>
      </c>
      <c r="H73" s="13">
        <v>1285277</v>
      </c>
      <c r="I73" s="13">
        <v>0</v>
      </c>
      <c r="J73" s="13">
        <v>0</v>
      </c>
      <c r="K73" s="13">
        <v>867654</v>
      </c>
      <c r="L73" s="13">
        <v>0</v>
      </c>
      <c r="M73" s="13">
        <v>0</v>
      </c>
      <c r="N73" s="13">
        <v>0</v>
      </c>
      <c r="O73" s="13">
        <v>0</v>
      </c>
      <c r="P73" s="13">
        <v>0</v>
      </c>
      <c r="Q73" s="13">
        <v>0</v>
      </c>
      <c r="S73" s="13" t="b">
        <v>0</v>
      </c>
      <c r="V73" s="13" t="s">
        <v>1975</v>
      </c>
      <c r="W73" s="13" t="s">
        <v>1901</v>
      </c>
    </row>
    <row r="74" spans="1:23" ht="11.25">
      <c r="A74" s="4">
        <v>73</v>
      </c>
      <c r="B74" s="2">
        <v>73</v>
      </c>
      <c r="C74" s="17">
        <v>0</v>
      </c>
      <c r="D74" s="13" t="s">
        <v>1122</v>
      </c>
      <c r="F74" s="13">
        <v>29243033</v>
      </c>
      <c r="G74" s="3">
        <v>866158</v>
      </c>
      <c r="H74" s="13">
        <v>423281</v>
      </c>
      <c r="I74" s="13">
        <v>0</v>
      </c>
      <c r="J74" s="13">
        <v>24292743</v>
      </c>
      <c r="K74" s="13">
        <v>53978653</v>
      </c>
      <c r="L74" s="13">
        <v>0</v>
      </c>
      <c r="M74" s="13">
        <v>0</v>
      </c>
      <c r="N74" s="13">
        <v>0</v>
      </c>
      <c r="O74" s="13">
        <v>0</v>
      </c>
      <c r="P74" s="13">
        <v>0</v>
      </c>
      <c r="Q74" s="13">
        <v>0</v>
      </c>
      <c r="S74" s="13" t="b">
        <v>0</v>
      </c>
      <c r="V74" s="13" t="s">
        <v>1975</v>
      </c>
      <c r="W74" s="13" t="s">
        <v>1901</v>
      </c>
    </row>
    <row r="75" spans="1:23" ht="11.25">
      <c r="A75" s="4">
        <v>74</v>
      </c>
      <c r="B75" s="2">
        <v>74</v>
      </c>
      <c r="C75" s="17">
        <v>0</v>
      </c>
      <c r="D75" s="13" t="s">
        <v>1123</v>
      </c>
      <c r="F75" s="13">
        <v>7349180</v>
      </c>
      <c r="G75" s="3">
        <v>365606</v>
      </c>
      <c r="H75" s="13">
        <v>0</v>
      </c>
      <c r="I75" s="13">
        <v>-1152811</v>
      </c>
      <c r="J75" s="13">
        <v>0</v>
      </c>
      <c r="K75" s="13">
        <v>6561975</v>
      </c>
      <c r="L75" s="13">
        <v>0</v>
      </c>
      <c r="M75" s="13">
        <v>0</v>
      </c>
      <c r="N75" s="13">
        <v>0</v>
      </c>
      <c r="O75" s="13">
        <v>0</v>
      </c>
      <c r="P75" s="13">
        <v>0</v>
      </c>
      <c r="Q75" s="13">
        <v>0</v>
      </c>
      <c r="S75" s="13" t="b">
        <v>0</v>
      </c>
      <c r="V75" s="13" t="s">
        <v>1975</v>
      </c>
      <c r="W75" s="13" t="s">
        <v>1901</v>
      </c>
    </row>
    <row r="76" spans="1:23" ht="11.25">
      <c r="A76" s="27">
        <v>75</v>
      </c>
      <c r="B76" s="39">
        <v>75</v>
      </c>
      <c r="C76" s="22">
        <v>0</v>
      </c>
      <c r="D76" s="23" t="s">
        <v>1124</v>
      </c>
      <c r="E76" s="23"/>
      <c r="F76" s="13">
        <v>2761125181</v>
      </c>
      <c r="G76" s="3">
        <v>169229061</v>
      </c>
      <c r="H76" s="13">
        <v>38904824</v>
      </c>
      <c r="I76" s="13">
        <v>-1152811</v>
      </c>
      <c r="J76" s="13">
        <v>2033921</v>
      </c>
      <c r="K76" s="13">
        <v>2892330528</v>
      </c>
      <c r="L76" s="13">
        <v>0</v>
      </c>
      <c r="M76" s="13">
        <v>0</v>
      </c>
      <c r="N76" s="13">
        <v>0</v>
      </c>
      <c r="O76" s="13">
        <v>0</v>
      </c>
      <c r="P76" s="13">
        <v>0</v>
      </c>
      <c r="Q76" s="13">
        <v>0</v>
      </c>
      <c r="S76" s="13" t="b">
        <v>1</v>
      </c>
      <c r="U76" s="13" t="s">
        <v>1040</v>
      </c>
      <c r="W76" s="13" t="s">
        <v>1901</v>
      </c>
    </row>
    <row r="77" spans="1:23" ht="11.25">
      <c r="A77" s="4">
        <v>76</v>
      </c>
      <c r="B77" s="21">
        <v>76</v>
      </c>
      <c r="C77" s="17">
        <v>0</v>
      </c>
      <c r="D77" s="13" t="s">
        <v>1976</v>
      </c>
      <c r="F77" s="13">
        <v>0</v>
      </c>
      <c r="G77" s="3">
        <v>0</v>
      </c>
      <c r="H77" s="13">
        <v>0</v>
      </c>
      <c r="I77" s="13">
        <v>0</v>
      </c>
      <c r="J77" s="13">
        <v>0</v>
      </c>
      <c r="K77" s="13">
        <v>0</v>
      </c>
      <c r="L77" s="13">
        <v>0</v>
      </c>
      <c r="M77" s="13">
        <v>0</v>
      </c>
      <c r="N77" s="13">
        <v>0</v>
      </c>
      <c r="O77" s="13">
        <v>0</v>
      </c>
      <c r="P77" s="13">
        <v>0</v>
      </c>
      <c r="Q77" s="13">
        <v>0</v>
      </c>
      <c r="R77" s="13" t="s">
        <v>417</v>
      </c>
      <c r="S77" s="13" t="b">
        <v>0</v>
      </c>
      <c r="T77" s="13" t="s">
        <v>1040</v>
      </c>
      <c r="W77" s="13" t="s">
        <v>1901</v>
      </c>
    </row>
    <row r="78" spans="1:23" ht="11.25">
      <c r="A78" s="4">
        <v>77</v>
      </c>
      <c r="B78" s="21">
        <v>77</v>
      </c>
      <c r="C78" s="17">
        <v>0</v>
      </c>
      <c r="D78" s="13" t="s">
        <v>1977</v>
      </c>
      <c r="F78" s="13">
        <v>0</v>
      </c>
      <c r="G78" s="3">
        <v>0</v>
      </c>
      <c r="H78" s="13">
        <v>0</v>
      </c>
      <c r="I78" s="13">
        <v>0</v>
      </c>
      <c r="J78" s="13">
        <v>0</v>
      </c>
      <c r="K78" s="13">
        <v>0</v>
      </c>
      <c r="L78" s="13">
        <v>0</v>
      </c>
      <c r="M78" s="13">
        <v>0</v>
      </c>
      <c r="N78" s="13">
        <v>0</v>
      </c>
      <c r="O78" s="13">
        <v>0</v>
      </c>
      <c r="P78" s="13">
        <v>0</v>
      </c>
      <c r="Q78" s="13">
        <v>0</v>
      </c>
      <c r="S78" s="13" t="b">
        <v>0</v>
      </c>
      <c r="V78" s="13" t="s">
        <v>1978</v>
      </c>
      <c r="W78" s="13" t="s">
        <v>1901</v>
      </c>
    </row>
    <row r="79" spans="1:23" ht="11.25">
      <c r="A79" s="4">
        <v>78</v>
      </c>
      <c r="B79" s="21">
        <v>78</v>
      </c>
      <c r="C79" s="17">
        <v>0</v>
      </c>
      <c r="D79" s="13" t="s">
        <v>1979</v>
      </c>
      <c r="F79" s="13">
        <v>0</v>
      </c>
      <c r="G79" s="3">
        <v>0</v>
      </c>
      <c r="H79" s="13">
        <v>0</v>
      </c>
      <c r="I79" s="13">
        <v>0</v>
      </c>
      <c r="J79" s="13">
        <v>0</v>
      </c>
      <c r="K79" s="13">
        <v>0</v>
      </c>
      <c r="L79" s="13">
        <v>0</v>
      </c>
      <c r="M79" s="13">
        <v>0</v>
      </c>
      <c r="N79" s="13">
        <v>0</v>
      </c>
      <c r="O79" s="13">
        <v>0</v>
      </c>
      <c r="P79" s="13">
        <v>0</v>
      </c>
      <c r="Q79" s="13">
        <v>0</v>
      </c>
      <c r="S79" s="13" t="b">
        <v>0</v>
      </c>
      <c r="V79" s="13" t="s">
        <v>1978</v>
      </c>
      <c r="W79" s="13" t="s">
        <v>1901</v>
      </c>
    </row>
    <row r="80" spans="1:23" ht="11.25">
      <c r="A80" s="4">
        <v>79</v>
      </c>
      <c r="B80" s="2">
        <v>79</v>
      </c>
      <c r="C80" s="17">
        <v>0</v>
      </c>
      <c r="D80" s="13" t="s">
        <v>1980</v>
      </c>
      <c r="F80" s="13">
        <v>0</v>
      </c>
      <c r="G80" s="3">
        <v>0</v>
      </c>
      <c r="H80" s="13">
        <v>0</v>
      </c>
      <c r="I80" s="13">
        <v>0</v>
      </c>
      <c r="J80" s="13">
        <v>0</v>
      </c>
      <c r="K80" s="13">
        <v>0</v>
      </c>
      <c r="L80" s="13">
        <v>0</v>
      </c>
      <c r="M80" s="13">
        <v>0</v>
      </c>
      <c r="N80" s="13">
        <v>0</v>
      </c>
      <c r="O80" s="13">
        <v>0</v>
      </c>
      <c r="P80" s="13">
        <v>0</v>
      </c>
      <c r="Q80" s="13">
        <v>0</v>
      </c>
      <c r="S80" s="13" t="b">
        <v>0</v>
      </c>
      <c r="V80" s="13" t="s">
        <v>1978</v>
      </c>
      <c r="W80" s="13" t="s">
        <v>1901</v>
      </c>
    </row>
    <row r="81" spans="1:23" ht="11.25">
      <c r="A81" s="4">
        <v>80</v>
      </c>
      <c r="B81" s="21">
        <v>80</v>
      </c>
      <c r="C81" s="17">
        <v>0</v>
      </c>
      <c r="D81" s="13" t="s">
        <v>1981</v>
      </c>
      <c r="E81" s="18"/>
      <c r="F81" s="13">
        <v>0</v>
      </c>
      <c r="G81" s="3">
        <v>0</v>
      </c>
      <c r="H81" s="13">
        <v>0</v>
      </c>
      <c r="I81" s="13">
        <v>0</v>
      </c>
      <c r="J81" s="13">
        <v>0</v>
      </c>
      <c r="K81" s="13">
        <v>0</v>
      </c>
      <c r="L81" s="13">
        <v>0</v>
      </c>
      <c r="M81" s="13">
        <v>0</v>
      </c>
      <c r="N81" s="13">
        <v>0</v>
      </c>
      <c r="O81" s="13">
        <v>0</v>
      </c>
      <c r="P81" s="13">
        <v>0</v>
      </c>
      <c r="Q81" s="13">
        <v>0</v>
      </c>
      <c r="S81" s="13" t="b">
        <v>0</v>
      </c>
      <c r="V81" s="13" t="s">
        <v>1978</v>
      </c>
      <c r="W81" s="13" t="s">
        <v>1901</v>
      </c>
    </row>
    <row r="82" spans="1:23" ht="11.25">
      <c r="A82" s="4">
        <v>81</v>
      </c>
      <c r="B82" s="31">
        <v>81</v>
      </c>
      <c r="C82" s="17">
        <v>0</v>
      </c>
      <c r="D82" s="13" t="s">
        <v>1982</v>
      </c>
      <c r="E82" s="18"/>
      <c r="F82" s="13">
        <v>0</v>
      </c>
      <c r="G82" s="3">
        <v>0</v>
      </c>
      <c r="H82" s="13">
        <v>0</v>
      </c>
      <c r="I82" s="13">
        <v>0</v>
      </c>
      <c r="J82" s="13">
        <v>0</v>
      </c>
      <c r="K82" s="13">
        <v>0</v>
      </c>
      <c r="L82" s="13">
        <v>0</v>
      </c>
      <c r="M82" s="13">
        <v>0</v>
      </c>
      <c r="N82" s="13">
        <v>0</v>
      </c>
      <c r="O82" s="13">
        <v>0</v>
      </c>
      <c r="P82" s="13">
        <v>0</v>
      </c>
      <c r="Q82" s="13">
        <v>0</v>
      </c>
      <c r="S82" s="13" t="b">
        <v>0</v>
      </c>
      <c r="V82" s="13" t="s">
        <v>1978</v>
      </c>
      <c r="W82" s="13" t="s">
        <v>1901</v>
      </c>
    </row>
    <row r="83" spans="1:23" ht="11.25">
      <c r="A83" s="4">
        <v>82</v>
      </c>
      <c r="B83" s="21">
        <v>82</v>
      </c>
      <c r="C83" s="21">
        <v>0</v>
      </c>
      <c r="D83" s="13" t="s">
        <v>1983</v>
      </c>
      <c r="E83" s="18"/>
      <c r="F83" s="13">
        <v>0</v>
      </c>
      <c r="G83" s="3">
        <v>0</v>
      </c>
      <c r="H83" s="13">
        <v>0</v>
      </c>
      <c r="I83" s="13">
        <v>0</v>
      </c>
      <c r="J83" s="13">
        <v>0</v>
      </c>
      <c r="K83" s="13">
        <v>0</v>
      </c>
      <c r="L83" s="13">
        <v>0</v>
      </c>
      <c r="M83" s="13">
        <v>0</v>
      </c>
      <c r="N83" s="13">
        <v>0</v>
      </c>
      <c r="O83" s="13">
        <v>0</v>
      </c>
      <c r="P83" s="13">
        <v>0</v>
      </c>
      <c r="Q83" s="13">
        <v>0</v>
      </c>
      <c r="S83" s="13" t="b">
        <v>0</v>
      </c>
      <c r="V83" s="13" t="s">
        <v>1978</v>
      </c>
      <c r="W83" s="13" t="s">
        <v>1901</v>
      </c>
    </row>
    <row r="84" spans="1:23" ht="11.25">
      <c r="A84" s="4">
        <v>83</v>
      </c>
      <c r="B84" s="21">
        <v>83</v>
      </c>
      <c r="C84" s="21">
        <v>0</v>
      </c>
      <c r="D84" s="13" t="s">
        <v>1984</v>
      </c>
      <c r="E84" s="18"/>
      <c r="F84" s="13">
        <v>0</v>
      </c>
      <c r="G84" s="3">
        <v>0</v>
      </c>
      <c r="H84" s="13">
        <v>0</v>
      </c>
      <c r="I84" s="13">
        <v>0</v>
      </c>
      <c r="J84" s="13">
        <v>0</v>
      </c>
      <c r="K84" s="13">
        <v>0</v>
      </c>
      <c r="L84" s="13">
        <v>0</v>
      </c>
      <c r="M84" s="13">
        <v>0</v>
      </c>
      <c r="N84" s="13">
        <v>0</v>
      </c>
      <c r="O84" s="13">
        <v>0</v>
      </c>
      <c r="P84" s="13">
        <v>0</v>
      </c>
      <c r="Q84" s="13">
        <v>0</v>
      </c>
      <c r="S84" s="13" t="b">
        <v>0</v>
      </c>
      <c r="V84" s="13" t="s">
        <v>1978</v>
      </c>
      <c r="W84" s="13" t="s">
        <v>1901</v>
      </c>
    </row>
    <row r="85" spans="1:23" ht="11.25">
      <c r="A85" s="4">
        <v>84</v>
      </c>
      <c r="B85" s="21">
        <v>84</v>
      </c>
      <c r="C85" s="21">
        <v>0</v>
      </c>
      <c r="D85" s="13" t="s">
        <v>1985</v>
      </c>
      <c r="E85" s="18"/>
      <c r="F85" s="13">
        <v>0</v>
      </c>
      <c r="G85" s="3">
        <v>0</v>
      </c>
      <c r="H85" s="13">
        <v>0</v>
      </c>
      <c r="I85" s="13">
        <v>0</v>
      </c>
      <c r="J85" s="13">
        <v>0</v>
      </c>
      <c r="K85" s="13">
        <v>0</v>
      </c>
      <c r="L85" s="13">
        <v>0</v>
      </c>
      <c r="M85" s="13">
        <v>0</v>
      </c>
      <c r="N85" s="13">
        <v>0</v>
      </c>
      <c r="O85" s="13">
        <v>0</v>
      </c>
      <c r="P85" s="13">
        <v>0</v>
      </c>
      <c r="Q85" s="13">
        <v>0</v>
      </c>
      <c r="S85" s="13" t="b">
        <v>1</v>
      </c>
      <c r="U85" s="13" t="s">
        <v>1040</v>
      </c>
      <c r="W85" s="13" t="s">
        <v>1901</v>
      </c>
    </row>
    <row r="86" spans="1:23" ht="11.25">
      <c r="A86" s="15">
        <v>85</v>
      </c>
      <c r="B86" s="21">
        <v>85</v>
      </c>
      <c r="C86" s="21">
        <v>0</v>
      </c>
      <c r="D86" s="13" t="s">
        <v>1986</v>
      </c>
      <c r="E86" s="18"/>
      <c r="F86" s="13">
        <v>0</v>
      </c>
      <c r="G86" s="3">
        <v>0</v>
      </c>
      <c r="H86" s="13">
        <v>0</v>
      </c>
      <c r="I86" s="13">
        <v>0</v>
      </c>
      <c r="J86" s="13">
        <v>0</v>
      </c>
      <c r="K86" s="13">
        <v>0</v>
      </c>
      <c r="L86" s="13">
        <v>0</v>
      </c>
      <c r="M86" s="13">
        <v>0</v>
      </c>
      <c r="N86" s="13">
        <v>0</v>
      </c>
      <c r="O86" s="13">
        <v>0</v>
      </c>
      <c r="P86" s="13">
        <v>0</v>
      </c>
      <c r="Q86" s="13">
        <v>0</v>
      </c>
      <c r="R86" s="13" t="s">
        <v>417</v>
      </c>
      <c r="S86" s="13" t="b">
        <v>0</v>
      </c>
      <c r="T86" s="13" t="s">
        <v>1040</v>
      </c>
      <c r="W86" s="13" t="s">
        <v>1901</v>
      </c>
    </row>
    <row r="87" spans="1:23" ht="11.25">
      <c r="A87" s="15">
        <v>86</v>
      </c>
      <c r="B87" s="21">
        <v>86</v>
      </c>
      <c r="C87" s="21">
        <v>0</v>
      </c>
      <c r="D87" s="13" t="s">
        <v>1125</v>
      </c>
      <c r="E87" s="18"/>
      <c r="F87" s="13">
        <v>4813579</v>
      </c>
      <c r="G87" s="3">
        <v>0</v>
      </c>
      <c r="H87" s="13">
        <v>0</v>
      </c>
      <c r="I87" s="13">
        <v>0</v>
      </c>
      <c r="J87" s="13">
        <v>1921223</v>
      </c>
      <c r="K87" s="13">
        <v>6734802</v>
      </c>
      <c r="L87" s="13">
        <v>0</v>
      </c>
      <c r="M87" s="13">
        <v>0</v>
      </c>
      <c r="N87" s="13">
        <v>0</v>
      </c>
      <c r="O87" s="13">
        <v>0</v>
      </c>
      <c r="P87" s="13">
        <v>0</v>
      </c>
      <c r="Q87" s="13">
        <v>0</v>
      </c>
      <c r="S87" s="13" t="b">
        <v>0</v>
      </c>
      <c r="V87" s="13" t="s">
        <v>1987</v>
      </c>
      <c r="W87" s="13" t="s">
        <v>1901</v>
      </c>
    </row>
    <row r="88" spans="1:23" ht="11.25">
      <c r="A88" s="15">
        <v>87</v>
      </c>
      <c r="B88" s="21">
        <v>87</v>
      </c>
      <c r="C88" s="21">
        <v>0</v>
      </c>
      <c r="D88" s="13" t="s">
        <v>1126</v>
      </c>
      <c r="F88" s="13">
        <v>30691432</v>
      </c>
      <c r="G88" s="13">
        <v>160932</v>
      </c>
      <c r="H88" s="13">
        <v>4500</v>
      </c>
      <c r="I88" s="13">
        <v>0</v>
      </c>
      <c r="J88" s="13">
        <v>89241</v>
      </c>
      <c r="K88" s="13">
        <v>30937105</v>
      </c>
      <c r="L88" s="13">
        <v>0</v>
      </c>
      <c r="M88" s="13">
        <v>0</v>
      </c>
      <c r="N88" s="13">
        <v>0</v>
      </c>
      <c r="O88" s="13">
        <v>0</v>
      </c>
      <c r="P88" s="13">
        <v>0</v>
      </c>
      <c r="Q88" s="13">
        <v>0</v>
      </c>
      <c r="S88" s="13" t="b">
        <v>0</v>
      </c>
      <c r="V88" s="13" t="s">
        <v>1987</v>
      </c>
      <c r="W88" s="13" t="s">
        <v>1901</v>
      </c>
    </row>
    <row r="89" spans="1:23" ht="11.25">
      <c r="A89" s="4">
        <v>88</v>
      </c>
      <c r="B89" s="21">
        <v>88</v>
      </c>
      <c r="C89" s="17">
        <v>0</v>
      </c>
      <c r="D89" s="8" t="s">
        <v>1127</v>
      </c>
      <c r="F89" s="13">
        <v>37228235</v>
      </c>
      <c r="G89" s="13">
        <v>428513</v>
      </c>
      <c r="H89" s="13">
        <v>2902561</v>
      </c>
      <c r="I89" s="13">
        <v>0</v>
      </c>
      <c r="J89" s="13">
        <v>1997</v>
      </c>
      <c r="K89" s="13">
        <v>34756184</v>
      </c>
      <c r="L89" s="13">
        <v>0</v>
      </c>
      <c r="M89" s="13">
        <v>0</v>
      </c>
      <c r="N89" s="13">
        <v>0</v>
      </c>
      <c r="O89" s="13">
        <v>0</v>
      </c>
      <c r="P89" s="13">
        <v>0</v>
      </c>
      <c r="Q89" s="13">
        <v>0</v>
      </c>
      <c r="S89" s="13" t="b">
        <v>0</v>
      </c>
      <c r="V89" s="13" t="s">
        <v>1987</v>
      </c>
      <c r="W89" s="13" t="s">
        <v>1901</v>
      </c>
    </row>
    <row r="90" spans="1:23" ht="11.25">
      <c r="A90" s="15">
        <v>89</v>
      </c>
      <c r="B90" s="21">
        <v>89</v>
      </c>
      <c r="C90" s="21">
        <v>0</v>
      </c>
      <c r="D90" s="13" t="s">
        <v>1128</v>
      </c>
      <c r="F90" s="13">
        <v>3267761</v>
      </c>
      <c r="G90" s="13">
        <v>0</v>
      </c>
      <c r="H90" s="13">
        <v>183971</v>
      </c>
      <c r="I90" s="13">
        <v>0</v>
      </c>
      <c r="J90" s="13">
        <v>-1872930</v>
      </c>
      <c r="K90" s="13">
        <v>1210860</v>
      </c>
      <c r="L90" s="13">
        <v>0</v>
      </c>
      <c r="M90" s="13">
        <v>0</v>
      </c>
      <c r="N90" s="13">
        <v>0</v>
      </c>
      <c r="O90" s="13">
        <v>0</v>
      </c>
      <c r="P90" s="13">
        <v>0</v>
      </c>
      <c r="Q90" s="13">
        <v>0</v>
      </c>
      <c r="S90" s="13" t="b">
        <v>0</v>
      </c>
      <c r="V90" s="13" t="s">
        <v>1987</v>
      </c>
      <c r="W90" s="13" t="s">
        <v>1901</v>
      </c>
    </row>
    <row r="91" spans="1:23" ht="11.25">
      <c r="A91" s="26">
        <v>90</v>
      </c>
      <c r="B91" s="24">
        <v>90</v>
      </c>
      <c r="C91" s="24">
        <v>0</v>
      </c>
      <c r="D91" s="23" t="s">
        <v>1129</v>
      </c>
      <c r="E91" s="23"/>
      <c r="F91" s="13">
        <v>1056099</v>
      </c>
      <c r="G91" s="13">
        <v>0</v>
      </c>
      <c r="H91" s="13">
        <v>0</v>
      </c>
      <c r="I91" s="13">
        <v>0</v>
      </c>
      <c r="J91" s="13">
        <v>4991</v>
      </c>
      <c r="K91" s="13">
        <v>1061090</v>
      </c>
      <c r="L91" s="13">
        <v>0</v>
      </c>
      <c r="M91" s="13">
        <v>0</v>
      </c>
      <c r="N91" s="13">
        <v>0</v>
      </c>
      <c r="O91" s="13">
        <v>0</v>
      </c>
      <c r="P91" s="13">
        <v>0</v>
      </c>
      <c r="Q91" s="13">
        <v>0</v>
      </c>
      <c r="S91" s="13" t="b">
        <v>0</v>
      </c>
      <c r="V91" s="13" t="s">
        <v>1987</v>
      </c>
      <c r="W91" s="13" t="s">
        <v>1901</v>
      </c>
    </row>
    <row r="92" spans="1:23" ht="11.25">
      <c r="A92" s="15">
        <v>91</v>
      </c>
      <c r="B92" s="21">
        <v>91</v>
      </c>
      <c r="C92" s="21">
        <v>0</v>
      </c>
      <c r="D92" s="13" t="s">
        <v>1130</v>
      </c>
      <c r="F92" s="13">
        <v>6070156</v>
      </c>
      <c r="G92" s="13">
        <v>118363</v>
      </c>
      <c r="H92" s="13">
        <v>419735</v>
      </c>
      <c r="I92" s="13">
        <v>0</v>
      </c>
      <c r="J92" s="13">
        <v>149743</v>
      </c>
      <c r="K92" s="13">
        <v>5918527</v>
      </c>
      <c r="L92" s="13">
        <v>0</v>
      </c>
      <c r="M92" s="13">
        <v>0</v>
      </c>
      <c r="N92" s="13">
        <v>0</v>
      </c>
      <c r="O92" s="13">
        <v>0</v>
      </c>
      <c r="P92" s="13">
        <v>0</v>
      </c>
      <c r="Q92" s="13">
        <v>0</v>
      </c>
      <c r="S92" s="13" t="b">
        <v>0</v>
      </c>
      <c r="V92" s="13" t="s">
        <v>1987</v>
      </c>
      <c r="W92" s="13" t="s">
        <v>1901</v>
      </c>
    </row>
    <row r="93" spans="1:23" ht="11.25">
      <c r="A93" s="15">
        <v>92</v>
      </c>
      <c r="B93" s="21">
        <v>92</v>
      </c>
      <c r="C93" s="21">
        <v>0</v>
      </c>
      <c r="D93" s="13" t="s">
        <v>1131</v>
      </c>
      <c r="F93" s="13">
        <v>13175038</v>
      </c>
      <c r="G93" s="13">
        <v>203991</v>
      </c>
      <c r="H93" s="13">
        <v>33696</v>
      </c>
      <c r="I93" s="13">
        <v>0</v>
      </c>
      <c r="J93" s="13">
        <v>1997</v>
      </c>
      <c r="K93" s="13">
        <v>13347330</v>
      </c>
      <c r="L93" s="13">
        <v>0</v>
      </c>
      <c r="M93" s="13">
        <v>0</v>
      </c>
      <c r="N93" s="13">
        <v>0</v>
      </c>
      <c r="O93" s="13">
        <v>0</v>
      </c>
      <c r="P93" s="13">
        <v>0</v>
      </c>
      <c r="Q93" s="13">
        <v>0</v>
      </c>
      <c r="S93" s="13" t="b">
        <v>0</v>
      </c>
      <c r="V93" s="13" t="s">
        <v>1987</v>
      </c>
      <c r="W93" s="13" t="s">
        <v>1901</v>
      </c>
    </row>
    <row r="94" spans="1:23" ht="11.25">
      <c r="A94" s="15">
        <v>93</v>
      </c>
      <c r="B94" s="21">
        <v>93</v>
      </c>
      <c r="C94" s="21">
        <v>0</v>
      </c>
      <c r="D94" s="13" t="s">
        <v>1132</v>
      </c>
      <c r="F94" s="13">
        <v>1452796</v>
      </c>
      <c r="G94" s="13">
        <v>0</v>
      </c>
      <c r="H94" s="13">
        <v>256716</v>
      </c>
      <c r="I94" s="13">
        <v>0</v>
      </c>
      <c r="J94" s="13">
        <v>19966</v>
      </c>
      <c r="K94" s="13">
        <v>1216046</v>
      </c>
      <c r="L94" s="13">
        <v>0</v>
      </c>
      <c r="M94" s="13">
        <v>0</v>
      </c>
      <c r="N94" s="13">
        <v>0</v>
      </c>
      <c r="O94" s="13">
        <v>0</v>
      </c>
      <c r="P94" s="13">
        <v>0</v>
      </c>
      <c r="Q94" s="13">
        <v>0</v>
      </c>
      <c r="S94" s="13" t="b">
        <v>0</v>
      </c>
      <c r="V94" s="13" t="s">
        <v>1987</v>
      </c>
      <c r="W94" s="13" t="s">
        <v>1901</v>
      </c>
    </row>
    <row r="95" spans="1:23" ht="11.25">
      <c r="A95" s="15">
        <v>94</v>
      </c>
      <c r="B95" s="21">
        <v>94</v>
      </c>
      <c r="C95" s="21">
        <v>0</v>
      </c>
      <c r="D95" s="13" t="s">
        <v>1133</v>
      </c>
      <c r="F95" s="13">
        <v>38229552</v>
      </c>
      <c r="G95" s="13">
        <v>3359914</v>
      </c>
      <c r="H95" s="13">
        <v>328817</v>
      </c>
      <c r="I95" s="13">
        <v>0</v>
      </c>
      <c r="J95" s="13">
        <v>352431</v>
      </c>
      <c r="K95" s="13">
        <v>41613080</v>
      </c>
      <c r="L95" s="13">
        <v>0</v>
      </c>
      <c r="M95" s="13">
        <v>0</v>
      </c>
      <c r="N95" s="13">
        <v>0</v>
      </c>
      <c r="O95" s="13">
        <v>0</v>
      </c>
      <c r="P95" s="13">
        <v>0</v>
      </c>
      <c r="Q95" s="13">
        <v>0</v>
      </c>
      <c r="S95" s="13" t="b">
        <v>0</v>
      </c>
      <c r="V95" s="13" t="s">
        <v>1987</v>
      </c>
      <c r="W95" s="13" t="s">
        <v>1901</v>
      </c>
    </row>
    <row r="96" spans="1:23" ht="11.25">
      <c r="A96" s="26">
        <v>95</v>
      </c>
      <c r="B96" s="24">
        <v>95</v>
      </c>
      <c r="C96" s="24">
        <v>0</v>
      </c>
      <c r="D96" s="23" t="s">
        <v>1134</v>
      </c>
      <c r="E96" s="23"/>
      <c r="F96" s="13">
        <v>445416</v>
      </c>
      <c r="G96" s="13">
        <v>3736</v>
      </c>
      <c r="H96" s="13">
        <v>3608</v>
      </c>
      <c r="I96" s="13">
        <v>0</v>
      </c>
      <c r="J96" s="13">
        <v>4391</v>
      </c>
      <c r="K96" s="13">
        <v>449935</v>
      </c>
      <c r="L96" s="13">
        <v>0</v>
      </c>
      <c r="M96" s="13">
        <v>0</v>
      </c>
      <c r="N96" s="13">
        <v>0</v>
      </c>
      <c r="O96" s="13">
        <v>0</v>
      </c>
      <c r="P96" s="13">
        <v>0</v>
      </c>
      <c r="Q96" s="13">
        <v>0</v>
      </c>
      <c r="S96" s="13" t="b">
        <v>0</v>
      </c>
      <c r="V96" s="13" t="s">
        <v>1987</v>
      </c>
      <c r="W96" s="13" t="s">
        <v>1901</v>
      </c>
    </row>
    <row r="97" spans="1:23" ht="11.25">
      <c r="A97" s="15">
        <v>96</v>
      </c>
      <c r="B97" s="21">
        <v>96</v>
      </c>
      <c r="C97" s="21">
        <v>0</v>
      </c>
      <c r="D97" s="13" t="s">
        <v>1988</v>
      </c>
      <c r="F97" s="13">
        <v>136430064</v>
      </c>
      <c r="G97" s="13">
        <v>4275449</v>
      </c>
      <c r="H97" s="13">
        <v>4133604</v>
      </c>
      <c r="I97" s="13">
        <v>0</v>
      </c>
      <c r="J97" s="13">
        <v>673050</v>
      </c>
      <c r="K97" s="13">
        <v>137244959</v>
      </c>
      <c r="L97" s="13">
        <v>0</v>
      </c>
      <c r="M97" s="13">
        <v>0</v>
      </c>
      <c r="N97" s="13">
        <v>0</v>
      </c>
      <c r="O97" s="13">
        <v>0</v>
      </c>
      <c r="P97" s="13">
        <v>0</v>
      </c>
      <c r="Q97" s="13">
        <v>0</v>
      </c>
      <c r="S97" s="13" t="b">
        <v>1</v>
      </c>
      <c r="U97" s="13" t="s">
        <v>1040</v>
      </c>
      <c r="W97" s="13" t="s">
        <v>1901</v>
      </c>
    </row>
    <row r="98" spans="1:23" ht="11.25">
      <c r="A98" s="15">
        <v>97</v>
      </c>
      <c r="B98" s="21">
        <v>97</v>
      </c>
      <c r="C98" s="21">
        <v>0</v>
      </c>
      <c r="D98" s="13" t="s">
        <v>1135</v>
      </c>
      <c r="F98" s="13">
        <v>0</v>
      </c>
      <c r="G98" s="13">
        <v>0</v>
      </c>
      <c r="H98" s="13">
        <v>0</v>
      </c>
      <c r="I98" s="13">
        <v>0</v>
      </c>
      <c r="J98" s="13">
        <v>16026</v>
      </c>
      <c r="K98" s="13">
        <v>16026</v>
      </c>
      <c r="L98" s="13">
        <v>0</v>
      </c>
      <c r="M98" s="13">
        <v>0</v>
      </c>
      <c r="N98" s="13">
        <v>0</v>
      </c>
      <c r="O98" s="13">
        <v>0</v>
      </c>
      <c r="P98" s="13">
        <v>0</v>
      </c>
      <c r="Q98" s="13">
        <v>0</v>
      </c>
      <c r="S98" s="13" t="b">
        <v>0</v>
      </c>
      <c r="V98" s="13" t="s">
        <v>1989</v>
      </c>
      <c r="W98" s="13" t="s">
        <v>1901</v>
      </c>
    </row>
    <row r="99" spans="1:23" ht="11.25">
      <c r="A99" s="15">
        <v>98</v>
      </c>
      <c r="B99" s="21">
        <v>98</v>
      </c>
      <c r="C99" s="21">
        <v>0</v>
      </c>
      <c r="D99" s="13" t="s">
        <v>1136</v>
      </c>
      <c r="F99" s="13">
        <v>0</v>
      </c>
      <c r="G99" s="13">
        <v>0</v>
      </c>
      <c r="H99" s="13">
        <v>0</v>
      </c>
      <c r="I99" s="13">
        <v>0</v>
      </c>
      <c r="J99" s="13">
        <v>0</v>
      </c>
      <c r="K99" s="13">
        <v>0</v>
      </c>
      <c r="L99" s="13">
        <v>0</v>
      </c>
      <c r="M99" s="13">
        <v>0</v>
      </c>
      <c r="N99" s="13">
        <v>0</v>
      </c>
      <c r="O99" s="13">
        <v>0</v>
      </c>
      <c r="P99" s="13">
        <v>0</v>
      </c>
      <c r="Q99" s="13">
        <v>0</v>
      </c>
      <c r="S99" s="13" t="b">
        <v>0</v>
      </c>
      <c r="V99" s="13" t="s">
        <v>1989</v>
      </c>
      <c r="W99" s="13" t="s">
        <v>1901</v>
      </c>
    </row>
    <row r="100" spans="1:23" ht="11.25">
      <c r="A100" s="15">
        <v>99</v>
      </c>
      <c r="B100" s="21">
        <v>99</v>
      </c>
      <c r="C100" s="21">
        <v>0</v>
      </c>
      <c r="D100" s="13" t="s">
        <v>1990</v>
      </c>
      <c r="F100" s="13">
        <v>136430064</v>
      </c>
      <c r="G100" s="13">
        <v>4275449</v>
      </c>
      <c r="H100" s="13">
        <v>4133604</v>
      </c>
      <c r="I100" s="13">
        <v>0</v>
      </c>
      <c r="J100" s="13">
        <v>689076</v>
      </c>
      <c r="K100" s="13">
        <v>137260985</v>
      </c>
      <c r="L100" s="13">
        <v>0</v>
      </c>
      <c r="M100" s="13">
        <v>0</v>
      </c>
      <c r="N100" s="13">
        <v>0</v>
      </c>
      <c r="O100" s="13">
        <v>0</v>
      </c>
      <c r="P100" s="13">
        <v>0</v>
      </c>
      <c r="Q100" s="13">
        <v>0</v>
      </c>
      <c r="S100" s="13" t="b">
        <v>1</v>
      </c>
      <c r="U100" s="13" t="s">
        <v>1040</v>
      </c>
      <c r="W100" s="13" t="s">
        <v>1901</v>
      </c>
    </row>
    <row r="101" spans="1:23" ht="11.25">
      <c r="A101" s="15">
        <v>100</v>
      </c>
      <c r="B101" s="21">
        <v>100</v>
      </c>
      <c r="C101" s="21">
        <v>0</v>
      </c>
      <c r="D101" s="14" t="s">
        <v>1137</v>
      </c>
      <c r="F101" s="13">
        <v>4542095846</v>
      </c>
      <c r="G101" s="13">
        <v>581155519</v>
      </c>
      <c r="H101" s="13">
        <v>46766314</v>
      </c>
      <c r="I101" s="13">
        <v>-1152811</v>
      </c>
      <c r="J101" s="13">
        <v>24672572</v>
      </c>
      <c r="K101" s="13">
        <v>5100004812</v>
      </c>
      <c r="L101" s="13">
        <v>0</v>
      </c>
      <c r="M101" s="13">
        <v>0</v>
      </c>
      <c r="N101" s="13">
        <v>0</v>
      </c>
      <c r="O101" s="13">
        <v>0</v>
      </c>
      <c r="P101" s="13">
        <v>0</v>
      </c>
      <c r="Q101" s="13">
        <v>0</v>
      </c>
      <c r="S101" s="13" t="b">
        <v>1</v>
      </c>
      <c r="U101" s="13" t="s">
        <v>1040</v>
      </c>
      <c r="W101" s="13" t="s">
        <v>1901</v>
      </c>
    </row>
    <row r="102" spans="1:23" ht="11.25">
      <c r="A102" s="15">
        <v>101</v>
      </c>
      <c r="B102" s="21">
        <v>101</v>
      </c>
      <c r="C102" s="21">
        <v>0</v>
      </c>
      <c r="D102" s="13" t="s">
        <v>1138</v>
      </c>
      <c r="F102" s="13">
        <v>0</v>
      </c>
      <c r="G102" s="13">
        <v>0</v>
      </c>
      <c r="H102" s="13">
        <v>0</v>
      </c>
      <c r="I102" s="13">
        <v>0</v>
      </c>
      <c r="J102" s="13">
        <v>0</v>
      </c>
      <c r="K102" s="13">
        <v>0</v>
      </c>
      <c r="L102" s="13">
        <v>0</v>
      </c>
      <c r="M102" s="13">
        <v>0</v>
      </c>
      <c r="N102" s="13">
        <v>0</v>
      </c>
      <c r="O102" s="13">
        <v>0</v>
      </c>
      <c r="P102" s="13">
        <v>0</v>
      </c>
      <c r="Q102" s="13">
        <v>0</v>
      </c>
      <c r="S102" s="13" t="b">
        <v>0</v>
      </c>
      <c r="V102" s="13" t="s">
        <v>1991</v>
      </c>
      <c r="W102" s="13" t="s">
        <v>1901</v>
      </c>
    </row>
    <row r="103" spans="1:23" ht="11.25">
      <c r="A103" s="15">
        <v>102</v>
      </c>
      <c r="B103" s="21">
        <v>102</v>
      </c>
      <c r="C103" s="21">
        <v>0</v>
      </c>
      <c r="D103" s="13" t="s">
        <v>1139</v>
      </c>
      <c r="F103" s="13">
        <v>0</v>
      </c>
      <c r="G103" s="13">
        <v>0</v>
      </c>
      <c r="H103" s="13">
        <v>0</v>
      </c>
      <c r="I103" s="13">
        <v>0</v>
      </c>
      <c r="J103" s="13">
        <v>0</v>
      </c>
      <c r="K103" s="13">
        <v>0</v>
      </c>
      <c r="L103" s="13">
        <v>0</v>
      </c>
      <c r="M103" s="13">
        <v>0</v>
      </c>
      <c r="N103" s="13">
        <v>0</v>
      </c>
      <c r="O103" s="13">
        <v>0</v>
      </c>
      <c r="P103" s="13">
        <v>0</v>
      </c>
      <c r="Q103" s="13">
        <v>0</v>
      </c>
      <c r="S103" s="13" t="b">
        <v>0</v>
      </c>
      <c r="V103" s="13" t="s">
        <v>1992</v>
      </c>
      <c r="W103" s="13" t="s">
        <v>1901</v>
      </c>
    </row>
    <row r="104" spans="1:23" ht="11.25">
      <c r="A104" s="15">
        <v>103</v>
      </c>
      <c r="B104" s="21">
        <v>103</v>
      </c>
      <c r="C104" s="21">
        <v>0</v>
      </c>
      <c r="D104" s="13" t="s">
        <v>1140</v>
      </c>
      <c r="F104" s="13">
        <v>0</v>
      </c>
      <c r="G104" s="13">
        <v>0</v>
      </c>
      <c r="H104" s="13">
        <v>0</v>
      </c>
      <c r="I104" s="13">
        <v>0</v>
      </c>
      <c r="J104" s="13">
        <v>0</v>
      </c>
      <c r="K104" s="13">
        <v>0</v>
      </c>
      <c r="L104" s="13">
        <v>0</v>
      </c>
      <c r="M104" s="13">
        <v>0</v>
      </c>
      <c r="N104" s="13">
        <v>0</v>
      </c>
      <c r="O104" s="13">
        <v>0</v>
      </c>
      <c r="P104" s="13">
        <v>0</v>
      </c>
      <c r="Q104" s="13">
        <v>0</v>
      </c>
      <c r="S104" s="13" t="b">
        <v>0</v>
      </c>
      <c r="V104" s="13" t="s">
        <v>1991</v>
      </c>
      <c r="W104" s="13" t="s">
        <v>1901</v>
      </c>
    </row>
    <row r="105" spans="1:23" ht="11.25">
      <c r="A105" s="15">
        <v>104</v>
      </c>
      <c r="B105" s="21">
        <v>104</v>
      </c>
      <c r="C105" s="21">
        <v>0</v>
      </c>
      <c r="D105" s="13" t="s">
        <v>1993</v>
      </c>
      <c r="F105" s="13">
        <v>4542095846</v>
      </c>
      <c r="G105" s="13">
        <v>581155519</v>
      </c>
      <c r="H105" s="13">
        <v>46766314</v>
      </c>
      <c r="I105" s="13">
        <v>-1152811</v>
      </c>
      <c r="J105" s="13">
        <v>24672572</v>
      </c>
      <c r="K105" s="13">
        <v>5100004812</v>
      </c>
      <c r="L105" s="13">
        <v>0</v>
      </c>
      <c r="M105" s="13">
        <v>0</v>
      </c>
      <c r="N105" s="13">
        <v>0</v>
      </c>
      <c r="O105" s="13">
        <v>0</v>
      </c>
      <c r="P105" s="13">
        <v>0</v>
      </c>
      <c r="Q105" s="13">
        <v>0</v>
      </c>
      <c r="S105" s="13" t="b">
        <v>1</v>
      </c>
      <c r="U105" s="13" t="s">
        <v>1040</v>
      </c>
      <c r="W105" s="13" t="s">
        <v>1901</v>
      </c>
    </row>
  </sheetData>
  <sheetProtection/>
  <printOptions/>
  <pageMargins left="0.75" right="0.75" top="1" bottom="1" header="0.5" footer="0.5"/>
  <pageSetup horizontalDpi="600" verticalDpi="600" orientation="portrait" r:id="rId1"/>
</worksheet>
</file>

<file path=xl/worksheets/sheet31.xml><?xml version="1.0" encoding="utf-8"?>
<worksheet xmlns="http://schemas.openxmlformats.org/spreadsheetml/2006/main" xmlns:r="http://schemas.openxmlformats.org/officeDocument/2006/relationships">
  <sheetPr>
    <tabColor indexed="26"/>
  </sheetPr>
  <dimension ref="A1:U174"/>
  <sheetViews>
    <sheetView zoomScalePageLayoutView="0" workbookViewId="0" topLeftCell="A1">
      <selection activeCell="G24" sqref="G24"/>
    </sheetView>
  </sheetViews>
  <sheetFormatPr defaultColWidth="9.00390625" defaultRowHeight="15.75"/>
  <cols>
    <col min="1" max="1" width="11.625" style="72" customWidth="1"/>
    <col min="2" max="2" width="9.75390625" style="72" customWidth="1"/>
    <col min="3" max="3" width="15.625" style="72" customWidth="1"/>
    <col min="4" max="4" width="17.25390625" style="72" customWidth="1"/>
    <col min="5" max="5" width="16.75390625" style="72" customWidth="1"/>
    <col min="6" max="16384" width="9.00390625" style="72" customWidth="1"/>
  </cols>
  <sheetData>
    <row r="1" spans="1:21" ht="11.25">
      <c r="A1" s="53" t="s">
        <v>403</v>
      </c>
      <c r="B1" s="53" t="s">
        <v>404</v>
      </c>
      <c r="C1" s="93" t="s">
        <v>405</v>
      </c>
      <c r="D1" s="93" t="s">
        <v>374</v>
      </c>
      <c r="E1" s="72" t="s">
        <v>375</v>
      </c>
      <c r="F1" s="72" t="s">
        <v>1336</v>
      </c>
      <c r="G1" s="72" t="s">
        <v>409</v>
      </c>
      <c r="H1" s="72" t="s">
        <v>1209</v>
      </c>
      <c r="I1" s="72" t="s">
        <v>1337</v>
      </c>
      <c r="J1" s="72" t="s">
        <v>1338</v>
      </c>
      <c r="K1" s="72" t="s">
        <v>1339</v>
      </c>
      <c r="L1" s="72" t="s">
        <v>1340</v>
      </c>
      <c r="M1" s="72" t="s">
        <v>1341</v>
      </c>
      <c r="N1" s="72" t="s">
        <v>1342</v>
      </c>
      <c r="O1" s="72" t="s">
        <v>1343</v>
      </c>
      <c r="P1" s="72" t="s">
        <v>410</v>
      </c>
      <c r="Q1" s="72" t="s">
        <v>411</v>
      </c>
      <c r="R1" s="72" t="s">
        <v>412</v>
      </c>
      <c r="S1" s="72" t="s">
        <v>413</v>
      </c>
      <c r="T1" s="72" t="s">
        <v>414</v>
      </c>
      <c r="U1" s="72" t="s">
        <v>415</v>
      </c>
    </row>
    <row r="2" spans="1:21" ht="11.25">
      <c r="A2" s="53">
        <v>1</v>
      </c>
      <c r="B2" s="53">
        <v>1</v>
      </c>
      <c r="C2" s="93">
        <v>0</v>
      </c>
      <c r="D2" s="93" t="s">
        <v>1210</v>
      </c>
      <c r="G2" s="72">
        <v>1881781615</v>
      </c>
      <c r="H2" s="72">
        <v>1881622047</v>
      </c>
      <c r="I2" s="72">
        <v>159568</v>
      </c>
      <c r="J2" s="72">
        <v>0</v>
      </c>
      <c r="K2" s="72">
        <v>0</v>
      </c>
      <c r="L2" s="72">
        <v>0</v>
      </c>
      <c r="M2" s="72">
        <v>0</v>
      </c>
      <c r="N2" s="72">
        <v>0</v>
      </c>
      <c r="O2" s="72">
        <v>0</v>
      </c>
      <c r="Q2" s="72" t="b">
        <v>1</v>
      </c>
      <c r="S2" s="72" t="s">
        <v>1344</v>
      </c>
      <c r="T2" s="72" t="s">
        <v>1345</v>
      </c>
      <c r="U2" s="72" t="s">
        <v>1901</v>
      </c>
    </row>
    <row r="3" spans="1:21" ht="11.25">
      <c r="A3" s="53">
        <v>2</v>
      </c>
      <c r="B3" s="53">
        <v>2</v>
      </c>
      <c r="C3" s="93">
        <v>0</v>
      </c>
      <c r="D3" s="93" t="s">
        <v>1211</v>
      </c>
      <c r="G3" s="72">
        <v>0</v>
      </c>
      <c r="H3" s="72">
        <v>0</v>
      </c>
      <c r="I3" s="72">
        <v>0</v>
      </c>
      <c r="J3" s="72">
        <v>0</v>
      </c>
      <c r="K3" s="72">
        <v>0</v>
      </c>
      <c r="L3" s="72">
        <v>0</v>
      </c>
      <c r="M3" s="72">
        <v>0</v>
      </c>
      <c r="N3" s="72">
        <v>0</v>
      </c>
      <c r="O3" s="72">
        <v>0</v>
      </c>
      <c r="P3" s="72" t="s">
        <v>417</v>
      </c>
      <c r="Q3" s="72" t="b">
        <v>0</v>
      </c>
      <c r="R3" s="72" t="s">
        <v>1346</v>
      </c>
      <c r="U3" s="72" t="s">
        <v>1901</v>
      </c>
    </row>
    <row r="4" spans="1:21" ht="11.25">
      <c r="A4" s="53">
        <v>3</v>
      </c>
      <c r="B4" s="53">
        <v>3</v>
      </c>
      <c r="C4" s="93">
        <v>0</v>
      </c>
      <c r="D4" s="93" t="s">
        <v>1212</v>
      </c>
      <c r="G4" s="72">
        <v>135901909</v>
      </c>
      <c r="H4" s="72">
        <v>135901909</v>
      </c>
      <c r="I4" s="72">
        <v>0</v>
      </c>
      <c r="J4" s="72">
        <v>0</v>
      </c>
      <c r="K4" s="72">
        <v>0</v>
      </c>
      <c r="L4" s="72">
        <v>0</v>
      </c>
      <c r="M4" s="72">
        <v>0</v>
      </c>
      <c r="N4" s="72">
        <v>0</v>
      </c>
      <c r="O4" s="72">
        <v>0</v>
      </c>
      <c r="P4" s="72" t="s">
        <v>417</v>
      </c>
      <c r="Q4" s="72" t="b">
        <v>1</v>
      </c>
      <c r="R4" s="72" t="s">
        <v>1347</v>
      </c>
      <c r="S4" s="72" t="s">
        <v>1344</v>
      </c>
      <c r="T4" s="72" t="s">
        <v>1348</v>
      </c>
      <c r="U4" s="72" t="s">
        <v>1901</v>
      </c>
    </row>
    <row r="5" spans="1:21" ht="11.25">
      <c r="A5" s="53">
        <v>4</v>
      </c>
      <c r="B5" s="53">
        <v>4</v>
      </c>
      <c r="C5" s="93">
        <v>0</v>
      </c>
      <c r="D5" s="93" t="s">
        <v>1213</v>
      </c>
      <c r="G5" s="72">
        <v>531710</v>
      </c>
      <c r="H5" s="72">
        <v>531710</v>
      </c>
      <c r="I5" s="72">
        <v>0</v>
      </c>
      <c r="J5" s="72">
        <v>0</v>
      </c>
      <c r="K5" s="72">
        <v>0</v>
      </c>
      <c r="L5" s="72">
        <v>0</v>
      </c>
      <c r="M5" s="72">
        <v>0</v>
      </c>
      <c r="N5" s="72">
        <v>0</v>
      </c>
      <c r="O5" s="72">
        <v>0</v>
      </c>
      <c r="P5" s="72" t="s">
        <v>417</v>
      </c>
      <c r="Q5" s="72" t="b">
        <v>1</v>
      </c>
      <c r="R5" s="72" t="s">
        <v>1347</v>
      </c>
      <c r="S5" s="72" t="s">
        <v>1344</v>
      </c>
      <c r="T5" s="72" t="s">
        <v>1348</v>
      </c>
      <c r="U5" s="72" t="s">
        <v>1901</v>
      </c>
    </row>
    <row r="6" spans="1:21" ht="11.25">
      <c r="A6" s="53">
        <v>5</v>
      </c>
      <c r="B6" s="53">
        <v>5</v>
      </c>
      <c r="C6" s="93">
        <v>0</v>
      </c>
      <c r="D6" s="93" t="s">
        <v>1214</v>
      </c>
      <c r="G6" s="72">
        <v>0</v>
      </c>
      <c r="H6" s="72">
        <v>0</v>
      </c>
      <c r="I6" s="72">
        <v>0</v>
      </c>
      <c r="J6" s="72">
        <v>0</v>
      </c>
      <c r="K6" s="72">
        <v>0</v>
      </c>
      <c r="L6" s="72">
        <v>0</v>
      </c>
      <c r="M6" s="72">
        <v>0</v>
      </c>
      <c r="N6" s="72">
        <v>0</v>
      </c>
      <c r="O6" s="72">
        <v>0</v>
      </c>
      <c r="P6" s="72" t="s">
        <v>417</v>
      </c>
      <c r="Q6" s="72" t="b">
        <v>1</v>
      </c>
      <c r="R6" s="72" t="s">
        <v>418</v>
      </c>
      <c r="S6" s="72" t="s">
        <v>1344</v>
      </c>
      <c r="T6" s="72" t="s">
        <v>1348</v>
      </c>
      <c r="U6" s="72" t="s">
        <v>1901</v>
      </c>
    </row>
    <row r="7" spans="1:21" ht="11.25">
      <c r="A7" s="53">
        <v>6</v>
      </c>
      <c r="B7" s="53">
        <v>6</v>
      </c>
      <c r="C7" s="93">
        <v>0</v>
      </c>
      <c r="D7" s="93" t="s">
        <v>1215</v>
      </c>
      <c r="G7" s="72">
        <v>0</v>
      </c>
      <c r="H7" s="72">
        <v>0</v>
      </c>
      <c r="I7" s="72">
        <v>0</v>
      </c>
      <c r="J7" s="72">
        <v>0</v>
      </c>
      <c r="K7" s="72">
        <v>0</v>
      </c>
      <c r="L7" s="72">
        <v>0</v>
      </c>
      <c r="M7" s="72">
        <v>0</v>
      </c>
      <c r="N7" s="72">
        <v>0</v>
      </c>
      <c r="O7" s="72">
        <v>0</v>
      </c>
      <c r="P7" s="72" t="s">
        <v>417</v>
      </c>
      <c r="Q7" s="72" t="b">
        <v>1</v>
      </c>
      <c r="R7" s="72" t="s">
        <v>1349</v>
      </c>
      <c r="S7" s="72" t="s">
        <v>1344</v>
      </c>
      <c r="T7" s="72" t="s">
        <v>1348</v>
      </c>
      <c r="U7" s="72" t="s">
        <v>1901</v>
      </c>
    </row>
    <row r="8" spans="1:21" ht="11.25">
      <c r="A8" s="53">
        <v>7</v>
      </c>
      <c r="B8" s="53">
        <v>7</v>
      </c>
      <c r="C8" s="93">
        <v>0</v>
      </c>
      <c r="D8" s="93" t="s">
        <v>1216</v>
      </c>
      <c r="G8" s="72">
        <v>0</v>
      </c>
      <c r="H8" s="72">
        <v>0</v>
      </c>
      <c r="I8" s="72">
        <v>0</v>
      </c>
      <c r="J8" s="72">
        <v>0</v>
      </c>
      <c r="K8" s="72">
        <v>0</v>
      </c>
      <c r="L8" s="72">
        <v>0</v>
      </c>
      <c r="M8" s="72">
        <v>0</v>
      </c>
      <c r="N8" s="72">
        <v>0</v>
      </c>
      <c r="O8" s="72">
        <v>0</v>
      </c>
      <c r="Q8" s="72" t="b">
        <v>1</v>
      </c>
      <c r="S8" s="72" t="s">
        <v>1344</v>
      </c>
      <c r="T8" s="72" t="s">
        <v>1348</v>
      </c>
      <c r="U8" s="72" t="s">
        <v>1901</v>
      </c>
    </row>
    <row r="9" spans="1:21" ht="11.25">
      <c r="A9" s="53">
        <v>8</v>
      </c>
      <c r="B9" s="53">
        <v>8</v>
      </c>
      <c r="C9" s="93">
        <v>0</v>
      </c>
      <c r="D9" s="93" t="s">
        <v>1217</v>
      </c>
      <c r="G9" s="72">
        <v>0</v>
      </c>
      <c r="H9" s="72">
        <v>0</v>
      </c>
      <c r="I9" s="72">
        <v>0</v>
      </c>
      <c r="J9" s="72">
        <v>0</v>
      </c>
      <c r="K9" s="72">
        <v>0</v>
      </c>
      <c r="L9" s="72">
        <v>0</v>
      </c>
      <c r="M9" s="72">
        <v>0</v>
      </c>
      <c r="N9" s="72">
        <v>0</v>
      </c>
      <c r="O9" s="72">
        <v>0</v>
      </c>
      <c r="Q9" s="72" t="b">
        <v>1</v>
      </c>
      <c r="S9" s="72" t="s">
        <v>1344</v>
      </c>
      <c r="T9" s="72" t="s">
        <v>1348</v>
      </c>
      <c r="U9" s="72" t="s">
        <v>1901</v>
      </c>
    </row>
    <row r="10" spans="1:21" ht="11.25">
      <c r="A10" s="53">
        <v>9</v>
      </c>
      <c r="B10" s="53">
        <v>9</v>
      </c>
      <c r="C10" s="93">
        <v>0</v>
      </c>
      <c r="D10" s="93"/>
      <c r="G10" s="72">
        <v>0</v>
      </c>
      <c r="H10" s="72">
        <v>0</v>
      </c>
      <c r="I10" s="72">
        <v>0</v>
      </c>
      <c r="J10" s="72">
        <v>0</v>
      </c>
      <c r="K10" s="72">
        <v>0</v>
      </c>
      <c r="L10" s="72">
        <v>0</v>
      </c>
      <c r="M10" s="72">
        <v>0</v>
      </c>
      <c r="N10" s="72">
        <v>0</v>
      </c>
      <c r="O10" s="72">
        <v>0</v>
      </c>
      <c r="P10" s="72" t="s">
        <v>1409</v>
      </c>
      <c r="Q10" s="72" t="b">
        <v>1</v>
      </c>
      <c r="R10" s="72" t="s">
        <v>1410</v>
      </c>
      <c r="S10" s="72" t="s">
        <v>1344</v>
      </c>
      <c r="T10" s="72" t="s">
        <v>1348</v>
      </c>
      <c r="U10" s="72" t="s">
        <v>1901</v>
      </c>
    </row>
    <row r="11" spans="1:21" ht="11.25">
      <c r="A11" s="53">
        <v>10</v>
      </c>
      <c r="B11" s="53">
        <v>10</v>
      </c>
      <c r="C11" s="93">
        <v>0</v>
      </c>
      <c r="D11" s="93" t="s">
        <v>1218</v>
      </c>
      <c r="G11" s="72">
        <v>136433619</v>
      </c>
      <c r="H11" s="72">
        <v>136433619</v>
      </c>
      <c r="I11" s="72">
        <v>0</v>
      </c>
      <c r="J11" s="72">
        <v>0</v>
      </c>
      <c r="K11" s="72">
        <v>0</v>
      </c>
      <c r="L11" s="72">
        <v>0</v>
      </c>
      <c r="M11" s="72">
        <v>0</v>
      </c>
      <c r="N11" s="72">
        <v>0</v>
      </c>
      <c r="O11" s="72">
        <v>0</v>
      </c>
      <c r="Q11" s="72" t="b">
        <v>1</v>
      </c>
      <c r="S11" s="72" t="s">
        <v>1346</v>
      </c>
      <c r="U11" s="72" t="s">
        <v>1901</v>
      </c>
    </row>
    <row r="12" spans="1:21" ht="11.25">
      <c r="A12" s="53">
        <v>11</v>
      </c>
      <c r="B12" s="53">
        <v>11</v>
      </c>
      <c r="C12" s="93">
        <v>0</v>
      </c>
      <c r="D12" s="93" t="s">
        <v>1219</v>
      </c>
      <c r="G12" s="72">
        <v>0</v>
      </c>
      <c r="H12" s="72">
        <v>0</v>
      </c>
      <c r="I12" s="72">
        <v>0</v>
      </c>
      <c r="J12" s="72">
        <v>0</v>
      </c>
      <c r="K12" s="72">
        <v>0</v>
      </c>
      <c r="L12" s="72">
        <v>0</v>
      </c>
      <c r="M12" s="72">
        <v>0</v>
      </c>
      <c r="N12" s="72">
        <v>0</v>
      </c>
      <c r="O12" s="72">
        <v>0</v>
      </c>
      <c r="P12" s="72" t="s">
        <v>417</v>
      </c>
      <c r="Q12" s="72" t="b">
        <v>0</v>
      </c>
      <c r="R12" s="72" t="s">
        <v>1346</v>
      </c>
      <c r="U12" s="72" t="s">
        <v>1901</v>
      </c>
    </row>
    <row r="13" spans="1:21" ht="11.25">
      <c r="A13" s="53">
        <v>12</v>
      </c>
      <c r="B13" s="53">
        <v>12</v>
      </c>
      <c r="C13" s="93">
        <v>0</v>
      </c>
      <c r="D13" s="93" t="s">
        <v>1220</v>
      </c>
      <c r="G13" s="72">
        <v>44481019</v>
      </c>
      <c r="H13" s="72">
        <v>44481019</v>
      </c>
      <c r="I13" s="72">
        <v>0</v>
      </c>
      <c r="J13" s="72">
        <v>0</v>
      </c>
      <c r="K13" s="72">
        <v>0</v>
      </c>
      <c r="L13" s="72">
        <v>0</v>
      </c>
      <c r="M13" s="72">
        <v>0</v>
      </c>
      <c r="N13" s="72">
        <v>0</v>
      </c>
      <c r="O13" s="72">
        <v>0</v>
      </c>
      <c r="Q13" s="72" t="b">
        <v>1</v>
      </c>
      <c r="S13" s="72" t="s">
        <v>1344</v>
      </c>
      <c r="T13" s="72" t="s">
        <v>1350</v>
      </c>
      <c r="U13" s="72" t="s">
        <v>1901</v>
      </c>
    </row>
    <row r="14" spans="1:21" ht="11.25">
      <c r="A14" s="53">
        <v>13</v>
      </c>
      <c r="B14" s="53">
        <v>13</v>
      </c>
      <c r="C14" s="93">
        <v>0</v>
      </c>
      <c r="D14" s="93" t="s">
        <v>1221</v>
      </c>
      <c r="G14" s="72">
        <v>16412782</v>
      </c>
      <c r="H14" s="72">
        <v>16412782</v>
      </c>
      <c r="I14" s="72">
        <v>0</v>
      </c>
      <c r="J14" s="72">
        <v>0</v>
      </c>
      <c r="K14" s="72">
        <v>0</v>
      </c>
      <c r="L14" s="72">
        <v>0</v>
      </c>
      <c r="M14" s="72">
        <v>0</v>
      </c>
      <c r="N14" s="72">
        <v>0</v>
      </c>
      <c r="O14" s="72">
        <v>0</v>
      </c>
      <c r="Q14" s="72" t="b">
        <v>1</v>
      </c>
      <c r="S14" s="72" t="s">
        <v>1344</v>
      </c>
      <c r="T14" s="72" t="s">
        <v>1350</v>
      </c>
      <c r="U14" s="72" t="s">
        <v>1901</v>
      </c>
    </row>
    <row r="15" spans="1:21" ht="11.25">
      <c r="A15" s="53">
        <v>14</v>
      </c>
      <c r="B15" s="53">
        <v>14</v>
      </c>
      <c r="C15" s="93">
        <v>0</v>
      </c>
      <c r="D15" s="93" t="s">
        <v>1222</v>
      </c>
      <c r="G15" s="72">
        <v>3687604</v>
      </c>
      <c r="H15" s="72">
        <v>3687604</v>
      </c>
      <c r="I15" s="72">
        <v>0</v>
      </c>
      <c r="J15" s="72">
        <v>0</v>
      </c>
      <c r="K15" s="72">
        <v>0</v>
      </c>
      <c r="L15" s="72">
        <v>0</v>
      </c>
      <c r="M15" s="72">
        <v>0</v>
      </c>
      <c r="N15" s="72">
        <v>0</v>
      </c>
      <c r="O15" s="72">
        <v>0</v>
      </c>
      <c r="Q15" s="72" t="b">
        <v>1</v>
      </c>
      <c r="S15" s="72" t="s">
        <v>1344</v>
      </c>
      <c r="T15" s="72" t="s">
        <v>1350</v>
      </c>
      <c r="U15" s="72" t="s">
        <v>1901</v>
      </c>
    </row>
    <row r="16" spans="1:21" ht="11.25">
      <c r="A16" s="53">
        <v>15</v>
      </c>
      <c r="B16" s="53">
        <v>15</v>
      </c>
      <c r="C16" s="93">
        <v>0</v>
      </c>
      <c r="D16" s="93" t="s">
        <v>1223</v>
      </c>
      <c r="G16" s="72">
        <v>57206197</v>
      </c>
      <c r="H16" s="72">
        <v>57206197</v>
      </c>
      <c r="I16" s="72">
        <v>0</v>
      </c>
      <c r="J16" s="72">
        <v>0</v>
      </c>
      <c r="K16" s="72">
        <v>0</v>
      </c>
      <c r="L16" s="72">
        <v>0</v>
      </c>
      <c r="M16" s="72">
        <v>0</v>
      </c>
      <c r="N16" s="72">
        <v>0</v>
      </c>
      <c r="O16" s="72">
        <v>0</v>
      </c>
      <c r="Q16" s="72" t="b">
        <v>1</v>
      </c>
      <c r="S16" s="72" t="s">
        <v>1346</v>
      </c>
      <c r="U16" s="72" t="s">
        <v>1901</v>
      </c>
    </row>
    <row r="17" spans="1:21" ht="11.25">
      <c r="A17" s="53">
        <v>16</v>
      </c>
      <c r="B17" s="53">
        <v>16</v>
      </c>
      <c r="C17" s="93">
        <v>0</v>
      </c>
      <c r="D17" s="93" t="s">
        <v>1224</v>
      </c>
      <c r="G17" s="72">
        <v>3696808</v>
      </c>
      <c r="H17" s="72">
        <v>3696834</v>
      </c>
      <c r="I17" s="72">
        <v>-26</v>
      </c>
      <c r="J17" s="72">
        <v>0</v>
      </c>
      <c r="K17" s="72">
        <v>0</v>
      </c>
      <c r="L17" s="72">
        <v>561500292</v>
      </c>
      <c r="M17" s="72">
        <v>0</v>
      </c>
      <c r="N17" s="72">
        <v>0</v>
      </c>
      <c r="O17" s="72">
        <v>0</v>
      </c>
      <c r="Q17" s="72" t="b">
        <v>1</v>
      </c>
      <c r="S17" s="72" t="s">
        <v>1344</v>
      </c>
      <c r="T17" s="72" t="s">
        <v>1345</v>
      </c>
      <c r="U17" s="72" t="s">
        <v>1901</v>
      </c>
    </row>
    <row r="18" spans="1:21" ht="11.25">
      <c r="A18" s="53">
        <v>17</v>
      </c>
      <c r="B18" s="53">
        <v>17</v>
      </c>
      <c r="C18" s="93">
        <v>0</v>
      </c>
      <c r="D18" s="93"/>
      <c r="G18" s="72">
        <v>0</v>
      </c>
      <c r="H18" s="72">
        <v>0</v>
      </c>
      <c r="I18" s="72">
        <v>0</v>
      </c>
      <c r="J18" s="72">
        <v>0</v>
      </c>
      <c r="K18" s="72">
        <v>0</v>
      </c>
      <c r="L18" s="72">
        <v>0</v>
      </c>
      <c r="M18" s="72">
        <v>0</v>
      </c>
      <c r="N18" s="72">
        <v>0</v>
      </c>
      <c r="O18" s="72">
        <v>0</v>
      </c>
      <c r="P18" s="72" t="s">
        <v>1409</v>
      </c>
      <c r="Q18" s="72" t="b">
        <v>1</v>
      </c>
      <c r="R18" s="72" t="s">
        <v>1410</v>
      </c>
      <c r="S18" s="72" t="s">
        <v>1344</v>
      </c>
      <c r="T18" s="72" t="s">
        <v>1345</v>
      </c>
      <c r="U18" s="72" t="s">
        <v>1901</v>
      </c>
    </row>
    <row r="19" spans="1:21" ht="11.25">
      <c r="A19" s="53">
        <v>18</v>
      </c>
      <c r="B19" s="53">
        <v>18</v>
      </c>
      <c r="C19" s="93">
        <v>0</v>
      </c>
      <c r="D19" s="93" t="s">
        <v>1225</v>
      </c>
      <c r="G19" s="72">
        <v>0</v>
      </c>
      <c r="H19" s="72">
        <v>0</v>
      </c>
      <c r="I19" s="72">
        <v>0</v>
      </c>
      <c r="J19" s="72">
        <v>0</v>
      </c>
      <c r="K19" s="72">
        <v>0</v>
      </c>
      <c r="L19" s="72">
        <v>0</v>
      </c>
      <c r="M19" s="72">
        <v>0</v>
      </c>
      <c r="N19" s="72">
        <v>0</v>
      </c>
      <c r="O19" s="72">
        <v>0</v>
      </c>
      <c r="Q19" s="72" t="b">
        <v>1</v>
      </c>
      <c r="S19" s="72" t="s">
        <v>1344</v>
      </c>
      <c r="T19" s="72" t="s">
        <v>1345</v>
      </c>
      <c r="U19" s="72" t="s">
        <v>1901</v>
      </c>
    </row>
    <row r="20" spans="1:21" ht="11.25">
      <c r="A20" s="53">
        <v>19</v>
      </c>
      <c r="B20" s="53">
        <v>19</v>
      </c>
      <c r="C20" s="93">
        <v>0</v>
      </c>
      <c r="D20" s="93" t="s">
        <v>1226</v>
      </c>
      <c r="G20" s="72">
        <v>1964705845</v>
      </c>
      <c r="H20" s="72">
        <v>1964546303</v>
      </c>
      <c r="I20" s="72">
        <v>159542</v>
      </c>
      <c r="J20" s="72">
        <v>0</v>
      </c>
      <c r="K20" s="72">
        <v>0</v>
      </c>
      <c r="L20" s="72">
        <v>0</v>
      </c>
      <c r="M20" s="72">
        <v>0</v>
      </c>
      <c r="N20" s="72">
        <v>0</v>
      </c>
      <c r="O20" s="72">
        <v>0</v>
      </c>
      <c r="Q20" s="72" t="b">
        <v>1</v>
      </c>
      <c r="S20" s="72" t="s">
        <v>1346</v>
      </c>
      <c r="U20" s="72" t="s">
        <v>1901</v>
      </c>
    </row>
    <row r="21" spans="1:21" ht="11.25">
      <c r="A21" s="53">
        <v>20</v>
      </c>
      <c r="B21" s="53">
        <v>20</v>
      </c>
      <c r="C21" s="93">
        <v>0</v>
      </c>
      <c r="D21" s="93" t="s">
        <v>1894</v>
      </c>
      <c r="G21" s="72">
        <v>454497985</v>
      </c>
      <c r="H21" s="72">
        <v>454497985</v>
      </c>
      <c r="I21" s="72">
        <v>0</v>
      </c>
      <c r="J21" s="72">
        <v>0</v>
      </c>
      <c r="K21" s="72">
        <v>0</v>
      </c>
      <c r="L21" s="72">
        <v>0</v>
      </c>
      <c r="M21" s="72">
        <v>0</v>
      </c>
      <c r="N21" s="72">
        <v>0</v>
      </c>
      <c r="O21" s="72">
        <v>0</v>
      </c>
      <c r="Q21" s="72" t="b">
        <v>0</v>
      </c>
      <c r="T21" s="72" t="s">
        <v>1351</v>
      </c>
      <c r="U21" s="72" t="s">
        <v>1901</v>
      </c>
    </row>
    <row r="22" spans="1:21" ht="11.25">
      <c r="A22" s="53">
        <v>21</v>
      </c>
      <c r="B22" s="53">
        <v>21</v>
      </c>
      <c r="C22" s="93">
        <v>0</v>
      </c>
      <c r="D22" s="93" t="s">
        <v>1227</v>
      </c>
      <c r="G22" s="72">
        <v>0</v>
      </c>
      <c r="H22" s="72">
        <v>0</v>
      </c>
      <c r="I22" s="72">
        <v>0</v>
      </c>
      <c r="J22" s="72">
        <v>0</v>
      </c>
      <c r="K22" s="72">
        <v>0</v>
      </c>
      <c r="L22" s="72">
        <v>0</v>
      </c>
      <c r="M22" s="72">
        <v>0</v>
      </c>
      <c r="N22" s="72">
        <v>0</v>
      </c>
      <c r="O22" s="72">
        <v>0</v>
      </c>
      <c r="Q22" s="72" t="b">
        <v>0</v>
      </c>
      <c r="T22" s="72" t="s">
        <v>1351</v>
      </c>
      <c r="U22" s="72" t="s">
        <v>1901</v>
      </c>
    </row>
    <row r="23" spans="1:21" ht="11.25">
      <c r="A23" s="53">
        <v>22</v>
      </c>
      <c r="B23" s="53">
        <v>22</v>
      </c>
      <c r="C23" s="93">
        <v>0</v>
      </c>
      <c r="D23" s="93" t="s">
        <v>1228</v>
      </c>
      <c r="G23" s="72">
        <v>119491099</v>
      </c>
      <c r="H23" s="72">
        <v>119491099</v>
      </c>
      <c r="I23" s="72">
        <v>0</v>
      </c>
      <c r="J23" s="72">
        <v>0</v>
      </c>
      <c r="K23" s="72">
        <v>0</v>
      </c>
      <c r="L23" s="72">
        <v>0</v>
      </c>
      <c r="M23" s="72">
        <v>0</v>
      </c>
      <c r="N23" s="72">
        <v>0</v>
      </c>
      <c r="O23" s="72">
        <v>0</v>
      </c>
      <c r="Q23" s="72" t="b">
        <v>0</v>
      </c>
      <c r="T23" s="72" t="s">
        <v>1351</v>
      </c>
      <c r="U23" s="72" t="s">
        <v>1901</v>
      </c>
    </row>
    <row r="24" spans="1:21" ht="11.25">
      <c r="A24" s="53">
        <v>23</v>
      </c>
      <c r="B24" s="53">
        <v>23</v>
      </c>
      <c r="C24" s="93">
        <v>0</v>
      </c>
      <c r="D24" s="93" t="s">
        <v>1229</v>
      </c>
      <c r="G24" s="72">
        <v>0</v>
      </c>
      <c r="H24" s="72">
        <v>0</v>
      </c>
      <c r="I24" s="72">
        <v>0</v>
      </c>
      <c r="J24" s="72">
        <v>0</v>
      </c>
      <c r="K24" s="72">
        <v>0</v>
      </c>
      <c r="L24" s="72">
        <v>0</v>
      </c>
      <c r="M24" s="72">
        <v>0</v>
      </c>
      <c r="N24" s="72">
        <v>0</v>
      </c>
      <c r="O24" s="72">
        <v>0</v>
      </c>
      <c r="Q24" s="72" t="b">
        <v>0</v>
      </c>
      <c r="T24" s="72" t="s">
        <v>1351</v>
      </c>
      <c r="U24" s="72" t="s">
        <v>1901</v>
      </c>
    </row>
    <row r="25" spans="1:21" ht="11.25">
      <c r="A25" s="53">
        <v>24</v>
      </c>
      <c r="B25" s="53">
        <v>24</v>
      </c>
      <c r="C25" s="93">
        <v>0</v>
      </c>
      <c r="D25" s="93" t="s">
        <v>1895</v>
      </c>
      <c r="G25" s="72">
        <v>125996078</v>
      </c>
      <c r="H25" s="72">
        <v>125996078</v>
      </c>
      <c r="I25" s="72">
        <v>0</v>
      </c>
      <c r="J25" s="72">
        <v>0</v>
      </c>
      <c r="K25" s="72">
        <v>0</v>
      </c>
      <c r="L25" s="72">
        <v>0</v>
      </c>
      <c r="M25" s="72">
        <v>0</v>
      </c>
      <c r="N25" s="72">
        <v>0</v>
      </c>
      <c r="O25" s="72">
        <v>0</v>
      </c>
      <c r="Q25" s="72" t="b">
        <v>0</v>
      </c>
      <c r="T25" s="72" t="s">
        <v>1351</v>
      </c>
      <c r="U25" s="72" t="s">
        <v>1901</v>
      </c>
    </row>
    <row r="26" spans="1:21" ht="11.25">
      <c r="A26" s="53">
        <v>25</v>
      </c>
      <c r="B26" s="53">
        <v>25</v>
      </c>
      <c r="C26" s="93">
        <v>0</v>
      </c>
      <c r="D26" s="93" t="s">
        <v>1889</v>
      </c>
      <c r="G26" s="72">
        <v>123295807</v>
      </c>
      <c r="H26" s="72">
        <v>123136265</v>
      </c>
      <c r="I26" s="72">
        <v>159542</v>
      </c>
      <c r="J26" s="72">
        <v>0</v>
      </c>
      <c r="K26" s="72">
        <v>0</v>
      </c>
      <c r="L26" s="72">
        <v>0</v>
      </c>
      <c r="M26" s="72">
        <v>0</v>
      </c>
      <c r="N26" s="72">
        <v>0</v>
      </c>
      <c r="O26" s="72">
        <v>0</v>
      </c>
      <c r="Q26" s="72" t="b">
        <v>0</v>
      </c>
      <c r="T26" s="72" t="s">
        <v>1351</v>
      </c>
      <c r="U26" s="72" t="s">
        <v>1901</v>
      </c>
    </row>
    <row r="27" spans="1:21" ht="11.25">
      <c r="A27" s="53">
        <v>26</v>
      </c>
      <c r="B27" s="53">
        <v>26</v>
      </c>
      <c r="C27" s="93">
        <v>0</v>
      </c>
      <c r="D27" s="93" t="s">
        <v>1900</v>
      </c>
      <c r="G27" s="72">
        <v>1073299571</v>
      </c>
      <c r="H27" s="72">
        <v>1073299571</v>
      </c>
      <c r="I27" s="72">
        <v>0</v>
      </c>
      <c r="J27" s="72">
        <v>0</v>
      </c>
      <c r="K27" s="72">
        <v>0</v>
      </c>
      <c r="L27" s="72">
        <v>0</v>
      </c>
      <c r="M27" s="72">
        <v>0</v>
      </c>
      <c r="N27" s="72">
        <v>0</v>
      </c>
      <c r="O27" s="72">
        <v>0</v>
      </c>
      <c r="Q27" s="72" t="b">
        <v>0</v>
      </c>
      <c r="T27" s="72" t="s">
        <v>1351</v>
      </c>
      <c r="U27" s="72" t="s">
        <v>1901</v>
      </c>
    </row>
    <row r="28" spans="1:21" ht="11.25">
      <c r="A28" s="53">
        <v>27</v>
      </c>
      <c r="B28" s="53">
        <v>27</v>
      </c>
      <c r="C28" s="93">
        <v>0</v>
      </c>
      <c r="D28" s="93" t="s">
        <v>1994</v>
      </c>
      <c r="G28" s="72">
        <v>0</v>
      </c>
      <c r="H28" s="72">
        <v>0</v>
      </c>
      <c r="I28" s="72">
        <v>0</v>
      </c>
      <c r="J28" s="72">
        <v>0</v>
      </c>
      <c r="K28" s="72">
        <v>0</v>
      </c>
      <c r="L28" s="72">
        <v>0</v>
      </c>
      <c r="M28" s="72">
        <v>0</v>
      </c>
      <c r="N28" s="72">
        <v>0</v>
      </c>
      <c r="O28" s="72">
        <v>0</v>
      </c>
      <c r="Q28" s="72" t="b">
        <v>0</v>
      </c>
      <c r="T28" s="72" t="s">
        <v>1351</v>
      </c>
      <c r="U28" s="72" t="s">
        <v>1901</v>
      </c>
    </row>
    <row r="29" spans="1:21" ht="11.25">
      <c r="A29" s="53">
        <v>28</v>
      </c>
      <c r="B29" s="53">
        <v>28</v>
      </c>
      <c r="C29" s="93">
        <v>0</v>
      </c>
      <c r="D29" s="93" t="s">
        <v>1230</v>
      </c>
      <c r="G29" s="72">
        <v>68125305</v>
      </c>
      <c r="H29" s="72">
        <v>68125305</v>
      </c>
      <c r="I29" s="72">
        <v>0</v>
      </c>
      <c r="J29" s="72">
        <v>0</v>
      </c>
      <c r="K29" s="72">
        <v>0</v>
      </c>
      <c r="L29" s="72">
        <v>0</v>
      </c>
      <c r="M29" s="72">
        <v>0</v>
      </c>
      <c r="N29" s="72">
        <v>0</v>
      </c>
      <c r="O29" s="72">
        <v>0</v>
      </c>
      <c r="Q29" s="72" t="b">
        <v>0</v>
      </c>
      <c r="U29" s="72" t="s">
        <v>1901</v>
      </c>
    </row>
    <row r="30" spans="1:21" ht="11.25">
      <c r="A30" s="53">
        <v>29</v>
      </c>
      <c r="B30" s="53">
        <v>29</v>
      </c>
      <c r="C30" s="72">
        <v>0</v>
      </c>
      <c r="D30" s="72" t="s">
        <v>1995</v>
      </c>
      <c r="G30" s="72">
        <v>1964705845</v>
      </c>
      <c r="H30" s="72">
        <v>1964546303</v>
      </c>
      <c r="I30" s="72">
        <v>159542</v>
      </c>
      <c r="J30" s="72">
        <v>0</v>
      </c>
      <c r="K30" s="72">
        <v>0</v>
      </c>
      <c r="L30" s="72">
        <v>0</v>
      </c>
      <c r="M30" s="72">
        <v>0</v>
      </c>
      <c r="N30" s="72">
        <v>0</v>
      </c>
      <c r="O30" s="72">
        <v>0</v>
      </c>
      <c r="Q30" s="72" t="b">
        <v>1</v>
      </c>
      <c r="S30" s="72" t="s">
        <v>1346</v>
      </c>
      <c r="U30" s="72" t="s">
        <v>1901</v>
      </c>
    </row>
    <row r="31" spans="1:2" ht="11.25">
      <c r="A31" s="53"/>
      <c r="B31" s="53"/>
    </row>
    <row r="32" spans="1:2" ht="11.25">
      <c r="A32" s="53"/>
      <c r="B32" s="53"/>
    </row>
    <row r="33" spans="1:2" ht="11.25">
      <c r="A33" s="53"/>
      <c r="B33" s="53"/>
    </row>
    <row r="34" spans="1:2" ht="11.25">
      <c r="A34" s="53"/>
      <c r="B34" s="53"/>
    </row>
    <row r="35" spans="1:2" ht="11.25">
      <c r="A35" s="53"/>
      <c r="B35" s="53"/>
    </row>
    <row r="36" spans="1:2" ht="11.25">
      <c r="A36" s="53"/>
      <c r="B36" s="53"/>
    </row>
    <row r="37" spans="1:2" ht="11.25">
      <c r="A37" s="53"/>
      <c r="B37" s="53"/>
    </row>
    <row r="38" spans="1:2" ht="11.25">
      <c r="A38" s="53"/>
      <c r="B38" s="53"/>
    </row>
    <row r="39" spans="1:2" ht="11.25">
      <c r="A39" s="53"/>
      <c r="B39" s="53"/>
    </row>
    <row r="40" spans="1:2" ht="11.25">
      <c r="A40" s="53"/>
      <c r="B40" s="53"/>
    </row>
    <row r="41" spans="1:2" ht="11.25">
      <c r="A41" s="53"/>
      <c r="B41" s="53"/>
    </row>
    <row r="42" spans="1:2" ht="11.25">
      <c r="A42" s="53"/>
      <c r="B42" s="53"/>
    </row>
    <row r="43" spans="1:2" ht="11.25">
      <c r="A43" s="53"/>
      <c r="B43" s="53"/>
    </row>
    <row r="44" spans="1:2" ht="11.25">
      <c r="A44" s="53"/>
      <c r="B44" s="53"/>
    </row>
    <row r="45" spans="1:2" ht="11.25">
      <c r="A45" s="53"/>
      <c r="B45" s="53"/>
    </row>
    <row r="46" spans="1:2" ht="11.25">
      <c r="A46" s="53"/>
      <c r="B46" s="53"/>
    </row>
    <row r="47" spans="1:2" ht="11.25">
      <c r="A47" s="53"/>
      <c r="B47" s="53"/>
    </row>
    <row r="48" spans="1:2" ht="11.25">
      <c r="A48" s="53"/>
      <c r="B48" s="53"/>
    </row>
    <row r="49" spans="1:2" ht="11.25">
      <c r="A49" s="53"/>
      <c r="B49" s="53"/>
    </row>
    <row r="50" spans="1:2" ht="11.25">
      <c r="A50" s="53"/>
      <c r="B50" s="53"/>
    </row>
    <row r="51" spans="1:2" ht="11.25">
      <c r="A51" s="53"/>
      <c r="B51" s="53"/>
    </row>
    <row r="52" spans="1:2" ht="11.25">
      <c r="A52" s="53"/>
      <c r="B52" s="53"/>
    </row>
    <row r="53" spans="1:2" ht="11.25">
      <c r="A53" s="53"/>
      <c r="B53" s="53"/>
    </row>
    <row r="54" spans="1:2" ht="11.25">
      <c r="A54" s="53"/>
      <c r="B54" s="53"/>
    </row>
    <row r="55" spans="1:2" ht="11.25">
      <c r="A55" s="53"/>
      <c r="B55" s="53"/>
    </row>
    <row r="56" spans="1:2" ht="11.25">
      <c r="A56" s="53"/>
      <c r="B56" s="53"/>
    </row>
    <row r="57" spans="1:2" ht="11.25">
      <c r="A57" s="53"/>
      <c r="B57" s="53"/>
    </row>
    <row r="58" spans="1:2" ht="11.25">
      <c r="A58" s="53"/>
      <c r="B58" s="53"/>
    </row>
    <row r="59" spans="1:2" ht="11.25">
      <c r="A59" s="53"/>
      <c r="B59" s="53"/>
    </row>
    <row r="60" spans="1:2" ht="11.25">
      <c r="A60" s="53"/>
      <c r="B60" s="53"/>
    </row>
    <row r="61" spans="1:2" ht="11.25">
      <c r="A61" s="53"/>
      <c r="B61" s="53"/>
    </row>
    <row r="62" spans="1:2" ht="11.25">
      <c r="A62" s="53"/>
      <c r="B62" s="53"/>
    </row>
    <row r="63" spans="1:2" ht="11.25">
      <c r="A63" s="53"/>
      <c r="B63" s="53"/>
    </row>
    <row r="64" spans="1:2" ht="11.25">
      <c r="A64" s="53"/>
      <c r="B64" s="53"/>
    </row>
    <row r="65" spans="1:2" ht="11.25">
      <c r="A65" s="53"/>
      <c r="B65" s="53"/>
    </row>
    <row r="66" spans="1:2" ht="11.25">
      <c r="A66" s="53"/>
      <c r="B66" s="53"/>
    </row>
    <row r="67" spans="1:2" ht="11.25">
      <c r="A67" s="53"/>
      <c r="B67" s="53"/>
    </row>
    <row r="68" spans="1:2" ht="11.25">
      <c r="A68" s="53"/>
      <c r="B68" s="53"/>
    </row>
    <row r="69" spans="1:2" ht="11.25">
      <c r="A69" s="53"/>
      <c r="B69" s="53"/>
    </row>
    <row r="70" spans="1:2" ht="11.25">
      <c r="A70" s="53"/>
      <c r="B70" s="53"/>
    </row>
    <row r="71" spans="1:2" ht="11.25">
      <c r="A71" s="53"/>
      <c r="B71" s="53"/>
    </row>
    <row r="72" spans="1:2" ht="11.25">
      <c r="A72" s="53"/>
      <c r="B72" s="53"/>
    </row>
    <row r="73" spans="1:2" ht="11.25">
      <c r="A73" s="53"/>
      <c r="B73" s="53"/>
    </row>
    <row r="74" spans="1:2" ht="11.25">
      <c r="A74" s="53"/>
      <c r="B74" s="53"/>
    </row>
    <row r="75" spans="1:2" ht="11.25">
      <c r="A75" s="53"/>
      <c r="B75" s="53"/>
    </row>
    <row r="76" spans="1:2" ht="11.25">
      <c r="A76" s="53"/>
      <c r="B76" s="53"/>
    </row>
    <row r="77" spans="1:2" ht="11.25">
      <c r="A77" s="53"/>
      <c r="B77" s="53"/>
    </row>
    <row r="78" spans="1:2" ht="11.25">
      <c r="A78" s="53"/>
      <c r="B78" s="53"/>
    </row>
    <row r="79" spans="1:2" ht="11.25">
      <c r="A79" s="53"/>
      <c r="B79" s="53"/>
    </row>
    <row r="80" spans="1:2" ht="11.25">
      <c r="A80" s="53"/>
      <c r="B80" s="53"/>
    </row>
    <row r="81" spans="1:2" ht="11.25">
      <c r="A81" s="53"/>
      <c r="B81" s="53"/>
    </row>
    <row r="82" spans="1:2" ht="11.25">
      <c r="A82" s="53"/>
      <c r="B82" s="53"/>
    </row>
    <row r="83" spans="1:2" ht="11.25">
      <c r="A83" s="53"/>
      <c r="B83" s="53"/>
    </row>
    <row r="84" spans="1:2" ht="11.25">
      <c r="A84" s="53"/>
      <c r="B84" s="53"/>
    </row>
    <row r="85" spans="1:2" ht="11.25">
      <c r="A85" s="53"/>
      <c r="B85" s="53"/>
    </row>
    <row r="86" spans="1:2" ht="11.25">
      <c r="A86" s="53"/>
      <c r="B86" s="53"/>
    </row>
    <row r="87" spans="1:2" ht="11.25">
      <c r="A87" s="53"/>
      <c r="B87" s="53"/>
    </row>
    <row r="88" spans="1:2" ht="11.25">
      <c r="A88" s="53"/>
      <c r="B88" s="53"/>
    </row>
    <row r="89" spans="1:2" ht="11.25">
      <c r="A89" s="53"/>
      <c r="B89" s="53"/>
    </row>
    <row r="90" spans="1:2" ht="11.25">
      <c r="A90" s="53"/>
      <c r="B90" s="53"/>
    </row>
    <row r="91" spans="1:2" ht="11.25">
      <c r="A91" s="53"/>
      <c r="B91" s="53"/>
    </row>
    <row r="92" spans="1:2" ht="11.25">
      <c r="A92" s="53"/>
      <c r="B92" s="53"/>
    </row>
    <row r="93" spans="1:2" ht="11.25">
      <c r="A93" s="53"/>
      <c r="B93" s="53"/>
    </row>
    <row r="94" spans="1:2" ht="11.25">
      <c r="A94" s="53"/>
      <c r="B94" s="53"/>
    </row>
    <row r="95" spans="1:2" ht="11.25">
      <c r="A95" s="53"/>
      <c r="B95" s="53"/>
    </row>
    <row r="96" spans="1:2" ht="11.25">
      <c r="A96" s="53"/>
      <c r="B96" s="53"/>
    </row>
    <row r="97" spans="1:2" ht="11.25">
      <c r="A97" s="53"/>
      <c r="B97" s="53"/>
    </row>
    <row r="98" spans="1:2" ht="11.25">
      <c r="A98" s="53"/>
      <c r="B98" s="53"/>
    </row>
    <row r="99" spans="1:2" ht="11.25">
      <c r="A99" s="53"/>
      <c r="B99" s="53"/>
    </row>
    <row r="100" spans="1:2" ht="11.25">
      <c r="A100" s="53"/>
      <c r="B100" s="53"/>
    </row>
    <row r="101" spans="1:2" ht="11.25">
      <c r="A101" s="53"/>
      <c r="B101" s="53"/>
    </row>
    <row r="102" spans="1:2" ht="11.25">
      <c r="A102" s="53"/>
      <c r="B102" s="53"/>
    </row>
    <row r="103" spans="1:2" ht="11.25">
      <c r="A103" s="53"/>
      <c r="B103" s="53"/>
    </row>
    <row r="104" spans="1:2" ht="11.25">
      <c r="A104" s="53"/>
      <c r="B104" s="53"/>
    </row>
    <row r="105" spans="1:2" ht="11.25">
      <c r="A105" s="53"/>
      <c r="B105" s="53"/>
    </row>
    <row r="106" spans="1:2" ht="11.25">
      <c r="A106" s="53"/>
      <c r="B106" s="53"/>
    </row>
    <row r="107" spans="1:2" ht="11.25">
      <c r="A107" s="53"/>
      <c r="B107" s="53"/>
    </row>
    <row r="108" spans="1:2" ht="11.25">
      <c r="A108" s="53"/>
      <c r="B108" s="53"/>
    </row>
    <row r="109" spans="1:2" ht="11.25">
      <c r="A109" s="53"/>
      <c r="B109" s="53"/>
    </row>
    <row r="110" spans="1:2" ht="11.25">
      <c r="A110" s="53"/>
      <c r="B110" s="53"/>
    </row>
    <row r="111" spans="1:2" ht="11.25">
      <c r="A111" s="53"/>
      <c r="B111" s="53"/>
    </row>
    <row r="112" spans="1:2" ht="11.25">
      <c r="A112" s="53"/>
      <c r="B112" s="53"/>
    </row>
    <row r="113" spans="1:2" ht="11.25">
      <c r="A113" s="53"/>
      <c r="B113" s="53"/>
    </row>
    <row r="114" spans="1:2" ht="11.25">
      <c r="A114" s="53"/>
      <c r="B114" s="53"/>
    </row>
    <row r="115" spans="1:2" ht="11.25">
      <c r="A115" s="53"/>
      <c r="B115" s="53"/>
    </row>
    <row r="116" spans="1:2" ht="11.25">
      <c r="A116" s="53"/>
      <c r="B116" s="53"/>
    </row>
    <row r="117" spans="1:2" ht="11.25">
      <c r="A117" s="53"/>
      <c r="B117" s="53"/>
    </row>
    <row r="118" spans="1:2" ht="11.25">
      <c r="A118" s="53"/>
      <c r="B118" s="53"/>
    </row>
    <row r="119" spans="1:2" ht="11.25">
      <c r="A119" s="53"/>
      <c r="B119" s="53"/>
    </row>
    <row r="120" spans="1:2" ht="11.25">
      <c r="A120" s="53"/>
      <c r="B120" s="53"/>
    </row>
    <row r="121" spans="1:2" ht="11.25">
      <c r="A121" s="53"/>
      <c r="B121" s="53"/>
    </row>
    <row r="122" spans="1:2" ht="11.25">
      <c r="A122" s="53"/>
      <c r="B122" s="53"/>
    </row>
    <row r="123" spans="1:2" ht="11.25">
      <c r="A123" s="53"/>
      <c r="B123" s="53"/>
    </row>
    <row r="124" spans="1:2" ht="11.25">
      <c r="A124" s="53"/>
      <c r="B124" s="53"/>
    </row>
    <row r="125" spans="1:2" ht="11.25">
      <c r="A125" s="53"/>
      <c r="B125" s="53"/>
    </row>
    <row r="126" spans="1:2" ht="11.25">
      <c r="A126" s="53"/>
      <c r="B126" s="53"/>
    </row>
    <row r="127" spans="1:2" ht="11.25">
      <c r="A127" s="53"/>
      <c r="B127" s="53"/>
    </row>
    <row r="128" spans="1:2" ht="11.25">
      <c r="A128" s="53"/>
      <c r="B128" s="53"/>
    </row>
    <row r="129" spans="1:2" ht="11.25">
      <c r="A129" s="53"/>
      <c r="B129" s="53"/>
    </row>
    <row r="130" spans="1:2" ht="11.25">
      <c r="A130" s="53"/>
      <c r="B130" s="53"/>
    </row>
    <row r="131" spans="1:2" ht="11.25">
      <c r="A131" s="53"/>
      <c r="B131" s="53"/>
    </row>
    <row r="132" spans="1:2" ht="11.25">
      <c r="A132" s="53"/>
      <c r="B132" s="53"/>
    </row>
    <row r="133" spans="1:2" ht="11.25">
      <c r="A133" s="53"/>
      <c r="B133" s="53"/>
    </row>
    <row r="134" spans="1:2" ht="11.25">
      <c r="A134" s="53"/>
      <c r="B134" s="53"/>
    </row>
    <row r="135" spans="1:2" ht="11.25">
      <c r="A135" s="53"/>
      <c r="B135" s="53"/>
    </row>
    <row r="136" spans="1:2" ht="11.25">
      <c r="A136" s="53"/>
      <c r="B136" s="53"/>
    </row>
    <row r="137" spans="1:2" ht="11.25">
      <c r="A137" s="53"/>
      <c r="B137" s="53"/>
    </row>
    <row r="138" spans="1:2" ht="11.25">
      <c r="A138" s="53"/>
      <c r="B138" s="53"/>
    </row>
    <row r="139" spans="1:2" ht="11.25">
      <c r="A139" s="53"/>
      <c r="B139" s="53"/>
    </row>
    <row r="140" spans="1:2" ht="11.25">
      <c r="A140" s="53"/>
      <c r="B140" s="53"/>
    </row>
    <row r="141" spans="1:2" ht="11.25">
      <c r="A141" s="53"/>
      <c r="B141" s="53"/>
    </row>
    <row r="142" spans="1:2" ht="11.25">
      <c r="A142" s="53"/>
      <c r="B142" s="53"/>
    </row>
    <row r="143" spans="1:2" ht="11.25">
      <c r="A143" s="53"/>
      <c r="B143" s="53"/>
    </row>
    <row r="144" spans="1:2" ht="11.25">
      <c r="A144" s="53"/>
      <c r="B144" s="53"/>
    </row>
    <row r="145" spans="1:2" ht="11.25">
      <c r="A145" s="53"/>
      <c r="B145" s="53"/>
    </row>
    <row r="146" spans="1:2" ht="11.25">
      <c r="A146" s="53"/>
      <c r="B146" s="53"/>
    </row>
    <row r="147" spans="1:2" ht="11.25">
      <c r="A147" s="53"/>
      <c r="B147" s="53"/>
    </row>
    <row r="148" spans="1:2" ht="11.25">
      <c r="A148" s="53"/>
      <c r="B148" s="53"/>
    </row>
    <row r="149" spans="1:2" ht="11.25">
      <c r="A149" s="53"/>
      <c r="B149" s="53"/>
    </row>
    <row r="150" spans="1:2" ht="11.25">
      <c r="A150" s="53"/>
      <c r="B150" s="53"/>
    </row>
    <row r="151" spans="1:2" ht="11.25">
      <c r="A151" s="53"/>
      <c r="B151" s="53"/>
    </row>
    <row r="152" spans="1:2" ht="11.25">
      <c r="A152" s="53"/>
      <c r="B152" s="53"/>
    </row>
    <row r="153" spans="1:2" ht="11.25">
      <c r="A153" s="53"/>
      <c r="B153" s="53"/>
    </row>
    <row r="154" spans="1:2" ht="11.25">
      <c r="A154" s="53"/>
      <c r="B154" s="53"/>
    </row>
    <row r="155" spans="1:2" ht="11.25">
      <c r="A155" s="53"/>
      <c r="B155" s="53"/>
    </row>
    <row r="156" spans="1:2" ht="11.25">
      <c r="A156" s="53"/>
      <c r="B156" s="53"/>
    </row>
    <row r="157" spans="1:2" ht="11.25">
      <c r="A157" s="53"/>
      <c r="B157" s="53"/>
    </row>
    <row r="158" spans="1:2" ht="11.25">
      <c r="A158" s="53"/>
      <c r="B158" s="53"/>
    </row>
    <row r="159" spans="1:2" ht="11.25">
      <c r="A159" s="53"/>
      <c r="B159" s="53"/>
    </row>
    <row r="160" spans="1:2" ht="11.25">
      <c r="A160" s="53"/>
      <c r="B160" s="53"/>
    </row>
    <row r="161" spans="1:2" ht="11.25">
      <c r="A161" s="53"/>
      <c r="B161" s="53"/>
    </row>
    <row r="162" spans="1:2" ht="11.25">
      <c r="A162" s="53"/>
      <c r="B162" s="53"/>
    </row>
    <row r="163" spans="1:2" ht="11.25">
      <c r="A163" s="53"/>
      <c r="B163" s="53"/>
    </row>
    <row r="164" spans="1:2" ht="11.25">
      <c r="A164" s="53"/>
      <c r="B164" s="53"/>
    </row>
    <row r="165" spans="1:2" ht="11.25">
      <c r="A165" s="53"/>
      <c r="B165" s="53"/>
    </row>
    <row r="166" spans="1:2" ht="11.25">
      <c r="A166" s="53"/>
      <c r="B166" s="53"/>
    </row>
    <row r="167" spans="1:2" ht="11.25">
      <c r="A167" s="53"/>
      <c r="B167" s="53"/>
    </row>
    <row r="168" spans="1:2" ht="11.25">
      <c r="A168" s="53"/>
      <c r="B168" s="53"/>
    </row>
    <row r="169" spans="1:2" ht="11.25">
      <c r="A169" s="53"/>
      <c r="B169" s="53"/>
    </row>
    <row r="170" spans="1:2" ht="11.25">
      <c r="A170" s="53"/>
      <c r="B170" s="53"/>
    </row>
    <row r="171" spans="1:2" ht="11.25">
      <c r="A171" s="53"/>
      <c r="B171" s="53"/>
    </row>
    <row r="172" spans="1:2" ht="11.25">
      <c r="A172" s="53"/>
      <c r="B172" s="53"/>
    </row>
    <row r="173" spans="1:2" ht="11.25">
      <c r="A173" s="53"/>
      <c r="B173" s="53"/>
    </row>
    <row r="174" ht="11.25">
      <c r="A174" s="53"/>
    </row>
  </sheetData>
  <sheetProtection/>
  <printOptions/>
  <pageMargins left="0.75" right="0.75" top="1" bottom="1" header="0.5" footer="0.5"/>
  <pageSetup horizontalDpi="600" verticalDpi="600" orientation="portrait" r:id="rId1"/>
</worksheet>
</file>

<file path=xl/worksheets/sheet32.xml><?xml version="1.0" encoding="utf-8"?>
<worksheet xmlns="http://schemas.openxmlformats.org/spreadsheetml/2006/main" xmlns:r="http://schemas.openxmlformats.org/officeDocument/2006/relationships">
  <sheetPr>
    <tabColor indexed="26"/>
  </sheetPr>
  <dimension ref="A1:W337"/>
  <sheetViews>
    <sheetView zoomScalePageLayoutView="0" workbookViewId="0" topLeftCell="A1">
      <selection activeCell="G24" sqref="G24"/>
    </sheetView>
  </sheetViews>
  <sheetFormatPr defaultColWidth="9.00390625" defaultRowHeight="15.75"/>
  <cols>
    <col min="1" max="1" width="8.375" style="0" customWidth="1"/>
    <col min="2" max="2" width="15.25390625" style="0" customWidth="1"/>
    <col min="6" max="6" width="36.625" style="34" customWidth="1"/>
    <col min="9" max="9" width="13.625" style="0" customWidth="1"/>
    <col min="11" max="11" width="9.875" style="34" bestFit="1" customWidth="1"/>
  </cols>
  <sheetData>
    <row r="1" spans="1:23" ht="15.75">
      <c r="A1" s="11" t="s">
        <v>403</v>
      </c>
      <c r="B1" s="11" t="s">
        <v>404</v>
      </c>
      <c r="C1" t="s">
        <v>405</v>
      </c>
      <c r="D1" t="s">
        <v>1231</v>
      </c>
      <c r="E1" t="s">
        <v>375</v>
      </c>
      <c r="F1" s="34" t="s">
        <v>438</v>
      </c>
      <c r="G1" t="s">
        <v>439</v>
      </c>
      <c r="H1" t="s">
        <v>440</v>
      </c>
      <c r="I1" t="s">
        <v>441</v>
      </c>
      <c r="J1" t="s">
        <v>442</v>
      </c>
      <c r="K1" s="40" t="s">
        <v>408</v>
      </c>
      <c r="L1" t="s">
        <v>410</v>
      </c>
      <c r="M1" t="s">
        <v>412</v>
      </c>
      <c r="N1" t="s">
        <v>411</v>
      </c>
      <c r="O1" t="s">
        <v>443</v>
      </c>
      <c r="P1" t="s">
        <v>444</v>
      </c>
      <c r="Q1" t="s">
        <v>445</v>
      </c>
      <c r="R1" t="s">
        <v>446</v>
      </c>
      <c r="S1" t="s">
        <v>447</v>
      </c>
      <c r="T1" t="s">
        <v>448</v>
      </c>
      <c r="U1" t="s">
        <v>415</v>
      </c>
      <c r="V1" t="s">
        <v>413</v>
      </c>
      <c r="W1" t="s">
        <v>415</v>
      </c>
    </row>
    <row r="2" spans="1:23" ht="15.75">
      <c r="A2" s="11">
        <v>1</v>
      </c>
      <c r="B2" s="11">
        <v>1</v>
      </c>
      <c r="C2">
        <v>0</v>
      </c>
      <c r="D2" t="s">
        <v>449</v>
      </c>
      <c r="F2" s="34" t="s">
        <v>1996</v>
      </c>
      <c r="G2">
        <v>2564835</v>
      </c>
      <c r="H2">
        <v>36923716</v>
      </c>
      <c r="I2" s="52" t="s">
        <v>497</v>
      </c>
      <c r="J2">
        <v>35357004</v>
      </c>
      <c r="K2" s="40">
        <v>4131547</v>
      </c>
      <c r="N2" t="b">
        <v>1</v>
      </c>
      <c r="O2">
        <v>0</v>
      </c>
      <c r="P2">
        <v>0</v>
      </c>
      <c r="Q2">
        <v>0</v>
      </c>
      <c r="R2">
        <v>0</v>
      </c>
      <c r="S2">
        <v>0</v>
      </c>
      <c r="T2">
        <v>0</v>
      </c>
      <c r="U2" t="s">
        <v>1901</v>
      </c>
      <c r="W2" t="s">
        <v>1901</v>
      </c>
    </row>
    <row r="3" spans="1:23" ht="15.75">
      <c r="A3" s="11">
        <v>2</v>
      </c>
      <c r="B3" s="11">
        <v>2</v>
      </c>
      <c r="C3">
        <v>0</v>
      </c>
      <c r="D3" t="s">
        <v>450</v>
      </c>
      <c r="F3" s="34" t="s">
        <v>1997</v>
      </c>
      <c r="G3">
        <v>31971214</v>
      </c>
      <c r="H3">
        <v>2703061</v>
      </c>
      <c r="I3">
        <v>406</v>
      </c>
      <c r="J3">
        <v>1348710</v>
      </c>
      <c r="K3" s="40">
        <v>33325565</v>
      </c>
      <c r="N3" t="b">
        <v>1</v>
      </c>
      <c r="O3">
        <v>0</v>
      </c>
      <c r="P3">
        <v>0</v>
      </c>
      <c r="Q3">
        <v>0</v>
      </c>
      <c r="R3">
        <v>0</v>
      </c>
      <c r="S3">
        <v>0</v>
      </c>
      <c r="T3">
        <v>0</v>
      </c>
      <c r="U3" t="s">
        <v>1901</v>
      </c>
      <c r="W3" t="s">
        <v>1901</v>
      </c>
    </row>
    <row r="4" spans="1:23" ht="15.75">
      <c r="A4" s="11">
        <v>3</v>
      </c>
      <c r="B4" s="11">
        <v>3</v>
      </c>
      <c r="C4">
        <v>0</v>
      </c>
      <c r="D4" t="s">
        <v>451</v>
      </c>
      <c r="F4" s="34" t="s">
        <v>1998</v>
      </c>
      <c r="G4">
        <v>13201717</v>
      </c>
      <c r="H4">
        <v>0</v>
      </c>
      <c r="I4">
        <v>406</v>
      </c>
      <c r="J4">
        <v>715283</v>
      </c>
      <c r="K4" s="40">
        <v>12486434</v>
      </c>
      <c r="N4" t="b">
        <v>1</v>
      </c>
      <c r="O4">
        <v>0</v>
      </c>
      <c r="P4">
        <v>0</v>
      </c>
      <c r="Q4">
        <v>0</v>
      </c>
      <c r="R4">
        <v>0</v>
      </c>
      <c r="S4">
        <v>0</v>
      </c>
      <c r="T4">
        <v>0</v>
      </c>
      <c r="U4" t="s">
        <v>1901</v>
      </c>
      <c r="W4" t="s">
        <v>1901</v>
      </c>
    </row>
    <row r="5" spans="1:23" ht="15.75">
      <c r="A5" s="11">
        <v>4</v>
      </c>
      <c r="B5" s="11">
        <v>4</v>
      </c>
      <c r="C5">
        <v>0</v>
      </c>
      <c r="D5" t="s">
        <v>452</v>
      </c>
      <c r="F5" s="34" t="s">
        <v>1999</v>
      </c>
      <c r="G5">
        <v>40556038</v>
      </c>
      <c r="H5">
        <v>0</v>
      </c>
      <c r="I5">
        <v>555</v>
      </c>
      <c r="J5">
        <v>3526620</v>
      </c>
      <c r="K5" s="40">
        <v>37029418</v>
      </c>
      <c r="N5" t="b">
        <v>1</v>
      </c>
      <c r="O5">
        <v>0</v>
      </c>
      <c r="P5">
        <v>0</v>
      </c>
      <c r="Q5">
        <v>0</v>
      </c>
      <c r="R5">
        <v>0</v>
      </c>
      <c r="S5">
        <v>0</v>
      </c>
      <c r="T5">
        <v>0</v>
      </c>
      <c r="U5" t="s">
        <v>1901</v>
      </c>
      <c r="W5" t="s">
        <v>1901</v>
      </c>
    </row>
    <row r="6" spans="1:23" ht="15.75">
      <c r="A6" s="11">
        <v>5</v>
      </c>
      <c r="B6" s="11">
        <v>5</v>
      </c>
      <c r="C6">
        <v>0</v>
      </c>
      <c r="D6" t="s">
        <v>453</v>
      </c>
      <c r="F6" s="34" t="s">
        <v>2000</v>
      </c>
      <c r="G6">
        <v>1554056</v>
      </c>
      <c r="H6">
        <v>0</v>
      </c>
      <c r="I6">
        <v>926</v>
      </c>
      <c r="J6">
        <v>222000</v>
      </c>
      <c r="K6" s="40">
        <v>1332056</v>
      </c>
      <c r="N6" t="b">
        <v>1</v>
      </c>
      <c r="O6">
        <v>0</v>
      </c>
      <c r="P6">
        <v>0</v>
      </c>
      <c r="Q6">
        <v>0</v>
      </c>
      <c r="R6">
        <v>0</v>
      </c>
      <c r="S6">
        <v>0</v>
      </c>
      <c r="T6">
        <v>0</v>
      </c>
      <c r="U6" t="s">
        <v>1901</v>
      </c>
      <c r="W6" t="s">
        <v>1901</v>
      </c>
    </row>
    <row r="7" spans="1:23" ht="15.75">
      <c r="A7" s="11">
        <v>6</v>
      </c>
      <c r="B7" s="11">
        <v>6</v>
      </c>
      <c r="C7">
        <v>0</v>
      </c>
      <c r="D7" t="s">
        <v>454</v>
      </c>
      <c r="F7" s="34" t="s">
        <v>2001</v>
      </c>
      <c r="G7">
        <v>129693313</v>
      </c>
      <c r="H7">
        <v>0</v>
      </c>
      <c r="I7">
        <v>283</v>
      </c>
      <c r="J7">
        <v>14389000</v>
      </c>
      <c r="K7" s="40">
        <v>115304313</v>
      </c>
      <c r="N7" t="b">
        <v>1</v>
      </c>
      <c r="O7">
        <v>0</v>
      </c>
      <c r="P7">
        <v>0</v>
      </c>
      <c r="Q7">
        <v>0</v>
      </c>
      <c r="R7">
        <v>0</v>
      </c>
      <c r="S7">
        <v>0</v>
      </c>
      <c r="T7">
        <v>0</v>
      </c>
      <c r="U7" t="s">
        <v>1901</v>
      </c>
      <c r="W7" t="s">
        <v>1901</v>
      </c>
    </row>
    <row r="8" spans="1:23" ht="15.75">
      <c r="A8" s="11">
        <v>7</v>
      </c>
      <c r="B8" s="11">
        <v>7</v>
      </c>
      <c r="C8">
        <v>0</v>
      </c>
      <c r="D8" t="s">
        <v>455</v>
      </c>
      <c r="F8" s="34" t="s">
        <v>2002</v>
      </c>
      <c r="G8">
        <v>2729667</v>
      </c>
      <c r="H8">
        <v>610875</v>
      </c>
      <c r="I8">
        <v>407</v>
      </c>
      <c r="J8">
        <v>1383741</v>
      </c>
      <c r="K8" s="40">
        <v>1956801</v>
      </c>
      <c r="N8" t="b">
        <v>1</v>
      </c>
      <c r="O8">
        <v>0</v>
      </c>
      <c r="P8">
        <v>0</v>
      </c>
      <c r="Q8">
        <v>0</v>
      </c>
      <c r="R8">
        <v>0</v>
      </c>
      <c r="S8">
        <v>0</v>
      </c>
      <c r="T8">
        <v>0</v>
      </c>
      <c r="U8" t="s">
        <v>1901</v>
      </c>
      <c r="W8" t="s">
        <v>1901</v>
      </c>
    </row>
    <row r="9" spans="1:23" ht="15.75">
      <c r="A9" s="11">
        <v>8</v>
      </c>
      <c r="B9" s="11">
        <v>8</v>
      </c>
      <c r="C9">
        <v>0</v>
      </c>
      <c r="D9" t="s">
        <v>456</v>
      </c>
      <c r="F9" s="34" t="s">
        <v>2003</v>
      </c>
      <c r="G9">
        <v>184067757</v>
      </c>
      <c r="H9">
        <v>0</v>
      </c>
      <c r="I9">
        <v>555</v>
      </c>
      <c r="J9">
        <v>20615004</v>
      </c>
      <c r="K9" s="40">
        <v>163452753</v>
      </c>
      <c r="N9" t="b">
        <v>1</v>
      </c>
      <c r="O9">
        <v>0</v>
      </c>
      <c r="P9">
        <v>0</v>
      </c>
      <c r="Q9">
        <v>0</v>
      </c>
      <c r="R9">
        <v>0</v>
      </c>
      <c r="S9">
        <v>0</v>
      </c>
      <c r="T9">
        <v>0</v>
      </c>
      <c r="U9" t="s">
        <v>1901</v>
      </c>
      <c r="W9" t="s">
        <v>1901</v>
      </c>
    </row>
    <row r="10" spans="1:23" ht="15.75">
      <c r="A10" s="11">
        <v>9</v>
      </c>
      <c r="B10" s="11">
        <v>9</v>
      </c>
      <c r="C10">
        <v>0</v>
      </c>
      <c r="D10" t="s">
        <v>457</v>
      </c>
      <c r="F10" s="34" t="s">
        <v>2004</v>
      </c>
      <c r="G10">
        <v>7102033</v>
      </c>
      <c r="H10">
        <v>0</v>
      </c>
      <c r="I10">
        <v>547</v>
      </c>
      <c r="J10">
        <v>2614000</v>
      </c>
      <c r="K10" s="40">
        <v>4488033</v>
      </c>
      <c r="N10" t="b">
        <v>1</v>
      </c>
      <c r="O10">
        <v>0</v>
      </c>
      <c r="P10">
        <v>0</v>
      </c>
      <c r="Q10">
        <v>0</v>
      </c>
      <c r="R10">
        <v>0</v>
      </c>
      <c r="S10">
        <v>0</v>
      </c>
      <c r="T10">
        <v>0</v>
      </c>
      <c r="U10" t="s">
        <v>1901</v>
      </c>
      <c r="W10" t="s">
        <v>1901</v>
      </c>
    </row>
    <row r="11" spans="1:23" ht="15.75">
      <c r="A11" s="11">
        <v>10</v>
      </c>
      <c r="B11" s="11">
        <v>10</v>
      </c>
      <c r="C11">
        <v>0</v>
      </c>
      <c r="D11" t="s">
        <v>458</v>
      </c>
      <c r="F11" s="34" t="s">
        <v>2005</v>
      </c>
      <c r="G11">
        <v>24187974</v>
      </c>
      <c r="H11">
        <v>0</v>
      </c>
      <c r="I11">
        <v>403</v>
      </c>
      <c r="J11">
        <v>4430671</v>
      </c>
      <c r="K11" s="40">
        <v>19757303</v>
      </c>
      <c r="N11" t="b">
        <v>1</v>
      </c>
      <c r="O11">
        <v>0</v>
      </c>
      <c r="P11">
        <v>0</v>
      </c>
      <c r="Q11">
        <v>0</v>
      </c>
      <c r="R11">
        <v>0</v>
      </c>
      <c r="S11">
        <v>0</v>
      </c>
      <c r="T11">
        <v>0</v>
      </c>
      <c r="U11" t="s">
        <v>1901</v>
      </c>
      <c r="W11" t="s">
        <v>1901</v>
      </c>
    </row>
    <row r="12" spans="1:23" ht="15.75">
      <c r="A12" s="11">
        <v>11</v>
      </c>
      <c r="B12" s="11">
        <v>11</v>
      </c>
      <c r="C12">
        <v>0</v>
      </c>
      <c r="D12" t="s">
        <v>459</v>
      </c>
      <c r="F12" s="34" t="s">
        <v>2006</v>
      </c>
      <c r="G12">
        <v>1831932</v>
      </c>
      <c r="H12">
        <v>4396</v>
      </c>
      <c r="I12">
        <v>403</v>
      </c>
      <c r="J12">
        <v>157495</v>
      </c>
      <c r="K12" s="40">
        <v>1678833</v>
      </c>
      <c r="N12" t="b">
        <v>1</v>
      </c>
      <c r="O12">
        <v>0</v>
      </c>
      <c r="P12">
        <v>0</v>
      </c>
      <c r="Q12">
        <v>0</v>
      </c>
      <c r="R12">
        <v>0</v>
      </c>
      <c r="S12">
        <v>0</v>
      </c>
      <c r="T12">
        <v>0</v>
      </c>
      <c r="U12" t="s">
        <v>1901</v>
      </c>
      <c r="W12" t="s">
        <v>1901</v>
      </c>
    </row>
    <row r="13" spans="1:23" ht="15.75">
      <c r="A13" s="11">
        <v>12</v>
      </c>
      <c r="B13" s="11">
        <v>12</v>
      </c>
      <c r="C13">
        <v>0</v>
      </c>
      <c r="D13" t="s">
        <v>460</v>
      </c>
      <c r="F13" s="34" t="s">
        <v>2007</v>
      </c>
      <c r="G13">
        <v>1293893</v>
      </c>
      <c r="H13">
        <v>0</v>
      </c>
      <c r="I13">
        <v>407</v>
      </c>
      <c r="J13">
        <v>597048</v>
      </c>
      <c r="K13" s="40">
        <v>696845</v>
      </c>
      <c r="N13" t="b">
        <v>1</v>
      </c>
      <c r="O13">
        <v>0</v>
      </c>
      <c r="P13">
        <v>0</v>
      </c>
      <c r="Q13">
        <v>0</v>
      </c>
      <c r="R13">
        <v>0</v>
      </c>
      <c r="S13">
        <v>0</v>
      </c>
      <c r="T13">
        <v>0</v>
      </c>
      <c r="U13" t="s">
        <v>1901</v>
      </c>
      <c r="W13" t="s">
        <v>1901</v>
      </c>
    </row>
    <row r="14" spans="1:23" ht="15.75">
      <c r="A14" s="11">
        <v>13</v>
      </c>
      <c r="B14" s="11">
        <v>13</v>
      </c>
      <c r="C14">
        <v>0</v>
      </c>
      <c r="D14" t="s">
        <v>461</v>
      </c>
      <c r="F14" s="34" t="s">
        <v>2008</v>
      </c>
      <c r="G14">
        <v>1119391</v>
      </c>
      <c r="H14">
        <v>0</v>
      </c>
      <c r="I14">
        <v>928</v>
      </c>
      <c r="J14">
        <v>513534</v>
      </c>
      <c r="K14" s="40">
        <v>605857</v>
      </c>
      <c r="N14" t="b">
        <v>1</v>
      </c>
      <c r="O14">
        <v>0</v>
      </c>
      <c r="P14">
        <v>0</v>
      </c>
      <c r="Q14">
        <v>0</v>
      </c>
      <c r="R14">
        <v>0</v>
      </c>
      <c r="S14">
        <v>0</v>
      </c>
      <c r="T14">
        <v>0</v>
      </c>
      <c r="U14" t="s">
        <v>1901</v>
      </c>
      <c r="W14" t="s">
        <v>1901</v>
      </c>
    </row>
    <row r="15" spans="1:23" ht="15.75">
      <c r="A15" s="11">
        <v>14</v>
      </c>
      <c r="B15" s="11">
        <v>14</v>
      </c>
      <c r="C15">
        <v>0</v>
      </c>
      <c r="D15" t="s">
        <v>462</v>
      </c>
      <c r="F15" s="34" t="s">
        <v>2009</v>
      </c>
      <c r="G15">
        <v>18380098</v>
      </c>
      <c r="H15">
        <v>17955905</v>
      </c>
      <c r="I15" s="52">
        <v>557431</v>
      </c>
      <c r="J15">
        <v>29979190</v>
      </c>
      <c r="K15" s="40">
        <v>6356813</v>
      </c>
      <c r="N15" t="b">
        <v>1</v>
      </c>
      <c r="O15">
        <v>0</v>
      </c>
      <c r="P15">
        <v>0</v>
      </c>
      <c r="Q15">
        <v>0</v>
      </c>
      <c r="R15">
        <v>0</v>
      </c>
      <c r="S15">
        <v>0</v>
      </c>
      <c r="T15">
        <v>0</v>
      </c>
      <c r="U15" t="s">
        <v>1901</v>
      </c>
      <c r="W15" t="s">
        <v>1901</v>
      </c>
    </row>
    <row r="16" spans="1:23" ht="15.75">
      <c r="A16" s="11">
        <v>15</v>
      </c>
      <c r="B16" s="11">
        <v>15</v>
      </c>
      <c r="C16">
        <v>0</v>
      </c>
      <c r="D16" t="s">
        <v>463</v>
      </c>
      <c r="F16" s="34" t="s">
        <v>2010</v>
      </c>
      <c r="G16">
        <v>21089533</v>
      </c>
      <c r="H16">
        <v>34429787</v>
      </c>
      <c r="I16" t="s">
        <v>497</v>
      </c>
      <c r="J16">
        <v>29765106</v>
      </c>
      <c r="K16" s="40">
        <v>25754214</v>
      </c>
      <c r="N16" t="b">
        <v>1</v>
      </c>
      <c r="O16">
        <v>0</v>
      </c>
      <c r="P16">
        <v>0</v>
      </c>
      <c r="Q16">
        <v>0</v>
      </c>
      <c r="R16">
        <v>0</v>
      </c>
      <c r="S16">
        <v>0</v>
      </c>
      <c r="T16">
        <v>0</v>
      </c>
      <c r="U16" t="s">
        <v>1901</v>
      </c>
      <c r="W16" t="s">
        <v>1901</v>
      </c>
    </row>
    <row r="17" spans="1:23" ht="15.75">
      <c r="A17" s="11">
        <v>16</v>
      </c>
      <c r="B17" s="11">
        <v>16</v>
      </c>
      <c r="C17">
        <v>0</v>
      </c>
      <c r="D17" t="s">
        <v>464</v>
      </c>
      <c r="F17" s="34" t="s">
        <v>2011</v>
      </c>
      <c r="G17">
        <v>269538</v>
      </c>
      <c r="H17">
        <v>5934117</v>
      </c>
      <c r="I17">
        <v>419</v>
      </c>
      <c r="J17">
        <v>0</v>
      </c>
      <c r="K17" s="40">
        <v>6203655</v>
      </c>
      <c r="N17" t="b">
        <v>1</v>
      </c>
      <c r="O17">
        <v>0</v>
      </c>
      <c r="P17">
        <v>0</v>
      </c>
      <c r="Q17">
        <v>0</v>
      </c>
      <c r="R17">
        <v>0</v>
      </c>
      <c r="S17">
        <v>0</v>
      </c>
      <c r="T17">
        <v>0</v>
      </c>
      <c r="U17" t="s">
        <v>1901</v>
      </c>
      <c r="W17" t="s">
        <v>1901</v>
      </c>
    </row>
    <row r="18" spans="1:23" ht="15.75">
      <c r="A18" s="11">
        <v>17</v>
      </c>
      <c r="B18" s="11">
        <v>17</v>
      </c>
      <c r="C18">
        <v>0</v>
      </c>
      <c r="D18" t="s">
        <v>465</v>
      </c>
      <c r="F18" s="34" t="s">
        <v>2012</v>
      </c>
      <c r="G18">
        <v>10750000</v>
      </c>
      <c r="H18">
        <v>0</v>
      </c>
      <c r="I18">
        <v>182.3</v>
      </c>
      <c r="J18">
        <v>1892029</v>
      </c>
      <c r="K18" s="40">
        <v>8857971</v>
      </c>
      <c r="N18" t="b">
        <v>1</v>
      </c>
      <c r="O18">
        <v>0</v>
      </c>
      <c r="P18">
        <v>0</v>
      </c>
      <c r="Q18">
        <v>0</v>
      </c>
      <c r="R18">
        <v>0</v>
      </c>
      <c r="S18">
        <v>0</v>
      </c>
      <c r="T18">
        <v>0</v>
      </c>
      <c r="U18" t="s">
        <v>1901</v>
      </c>
      <c r="W18" t="s">
        <v>1901</v>
      </c>
    </row>
    <row r="19" spans="1:23" ht="15.75">
      <c r="A19" s="11">
        <v>18</v>
      </c>
      <c r="B19" s="11">
        <v>18</v>
      </c>
      <c r="C19">
        <v>0</v>
      </c>
      <c r="D19" t="s">
        <v>466</v>
      </c>
      <c r="F19" s="34" t="s">
        <v>2013</v>
      </c>
      <c r="G19">
        <v>6038</v>
      </c>
      <c r="H19">
        <v>797884</v>
      </c>
      <c r="I19">
        <v>419</v>
      </c>
      <c r="J19">
        <v>803922</v>
      </c>
      <c r="K19" s="40">
        <v>0</v>
      </c>
      <c r="N19" t="b">
        <v>1</v>
      </c>
      <c r="O19">
        <v>0</v>
      </c>
      <c r="P19">
        <v>0</v>
      </c>
      <c r="Q19">
        <v>0</v>
      </c>
      <c r="R19">
        <v>0</v>
      </c>
      <c r="S19">
        <v>0</v>
      </c>
      <c r="T19">
        <v>0</v>
      </c>
      <c r="U19" t="s">
        <v>1901</v>
      </c>
      <c r="W19" t="s">
        <v>1901</v>
      </c>
    </row>
    <row r="20" spans="1:23" ht="16.5" thickBot="1">
      <c r="A20" s="11">
        <v>19</v>
      </c>
      <c r="B20" s="11">
        <v>19</v>
      </c>
      <c r="C20">
        <v>0</v>
      </c>
      <c r="D20" t="s">
        <v>467</v>
      </c>
      <c r="F20" s="34" t="s">
        <v>2014</v>
      </c>
      <c r="G20">
        <v>0</v>
      </c>
      <c r="H20">
        <v>95504059</v>
      </c>
      <c r="I20">
        <v>419</v>
      </c>
      <c r="J20">
        <v>0</v>
      </c>
      <c r="K20" s="40">
        <v>95504059</v>
      </c>
      <c r="N20" t="b">
        <v>1</v>
      </c>
      <c r="O20">
        <v>0</v>
      </c>
      <c r="P20">
        <v>0</v>
      </c>
      <c r="Q20">
        <v>0</v>
      </c>
      <c r="R20">
        <v>0</v>
      </c>
      <c r="S20">
        <v>0</v>
      </c>
      <c r="T20">
        <v>0</v>
      </c>
      <c r="U20" t="s">
        <v>1901</v>
      </c>
      <c r="W20" t="s">
        <v>1901</v>
      </c>
    </row>
    <row r="21" spans="1:23" ht="16.5" thickBot="1">
      <c r="A21" s="41">
        <v>20</v>
      </c>
      <c r="B21" s="41">
        <v>20</v>
      </c>
      <c r="C21" s="40">
        <v>0</v>
      </c>
      <c r="D21" s="40" t="s">
        <v>468</v>
      </c>
      <c r="E21" s="40"/>
      <c r="F21" s="40"/>
      <c r="G21" s="40">
        <v>0</v>
      </c>
      <c r="H21" s="40">
        <v>0</v>
      </c>
      <c r="I21" s="40"/>
      <c r="J21" s="40">
        <v>0</v>
      </c>
      <c r="K21" s="54"/>
      <c r="N21" t="b">
        <v>1</v>
      </c>
      <c r="O21">
        <v>0</v>
      </c>
      <c r="P21">
        <v>0</v>
      </c>
      <c r="Q21">
        <v>0</v>
      </c>
      <c r="R21">
        <v>0</v>
      </c>
      <c r="S21">
        <v>0</v>
      </c>
      <c r="T21">
        <v>0</v>
      </c>
      <c r="U21" t="s">
        <v>1901</v>
      </c>
      <c r="W21" t="s">
        <v>1901</v>
      </c>
    </row>
    <row r="22" spans="1:23" ht="15.75">
      <c r="A22" s="11">
        <v>21</v>
      </c>
      <c r="B22" s="11">
        <v>21</v>
      </c>
      <c r="C22">
        <v>0</v>
      </c>
      <c r="D22" t="s">
        <v>469</v>
      </c>
      <c r="G22">
        <v>0</v>
      </c>
      <c r="H22">
        <v>0</v>
      </c>
      <c r="J22">
        <v>0</v>
      </c>
      <c r="K22" s="34">
        <v>0</v>
      </c>
      <c r="N22" t="b">
        <v>1</v>
      </c>
      <c r="O22">
        <v>0</v>
      </c>
      <c r="P22">
        <v>0</v>
      </c>
      <c r="Q22">
        <v>0</v>
      </c>
      <c r="R22">
        <v>0</v>
      </c>
      <c r="S22">
        <v>0</v>
      </c>
      <c r="T22">
        <v>0</v>
      </c>
      <c r="U22" t="s">
        <v>1901</v>
      </c>
      <c r="W22" t="s">
        <v>1901</v>
      </c>
    </row>
    <row r="23" spans="1:23" ht="15.75">
      <c r="A23" s="11">
        <v>22</v>
      </c>
      <c r="B23" s="11">
        <v>22</v>
      </c>
      <c r="C23">
        <v>0</v>
      </c>
      <c r="D23" t="s">
        <v>470</v>
      </c>
      <c r="G23">
        <v>0</v>
      </c>
      <c r="H23">
        <v>0</v>
      </c>
      <c r="J23">
        <v>0</v>
      </c>
      <c r="K23" s="34">
        <v>0</v>
      </c>
      <c r="N23" t="b">
        <v>1</v>
      </c>
      <c r="O23">
        <v>0</v>
      </c>
      <c r="P23">
        <v>0</v>
      </c>
      <c r="Q23">
        <v>0</v>
      </c>
      <c r="R23">
        <v>0</v>
      </c>
      <c r="S23">
        <v>0</v>
      </c>
      <c r="T23">
        <v>0</v>
      </c>
      <c r="U23" t="s">
        <v>1901</v>
      </c>
      <c r="W23" t="s">
        <v>1901</v>
      </c>
    </row>
    <row r="24" spans="1:23" ht="15.75">
      <c r="A24" s="11">
        <v>23</v>
      </c>
      <c r="B24" s="11">
        <v>23</v>
      </c>
      <c r="C24">
        <v>0</v>
      </c>
      <c r="D24" t="s">
        <v>471</v>
      </c>
      <c r="G24">
        <v>0</v>
      </c>
      <c r="H24">
        <v>0</v>
      </c>
      <c r="J24">
        <v>0</v>
      </c>
      <c r="K24" s="34">
        <v>0</v>
      </c>
      <c r="N24" t="b">
        <v>1</v>
      </c>
      <c r="O24">
        <v>0</v>
      </c>
      <c r="P24">
        <v>0</v>
      </c>
      <c r="Q24">
        <v>0</v>
      </c>
      <c r="R24">
        <v>0</v>
      </c>
      <c r="S24">
        <v>0</v>
      </c>
      <c r="T24">
        <v>0</v>
      </c>
      <c r="U24" t="s">
        <v>1901</v>
      </c>
      <c r="W24" t="s">
        <v>1901</v>
      </c>
    </row>
    <row r="25" spans="1:23" ht="15.75">
      <c r="A25" s="11">
        <v>24</v>
      </c>
      <c r="B25" s="11">
        <v>24</v>
      </c>
      <c r="C25">
        <v>0</v>
      </c>
      <c r="D25" t="s">
        <v>472</v>
      </c>
      <c r="G25">
        <v>0</v>
      </c>
      <c r="H25">
        <v>0</v>
      </c>
      <c r="J25">
        <v>0</v>
      </c>
      <c r="K25" s="34">
        <v>0</v>
      </c>
      <c r="N25" t="b">
        <v>1</v>
      </c>
      <c r="O25">
        <v>0</v>
      </c>
      <c r="P25">
        <v>0</v>
      </c>
      <c r="Q25">
        <v>0</v>
      </c>
      <c r="R25">
        <v>0</v>
      </c>
      <c r="S25">
        <v>0</v>
      </c>
      <c r="T25">
        <v>0</v>
      </c>
      <c r="U25" t="s">
        <v>1901</v>
      </c>
      <c r="W25" t="s">
        <v>1901</v>
      </c>
    </row>
    <row r="26" spans="1:23" ht="15.75">
      <c r="A26" s="11">
        <v>25</v>
      </c>
      <c r="B26" s="11">
        <v>25</v>
      </c>
      <c r="C26">
        <v>0</v>
      </c>
      <c r="D26" t="s">
        <v>473</v>
      </c>
      <c r="G26">
        <v>0</v>
      </c>
      <c r="H26">
        <v>0</v>
      </c>
      <c r="J26">
        <v>0</v>
      </c>
      <c r="K26" s="34">
        <v>0</v>
      </c>
      <c r="N26" t="b">
        <v>1</v>
      </c>
      <c r="O26">
        <v>0</v>
      </c>
      <c r="P26">
        <v>0</v>
      </c>
      <c r="Q26">
        <v>0</v>
      </c>
      <c r="R26">
        <v>0</v>
      </c>
      <c r="S26">
        <v>0</v>
      </c>
      <c r="T26">
        <v>0</v>
      </c>
      <c r="U26" t="s">
        <v>1901</v>
      </c>
      <c r="W26" t="s">
        <v>1901</v>
      </c>
    </row>
    <row r="27" spans="1:23" ht="15.75">
      <c r="A27" s="11">
        <v>26</v>
      </c>
      <c r="B27" s="11">
        <v>26</v>
      </c>
      <c r="C27">
        <v>0</v>
      </c>
      <c r="D27" t="s">
        <v>474</v>
      </c>
      <c r="G27">
        <v>0</v>
      </c>
      <c r="H27">
        <v>0</v>
      </c>
      <c r="J27">
        <v>0</v>
      </c>
      <c r="K27" s="34">
        <v>0</v>
      </c>
      <c r="N27" t="b">
        <v>1</v>
      </c>
      <c r="O27">
        <v>0</v>
      </c>
      <c r="P27">
        <v>0</v>
      </c>
      <c r="Q27">
        <v>0</v>
      </c>
      <c r="R27">
        <v>0</v>
      </c>
      <c r="S27">
        <v>0</v>
      </c>
      <c r="T27">
        <v>0</v>
      </c>
      <c r="U27" t="s">
        <v>1901</v>
      </c>
      <c r="W27" t="s">
        <v>1901</v>
      </c>
    </row>
    <row r="28" spans="1:23" ht="15.75">
      <c r="A28" s="11">
        <v>27</v>
      </c>
      <c r="B28" s="11">
        <v>27</v>
      </c>
      <c r="C28">
        <v>0</v>
      </c>
      <c r="D28" t="s">
        <v>475</v>
      </c>
      <c r="G28">
        <v>0</v>
      </c>
      <c r="H28">
        <v>0</v>
      </c>
      <c r="J28">
        <v>0</v>
      </c>
      <c r="K28" s="34">
        <v>0</v>
      </c>
      <c r="N28" t="b">
        <v>1</v>
      </c>
      <c r="O28">
        <v>0</v>
      </c>
      <c r="P28">
        <v>0</v>
      </c>
      <c r="Q28">
        <v>0</v>
      </c>
      <c r="R28">
        <v>0</v>
      </c>
      <c r="S28">
        <v>0</v>
      </c>
      <c r="T28">
        <v>0</v>
      </c>
      <c r="U28" t="s">
        <v>1901</v>
      </c>
      <c r="W28" t="s">
        <v>1901</v>
      </c>
    </row>
    <row r="29" spans="1:23" ht="15.75">
      <c r="A29" s="11">
        <v>28</v>
      </c>
      <c r="B29" s="11">
        <v>28</v>
      </c>
      <c r="C29">
        <v>0</v>
      </c>
      <c r="D29" t="s">
        <v>476</v>
      </c>
      <c r="G29">
        <v>0</v>
      </c>
      <c r="H29">
        <v>0</v>
      </c>
      <c r="J29">
        <v>0</v>
      </c>
      <c r="K29" s="34">
        <v>0</v>
      </c>
      <c r="N29" t="b">
        <v>1</v>
      </c>
      <c r="O29">
        <v>0</v>
      </c>
      <c r="P29">
        <v>0</v>
      </c>
      <c r="Q29">
        <v>0</v>
      </c>
      <c r="R29">
        <v>0</v>
      </c>
      <c r="S29">
        <v>0</v>
      </c>
      <c r="T29">
        <v>0</v>
      </c>
      <c r="U29" t="s">
        <v>1901</v>
      </c>
      <c r="W29" t="s">
        <v>1901</v>
      </c>
    </row>
    <row r="30" spans="1:23" ht="15.75">
      <c r="A30" s="11">
        <v>29</v>
      </c>
      <c r="B30" s="11">
        <v>29</v>
      </c>
      <c r="C30">
        <v>0</v>
      </c>
      <c r="D30" t="s">
        <v>477</v>
      </c>
      <c r="G30">
        <v>0</v>
      </c>
      <c r="H30">
        <v>0</v>
      </c>
      <c r="J30">
        <v>0</v>
      </c>
      <c r="K30" s="34">
        <v>0</v>
      </c>
      <c r="N30" t="b">
        <v>1</v>
      </c>
      <c r="O30">
        <v>0</v>
      </c>
      <c r="P30">
        <v>0</v>
      </c>
      <c r="Q30">
        <v>0</v>
      </c>
      <c r="R30">
        <v>0</v>
      </c>
      <c r="S30">
        <v>0</v>
      </c>
      <c r="T30">
        <v>0</v>
      </c>
      <c r="U30" t="s">
        <v>1901</v>
      </c>
      <c r="W30" t="s">
        <v>1901</v>
      </c>
    </row>
    <row r="31" spans="1:23" ht="15.75">
      <c r="A31" s="11">
        <v>30</v>
      </c>
      <c r="B31" s="11">
        <v>30</v>
      </c>
      <c r="C31">
        <v>0</v>
      </c>
      <c r="D31" t="s">
        <v>478</v>
      </c>
      <c r="G31">
        <v>0</v>
      </c>
      <c r="H31">
        <v>0</v>
      </c>
      <c r="J31">
        <v>0</v>
      </c>
      <c r="K31" s="34">
        <v>0</v>
      </c>
      <c r="N31" t="b">
        <v>1</v>
      </c>
      <c r="O31">
        <v>0</v>
      </c>
      <c r="P31">
        <v>0</v>
      </c>
      <c r="Q31">
        <v>0</v>
      </c>
      <c r="R31">
        <v>0</v>
      </c>
      <c r="S31">
        <v>0</v>
      </c>
      <c r="T31">
        <v>0</v>
      </c>
      <c r="U31" t="s">
        <v>1901</v>
      </c>
      <c r="W31" t="s">
        <v>1901</v>
      </c>
    </row>
    <row r="32" spans="1:23" ht="15.75">
      <c r="A32" s="11">
        <v>31</v>
      </c>
      <c r="B32" s="11">
        <v>31</v>
      </c>
      <c r="C32">
        <v>0</v>
      </c>
      <c r="D32" t="s">
        <v>479</v>
      </c>
      <c r="G32">
        <v>0</v>
      </c>
      <c r="H32">
        <v>0</v>
      </c>
      <c r="J32">
        <v>0</v>
      </c>
      <c r="K32" s="34">
        <v>0</v>
      </c>
      <c r="N32" t="b">
        <v>1</v>
      </c>
      <c r="O32">
        <v>0</v>
      </c>
      <c r="P32">
        <v>0</v>
      </c>
      <c r="Q32">
        <v>0</v>
      </c>
      <c r="R32">
        <v>0</v>
      </c>
      <c r="S32">
        <v>0</v>
      </c>
      <c r="T32">
        <v>0</v>
      </c>
      <c r="U32" t="s">
        <v>1901</v>
      </c>
      <c r="W32" t="s">
        <v>1901</v>
      </c>
    </row>
    <row r="33" spans="1:23" ht="15.75">
      <c r="A33" s="11">
        <v>32</v>
      </c>
      <c r="B33" s="11">
        <v>32</v>
      </c>
      <c r="C33">
        <v>0</v>
      </c>
      <c r="D33" t="s">
        <v>480</v>
      </c>
      <c r="G33">
        <v>0</v>
      </c>
      <c r="H33">
        <v>0</v>
      </c>
      <c r="J33">
        <v>0</v>
      </c>
      <c r="K33" s="34">
        <v>0</v>
      </c>
      <c r="N33" t="b">
        <v>1</v>
      </c>
      <c r="O33">
        <v>0</v>
      </c>
      <c r="P33">
        <v>0</v>
      </c>
      <c r="Q33">
        <v>0</v>
      </c>
      <c r="R33">
        <v>0</v>
      </c>
      <c r="S33">
        <v>0</v>
      </c>
      <c r="T33">
        <v>0</v>
      </c>
      <c r="U33" t="s">
        <v>1901</v>
      </c>
      <c r="W33" t="s">
        <v>1901</v>
      </c>
    </row>
    <row r="34" spans="1:23" ht="15.75">
      <c r="A34" s="11">
        <v>33</v>
      </c>
      <c r="B34" s="11">
        <v>33</v>
      </c>
      <c r="C34">
        <v>0</v>
      </c>
      <c r="D34" t="s">
        <v>481</v>
      </c>
      <c r="G34">
        <v>0</v>
      </c>
      <c r="H34">
        <v>0</v>
      </c>
      <c r="J34">
        <v>0</v>
      </c>
      <c r="K34" s="34">
        <v>0</v>
      </c>
      <c r="N34" t="b">
        <v>1</v>
      </c>
      <c r="O34">
        <v>0</v>
      </c>
      <c r="P34">
        <v>0</v>
      </c>
      <c r="Q34">
        <v>0</v>
      </c>
      <c r="R34">
        <v>0</v>
      </c>
      <c r="S34">
        <v>0</v>
      </c>
      <c r="T34">
        <v>0</v>
      </c>
      <c r="U34" t="s">
        <v>1901</v>
      </c>
      <c r="W34" t="s">
        <v>1901</v>
      </c>
    </row>
    <row r="35" spans="1:23" ht="15.75">
      <c r="A35" s="11">
        <v>34</v>
      </c>
      <c r="B35" s="11">
        <v>34</v>
      </c>
      <c r="C35">
        <v>0</v>
      </c>
      <c r="D35" t="s">
        <v>482</v>
      </c>
      <c r="G35">
        <v>0</v>
      </c>
      <c r="H35">
        <v>0</v>
      </c>
      <c r="J35">
        <v>0</v>
      </c>
      <c r="K35" s="34">
        <v>0</v>
      </c>
      <c r="N35" t="b">
        <v>1</v>
      </c>
      <c r="O35">
        <v>0</v>
      </c>
      <c r="P35">
        <v>0</v>
      </c>
      <c r="Q35">
        <v>0</v>
      </c>
      <c r="R35">
        <v>0</v>
      </c>
      <c r="S35">
        <v>0</v>
      </c>
      <c r="T35">
        <v>0</v>
      </c>
      <c r="U35" t="s">
        <v>1901</v>
      </c>
      <c r="W35" t="s">
        <v>1901</v>
      </c>
    </row>
    <row r="36" spans="1:23" ht="15.75">
      <c r="A36" s="11">
        <v>35</v>
      </c>
      <c r="B36" s="11">
        <v>35</v>
      </c>
      <c r="C36">
        <v>0</v>
      </c>
      <c r="D36" t="s">
        <v>483</v>
      </c>
      <c r="G36">
        <v>0</v>
      </c>
      <c r="H36">
        <v>0</v>
      </c>
      <c r="J36">
        <v>0</v>
      </c>
      <c r="K36" s="34">
        <v>0</v>
      </c>
      <c r="N36" t="b">
        <v>1</v>
      </c>
      <c r="O36">
        <v>0</v>
      </c>
      <c r="P36">
        <v>0</v>
      </c>
      <c r="Q36">
        <v>0</v>
      </c>
      <c r="R36">
        <v>0</v>
      </c>
      <c r="S36">
        <v>0</v>
      </c>
      <c r="T36">
        <v>0</v>
      </c>
      <c r="U36" t="s">
        <v>1901</v>
      </c>
      <c r="W36" t="s">
        <v>1901</v>
      </c>
    </row>
    <row r="37" spans="1:23" ht="15.75">
      <c r="A37" s="11">
        <v>36</v>
      </c>
      <c r="B37" s="11">
        <v>36</v>
      </c>
      <c r="C37">
        <v>0</v>
      </c>
      <c r="D37" t="s">
        <v>484</v>
      </c>
      <c r="G37">
        <v>0</v>
      </c>
      <c r="H37">
        <v>0</v>
      </c>
      <c r="J37">
        <v>0</v>
      </c>
      <c r="K37" s="34">
        <v>0</v>
      </c>
      <c r="N37" t="b">
        <v>1</v>
      </c>
      <c r="O37">
        <v>0</v>
      </c>
      <c r="P37">
        <v>0</v>
      </c>
      <c r="Q37">
        <v>0</v>
      </c>
      <c r="R37">
        <v>0</v>
      </c>
      <c r="S37">
        <v>0</v>
      </c>
      <c r="T37">
        <v>0</v>
      </c>
      <c r="U37" t="s">
        <v>1901</v>
      </c>
      <c r="W37" t="s">
        <v>1901</v>
      </c>
    </row>
    <row r="38" spans="1:23" ht="15.75">
      <c r="A38" s="11">
        <v>37</v>
      </c>
      <c r="B38" s="11">
        <v>37</v>
      </c>
      <c r="C38">
        <v>0</v>
      </c>
      <c r="D38" t="s">
        <v>485</v>
      </c>
      <c r="G38">
        <v>0</v>
      </c>
      <c r="H38">
        <v>0</v>
      </c>
      <c r="J38">
        <v>0</v>
      </c>
      <c r="K38" s="34">
        <v>0</v>
      </c>
      <c r="N38" t="b">
        <v>1</v>
      </c>
      <c r="O38">
        <v>0</v>
      </c>
      <c r="P38">
        <v>0</v>
      </c>
      <c r="Q38">
        <v>0</v>
      </c>
      <c r="R38">
        <v>0</v>
      </c>
      <c r="S38">
        <v>0</v>
      </c>
      <c r="T38">
        <v>0</v>
      </c>
      <c r="U38" t="s">
        <v>1901</v>
      </c>
      <c r="W38" t="s">
        <v>1901</v>
      </c>
    </row>
    <row r="39" spans="1:23" ht="15.75">
      <c r="A39" s="11">
        <v>38</v>
      </c>
      <c r="B39" s="11">
        <v>38</v>
      </c>
      <c r="C39">
        <v>0</v>
      </c>
      <c r="D39" t="s">
        <v>486</v>
      </c>
      <c r="G39">
        <v>0</v>
      </c>
      <c r="H39">
        <v>0</v>
      </c>
      <c r="J39">
        <v>0</v>
      </c>
      <c r="K39" s="34">
        <v>0</v>
      </c>
      <c r="N39" t="b">
        <v>1</v>
      </c>
      <c r="O39">
        <v>0</v>
      </c>
      <c r="P39">
        <v>0</v>
      </c>
      <c r="Q39">
        <v>0</v>
      </c>
      <c r="R39">
        <v>0</v>
      </c>
      <c r="S39">
        <v>0</v>
      </c>
      <c r="T39">
        <v>0</v>
      </c>
      <c r="U39" t="s">
        <v>1901</v>
      </c>
      <c r="W39" t="s">
        <v>1901</v>
      </c>
    </row>
    <row r="40" spans="1:23" ht="15.75">
      <c r="A40" s="11">
        <v>39</v>
      </c>
      <c r="B40" s="11">
        <v>39</v>
      </c>
      <c r="C40">
        <v>0</v>
      </c>
      <c r="D40" t="s">
        <v>487</v>
      </c>
      <c r="G40">
        <v>0</v>
      </c>
      <c r="H40">
        <v>0</v>
      </c>
      <c r="J40">
        <v>0</v>
      </c>
      <c r="K40" s="34">
        <v>0</v>
      </c>
      <c r="N40" t="b">
        <v>1</v>
      </c>
      <c r="O40">
        <v>0</v>
      </c>
      <c r="P40">
        <v>0</v>
      </c>
      <c r="Q40">
        <v>0</v>
      </c>
      <c r="R40">
        <v>0</v>
      </c>
      <c r="S40">
        <v>0</v>
      </c>
      <c r="T40">
        <v>0</v>
      </c>
      <c r="U40" t="s">
        <v>1901</v>
      </c>
      <c r="W40" t="s">
        <v>1901</v>
      </c>
    </row>
    <row r="41" spans="1:23" ht="15.75">
      <c r="A41" s="11">
        <v>40</v>
      </c>
      <c r="B41" s="11">
        <v>40</v>
      </c>
      <c r="C41">
        <v>0</v>
      </c>
      <c r="D41" t="s">
        <v>488</v>
      </c>
      <c r="G41">
        <v>0</v>
      </c>
      <c r="H41">
        <v>0</v>
      </c>
      <c r="J41">
        <v>0</v>
      </c>
      <c r="K41" s="34">
        <v>0</v>
      </c>
      <c r="N41" t="b">
        <v>1</v>
      </c>
      <c r="O41">
        <v>0</v>
      </c>
      <c r="P41">
        <v>0</v>
      </c>
      <c r="Q41">
        <v>0</v>
      </c>
      <c r="R41">
        <v>0</v>
      </c>
      <c r="S41">
        <v>0</v>
      </c>
      <c r="T41">
        <v>0</v>
      </c>
      <c r="U41" t="s">
        <v>1901</v>
      </c>
      <c r="W41" t="s">
        <v>1901</v>
      </c>
    </row>
    <row r="42" spans="1:23" ht="15.75">
      <c r="A42" s="11">
        <v>41</v>
      </c>
      <c r="B42" s="11">
        <v>41</v>
      </c>
      <c r="C42">
        <v>0</v>
      </c>
      <c r="D42" t="s">
        <v>489</v>
      </c>
      <c r="G42">
        <v>0</v>
      </c>
      <c r="H42">
        <v>0</v>
      </c>
      <c r="J42">
        <v>0</v>
      </c>
      <c r="K42" s="34">
        <v>0</v>
      </c>
      <c r="N42" t="b">
        <v>1</v>
      </c>
      <c r="O42">
        <v>0</v>
      </c>
      <c r="P42">
        <v>0</v>
      </c>
      <c r="Q42">
        <v>0</v>
      </c>
      <c r="R42">
        <v>0</v>
      </c>
      <c r="S42">
        <v>0</v>
      </c>
      <c r="T42">
        <v>0</v>
      </c>
      <c r="U42" t="s">
        <v>1901</v>
      </c>
      <c r="W42" t="s">
        <v>1901</v>
      </c>
    </row>
    <row r="43" spans="1:23" ht="15.75">
      <c r="A43" s="11">
        <v>42</v>
      </c>
      <c r="B43" s="11">
        <v>42</v>
      </c>
      <c r="C43">
        <v>0</v>
      </c>
      <c r="D43" t="s">
        <v>490</v>
      </c>
      <c r="G43">
        <v>0</v>
      </c>
      <c r="H43">
        <v>0</v>
      </c>
      <c r="J43">
        <v>0</v>
      </c>
      <c r="K43" s="34">
        <v>0</v>
      </c>
      <c r="N43" t="b">
        <v>1</v>
      </c>
      <c r="O43">
        <v>0</v>
      </c>
      <c r="P43">
        <v>0</v>
      </c>
      <c r="Q43">
        <v>0</v>
      </c>
      <c r="R43">
        <v>0</v>
      </c>
      <c r="S43">
        <v>0</v>
      </c>
      <c r="T43">
        <v>0</v>
      </c>
      <c r="U43" t="s">
        <v>1901</v>
      </c>
      <c r="W43" t="s">
        <v>1901</v>
      </c>
    </row>
    <row r="44" spans="1:23" ht="15.75">
      <c r="A44" s="11">
        <v>43</v>
      </c>
      <c r="B44" s="11">
        <v>43</v>
      </c>
      <c r="C44">
        <v>0</v>
      </c>
      <c r="D44" t="s">
        <v>491</v>
      </c>
      <c r="G44">
        <v>0</v>
      </c>
      <c r="H44">
        <v>0</v>
      </c>
      <c r="J44">
        <v>0</v>
      </c>
      <c r="K44" s="34">
        <v>0</v>
      </c>
      <c r="N44" t="b">
        <v>1</v>
      </c>
      <c r="O44">
        <v>0</v>
      </c>
      <c r="P44">
        <v>0</v>
      </c>
      <c r="Q44">
        <v>0</v>
      </c>
      <c r="R44">
        <v>0</v>
      </c>
      <c r="S44">
        <v>0</v>
      </c>
      <c r="T44">
        <v>0</v>
      </c>
      <c r="U44" t="s">
        <v>1901</v>
      </c>
      <c r="W44" t="s">
        <v>1901</v>
      </c>
    </row>
    <row r="45" spans="1:2" ht="15.75">
      <c r="A45" s="11"/>
      <c r="B45" s="11"/>
    </row>
    <row r="46" spans="1:2" ht="15.75">
      <c r="A46" s="11"/>
      <c r="B46" s="11"/>
    </row>
    <row r="47" spans="1:2" ht="15.75">
      <c r="A47" s="11"/>
      <c r="B47" s="11"/>
    </row>
    <row r="48" spans="1:2" ht="15.75">
      <c r="A48" s="11"/>
      <c r="B48" s="11"/>
    </row>
    <row r="49" spans="1:2" ht="15.75">
      <c r="A49" s="11"/>
      <c r="B49" s="11"/>
    </row>
    <row r="50" spans="1:2" ht="15.75">
      <c r="A50" s="11"/>
      <c r="B50" s="11"/>
    </row>
    <row r="51" spans="1:2" ht="15.75">
      <c r="A51" s="11"/>
      <c r="B51" s="11"/>
    </row>
    <row r="52" spans="1:2" ht="15.75">
      <c r="A52" s="11"/>
      <c r="B52" s="11"/>
    </row>
    <row r="53" spans="1:2" ht="15.75">
      <c r="A53" s="11"/>
      <c r="B53" s="11"/>
    </row>
    <row r="54" spans="1:2" ht="15.75">
      <c r="A54" s="11"/>
      <c r="B54" s="11"/>
    </row>
    <row r="55" spans="1:2" ht="15.75">
      <c r="A55" s="11"/>
      <c r="B55" s="11"/>
    </row>
    <row r="56" spans="1:2" ht="15.75">
      <c r="A56" s="11"/>
      <c r="B56" s="11"/>
    </row>
    <row r="57" spans="1:2" ht="15.75">
      <c r="A57" s="11"/>
      <c r="B57" s="11"/>
    </row>
    <row r="58" spans="1:2" ht="15.75">
      <c r="A58" s="11"/>
      <c r="B58" s="11"/>
    </row>
    <row r="59" spans="1:2" ht="15.75">
      <c r="A59" s="11"/>
      <c r="B59" s="11"/>
    </row>
    <row r="60" spans="1:2" ht="15.75">
      <c r="A60" s="11"/>
      <c r="B60" s="11"/>
    </row>
    <row r="61" spans="1:2" ht="15.75">
      <c r="A61" s="11"/>
      <c r="B61" s="11"/>
    </row>
    <row r="62" spans="1:2" ht="15.75">
      <c r="A62" s="11"/>
      <c r="B62" s="11"/>
    </row>
    <row r="63" spans="1:2" ht="15.75">
      <c r="A63" s="11"/>
      <c r="B63" s="11"/>
    </row>
    <row r="64" spans="1:2" ht="15.75">
      <c r="A64" s="11"/>
      <c r="B64" s="11"/>
    </row>
    <row r="65" spans="1:2" ht="15.75">
      <c r="A65" s="11"/>
      <c r="B65" s="11"/>
    </row>
    <row r="66" spans="1:2" ht="15.75">
      <c r="A66" s="11"/>
      <c r="B66" s="11"/>
    </row>
    <row r="67" spans="1:2" ht="15.75">
      <c r="A67" s="11"/>
      <c r="B67" s="11"/>
    </row>
    <row r="68" spans="1:2" ht="15.75">
      <c r="A68" s="11"/>
      <c r="B68" s="11"/>
    </row>
    <row r="69" spans="1:2" ht="15.75">
      <c r="A69" s="11"/>
      <c r="B69" s="11"/>
    </row>
    <row r="70" spans="1:2" ht="15.75">
      <c r="A70" s="11"/>
      <c r="B70" s="11"/>
    </row>
    <row r="71" spans="1:2" ht="15.75">
      <c r="A71" s="11"/>
      <c r="B71" s="11"/>
    </row>
    <row r="72" spans="1:2" ht="15.75">
      <c r="A72" s="11"/>
      <c r="B72" s="11"/>
    </row>
    <row r="73" spans="1:2" ht="15.75">
      <c r="A73" s="11"/>
      <c r="B73" s="11"/>
    </row>
    <row r="74" spans="1:2" ht="15.75">
      <c r="A74" s="11"/>
      <c r="B74" s="11"/>
    </row>
    <row r="75" spans="1:2" ht="15.75">
      <c r="A75" s="11"/>
      <c r="B75" s="11"/>
    </row>
    <row r="76" spans="1:2" ht="15.75">
      <c r="A76" s="11"/>
      <c r="B76" s="11"/>
    </row>
    <row r="77" spans="1:2" ht="15.75">
      <c r="A77" s="11"/>
      <c r="B77" s="11"/>
    </row>
    <row r="78" spans="1:2" ht="15.75">
      <c r="A78" s="11"/>
      <c r="B78" s="11"/>
    </row>
    <row r="79" spans="1:2" ht="15.75">
      <c r="A79" s="11"/>
      <c r="B79" s="11"/>
    </row>
    <row r="80" spans="1:2" ht="15.75">
      <c r="A80" s="11"/>
      <c r="B80" s="11"/>
    </row>
    <row r="81" spans="1:2" ht="15.75">
      <c r="A81" s="11"/>
      <c r="B81" s="11"/>
    </row>
    <row r="82" spans="1:2" ht="15.75">
      <c r="A82" s="11"/>
      <c r="B82" s="11"/>
    </row>
    <row r="83" spans="1:2" ht="15.75">
      <c r="A83" s="11"/>
      <c r="B83" s="11"/>
    </row>
    <row r="84" spans="1:2" ht="15.75">
      <c r="A84" s="11"/>
      <c r="B84" s="11"/>
    </row>
    <row r="85" spans="1:2" ht="15.75">
      <c r="A85" s="11"/>
      <c r="B85" s="11"/>
    </row>
    <row r="86" spans="1:2" ht="15.75">
      <c r="A86" s="11"/>
      <c r="B86" s="11"/>
    </row>
    <row r="87" spans="1:2" ht="15.75">
      <c r="A87" s="11"/>
      <c r="B87" s="11"/>
    </row>
    <row r="88" spans="1:2" ht="15.75">
      <c r="A88" s="11"/>
      <c r="B88" s="11"/>
    </row>
    <row r="89" spans="1:2" ht="15.75">
      <c r="A89" s="11"/>
      <c r="B89" s="11"/>
    </row>
    <row r="90" spans="1:2" ht="15.75">
      <c r="A90" s="11"/>
      <c r="B90" s="11"/>
    </row>
    <row r="91" spans="1:2" ht="15.75">
      <c r="A91" s="11"/>
      <c r="B91" s="11"/>
    </row>
    <row r="92" spans="1:2" ht="15.75">
      <c r="A92" s="11"/>
      <c r="B92" s="11"/>
    </row>
    <row r="93" spans="1:2" ht="15.75">
      <c r="A93" s="11"/>
      <c r="B93" s="11"/>
    </row>
    <row r="94" spans="1:2" ht="15.75">
      <c r="A94" s="11"/>
      <c r="B94" s="11"/>
    </row>
    <row r="95" spans="1:2" ht="15.75">
      <c r="A95" s="11"/>
      <c r="B95" s="11"/>
    </row>
    <row r="96" spans="1:2" ht="15.75">
      <c r="A96" s="11"/>
      <c r="B96" s="11"/>
    </row>
    <row r="97" spans="1:2" ht="15.75">
      <c r="A97" s="11"/>
      <c r="B97" s="11"/>
    </row>
    <row r="98" spans="1:2" ht="15.75">
      <c r="A98" s="11"/>
      <c r="B98" s="11"/>
    </row>
    <row r="99" spans="1:2" ht="15.75">
      <c r="A99" s="11"/>
      <c r="B99" s="11"/>
    </row>
    <row r="100" spans="1:2" ht="15.75">
      <c r="A100" s="11"/>
      <c r="B100" s="11"/>
    </row>
    <row r="101" spans="1:2" ht="15.75">
      <c r="A101" s="11"/>
      <c r="B101" s="11"/>
    </row>
    <row r="102" spans="1:2" ht="15.75">
      <c r="A102" s="11"/>
      <c r="B102" s="11"/>
    </row>
    <row r="103" spans="1:2" ht="15.75">
      <c r="A103" s="11"/>
      <c r="B103" s="11"/>
    </row>
    <row r="104" spans="1:2" ht="15.75">
      <c r="A104" s="11"/>
      <c r="B104" s="11"/>
    </row>
    <row r="105" spans="1:2" ht="15.75">
      <c r="A105" s="11"/>
      <c r="B105" s="11"/>
    </row>
    <row r="106" spans="1:2" ht="15.75">
      <c r="A106" s="11"/>
      <c r="B106" s="11"/>
    </row>
    <row r="107" spans="1:2" ht="15.75">
      <c r="A107" s="11"/>
      <c r="B107" s="11"/>
    </row>
    <row r="108" spans="1:2" ht="15.75">
      <c r="A108" s="11"/>
      <c r="B108" s="11"/>
    </row>
    <row r="109" spans="1:2" ht="15.75">
      <c r="A109" s="11"/>
      <c r="B109" s="11"/>
    </row>
    <row r="110" spans="1:2" ht="15.75">
      <c r="A110" s="11"/>
      <c r="B110" s="11"/>
    </row>
    <row r="111" spans="1:2" ht="15.75">
      <c r="A111" s="11"/>
      <c r="B111" s="11"/>
    </row>
    <row r="112" spans="1:2" ht="15.75">
      <c r="A112" s="11"/>
      <c r="B112" s="11"/>
    </row>
    <row r="113" spans="1:2" ht="15.75">
      <c r="A113" s="11"/>
      <c r="B113" s="11"/>
    </row>
    <row r="114" spans="1:2" ht="15.75">
      <c r="A114" s="11"/>
      <c r="B114" s="11"/>
    </row>
    <row r="115" spans="1:2" ht="15.75">
      <c r="A115" s="11"/>
      <c r="B115" s="11"/>
    </row>
    <row r="116" spans="1:2" ht="15.75">
      <c r="A116" s="11"/>
      <c r="B116" s="11"/>
    </row>
    <row r="117" spans="1:2" ht="15.75">
      <c r="A117" s="11"/>
      <c r="B117" s="11"/>
    </row>
    <row r="118" spans="1:2" ht="15.75">
      <c r="A118" s="11"/>
      <c r="B118" s="11"/>
    </row>
    <row r="119" spans="1:2" ht="15.75">
      <c r="A119" s="11"/>
      <c r="B119" s="11"/>
    </row>
    <row r="120" spans="1:2" ht="15.75">
      <c r="A120" s="11"/>
      <c r="B120" s="11"/>
    </row>
    <row r="121" spans="1:2" ht="15.75">
      <c r="A121" s="11"/>
      <c r="B121" s="11"/>
    </row>
    <row r="122" spans="1:2" ht="15.75">
      <c r="A122" s="11"/>
      <c r="B122" s="11"/>
    </row>
    <row r="123" spans="1:2" ht="15.75">
      <c r="A123" s="11"/>
      <c r="B123" s="11"/>
    </row>
    <row r="124" spans="1:2" ht="15.75">
      <c r="A124" s="11"/>
      <c r="B124" s="11"/>
    </row>
    <row r="125" spans="1:2" ht="15.75">
      <c r="A125" s="11"/>
      <c r="B125" s="11"/>
    </row>
    <row r="126" spans="1:2" ht="15.75">
      <c r="A126" s="11"/>
      <c r="B126" s="11"/>
    </row>
    <row r="127" spans="1:2" ht="15.75">
      <c r="A127" s="11"/>
      <c r="B127" s="11"/>
    </row>
    <row r="128" spans="1:2" ht="15.75">
      <c r="A128" s="11"/>
      <c r="B128" s="11"/>
    </row>
    <row r="129" spans="1:2" ht="15.75">
      <c r="A129" s="11"/>
      <c r="B129" s="11"/>
    </row>
    <row r="130" spans="1:2" ht="15.75">
      <c r="A130" s="11"/>
      <c r="B130" s="11"/>
    </row>
    <row r="131" spans="1:2" ht="15.75">
      <c r="A131" s="11"/>
      <c r="B131" s="11"/>
    </row>
    <row r="132" spans="1:2" ht="15.75">
      <c r="A132" s="11"/>
      <c r="B132" s="11"/>
    </row>
    <row r="133" spans="1:2" ht="15.75">
      <c r="A133" s="11"/>
      <c r="B133" s="11"/>
    </row>
    <row r="134" spans="1:2" ht="15.75">
      <c r="A134" s="11"/>
      <c r="B134" s="11"/>
    </row>
    <row r="135" spans="1:2" ht="15.75">
      <c r="A135" s="11"/>
      <c r="B135" s="11"/>
    </row>
    <row r="136" spans="1:2" ht="15.75">
      <c r="A136" s="11"/>
      <c r="B136" s="11"/>
    </row>
    <row r="137" spans="1:2" ht="15.75">
      <c r="A137" s="11"/>
      <c r="B137" s="11"/>
    </row>
    <row r="138" spans="1:2" ht="15.75">
      <c r="A138" s="11"/>
      <c r="B138" s="11"/>
    </row>
    <row r="139" spans="1:2" ht="15.75">
      <c r="A139" s="11"/>
      <c r="B139" s="11"/>
    </row>
    <row r="140" spans="1:2" ht="15.75">
      <c r="A140" s="11"/>
      <c r="B140" s="11"/>
    </row>
    <row r="141" spans="1:2" ht="15.75">
      <c r="A141" s="11"/>
      <c r="B141" s="11"/>
    </row>
    <row r="142" spans="1:2" ht="15.75">
      <c r="A142" s="11"/>
      <c r="B142" s="11"/>
    </row>
    <row r="143" spans="1:2" ht="15.75">
      <c r="A143" s="11"/>
      <c r="B143" s="11"/>
    </row>
    <row r="144" spans="1:2" ht="15.75">
      <c r="A144" s="11"/>
      <c r="B144" s="11"/>
    </row>
    <row r="145" spans="1:2" ht="15.75">
      <c r="A145" s="11"/>
      <c r="B145" s="11"/>
    </row>
    <row r="146" spans="1:2" ht="15.75">
      <c r="A146" s="11"/>
      <c r="B146" s="11"/>
    </row>
    <row r="147" spans="1:2" ht="15.75">
      <c r="A147" s="11"/>
      <c r="B147" s="11"/>
    </row>
    <row r="148" spans="1:2" ht="15.75">
      <c r="A148" s="11"/>
      <c r="B148" s="11"/>
    </row>
    <row r="149" spans="1:2" ht="15.75">
      <c r="A149" s="11"/>
      <c r="B149" s="11"/>
    </row>
    <row r="150" spans="1:2" ht="15.75">
      <c r="A150" s="11"/>
      <c r="B150" s="11"/>
    </row>
    <row r="151" spans="1:2" ht="15.75">
      <c r="A151" s="11"/>
      <c r="B151" s="11"/>
    </row>
    <row r="152" spans="1:2" ht="15.75">
      <c r="A152" s="11"/>
      <c r="B152" s="11"/>
    </row>
    <row r="153" spans="1:2" ht="15.75">
      <c r="A153" s="11"/>
      <c r="B153" s="11"/>
    </row>
    <row r="154" spans="1:2" ht="15.75">
      <c r="A154" s="11"/>
      <c r="B154" s="11"/>
    </row>
    <row r="155" spans="1:2" ht="15.75">
      <c r="A155" s="11"/>
      <c r="B155" s="11"/>
    </row>
    <row r="156" spans="1:2" ht="15.75">
      <c r="A156" s="11"/>
      <c r="B156" s="11"/>
    </row>
    <row r="157" spans="1:2" ht="15.75">
      <c r="A157" s="11"/>
      <c r="B157" s="11"/>
    </row>
    <row r="158" spans="1:2" ht="15.75">
      <c r="A158" s="11"/>
      <c r="B158" s="11"/>
    </row>
    <row r="159" spans="1:2" ht="15.75">
      <c r="A159" s="11"/>
      <c r="B159" s="11"/>
    </row>
    <row r="160" spans="1:2" ht="15.75">
      <c r="A160" s="11"/>
      <c r="B160" s="11"/>
    </row>
    <row r="161" spans="1:2" ht="15.75">
      <c r="A161" s="11"/>
      <c r="B161" s="11"/>
    </row>
    <row r="162" spans="1:2" ht="15.75">
      <c r="A162" s="11"/>
      <c r="B162" s="11"/>
    </row>
    <row r="163" spans="1:2" ht="15.75">
      <c r="A163" s="11"/>
      <c r="B163" s="11"/>
    </row>
    <row r="164" spans="1:2" ht="15.75">
      <c r="A164" s="11"/>
      <c r="B164" s="11"/>
    </row>
    <row r="165" spans="1:2" ht="15.75">
      <c r="A165" s="11"/>
      <c r="B165" s="11"/>
    </row>
    <row r="166" spans="1:2" ht="15.75">
      <c r="A166" s="11"/>
      <c r="B166" s="11"/>
    </row>
    <row r="167" spans="1:2" ht="15.75">
      <c r="A167" s="11"/>
      <c r="B167" s="11"/>
    </row>
    <row r="168" spans="1:2" ht="15.75">
      <c r="A168" s="11"/>
      <c r="B168" s="11"/>
    </row>
    <row r="169" spans="1:2" ht="15.75">
      <c r="A169" s="11"/>
      <c r="B169" s="11"/>
    </row>
    <row r="170" spans="1:2" ht="15.75">
      <c r="A170" s="11"/>
      <c r="B170" s="11"/>
    </row>
    <row r="171" spans="1:2" ht="15.75">
      <c r="A171" s="11"/>
      <c r="B171" s="11"/>
    </row>
    <row r="172" spans="1:2" ht="15.75">
      <c r="A172" s="11"/>
      <c r="B172" s="11"/>
    </row>
    <row r="173" spans="1:2" ht="15.75">
      <c r="A173" s="11"/>
      <c r="B173" s="11"/>
    </row>
    <row r="174" spans="1:2" ht="15.75">
      <c r="A174" s="11"/>
      <c r="B174" s="11"/>
    </row>
    <row r="175" spans="1:2" ht="15.75">
      <c r="A175" s="11"/>
      <c r="B175" s="11"/>
    </row>
    <row r="176" spans="1:2" ht="15.75">
      <c r="A176" s="11"/>
      <c r="B176" s="11"/>
    </row>
    <row r="177" spans="1:2" ht="15.75">
      <c r="A177" s="11"/>
      <c r="B177" s="11"/>
    </row>
    <row r="178" spans="1:2" ht="15.75">
      <c r="A178" s="11"/>
      <c r="B178" s="11"/>
    </row>
    <row r="179" spans="1:2" ht="15.75">
      <c r="A179" s="11"/>
      <c r="B179" s="11"/>
    </row>
    <row r="180" spans="1:2" ht="15.75">
      <c r="A180" s="11"/>
      <c r="B180" s="11"/>
    </row>
    <row r="181" spans="1:2" ht="15.75">
      <c r="A181" s="11"/>
      <c r="B181" s="11"/>
    </row>
    <row r="182" spans="1:2" ht="15.75">
      <c r="A182" s="11"/>
      <c r="B182" s="11"/>
    </row>
    <row r="183" spans="1:2" ht="15.75">
      <c r="A183" s="11"/>
      <c r="B183" s="11"/>
    </row>
    <row r="184" spans="1:2" ht="15.75">
      <c r="A184" s="11"/>
      <c r="B184" s="11"/>
    </row>
    <row r="185" spans="1:2" ht="15.75">
      <c r="A185" s="11"/>
      <c r="B185" s="11"/>
    </row>
    <row r="186" spans="1:2" ht="15.75">
      <c r="A186" s="11"/>
      <c r="B186" s="11"/>
    </row>
    <row r="187" spans="1:2" ht="15.75">
      <c r="A187" s="11"/>
      <c r="B187" s="11"/>
    </row>
    <row r="188" spans="1:2" ht="15.75">
      <c r="A188" s="11"/>
      <c r="B188" s="11"/>
    </row>
    <row r="189" spans="1:2" ht="15.75">
      <c r="A189" s="11"/>
      <c r="B189" s="11"/>
    </row>
    <row r="190" spans="1:2" ht="15.75">
      <c r="A190" s="11"/>
      <c r="B190" s="11"/>
    </row>
    <row r="191" spans="1:2" ht="15.75">
      <c r="A191" s="11"/>
      <c r="B191" s="11"/>
    </row>
    <row r="192" spans="1:2" ht="15.75">
      <c r="A192" s="11"/>
      <c r="B192" s="11"/>
    </row>
    <row r="193" spans="1:2" ht="15.75">
      <c r="A193" s="11"/>
      <c r="B193" s="11"/>
    </row>
    <row r="194" spans="1:2" ht="15.75">
      <c r="A194" s="11"/>
      <c r="B194" s="11"/>
    </row>
    <row r="195" spans="1:2" ht="15.75">
      <c r="A195" s="11"/>
      <c r="B195" s="11"/>
    </row>
    <row r="196" spans="1:2" ht="15.75">
      <c r="A196" s="11"/>
      <c r="B196" s="11"/>
    </row>
    <row r="200" spans="1:2" ht="15.75">
      <c r="A200" s="11"/>
      <c r="B200" s="11"/>
    </row>
    <row r="201" spans="1:2" ht="15.75">
      <c r="A201" s="11"/>
      <c r="B201" s="11"/>
    </row>
    <row r="202" spans="1:2" ht="15.75">
      <c r="A202" s="11"/>
      <c r="B202" s="11"/>
    </row>
    <row r="203" spans="1:2" ht="15.75">
      <c r="A203" s="11"/>
      <c r="B203" s="11"/>
    </row>
    <row r="204" spans="1:2" ht="15.75">
      <c r="A204" s="11"/>
      <c r="B204" s="11"/>
    </row>
    <row r="205" spans="1:2" ht="15.75">
      <c r="A205" s="11"/>
      <c r="B205" s="11"/>
    </row>
    <row r="206" spans="1:2" ht="15.75">
      <c r="A206" s="11"/>
      <c r="B206" s="11"/>
    </row>
    <row r="207" spans="1:2" ht="15.75">
      <c r="A207" s="11"/>
      <c r="B207" s="11"/>
    </row>
    <row r="208" spans="1:2" ht="15.75">
      <c r="A208" s="11"/>
      <c r="B208" s="11"/>
    </row>
    <row r="209" spans="1:2" ht="15.75">
      <c r="A209" s="11"/>
      <c r="B209" s="11"/>
    </row>
    <row r="210" spans="1:2" ht="15.75">
      <c r="A210" s="11"/>
      <c r="B210" s="11"/>
    </row>
    <row r="211" spans="1:2" ht="15.75">
      <c r="A211" s="11"/>
      <c r="B211" s="11"/>
    </row>
    <row r="212" spans="1:2" ht="15.75">
      <c r="A212" s="11"/>
      <c r="B212" s="11"/>
    </row>
    <row r="213" spans="1:2" ht="15.75">
      <c r="A213" s="11"/>
      <c r="B213" s="11"/>
    </row>
    <row r="214" spans="1:2" ht="15.75">
      <c r="A214" s="11"/>
      <c r="B214" s="11"/>
    </row>
    <row r="215" spans="1:2" ht="15.75">
      <c r="A215" s="11"/>
      <c r="B215" s="11"/>
    </row>
    <row r="216" spans="1:2" ht="15.75">
      <c r="A216" s="11"/>
      <c r="B216" s="11"/>
    </row>
    <row r="217" spans="1:2" ht="15.75">
      <c r="A217" s="11"/>
      <c r="B217" s="11"/>
    </row>
    <row r="218" spans="1:2" ht="15.75">
      <c r="A218" s="11"/>
      <c r="B218" s="11"/>
    </row>
    <row r="219" spans="1:2" ht="15.75">
      <c r="A219" s="11"/>
      <c r="B219" s="11"/>
    </row>
    <row r="220" spans="1:2" ht="15.75">
      <c r="A220" s="11"/>
      <c r="B220" s="11"/>
    </row>
    <row r="221" spans="1:2" ht="15.75">
      <c r="A221" s="11"/>
      <c r="B221" s="11"/>
    </row>
    <row r="222" spans="1:2" ht="15.75">
      <c r="A222" s="11"/>
      <c r="B222" s="11"/>
    </row>
    <row r="223" spans="1:2" ht="15.75">
      <c r="A223" s="11"/>
      <c r="B223" s="11"/>
    </row>
    <row r="224" spans="1:2" ht="15.75">
      <c r="A224" s="11"/>
      <c r="B224" s="11"/>
    </row>
    <row r="225" spans="1:2" ht="15.75">
      <c r="A225" s="11"/>
      <c r="B225" s="11"/>
    </row>
    <row r="226" spans="1:2" ht="15.75">
      <c r="A226" s="11"/>
      <c r="B226" s="11"/>
    </row>
    <row r="227" spans="1:2" ht="15.75">
      <c r="A227" s="11"/>
      <c r="B227" s="11"/>
    </row>
    <row r="228" spans="1:2" ht="15.75">
      <c r="A228" s="11"/>
      <c r="B228" s="11"/>
    </row>
    <row r="229" spans="1:2" ht="15.75">
      <c r="A229" s="11"/>
      <c r="B229" s="11"/>
    </row>
    <row r="230" spans="1:2" ht="15.75">
      <c r="A230" s="11"/>
      <c r="B230" s="11"/>
    </row>
    <row r="231" spans="1:2" ht="15.75">
      <c r="A231" s="11"/>
      <c r="B231" s="11"/>
    </row>
    <row r="232" spans="1:2" ht="15.75">
      <c r="A232" s="11"/>
      <c r="B232" s="11"/>
    </row>
    <row r="233" spans="1:2" ht="15.75">
      <c r="A233" s="11"/>
      <c r="B233" s="11"/>
    </row>
    <row r="234" spans="1:2" ht="15.75">
      <c r="A234" s="11"/>
      <c r="B234" s="11"/>
    </row>
    <row r="235" spans="1:2" ht="15.75">
      <c r="A235" s="11"/>
      <c r="B235" s="11"/>
    </row>
    <row r="236" spans="1:2" ht="15.75">
      <c r="A236" s="11"/>
      <c r="B236" s="11"/>
    </row>
    <row r="237" spans="1:2" ht="15.75">
      <c r="A237" s="11"/>
      <c r="B237" s="11"/>
    </row>
    <row r="238" spans="1:2" ht="15.75">
      <c r="A238" s="11"/>
      <c r="B238" s="11"/>
    </row>
    <row r="239" spans="1:2" ht="15.75">
      <c r="A239" s="11"/>
      <c r="B239" s="11"/>
    </row>
    <row r="240" spans="1:2" ht="15.75">
      <c r="A240" s="11"/>
      <c r="B240" s="11"/>
    </row>
    <row r="241" spans="1:2" ht="15.75">
      <c r="A241" s="11"/>
      <c r="B241" s="11"/>
    </row>
    <row r="242" spans="1:2" ht="15.75">
      <c r="A242" s="11"/>
      <c r="B242" s="11"/>
    </row>
    <row r="243" spans="1:2" ht="15.75">
      <c r="A243" s="11"/>
      <c r="B243" s="11"/>
    </row>
    <row r="244" spans="1:2" ht="15.75">
      <c r="A244" s="11"/>
      <c r="B244" s="11"/>
    </row>
    <row r="245" spans="1:2" ht="15.75">
      <c r="A245" s="11"/>
      <c r="B245" s="11"/>
    </row>
    <row r="246" spans="1:2" ht="15.75">
      <c r="A246" s="11"/>
      <c r="B246" s="11"/>
    </row>
    <row r="247" spans="1:2" ht="15.75">
      <c r="A247" s="11"/>
      <c r="B247" s="11"/>
    </row>
    <row r="248" spans="1:2" ht="15.75">
      <c r="A248" s="11"/>
      <c r="B248" s="11"/>
    </row>
    <row r="249" spans="1:2" ht="15.75">
      <c r="A249" s="11"/>
      <c r="B249" s="11"/>
    </row>
    <row r="250" spans="1:2" ht="15.75">
      <c r="A250" s="11"/>
      <c r="B250" s="11"/>
    </row>
    <row r="251" spans="1:2" ht="15.75">
      <c r="A251" s="11"/>
      <c r="B251" s="11"/>
    </row>
    <row r="252" spans="1:2" ht="15.75">
      <c r="A252" s="11"/>
      <c r="B252" s="11"/>
    </row>
    <row r="253" spans="1:2" ht="15.75">
      <c r="A253" s="11"/>
      <c r="B253" s="11"/>
    </row>
    <row r="254" spans="1:2" ht="15.75">
      <c r="A254" s="11"/>
      <c r="B254" s="11"/>
    </row>
    <row r="255" spans="1:2" ht="15.75">
      <c r="A255" s="11"/>
      <c r="B255" s="11"/>
    </row>
    <row r="256" spans="1:2" ht="15.75">
      <c r="A256" s="11"/>
      <c r="B256" s="11"/>
    </row>
    <row r="257" spans="1:2" ht="15.75">
      <c r="A257" s="11"/>
      <c r="B257" s="11"/>
    </row>
    <row r="258" spans="1:2" ht="15.75">
      <c r="A258" s="11"/>
      <c r="B258" s="11"/>
    </row>
    <row r="259" spans="1:2" ht="15.75">
      <c r="A259" s="11"/>
      <c r="B259" s="11"/>
    </row>
    <row r="260" spans="1:2" ht="15.75">
      <c r="A260" s="11"/>
      <c r="B260" s="11"/>
    </row>
    <row r="261" spans="1:2" ht="15.75">
      <c r="A261" s="11"/>
      <c r="B261" s="11"/>
    </row>
    <row r="262" spans="1:2" ht="15.75">
      <c r="A262" s="11"/>
      <c r="B262" s="11"/>
    </row>
    <row r="263" spans="1:2" ht="15.75">
      <c r="A263" s="11"/>
      <c r="B263" s="11"/>
    </row>
    <row r="264" spans="1:2" ht="15.75">
      <c r="A264" s="11"/>
      <c r="B264" s="11"/>
    </row>
    <row r="265" spans="1:2" ht="15.75">
      <c r="A265" s="11"/>
      <c r="B265" s="11"/>
    </row>
    <row r="266" spans="1:2" ht="15.75">
      <c r="A266" s="11"/>
      <c r="B266" s="11"/>
    </row>
    <row r="267" spans="1:2" ht="15.75">
      <c r="A267" s="11"/>
      <c r="B267" s="11"/>
    </row>
    <row r="268" spans="1:2" ht="15.75">
      <c r="A268" s="11"/>
      <c r="B268" s="11"/>
    </row>
    <row r="269" spans="1:2" ht="15.75">
      <c r="A269" s="11"/>
      <c r="B269" s="11"/>
    </row>
    <row r="270" spans="1:2" ht="15.75">
      <c r="A270" s="11"/>
      <c r="B270" s="11"/>
    </row>
    <row r="271" spans="1:2" ht="15.75">
      <c r="A271" s="11"/>
      <c r="B271" s="11"/>
    </row>
    <row r="272" spans="1:2" ht="15.75">
      <c r="A272" s="11"/>
      <c r="B272" s="11"/>
    </row>
    <row r="273" spans="1:2" ht="15.75">
      <c r="A273" s="11"/>
      <c r="B273" s="11"/>
    </row>
    <row r="274" spans="1:2" ht="15.75">
      <c r="A274" s="11"/>
      <c r="B274" s="11"/>
    </row>
    <row r="275" spans="1:2" ht="15.75">
      <c r="A275" s="11"/>
      <c r="B275" s="11"/>
    </row>
    <row r="276" spans="1:2" ht="15.75">
      <c r="A276" s="11"/>
      <c r="B276" s="11"/>
    </row>
    <row r="277" spans="1:2" ht="15.75">
      <c r="A277" s="11"/>
      <c r="B277" s="11"/>
    </row>
    <row r="278" spans="1:2" ht="15.75">
      <c r="A278" s="11"/>
      <c r="B278" s="11"/>
    </row>
    <row r="279" spans="1:2" ht="15.75">
      <c r="A279" s="11"/>
      <c r="B279" s="11"/>
    </row>
    <row r="280" spans="1:2" ht="15.75">
      <c r="A280" s="11"/>
      <c r="B280" s="11"/>
    </row>
    <row r="281" spans="1:2" ht="15.75">
      <c r="A281" s="11"/>
      <c r="B281" s="11"/>
    </row>
    <row r="282" spans="1:2" ht="15.75">
      <c r="A282" s="11"/>
      <c r="B282" s="11"/>
    </row>
    <row r="283" spans="1:2" ht="15.75">
      <c r="A283" s="11"/>
      <c r="B283" s="11"/>
    </row>
    <row r="284" spans="1:2" ht="15.75">
      <c r="A284" s="11"/>
      <c r="B284" s="11"/>
    </row>
    <row r="285" spans="1:2" ht="15.75">
      <c r="A285" s="11"/>
      <c r="B285" s="11"/>
    </row>
    <row r="286" spans="1:2" ht="15.75">
      <c r="A286" s="11"/>
      <c r="B286" s="11"/>
    </row>
    <row r="287" spans="1:2" ht="15.75">
      <c r="A287" s="11"/>
      <c r="B287" s="11"/>
    </row>
    <row r="288" spans="1:2" ht="15.75">
      <c r="A288" s="11"/>
      <c r="B288" s="11"/>
    </row>
    <row r="289" spans="1:2" ht="15.75">
      <c r="A289" s="11"/>
      <c r="B289" s="11"/>
    </row>
    <row r="290" spans="1:2" ht="15.75">
      <c r="A290" s="11"/>
      <c r="B290" s="11"/>
    </row>
    <row r="291" spans="1:2" ht="15.75">
      <c r="A291" s="11"/>
      <c r="B291" s="11"/>
    </row>
    <row r="292" spans="1:2" ht="15.75">
      <c r="A292" s="11"/>
      <c r="B292" s="11"/>
    </row>
    <row r="293" spans="1:2" ht="15.75">
      <c r="A293" s="11"/>
      <c r="B293" s="11"/>
    </row>
    <row r="294" spans="1:2" ht="15.75">
      <c r="A294" s="11"/>
      <c r="B294" s="11"/>
    </row>
    <row r="295" spans="1:2" ht="15.75">
      <c r="A295" s="11"/>
      <c r="B295" s="11"/>
    </row>
    <row r="296" spans="1:2" ht="15.75">
      <c r="A296" s="11"/>
      <c r="B296" s="11"/>
    </row>
    <row r="297" spans="1:2" ht="15.75">
      <c r="A297" s="11"/>
      <c r="B297" s="11"/>
    </row>
    <row r="298" spans="1:2" ht="15.75">
      <c r="A298" s="11"/>
      <c r="B298" s="11"/>
    </row>
    <row r="299" spans="1:2" ht="15.75">
      <c r="A299" s="11"/>
      <c r="B299" s="11"/>
    </row>
    <row r="300" spans="1:2" ht="15.75">
      <c r="A300" s="11"/>
      <c r="B300" s="11"/>
    </row>
    <row r="301" spans="1:2" ht="15.75">
      <c r="A301" s="11"/>
      <c r="B301" s="11"/>
    </row>
    <row r="302" spans="1:2" ht="15.75">
      <c r="A302" s="11"/>
      <c r="B302" s="11"/>
    </row>
    <row r="303" spans="1:2" ht="15.75">
      <c r="A303" s="11"/>
      <c r="B303" s="11"/>
    </row>
    <row r="304" spans="1:2" ht="15.75">
      <c r="A304" s="11"/>
      <c r="B304" s="11"/>
    </row>
    <row r="305" spans="1:2" ht="15.75">
      <c r="A305" s="11"/>
      <c r="B305" s="11"/>
    </row>
    <row r="306" spans="1:2" ht="15.75">
      <c r="A306" s="11"/>
      <c r="B306" s="11"/>
    </row>
    <row r="307" spans="1:2" ht="15.75">
      <c r="A307" s="11"/>
      <c r="B307" s="11"/>
    </row>
    <row r="308" spans="1:2" ht="15.75">
      <c r="A308" s="11"/>
      <c r="B308" s="11"/>
    </row>
    <row r="309" spans="1:2" ht="15.75">
      <c r="A309" s="11"/>
      <c r="B309" s="11"/>
    </row>
    <row r="310" spans="1:2" ht="15.75">
      <c r="A310" s="11"/>
      <c r="B310" s="11"/>
    </row>
    <row r="311" spans="1:2" ht="15.75">
      <c r="A311" s="11"/>
      <c r="B311" s="11"/>
    </row>
    <row r="312" spans="1:2" ht="15.75">
      <c r="A312" s="11"/>
      <c r="B312" s="11"/>
    </row>
    <row r="313" spans="1:2" ht="15.75">
      <c r="A313" s="11"/>
      <c r="B313" s="11"/>
    </row>
    <row r="314" spans="1:2" ht="15.75">
      <c r="A314" s="11"/>
      <c r="B314" s="11"/>
    </row>
    <row r="315" spans="1:2" ht="15.75">
      <c r="A315" s="11"/>
      <c r="B315" s="11"/>
    </row>
    <row r="316" spans="1:2" ht="15.75">
      <c r="A316" s="11"/>
      <c r="B316" s="11"/>
    </row>
    <row r="317" spans="1:2" ht="15.75">
      <c r="A317" s="11"/>
      <c r="B317" s="11"/>
    </row>
    <row r="318" spans="1:2" ht="15.75">
      <c r="A318" s="11"/>
      <c r="B318" s="11"/>
    </row>
    <row r="319" spans="1:2" ht="15.75">
      <c r="A319" s="11"/>
      <c r="B319" s="11"/>
    </row>
    <row r="320" spans="1:2" ht="15.75">
      <c r="A320" s="11"/>
      <c r="B320" s="11"/>
    </row>
    <row r="321" spans="1:2" ht="15.75">
      <c r="A321" s="11"/>
      <c r="B321" s="11"/>
    </row>
    <row r="325" spans="1:6" ht="15.75">
      <c r="A325" s="11"/>
      <c r="B325" s="11"/>
      <c r="C325" s="11"/>
      <c r="D325" s="11"/>
      <c r="E325" s="11"/>
      <c r="F325" s="53"/>
    </row>
    <row r="326" spans="1:6" ht="15.75">
      <c r="A326" s="11"/>
      <c r="B326" s="11"/>
      <c r="C326" s="11"/>
      <c r="D326" s="11"/>
      <c r="E326" s="11"/>
      <c r="F326" s="53"/>
    </row>
    <row r="327" spans="1:6" ht="15.75">
      <c r="A327" s="11"/>
      <c r="B327" s="11"/>
      <c r="C327" s="11"/>
      <c r="D327" s="11"/>
      <c r="E327" s="11"/>
      <c r="F327" s="53"/>
    </row>
    <row r="328" spans="1:6" ht="15.75">
      <c r="A328" s="11"/>
      <c r="B328" s="11"/>
      <c r="C328" s="11"/>
      <c r="D328" s="11"/>
      <c r="E328" s="11"/>
      <c r="F328" s="53"/>
    </row>
    <row r="329" spans="1:6" ht="15.75">
      <c r="A329" s="11"/>
      <c r="B329" s="11"/>
      <c r="C329" s="11"/>
      <c r="D329" s="11"/>
      <c r="E329" s="11"/>
      <c r="F329" s="53"/>
    </row>
    <row r="330" spans="1:6" ht="15.75">
      <c r="A330" s="11"/>
      <c r="B330" s="11"/>
      <c r="C330" s="11"/>
      <c r="D330" s="11"/>
      <c r="E330" s="11"/>
      <c r="F330" s="53"/>
    </row>
    <row r="331" spans="1:6" ht="15.75">
      <c r="A331" s="11"/>
      <c r="B331" s="11"/>
      <c r="C331" s="11"/>
      <c r="D331" s="11"/>
      <c r="E331" s="11"/>
      <c r="F331" s="53"/>
    </row>
    <row r="332" spans="1:6" ht="15.75">
      <c r="A332" s="11"/>
      <c r="B332" s="11"/>
      <c r="C332" s="11"/>
      <c r="D332" s="11"/>
      <c r="E332" s="11"/>
      <c r="F332" s="53"/>
    </row>
    <row r="333" spans="1:6" ht="15.75">
      <c r="A333" s="11"/>
      <c r="B333" s="11"/>
      <c r="C333" s="11"/>
      <c r="D333" s="11"/>
      <c r="E333" s="11"/>
      <c r="F333" s="53"/>
    </row>
    <row r="334" spans="1:6" ht="15.75">
      <c r="A334" s="11"/>
      <c r="B334" s="11"/>
      <c r="C334" s="11"/>
      <c r="D334" s="11"/>
      <c r="E334" s="11"/>
      <c r="F334" s="53"/>
    </row>
    <row r="335" spans="1:6" ht="15.75">
      <c r="A335" s="11"/>
      <c r="B335" s="11"/>
      <c r="C335" s="11"/>
      <c r="D335" s="11"/>
      <c r="E335" s="11"/>
      <c r="F335" s="53"/>
    </row>
    <row r="336" spans="1:6" ht="15.75">
      <c r="A336" s="11"/>
      <c r="B336" s="11"/>
      <c r="C336" s="11"/>
      <c r="D336" s="11"/>
      <c r="E336" s="11"/>
      <c r="F336" s="53"/>
    </row>
    <row r="337" spans="1:6" ht="15.75">
      <c r="A337" s="11"/>
      <c r="B337" s="11"/>
      <c r="C337" s="11"/>
      <c r="D337" s="11"/>
      <c r="E337" s="11"/>
      <c r="F337" s="53"/>
    </row>
  </sheetData>
  <sheetProtection/>
  <printOptions/>
  <pageMargins left="0.75" right="0.75" top="1" bottom="1" header="0.5" footer="0.5"/>
  <pageSetup horizontalDpi="600" verticalDpi="600" orientation="portrait" r:id="rId1"/>
</worksheet>
</file>

<file path=xl/worksheets/sheet33.xml><?xml version="1.0" encoding="utf-8"?>
<worksheet xmlns="http://schemas.openxmlformats.org/spreadsheetml/2006/main" xmlns:r="http://schemas.openxmlformats.org/officeDocument/2006/relationships">
  <sheetPr>
    <tabColor indexed="26"/>
  </sheetPr>
  <dimension ref="A1:W47"/>
  <sheetViews>
    <sheetView zoomScalePageLayoutView="0" workbookViewId="0" topLeftCell="A1">
      <selection activeCell="G24" sqref="G24"/>
    </sheetView>
  </sheetViews>
  <sheetFormatPr defaultColWidth="9.00390625" defaultRowHeight="15.75"/>
  <cols>
    <col min="1" max="1" width="16.375" style="0" bestFit="1" customWidth="1"/>
    <col min="2" max="2" width="11.50390625" style="0" bestFit="1" customWidth="1"/>
    <col min="6" max="6" width="18.875" style="0" customWidth="1"/>
  </cols>
  <sheetData>
    <row r="1" spans="1:23" ht="15.75">
      <c r="A1" t="s">
        <v>403</v>
      </c>
      <c r="B1" t="s">
        <v>404</v>
      </c>
      <c r="C1" t="s">
        <v>405</v>
      </c>
      <c r="D1" t="s">
        <v>374</v>
      </c>
      <c r="E1" t="s">
        <v>375</v>
      </c>
      <c r="F1" t="s">
        <v>492</v>
      </c>
      <c r="G1" t="s">
        <v>406</v>
      </c>
      <c r="H1" t="s">
        <v>440</v>
      </c>
      <c r="I1" t="s">
        <v>441</v>
      </c>
      <c r="J1" t="s">
        <v>442</v>
      </c>
      <c r="K1" t="s">
        <v>408</v>
      </c>
      <c r="L1" t="s">
        <v>493</v>
      </c>
      <c r="M1" t="s">
        <v>494</v>
      </c>
      <c r="N1" t="s">
        <v>445</v>
      </c>
      <c r="O1" t="s">
        <v>446</v>
      </c>
      <c r="P1" t="s">
        <v>447</v>
      </c>
      <c r="Q1" t="s">
        <v>448</v>
      </c>
      <c r="R1" t="s">
        <v>411</v>
      </c>
      <c r="S1" t="s">
        <v>410</v>
      </c>
      <c r="T1" t="s">
        <v>414</v>
      </c>
      <c r="U1" t="s">
        <v>412</v>
      </c>
      <c r="V1" t="s">
        <v>413</v>
      </c>
      <c r="W1" t="s">
        <v>415</v>
      </c>
    </row>
    <row r="2" spans="1:23" ht="15.75">
      <c r="A2" s="11">
        <v>1</v>
      </c>
      <c r="B2" s="11">
        <v>1</v>
      </c>
      <c r="C2">
        <v>0</v>
      </c>
      <c r="D2" t="s">
        <v>449</v>
      </c>
      <c r="F2" t="s">
        <v>2015</v>
      </c>
      <c r="G2">
        <v>5689000</v>
      </c>
      <c r="H2">
        <v>375520</v>
      </c>
      <c r="I2" s="52">
        <v>219253</v>
      </c>
      <c r="J2">
        <v>6064520</v>
      </c>
      <c r="K2">
        <v>0</v>
      </c>
      <c r="L2">
        <v>0</v>
      </c>
      <c r="M2">
        <v>0</v>
      </c>
      <c r="N2">
        <v>0</v>
      </c>
      <c r="O2">
        <v>0</v>
      </c>
      <c r="P2">
        <v>0</v>
      </c>
      <c r="Q2">
        <v>0</v>
      </c>
      <c r="R2" t="b">
        <v>0</v>
      </c>
      <c r="W2" t="s">
        <v>1901</v>
      </c>
    </row>
    <row r="3" spans="1:23" ht="15.75">
      <c r="A3" s="11">
        <v>2</v>
      </c>
      <c r="B3" s="11">
        <v>2</v>
      </c>
      <c r="C3">
        <v>0</v>
      </c>
      <c r="D3" t="s">
        <v>450</v>
      </c>
      <c r="F3" s="33" t="s">
        <v>2016</v>
      </c>
      <c r="G3">
        <v>123318090</v>
      </c>
      <c r="H3">
        <v>216469</v>
      </c>
      <c r="I3" t="s">
        <v>497</v>
      </c>
      <c r="J3">
        <v>21826745</v>
      </c>
      <c r="K3" s="33">
        <v>101707814</v>
      </c>
      <c r="L3">
        <v>0</v>
      </c>
      <c r="M3">
        <v>0</v>
      </c>
      <c r="N3">
        <v>0</v>
      </c>
      <c r="O3">
        <v>0</v>
      </c>
      <c r="P3">
        <v>0</v>
      </c>
      <c r="Q3">
        <v>0</v>
      </c>
      <c r="R3" t="b">
        <v>0</v>
      </c>
      <c r="W3" t="s">
        <v>1901</v>
      </c>
    </row>
    <row r="4" spans="1:23" ht="15.75">
      <c r="A4" s="11">
        <v>3</v>
      </c>
      <c r="B4" s="12">
        <v>3</v>
      </c>
      <c r="C4">
        <v>0</v>
      </c>
      <c r="D4" t="s">
        <v>451</v>
      </c>
      <c r="F4" s="33" t="s">
        <v>2017</v>
      </c>
      <c r="G4">
        <v>93</v>
      </c>
      <c r="H4">
        <v>0</v>
      </c>
      <c r="I4" t="s">
        <v>497</v>
      </c>
      <c r="J4">
        <v>93</v>
      </c>
      <c r="K4" s="33">
        <v>0</v>
      </c>
      <c r="L4">
        <v>0</v>
      </c>
      <c r="M4">
        <v>0</v>
      </c>
      <c r="N4">
        <v>0</v>
      </c>
      <c r="O4">
        <v>0</v>
      </c>
      <c r="P4">
        <v>0</v>
      </c>
      <c r="Q4">
        <v>0</v>
      </c>
      <c r="R4" t="b">
        <v>0</v>
      </c>
      <c r="W4" t="s">
        <v>1901</v>
      </c>
    </row>
    <row r="5" spans="1:23" ht="15.75">
      <c r="A5" s="11">
        <v>4</v>
      </c>
      <c r="B5" s="12">
        <v>4</v>
      </c>
      <c r="C5">
        <v>0</v>
      </c>
      <c r="D5" t="s">
        <v>452</v>
      </c>
      <c r="F5" s="33" t="s">
        <v>2018</v>
      </c>
      <c r="G5">
        <v>-45827</v>
      </c>
      <c r="H5">
        <v>150239</v>
      </c>
      <c r="I5">
        <v>184</v>
      </c>
      <c r="J5">
        <v>0</v>
      </c>
      <c r="K5" s="33">
        <v>104412</v>
      </c>
      <c r="L5">
        <v>0</v>
      </c>
      <c r="M5">
        <v>0</v>
      </c>
      <c r="N5">
        <v>0</v>
      </c>
      <c r="O5">
        <v>0</v>
      </c>
      <c r="P5">
        <v>0</v>
      </c>
      <c r="Q5">
        <v>0</v>
      </c>
      <c r="R5" t="b">
        <v>0</v>
      </c>
      <c r="W5" t="s">
        <v>1901</v>
      </c>
    </row>
    <row r="6" spans="1:23" ht="15.75">
      <c r="A6" s="11">
        <v>5</v>
      </c>
      <c r="B6" s="12">
        <v>5</v>
      </c>
      <c r="C6">
        <v>0</v>
      </c>
      <c r="D6" t="s">
        <v>453</v>
      </c>
      <c r="F6" s="33" t="s">
        <v>2019</v>
      </c>
      <c r="G6">
        <v>255111</v>
      </c>
      <c r="H6">
        <v>0</v>
      </c>
      <c r="I6" t="s">
        <v>497</v>
      </c>
      <c r="J6">
        <v>51022</v>
      </c>
      <c r="K6" s="33">
        <v>204089</v>
      </c>
      <c r="L6">
        <v>0</v>
      </c>
      <c r="M6">
        <v>0</v>
      </c>
      <c r="N6">
        <v>0</v>
      </c>
      <c r="O6">
        <v>0</v>
      </c>
      <c r="P6">
        <v>0</v>
      </c>
      <c r="Q6">
        <v>0</v>
      </c>
      <c r="R6" t="b">
        <v>0</v>
      </c>
      <c r="W6" t="s">
        <v>1901</v>
      </c>
    </row>
    <row r="7" spans="1:23" ht="15.75">
      <c r="A7" s="11">
        <v>6</v>
      </c>
      <c r="B7" s="12">
        <v>6</v>
      </c>
      <c r="C7">
        <v>0</v>
      </c>
      <c r="D7" t="s">
        <v>454</v>
      </c>
      <c r="F7" s="33" t="s">
        <v>2020</v>
      </c>
      <c r="G7">
        <v>31003673</v>
      </c>
      <c r="H7">
        <v>6757719</v>
      </c>
      <c r="I7" t="s">
        <v>497</v>
      </c>
      <c r="J7">
        <v>3460994</v>
      </c>
      <c r="K7" s="33">
        <v>34300398</v>
      </c>
      <c r="L7">
        <v>0</v>
      </c>
      <c r="M7">
        <v>0</v>
      </c>
      <c r="N7">
        <v>0</v>
      </c>
      <c r="O7">
        <v>0</v>
      </c>
      <c r="P7">
        <v>0</v>
      </c>
      <c r="Q7">
        <v>0</v>
      </c>
      <c r="R7" t="b">
        <v>0</v>
      </c>
      <c r="W7" t="s">
        <v>1901</v>
      </c>
    </row>
    <row r="8" spans="1:23" ht="15.75">
      <c r="A8" s="11">
        <v>7</v>
      </c>
      <c r="B8" s="12">
        <v>7</v>
      </c>
      <c r="C8">
        <v>0</v>
      </c>
      <c r="D8" t="s">
        <v>455</v>
      </c>
      <c r="F8" s="33" t="s">
        <v>2021</v>
      </c>
      <c r="G8">
        <v>647619</v>
      </c>
      <c r="H8">
        <v>1458692</v>
      </c>
      <c r="I8">
        <v>186</v>
      </c>
      <c r="J8">
        <v>669467</v>
      </c>
      <c r="K8" s="33">
        <v>1436844</v>
      </c>
      <c r="L8">
        <v>0</v>
      </c>
      <c r="M8">
        <v>0</v>
      </c>
      <c r="N8">
        <v>0</v>
      </c>
      <c r="O8">
        <v>0</v>
      </c>
      <c r="P8">
        <v>0</v>
      </c>
      <c r="Q8">
        <v>0</v>
      </c>
      <c r="R8" t="b">
        <v>0</v>
      </c>
      <c r="W8" t="s">
        <v>1901</v>
      </c>
    </row>
    <row r="9" spans="1:23" ht="15.75">
      <c r="A9" s="11">
        <v>8</v>
      </c>
      <c r="B9" s="12">
        <v>8</v>
      </c>
      <c r="C9">
        <v>0</v>
      </c>
      <c r="D9" t="s">
        <v>456</v>
      </c>
      <c r="F9" s="33" t="s">
        <v>2022</v>
      </c>
      <c r="G9">
        <v>908908</v>
      </c>
      <c r="H9">
        <v>5656376</v>
      </c>
      <c r="I9" t="s">
        <v>497</v>
      </c>
      <c r="J9">
        <v>5566270</v>
      </c>
      <c r="K9" s="33">
        <v>999014</v>
      </c>
      <c r="L9">
        <v>0</v>
      </c>
      <c r="M9">
        <v>0</v>
      </c>
      <c r="N9">
        <v>0</v>
      </c>
      <c r="O9">
        <v>0</v>
      </c>
      <c r="P9">
        <v>0</v>
      </c>
      <c r="Q9">
        <v>0</v>
      </c>
      <c r="R9" t="b">
        <v>0</v>
      </c>
      <c r="W9" t="s">
        <v>1901</v>
      </c>
    </row>
    <row r="10" spans="1:23" ht="15.75">
      <c r="A10" s="11">
        <v>9</v>
      </c>
      <c r="B10" s="12">
        <v>9</v>
      </c>
      <c r="C10">
        <v>0</v>
      </c>
      <c r="D10" t="s">
        <v>457</v>
      </c>
      <c r="F10" s="33" t="s">
        <v>2023</v>
      </c>
      <c r="G10">
        <v>1144655</v>
      </c>
      <c r="H10">
        <v>7945927</v>
      </c>
      <c r="I10" t="s">
        <v>497</v>
      </c>
      <c r="J10">
        <v>8222291</v>
      </c>
      <c r="K10" s="33">
        <v>868291</v>
      </c>
      <c r="L10">
        <v>0</v>
      </c>
      <c r="M10">
        <v>0</v>
      </c>
      <c r="N10">
        <v>0</v>
      </c>
      <c r="O10">
        <v>0</v>
      </c>
      <c r="P10">
        <v>0</v>
      </c>
      <c r="Q10">
        <v>0</v>
      </c>
      <c r="R10" t="b">
        <v>0</v>
      </c>
      <c r="W10" t="s">
        <v>1901</v>
      </c>
    </row>
    <row r="11" spans="1:23" ht="15.75">
      <c r="A11" s="11">
        <v>10</v>
      </c>
      <c r="B11" s="12">
        <v>10</v>
      </c>
      <c r="C11">
        <v>0</v>
      </c>
      <c r="D11" t="s">
        <v>458</v>
      </c>
      <c r="F11" s="33" t="s">
        <v>2024</v>
      </c>
      <c r="G11">
        <v>-25726519</v>
      </c>
      <c r="H11">
        <v>203818073</v>
      </c>
      <c r="I11" t="s">
        <v>497</v>
      </c>
      <c r="J11">
        <v>123334057</v>
      </c>
      <c r="K11" s="33">
        <v>54757497</v>
      </c>
      <c r="L11">
        <v>0</v>
      </c>
      <c r="M11">
        <v>0</v>
      </c>
      <c r="N11">
        <v>0</v>
      </c>
      <c r="O11">
        <v>0</v>
      </c>
      <c r="P11">
        <v>0</v>
      </c>
      <c r="Q11">
        <v>0</v>
      </c>
      <c r="R11" t="b">
        <v>0</v>
      </c>
      <c r="W11" t="s">
        <v>1901</v>
      </c>
    </row>
    <row r="12" spans="1:23" ht="15.75">
      <c r="A12" s="11">
        <v>11</v>
      </c>
      <c r="B12" s="12">
        <v>11</v>
      </c>
      <c r="C12">
        <v>0</v>
      </c>
      <c r="D12" t="s">
        <v>459</v>
      </c>
      <c r="F12" s="33" t="s">
        <v>2025</v>
      </c>
      <c r="G12">
        <v>136553</v>
      </c>
      <c r="H12">
        <v>0</v>
      </c>
      <c r="I12">
        <v>417</v>
      </c>
      <c r="J12">
        <v>46818</v>
      </c>
      <c r="K12" s="33">
        <v>89735</v>
      </c>
      <c r="L12">
        <v>0</v>
      </c>
      <c r="M12">
        <v>0</v>
      </c>
      <c r="N12">
        <v>0</v>
      </c>
      <c r="O12">
        <v>0</v>
      </c>
      <c r="P12">
        <v>0</v>
      </c>
      <c r="Q12">
        <v>0</v>
      </c>
      <c r="R12" t="b">
        <v>0</v>
      </c>
      <c r="W12" t="s">
        <v>1901</v>
      </c>
    </row>
    <row r="13" spans="1:23" ht="15.75">
      <c r="A13" s="11">
        <v>12</v>
      </c>
      <c r="B13" s="12">
        <v>12</v>
      </c>
      <c r="C13">
        <v>0</v>
      </c>
      <c r="D13" t="s">
        <v>460</v>
      </c>
      <c r="F13" s="33" t="s">
        <v>2026</v>
      </c>
      <c r="G13">
        <v>-11070810</v>
      </c>
      <c r="H13">
        <v>15652110</v>
      </c>
      <c r="I13" t="s">
        <v>497</v>
      </c>
      <c r="J13">
        <v>4581300</v>
      </c>
      <c r="K13" s="33">
        <v>0</v>
      </c>
      <c r="L13">
        <v>0</v>
      </c>
      <c r="M13">
        <v>0</v>
      </c>
      <c r="N13">
        <v>0</v>
      </c>
      <c r="O13">
        <v>0</v>
      </c>
      <c r="P13">
        <v>0</v>
      </c>
      <c r="Q13">
        <v>0</v>
      </c>
      <c r="R13" t="b">
        <v>0</v>
      </c>
      <c r="W13" t="s">
        <v>1901</v>
      </c>
    </row>
    <row r="14" spans="1:23" ht="15.75">
      <c r="A14" s="11">
        <v>13</v>
      </c>
      <c r="B14" s="12">
        <v>13</v>
      </c>
      <c r="C14">
        <v>0</v>
      </c>
      <c r="D14" t="s">
        <v>461</v>
      </c>
      <c r="F14" s="33" t="s">
        <v>2027</v>
      </c>
      <c r="G14">
        <v>6619</v>
      </c>
      <c r="H14">
        <v>0</v>
      </c>
      <c r="J14">
        <v>0</v>
      </c>
      <c r="K14" s="33">
        <v>6619</v>
      </c>
      <c r="L14">
        <v>0</v>
      </c>
      <c r="M14">
        <v>0</v>
      </c>
      <c r="N14">
        <v>0</v>
      </c>
      <c r="O14">
        <v>0</v>
      </c>
      <c r="P14">
        <v>0</v>
      </c>
      <c r="Q14">
        <v>0</v>
      </c>
      <c r="R14" t="b">
        <v>0</v>
      </c>
      <c r="W14" t="s">
        <v>1901</v>
      </c>
    </row>
    <row r="15" spans="1:23" ht="15.75">
      <c r="A15" s="11">
        <v>14</v>
      </c>
      <c r="B15" s="12">
        <v>14</v>
      </c>
      <c r="C15">
        <v>0</v>
      </c>
      <c r="D15" t="s">
        <v>462</v>
      </c>
      <c r="F15" s="33" t="s">
        <v>2028</v>
      </c>
      <c r="G15">
        <v>8690</v>
      </c>
      <c r="H15">
        <v>31378</v>
      </c>
      <c r="I15">
        <v>186</v>
      </c>
      <c r="J15">
        <v>40068</v>
      </c>
      <c r="K15" s="33">
        <v>0</v>
      </c>
      <c r="L15">
        <v>0</v>
      </c>
      <c r="M15">
        <v>0</v>
      </c>
      <c r="N15">
        <v>0</v>
      </c>
      <c r="O15">
        <v>0</v>
      </c>
      <c r="P15">
        <v>0</v>
      </c>
      <c r="Q15">
        <v>0</v>
      </c>
      <c r="R15" t="b">
        <v>0</v>
      </c>
      <c r="W15" t="s">
        <v>1901</v>
      </c>
    </row>
    <row r="16" spans="1:23" ht="15.75">
      <c r="A16" s="11">
        <v>15</v>
      </c>
      <c r="B16" s="12">
        <v>15</v>
      </c>
      <c r="C16">
        <v>0</v>
      </c>
      <c r="D16" t="s">
        <v>463</v>
      </c>
      <c r="F16" s="33" t="s">
        <v>2029</v>
      </c>
      <c r="G16">
        <v>155584</v>
      </c>
      <c r="H16">
        <v>0</v>
      </c>
      <c r="I16">
        <v>931</v>
      </c>
      <c r="J16">
        <v>19051</v>
      </c>
      <c r="K16" s="33">
        <v>136533</v>
      </c>
      <c r="L16">
        <v>0</v>
      </c>
      <c r="M16">
        <v>0</v>
      </c>
      <c r="N16">
        <v>0</v>
      </c>
      <c r="O16">
        <v>0</v>
      </c>
      <c r="P16">
        <v>0</v>
      </c>
      <c r="Q16">
        <v>0</v>
      </c>
      <c r="R16" t="b">
        <v>0</v>
      </c>
      <c r="W16" t="s">
        <v>1901</v>
      </c>
    </row>
    <row r="17" spans="1:23" ht="15.75">
      <c r="A17">
        <v>16</v>
      </c>
      <c r="B17">
        <v>16</v>
      </c>
      <c r="C17">
        <v>0</v>
      </c>
      <c r="D17" t="s">
        <v>464</v>
      </c>
      <c r="F17" s="33" t="s">
        <v>2030</v>
      </c>
      <c r="G17">
        <v>2486962</v>
      </c>
      <c r="H17">
        <v>0</v>
      </c>
      <c r="I17">
        <v>253</v>
      </c>
      <c r="J17">
        <v>376631</v>
      </c>
      <c r="K17" s="33">
        <v>2110331</v>
      </c>
      <c r="L17">
        <v>0</v>
      </c>
      <c r="M17">
        <v>0</v>
      </c>
      <c r="N17">
        <v>0</v>
      </c>
      <c r="O17">
        <v>0</v>
      </c>
      <c r="P17">
        <v>0</v>
      </c>
      <c r="Q17">
        <v>0</v>
      </c>
      <c r="R17" t="b">
        <v>0</v>
      </c>
      <c r="W17" t="s">
        <v>1901</v>
      </c>
    </row>
    <row r="18" spans="1:23" ht="15.75">
      <c r="A18">
        <v>17</v>
      </c>
      <c r="B18" s="10">
        <v>17</v>
      </c>
      <c r="C18">
        <v>0</v>
      </c>
      <c r="D18" t="s">
        <v>465</v>
      </c>
      <c r="F18" s="33" t="s">
        <v>2031</v>
      </c>
      <c r="G18">
        <v>1578098</v>
      </c>
      <c r="H18">
        <v>0</v>
      </c>
      <c r="J18">
        <v>1578098</v>
      </c>
      <c r="K18" s="33">
        <v>0</v>
      </c>
      <c r="L18">
        <v>0</v>
      </c>
      <c r="M18">
        <v>0</v>
      </c>
      <c r="N18">
        <v>0</v>
      </c>
      <c r="O18">
        <v>0</v>
      </c>
      <c r="P18">
        <v>0</v>
      </c>
      <c r="Q18">
        <v>0</v>
      </c>
      <c r="R18" t="b">
        <v>0</v>
      </c>
      <c r="W18" t="s">
        <v>1901</v>
      </c>
    </row>
    <row r="19" spans="1:23" ht="15.75">
      <c r="A19">
        <v>18</v>
      </c>
      <c r="B19">
        <v>18</v>
      </c>
      <c r="C19">
        <v>0</v>
      </c>
      <c r="D19" t="s">
        <v>466</v>
      </c>
      <c r="F19" s="33" t="s">
        <v>0</v>
      </c>
      <c r="G19">
        <v>-1075000</v>
      </c>
      <c r="H19">
        <v>1075000</v>
      </c>
      <c r="J19">
        <v>0</v>
      </c>
      <c r="K19" s="33">
        <v>0</v>
      </c>
      <c r="L19">
        <v>0</v>
      </c>
      <c r="M19">
        <v>0</v>
      </c>
      <c r="N19">
        <v>0</v>
      </c>
      <c r="O19">
        <v>0</v>
      </c>
      <c r="P19">
        <v>0</v>
      </c>
      <c r="Q19">
        <v>0</v>
      </c>
      <c r="R19" t="b">
        <v>0</v>
      </c>
      <c r="W19" t="s">
        <v>1901</v>
      </c>
    </row>
    <row r="20" spans="1:23" ht="15.75">
      <c r="A20">
        <v>19</v>
      </c>
      <c r="B20">
        <v>19</v>
      </c>
      <c r="C20">
        <v>0</v>
      </c>
      <c r="D20" t="s">
        <v>467</v>
      </c>
      <c r="F20" s="33" t="s">
        <v>1</v>
      </c>
      <c r="G20">
        <v>1959364</v>
      </c>
      <c r="H20">
        <v>21770224</v>
      </c>
      <c r="I20">
        <v>186</v>
      </c>
      <c r="J20">
        <v>18997562</v>
      </c>
      <c r="K20" s="33">
        <v>4732026</v>
      </c>
      <c r="L20">
        <v>0</v>
      </c>
      <c r="M20">
        <v>0</v>
      </c>
      <c r="N20">
        <v>0</v>
      </c>
      <c r="O20">
        <v>0</v>
      </c>
      <c r="P20">
        <v>0</v>
      </c>
      <c r="Q20">
        <v>0</v>
      </c>
      <c r="R20" t="b">
        <v>0</v>
      </c>
      <c r="W20" t="s">
        <v>1901</v>
      </c>
    </row>
    <row r="21" spans="1:23" ht="15.75">
      <c r="A21">
        <v>20</v>
      </c>
      <c r="B21">
        <v>20</v>
      </c>
      <c r="C21">
        <v>0</v>
      </c>
      <c r="D21" t="s">
        <v>468</v>
      </c>
      <c r="F21" s="33" t="s">
        <v>2</v>
      </c>
      <c r="G21">
        <v>-1959364</v>
      </c>
      <c r="H21">
        <v>18997562</v>
      </c>
      <c r="I21">
        <v>186</v>
      </c>
      <c r="J21">
        <v>21770224</v>
      </c>
      <c r="K21" s="33">
        <v>-4732026</v>
      </c>
      <c r="L21">
        <v>0</v>
      </c>
      <c r="M21">
        <v>0</v>
      </c>
      <c r="N21">
        <v>0</v>
      </c>
      <c r="O21">
        <v>0</v>
      </c>
      <c r="P21">
        <v>0</v>
      </c>
      <c r="Q21">
        <v>0</v>
      </c>
      <c r="R21" t="b">
        <v>0</v>
      </c>
      <c r="W21" t="s">
        <v>1901</v>
      </c>
    </row>
    <row r="22" spans="1:23" ht="15.75">
      <c r="A22">
        <v>21</v>
      </c>
      <c r="B22">
        <v>21</v>
      </c>
      <c r="C22">
        <v>0</v>
      </c>
      <c r="D22" t="s">
        <v>469</v>
      </c>
      <c r="F22" s="33" t="s">
        <v>3</v>
      </c>
      <c r="G22">
        <v>44655</v>
      </c>
      <c r="H22">
        <v>0</v>
      </c>
      <c r="I22">
        <v>186</v>
      </c>
      <c r="J22">
        <v>44655</v>
      </c>
      <c r="K22" s="33">
        <v>0</v>
      </c>
      <c r="L22">
        <v>0</v>
      </c>
      <c r="M22">
        <v>0</v>
      </c>
      <c r="N22">
        <v>0</v>
      </c>
      <c r="O22">
        <v>0</v>
      </c>
      <c r="P22">
        <v>0</v>
      </c>
      <c r="Q22">
        <v>0</v>
      </c>
      <c r="R22" t="b">
        <v>0</v>
      </c>
      <c r="W22" t="s">
        <v>1901</v>
      </c>
    </row>
    <row r="23" spans="1:23" ht="15.75">
      <c r="A23">
        <v>22</v>
      </c>
      <c r="B23">
        <v>22</v>
      </c>
      <c r="C23">
        <v>0</v>
      </c>
      <c r="D23" t="s">
        <v>470</v>
      </c>
      <c r="F23" s="33" t="s">
        <v>4</v>
      </c>
      <c r="G23">
        <v>0</v>
      </c>
      <c r="H23">
        <v>145792</v>
      </c>
      <c r="I23">
        <v>186</v>
      </c>
      <c r="J23">
        <v>106308</v>
      </c>
      <c r="K23" s="33">
        <v>39484</v>
      </c>
      <c r="L23">
        <v>0</v>
      </c>
      <c r="M23">
        <v>0</v>
      </c>
      <c r="N23">
        <v>0</v>
      </c>
      <c r="O23">
        <v>0</v>
      </c>
      <c r="P23">
        <v>0</v>
      </c>
      <c r="Q23">
        <v>0</v>
      </c>
      <c r="R23" t="b">
        <v>0</v>
      </c>
      <c r="W23" t="s">
        <v>1901</v>
      </c>
    </row>
    <row r="24" spans="1:23" ht="15.75">
      <c r="A24">
        <v>23</v>
      </c>
      <c r="B24">
        <v>23</v>
      </c>
      <c r="C24">
        <v>0</v>
      </c>
      <c r="D24" t="s">
        <v>471</v>
      </c>
      <c r="F24" s="33" t="s">
        <v>5</v>
      </c>
      <c r="G24">
        <v>1988837</v>
      </c>
      <c r="H24">
        <v>20512750</v>
      </c>
      <c r="I24">
        <v>253</v>
      </c>
      <c r="J24">
        <v>14918198</v>
      </c>
      <c r="K24" s="33">
        <v>7583389</v>
      </c>
      <c r="L24">
        <v>0</v>
      </c>
      <c r="M24">
        <v>0</v>
      </c>
      <c r="N24">
        <v>0</v>
      </c>
      <c r="O24">
        <v>0</v>
      </c>
      <c r="P24">
        <v>0</v>
      </c>
      <c r="Q24">
        <v>0</v>
      </c>
      <c r="R24" t="b">
        <v>0</v>
      </c>
      <c r="W24" t="s">
        <v>1901</v>
      </c>
    </row>
    <row r="25" spans="1:23" ht="15.75">
      <c r="A25">
        <v>24</v>
      </c>
      <c r="B25">
        <v>24</v>
      </c>
      <c r="C25">
        <v>0</v>
      </c>
      <c r="D25" t="s">
        <v>472</v>
      </c>
      <c r="F25" s="33"/>
      <c r="G25">
        <v>0</v>
      </c>
      <c r="H25">
        <v>0</v>
      </c>
      <c r="J25">
        <v>0</v>
      </c>
      <c r="K25" s="33">
        <v>0</v>
      </c>
      <c r="L25">
        <v>0</v>
      </c>
      <c r="M25">
        <v>0</v>
      </c>
      <c r="N25">
        <v>0</v>
      </c>
      <c r="O25">
        <v>0</v>
      </c>
      <c r="P25">
        <v>0</v>
      </c>
      <c r="Q25">
        <v>0</v>
      </c>
      <c r="R25" t="b">
        <v>0</v>
      </c>
      <c r="W25" t="s">
        <v>1901</v>
      </c>
    </row>
    <row r="26" spans="1:23" ht="15.75">
      <c r="A26">
        <v>25</v>
      </c>
      <c r="B26">
        <v>25</v>
      </c>
      <c r="C26">
        <v>0</v>
      </c>
      <c r="D26" t="s">
        <v>473</v>
      </c>
      <c r="F26" s="33"/>
      <c r="G26">
        <v>0</v>
      </c>
      <c r="H26">
        <v>0</v>
      </c>
      <c r="J26">
        <v>0</v>
      </c>
      <c r="K26" s="33">
        <v>0</v>
      </c>
      <c r="L26">
        <v>0</v>
      </c>
      <c r="M26">
        <v>0</v>
      </c>
      <c r="N26">
        <v>0</v>
      </c>
      <c r="O26">
        <v>0</v>
      </c>
      <c r="P26">
        <v>0</v>
      </c>
      <c r="Q26">
        <v>0</v>
      </c>
      <c r="R26" t="b">
        <v>0</v>
      </c>
      <c r="W26" t="s">
        <v>1901</v>
      </c>
    </row>
    <row r="27" spans="1:23" ht="15.75">
      <c r="A27">
        <v>26</v>
      </c>
      <c r="B27">
        <v>26</v>
      </c>
      <c r="C27">
        <v>0</v>
      </c>
      <c r="D27" t="s">
        <v>474</v>
      </c>
      <c r="F27" s="33"/>
      <c r="G27">
        <v>0</v>
      </c>
      <c r="H27">
        <v>0</v>
      </c>
      <c r="J27">
        <v>0</v>
      </c>
      <c r="K27" s="33">
        <v>0</v>
      </c>
      <c r="L27">
        <v>0</v>
      </c>
      <c r="M27">
        <v>0</v>
      </c>
      <c r="N27">
        <v>0</v>
      </c>
      <c r="O27">
        <v>0</v>
      </c>
      <c r="P27">
        <v>0</v>
      </c>
      <c r="Q27">
        <v>0</v>
      </c>
      <c r="R27" t="b">
        <v>0</v>
      </c>
      <c r="W27" t="s">
        <v>1901</v>
      </c>
    </row>
    <row r="28" spans="1:23" ht="15.75">
      <c r="A28">
        <v>27</v>
      </c>
      <c r="B28">
        <v>27</v>
      </c>
      <c r="C28">
        <v>0</v>
      </c>
      <c r="D28" t="s">
        <v>475</v>
      </c>
      <c r="F28" s="33"/>
      <c r="G28">
        <v>0</v>
      </c>
      <c r="H28">
        <v>0</v>
      </c>
      <c r="J28">
        <v>0</v>
      </c>
      <c r="K28" s="33">
        <v>0</v>
      </c>
      <c r="L28">
        <v>0</v>
      </c>
      <c r="M28">
        <v>0</v>
      </c>
      <c r="N28">
        <v>0</v>
      </c>
      <c r="O28">
        <v>0</v>
      </c>
      <c r="P28">
        <v>0</v>
      </c>
      <c r="Q28">
        <v>0</v>
      </c>
      <c r="R28" t="b">
        <v>0</v>
      </c>
      <c r="W28" t="s">
        <v>1901</v>
      </c>
    </row>
    <row r="29" spans="1:23" ht="15.75">
      <c r="A29">
        <v>28</v>
      </c>
      <c r="B29">
        <v>28</v>
      </c>
      <c r="C29">
        <v>0</v>
      </c>
      <c r="D29" t="s">
        <v>476</v>
      </c>
      <c r="F29" s="33"/>
      <c r="G29">
        <v>0</v>
      </c>
      <c r="H29">
        <v>0</v>
      </c>
      <c r="J29">
        <v>0</v>
      </c>
      <c r="K29" s="33">
        <v>0</v>
      </c>
      <c r="L29">
        <v>0</v>
      </c>
      <c r="M29">
        <v>0</v>
      </c>
      <c r="N29">
        <v>0</v>
      </c>
      <c r="O29">
        <v>0</v>
      </c>
      <c r="P29">
        <v>0</v>
      </c>
      <c r="Q29">
        <v>0</v>
      </c>
      <c r="R29" t="b">
        <v>0</v>
      </c>
      <c r="W29" t="s">
        <v>1901</v>
      </c>
    </row>
    <row r="30" spans="1:23" ht="15.75">
      <c r="A30">
        <v>29</v>
      </c>
      <c r="B30">
        <v>29</v>
      </c>
      <c r="C30">
        <v>0</v>
      </c>
      <c r="D30" t="s">
        <v>477</v>
      </c>
      <c r="F30" s="33"/>
      <c r="G30">
        <v>0</v>
      </c>
      <c r="H30">
        <v>0</v>
      </c>
      <c r="J30">
        <v>0</v>
      </c>
      <c r="K30" s="33">
        <v>0</v>
      </c>
      <c r="L30">
        <v>0</v>
      </c>
      <c r="M30">
        <v>0</v>
      </c>
      <c r="N30">
        <v>0</v>
      </c>
      <c r="O30">
        <v>0</v>
      </c>
      <c r="P30">
        <v>0</v>
      </c>
      <c r="Q30">
        <v>0</v>
      </c>
      <c r="R30" t="b">
        <v>0</v>
      </c>
      <c r="W30" t="s">
        <v>1901</v>
      </c>
    </row>
    <row r="31" spans="1:23" ht="15.75">
      <c r="A31">
        <v>30</v>
      </c>
      <c r="B31">
        <v>30</v>
      </c>
      <c r="C31">
        <v>0</v>
      </c>
      <c r="D31" t="s">
        <v>478</v>
      </c>
      <c r="F31" s="33"/>
      <c r="G31">
        <v>0</v>
      </c>
      <c r="H31">
        <v>0</v>
      </c>
      <c r="J31">
        <v>0</v>
      </c>
      <c r="K31" s="33">
        <v>0</v>
      </c>
      <c r="L31">
        <v>0</v>
      </c>
      <c r="M31">
        <v>0</v>
      </c>
      <c r="N31">
        <v>0</v>
      </c>
      <c r="O31">
        <v>0</v>
      </c>
      <c r="P31">
        <v>0</v>
      </c>
      <c r="Q31">
        <v>0</v>
      </c>
      <c r="R31" t="b">
        <v>0</v>
      </c>
      <c r="W31" t="s">
        <v>1901</v>
      </c>
    </row>
    <row r="32" spans="1:23" ht="15.75">
      <c r="A32">
        <v>31</v>
      </c>
      <c r="B32">
        <v>31</v>
      </c>
      <c r="C32">
        <v>0</v>
      </c>
      <c r="D32" t="s">
        <v>479</v>
      </c>
      <c r="F32" s="33"/>
      <c r="G32">
        <v>0</v>
      </c>
      <c r="H32">
        <v>0</v>
      </c>
      <c r="J32">
        <v>0</v>
      </c>
      <c r="K32" s="33">
        <v>0</v>
      </c>
      <c r="L32">
        <v>0</v>
      </c>
      <c r="M32">
        <v>0</v>
      </c>
      <c r="N32">
        <v>0</v>
      </c>
      <c r="O32">
        <v>0</v>
      </c>
      <c r="P32">
        <v>0</v>
      </c>
      <c r="Q32">
        <v>0</v>
      </c>
      <c r="R32" t="b">
        <v>0</v>
      </c>
      <c r="W32" t="s">
        <v>1901</v>
      </c>
    </row>
    <row r="33" spans="1:23" ht="15.75">
      <c r="A33">
        <v>32</v>
      </c>
      <c r="B33">
        <v>32</v>
      </c>
      <c r="C33">
        <v>0</v>
      </c>
      <c r="D33" t="s">
        <v>480</v>
      </c>
      <c r="F33" s="33"/>
      <c r="G33">
        <v>0</v>
      </c>
      <c r="H33">
        <v>0</v>
      </c>
      <c r="J33">
        <v>0</v>
      </c>
      <c r="K33" s="33">
        <v>0</v>
      </c>
      <c r="L33">
        <v>0</v>
      </c>
      <c r="M33">
        <v>0</v>
      </c>
      <c r="N33">
        <v>0</v>
      </c>
      <c r="O33">
        <v>0</v>
      </c>
      <c r="P33">
        <v>0</v>
      </c>
      <c r="Q33">
        <v>0</v>
      </c>
      <c r="R33" t="b">
        <v>0</v>
      </c>
      <c r="W33" t="s">
        <v>1901</v>
      </c>
    </row>
    <row r="34" spans="1:23" ht="15.75">
      <c r="A34">
        <v>33</v>
      </c>
      <c r="B34">
        <v>33</v>
      </c>
      <c r="C34">
        <v>0</v>
      </c>
      <c r="D34" t="s">
        <v>481</v>
      </c>
      <c r="F34" s="33"/>
      <c r="G34">
        <v>0</v>
      </c>
      <c r="H34">
        <v>0</v>
      </c>
      <c r="J34">
        <v>0</v>
      </c>
      <c r="K34" s="33">
        <v>0</v>
      </c>
      <c r="L34">
        <v>0</v>
      </c>
      <c r="M34">
        <v>0</v>
      </c>
      <c r="N34">
        <v>0</v>
      </c>
      <c r="O34">
        <v>0</v>
      </c>
      <c r="P34">
        <v>0</v>
      </c>
      <c r="Q34">
        <v>0</v>
      </c>
      <c r="R34" t="b">
        <v>0</v>
      </c>
      <c r="W34" t="s">
        <v>1901</v>
      </c>
    </row>
    <row r="35" spans="1:23" ht="15.75">
      <c r="A35">
        <v>34</v>
      </c>
      <c r="B35">
        <v>34</v>
      </c>
      <c r="C35">
        <v>0</v>
      </c>
      <c r="D35" t="s">
        <v>482</v>
      </c>
      <c r="F35" s="33"/>
      <c r="G35">
        <v>0</v>
      </c>
      <c r="H35">
        <v>0</v>
      </c>
      <c r="J35">
        <v>0</v>
      </c>
      <c r="K35" s="33">
        <v>0</v>
      </c>
      <c r="L35">
        <v>0</v>
      </c>
      <c r="M35">
        <v>0</v>
      </c>
      <c r="N35">
        <v>0</v>
      </c>
      <c r="O35">
        <v>0</v>
      </c>
      <c r="P35">
        <v>0</v>
      </c>
      <c r="Q35">
        <v>0</v>
      </c>
      <c r="R35" t="b">
        <v>0</v>
      </c>
      <c r="W35" t="s">
        <v>1901</v>
      </c>
    </row>
    <row r="36" spans="1:23" ht="15.75">
      <c r="A36">
        <v>35</v>
      </c>
      <c r="B36">
        <v>35</v>
      </c>
      <c r="C36">
        <v>0</v>
      </c>
      <c r="D36" t="s">
        <v>483</v>
      </c>
      <c r="F36" s="33"/>
      <c r="G36">
        <v>0</v>
      </c>
      <c r="H36">
        <v>0</v>
      </c>
      <c r="J36">
        <v>0</v>
      </c>
      <c r="K36" s="33">
        <v>0</v>
      </c>
      <c r="L36">
        <v>0</v>
      </c>
      <c r="M36">
        <v>0</v>
      </c>
      <c r="N36">
        <v>0</v>
      </c>
      <c r="O36">
        <v>0</v>
      </c>
      <c r="P36">
        <v>0</v>
      </c>
      <c r="Q36">
        <v>0</v>
      </c>
      <c r="R36" t="b">
        <v>0</v>
      </c>
      <c r="W36" t="s">
        <v>1901</v>
      </c>
    </row>
    <row r="37" spans="1:23" ht="15.75">
      <c r="A37">
        <v>36</v>
      </c>
      <c r="B37">
        <v>36</v>
      </c>
      <c r="C37">
        <v>0</v>
      </c>
      <c r="D37" t="s">
        <v>484</v>
      </c>
      <c r="F37" s="33"/>
      <c r="G37">
        <v>0</v>
      </c>
      <c r="H37">
        <v>0</v>
      </c>
      <c r="J37">
        <v>0</v>
      </c>
      <c r="K37" s="33">
        <v>0</v>
      </c>
      <c r="L37">
        <v>0</v>
      </c>
      <c r="M37">
        <v>0</v>
      </c>
      <c r="N37">
        <v>0</v>
      </c>
      <c r="O37">
        <v>0</v>
      </c>
      <c r="P37">
        <v>0</v>
      </c>
      <c r="Q37">
        <v>0</v>
      </c>
      <c r="R37" t="b">
        <v>0</v>
      </c>
      <c r="W37" t="s">
        <v>1901</v>
      </c>
    </row>
    <row r="38" spans="1:23" ht="15.75">
      <c r="A38">
        <v>37</v>
      </c>
      <c r="B38">
        <v>37</v>
      </c>
      <c r="C38">
        <v>0</v>
      </c>
      <c r="D38" t="s">
        <v>485</v>
      </c>
      <c r="F38" s="33"/>
      <c r="G38">
        <v>0</v>
      </c>
      <c r="H38">
        <v>0</v>
      </c>
      <c r="J38">
        <v>0</v>
      </c>
      <c r="K38" s="33">
        <v>0</v>
      </c>
      <c r="L38">
        <v>0</v>
      </c>
      <c r="M38">
        <v>0</v>
      </c>
      <c r="N38">
        <v>0</v>
      </c>
      <c r="O38">
        <v>0</v>
      </c>
      <c r="P38">
        <v>0</v>
      </c>
      <c r="Q38">
        <v>0</v>
      </c>
      <c r="R38" t="b">
        <v>0</v>
      </c>
      <c r="W38" t="s">
        <v>1901</v>
      </c>
    </row>
    <row r="39" spans="1:23" ht="15.75">
      <c r="A39">
        <v>38</v>
      </c>
      <c r="B39">
        <v>38</v>
      </c>
      <c r="C39">
        <v>0</v>
      </c>
      <c r="D39" t="s">
        <v>486</v>
      </c>
      <c r="F39" s="33"/>
      <c r="G39">
        <v>0</v>
      </c>
      <c r="H39">
        <v>0</v>
      </c>
      <c r="J39">
        <v>0</v>
      </c>
      <c r="K39" s="33">
        <v>0</v>
      </c>
      <c r="L39">
        <v>0</v>
      </c>
      <c r="M39">
        <v>0</v>
      </c>
      <c r="N39">
        <v>0</v>
      </c>
      <c r="O39">
        <v>0</v>
      </c>
      <c r="P39">
        <v>0</v>
      </c>
      <c r="Q39">
        <v>0</v>
      </c>
      <c r="R39" t="b">
        <v>0</v>
      </c>
      <c r="W39" t="s">
        <v>1901</v>
      </c>
    </row>
    <row r="40" spans="1:23" ht="15.75">
      <c r="A40">
        <v>39</v>
      </c>
      <c r="B40">
        <v>39</v>
      </c>
      <c r="C40">
        <v>0</v>
      </c>
      <c r="D40" t="s">
        <v>487</v>
      </c>
      <c r="F40" s="33"/>
      <c r="G40">
        <v>0</v>
      </c>
      <c r="H40">
        <v>0</v>
      </c>
      <c r="J40">
        <v>0</v>
      </c>
      <c r="K40" s="33">
        <v>0</v>
      </c>
      <c r="L40">
        <v>0</v>
      </c>
      <c r="M40">
        <v>0</v>
      </c>
      <c r="N40">
        <v>0</v>
      </c>
      <c r="O40">
        <v>0</v>
      </c>
      <c r="P40">
        <v>0</v>
      </c>
      <c r="Q40">
        <v>0</v>
      </c>
      <c r="R40" t="b">
        <v>0</v>
      </c>
      <c r="W40" t="s">
        <v>1901</v>
      </c>
    </row>
    <row r="41" spans="1:23" ht="15.75">
      <c r="A41">
        <v>40</v>
      </c>
      <c r="B41">
        <v>40</v>
      </c>
      <c r="C41">
        <v>0</v>
      </c>
      <c r="D41" t="s">
        <v>488</v>
      </c>
      <c r="F41" s="33"/>
      <c r="G41">
        <v>0</v>
      </c>
      <c r="H41">
        <v>0</v>
      </c>
      <c r="J41">
        <v>0</v>
      </c>
      <c r="K41" s="33">
        <v>0</v>
      </c>
      <c r="L41">
        <v>0</v>
      </c>
      <c r="M41">
        <v>0</v>
      </c>
      <c r="N41">
        <v>0</v>
      </c>
      <c r="O41">
        <v>0</v>
      </c>
      <c r="P41">
        <v>0</v>
      </c>
      <c r="Q41">
        <v>0</v>
      </c>
      <c r="R41" t="b">
        <v>0</v>
      </c>
      <c r="W41" t="s">
        <v>1901</v>
      </c>
    </row>
    <row r="42" spans="1:23" ht="15.75">
      <c r="A42">
        <v>41</v>
      </c>
      <c r="B42">
        <v>41</v>
      </c>
      <c r="C42">
        <v>0</v>
      </c>
      <c r="D42" t="s">
        <v>489</v>
      </c>
      <c r="F42" s="33"/>
      <c r="G42">
        <v>0</v>
      </c>
      <c r="H42">
        <v>0</v>
      </c>
      <c r="J42">
        <v>0</v>
      </c>
      <c r="K42" s="33">
        <v>0</v>
      </c>
      <c r="L42">
        <v>0</v>
      </c>
      <c r="M42">
        <v>0</v>
      </c>
      <c r="N42">
        <v>0</v>
      </c>
      <c r="O42">
        <v>0</v>
      </c>
      <c r="P42">
        <v>0</v>
      </c>
      <c r="Q42">
        <v>0</v>
      </c>
      <c r="R42" t="b">
        <v>0</v>
      </c>
      <c r="W42" t="s">
        <v>1901</v>
      </c>
    </row>
    <row r="43" spans="1:23" ht="15.75">
      <c r="A43">
        <v>42</v>
      </c>
      <c r="B43">
        <v>42</v>
      </c>
      <c r="C43">
        <v>0</v>
      </c>
      <c r="D43" t="s">
        <v>490</v>
      </c>
      <c r="F43" s="33"/>
      <c r="G43">
        <v>0</v>
      </c>
      <c r="H43">
        <v>0</v>
      </c>
      <c r="J43">
        <v>0</v>
      </c>
      <c r="K43" s="33">
        <v>0</v>
      </c>
      <c r="L43">
        <v>0</v>
      </c>
      <c r="M43">
        <v>0</v>
      </c>
      <c r="N43">
        <v>0</v>
      </c>
      <c r="O43">
        <v>0</v>
      </c>
      <c r="P43">
        <v>0</v>
      </c>
      <c r="Q43">
        <v>0</v>
      </c>
      <c r="R43" t="b">
        <v>0</v>
      </c>
      <c r="W43" t="s">
        <v>1901</v>
      </c>
    </row>
    <row r="44" spans="1:23" ht="15.75">
      <c r="A44">
        <v>43</v>
      </c>
      <c r="B44">
        <v>43</v>
      </c>
      <c r="C44">
        <v>0</v>
      </c>
      <c r="D44" t="s">
        <v>491</v>
      </c>
      <c r="F44" s="33"/>
      <c r="G44">
        <v>0</v>
      </c>
      <c r="H44">
        <v>0</v>
      </c>
      <c r="J44">
        <v>0</v>
      </c>
      <c r="K44" s="33">
        <v>0</v>
      </c>
      <c r="L44">
        <v>0</v>
      </c>
      <c r="M44">
        <v>0</v>
      </c>
      <c r="N44">
        <v>0</v>
      </c>
      <c r="O44">
        <v>0</v>
      </c>
      <c r="P44">
        <v>0</v>
      </c>
      <c r="Q44">
        <v>0</v>
      </c>
      <c r="R44" t="b">
        <v>0</v>
      </c>
      <c r="W44" t="s">
        <v>1901</v>
      </c>
    </row>
    <row r="45" spans="1:23" ht="15.75">
      <c r="A45">
        <v>44</v>
      </c>
      <c r="B45">
        <v>44</v>
      </c>
      <c r="C45">
        <v>0</v>
      </c>
      <c r="D45" t="s">
        <v>495</v>
      </c>
      <c r="F45" s="33"/>
      <c r="G45">
        <v>0</v>
      </c>
      <c r="H45">
        <v>0</v>
      </c>
      <c r="J45">
        <v>0</v>
      </c>
      <c r="K45" s="33">
        <v>0</v>
      </c>
      <c r="L45">
        <v>0</v>
      </c>
      <c r="M45">
        <v>0</v>
      </c>
      <c r="N45">
        <v>0</v>
      </c>
      <c r="O45">
        <v>0</v>
      </c>
      <c r="P45">
        <v>0</v>
      </c>
      <c r="Q45">
        <v>0</v>
      </c>
      <c r="R45" t="b">
        <v>0</v>
      </c>
      <c r="W45" t="s">
        <v>1901</v>
      </c>
    </row>
    <row r="46" spans="1:23" ht="15.75">
      <c r="A46">
        <v>45</v>
      </c>
      <c r="B46">
        <v>45</v>
      </c>
      <c r="C46">
        <v>0</v>
      </c>
      <c r="D46" t="s">
        <v>496</v>
      </c>
      <c r="F46" s="33"/>
      <c r="G46">
        <v>0</v>
      </c>
      <c r="H46">
        <v>0</v>
      </c>
      <c r="J46">
        <v>0</v>
      </c>
      <c r="K46" s="33">
        <v>0</v>
      </c>
      <c r="L46">
        <v>0</v>
      </c>
      <c r="M46">
        <v>0</v>
      </c>
      <c r="N46">
        <v>0</v>
      </c>
      <c r="O46">
        <v>0</v>
      </c>
      <c r="P46">
        <v>0</v>
      </c>
      <c r="Q46">
        <v>0</v>
      </c>
      <c r="R46" t="b">
        <v>0</v>
      </c>
      <c r="W46" t="s">
        <v>1901</v>
      </c>
    </row>
    <row r="47" spans="1:23" ht="15.75">
      <c r="A47">
        <v>46</v>
      </c>
      <c r="B47">
        <v>46</v>
      </c>
      <c r="C47">
        <v>0</v>
      </c>
      <c r="D47" t="s">
        <v>510</v>
      </c>
      <c r="F47" s="33"/>
      <c r="G47">
        <v>0</v>
      </c>
      <c r="H47">
        <v>0</v>
      </c>
      <c r="J47">
        <v>0</v>
      </c>
      <c r="K47" s="33">
        <v>0</v>
      </c>
      <c r="L47">
        <v>0</v>
      </c>
      <c r="M47">
        <v>0</v>
      </c>
      <c r="N47">
        <v>0</v>
      </c>
      <c r="O47">
        <v>0</v>
      </c>
      <c r="P47">
        <v>0</v>
      </c>
      <c r="Q47">
        <v>0</v>
      </c>
      <c r="R47" t="b">
        <v>0</v>
      </c>
      <c r="W47" t="s">
        <v>1901</v>
      </c>
    </row>
  </sheetData>
  <sheetProtection/>
  <printOptions/>
  <pageMargins left="0.75" right="0.75" top="1" bottom="1" header="0.5" footer="0.5"/>
  <pageSetup horizontalDpi="600" verticalDpi="600" orientation="portrait" r:id="rId1"/>
</worksheet>
</file>

<file path=xl/worksheets/sheet34.xml><?xml version="1.0" encoding="utf-8"?>
<worksheet xmlns="http://schemas.openxmlformats.org/spreadsheetml/2006/main" xmlns:r="http://schemas.openxmlformats.org/officeDocument/2006/relationships">
  <sheetPr>
    <tabColor indexed="26"/>
  </sheetPr>
  <dimension ref="A1:AB65"/>
  <sheetViews>
    <sheetView zoomScalePageLayoutView="0" workbookViewId="0" topLeftCell="A1">
      <selection activeCell="G24" sqref="G24"/>
    </sheetView>
  </sheetViews>
  <sheetFormatPr defaultColWidth="9.00390625" defaultRowHeight="15.75"/>
  <cols>
    <col min="1" max="1" width="9.625" style="0" customWidth="1"/>
    <col min="2" max="2" width="13.125" style="0" customWidth="1"/>
    <col min="3" max="6" width="14.125" style="0" customWidth="1"/>
    <col min="10" max="10" width="11.00390625" style="0" customWidth="1"/>
    <col min="11" max="11" width="10.00390625" style="0" customWidth="1"/>
    <col min="12" max="12" width="11.125" style="0" customWidth="1"/>
    <col min="13" max="13" width="10.625" style="0" customWidth="1"/>
    <col min="14" max="14" width="11.00390625" style="0" customWidth="1"/>
    <col min="15" max="15" width="11.75390625" style="0" customWidth="1"/>
  </cols>
  <sheetData>
    <row r="1" spans="1:28" ht="15.75">
      <c r="A1" s="35" t="s">
        <v>403</v>
      </c>
      <c r="B1" s="35" t="s">
        <v>404</v>
      </c>
      <c r="C1" s="35" t="s">
        <v>405</v>
      </c>
      <c r="D1" s="35" t="s">
        <v>374</v>
      </c>
      <c r="E1" s="35" t="s">
        <v>375</v>
      </c>
      <c r="F1" s="35" t="s">
        <v>1293</v>
      </c>
      <c r="G1" t="s">
        <v>1294</v>
      </c>
      <c r="H1" t="s">
        <v>1295</v>
      </c>
      <c r="I1" t="s">
        <v>1362</v>
      </c>
      <c r="J1" t="s">
        <v>1363</v>
      </c>
      <c r="K1" t="s">
        <v>1364</v>
      </c>
      <c r="L1" t="s">
        <v>1365</v>
      </c>
      <c r="M1" t="s">
        <v>1366</v>
      </c>
      <c r="N1" s="61" t="s">
        <v>1296</v>
      </c>
      <c r="O1" s="62" t="s">
        <v>1297</v>
      </c>
      <c r="P1" t="s">
        <v>1367</v>
      </c>
      <c r="Q1" t="s">
        <v>1368</v>
      </c>
      <c r="R1" t="s">
        <v>1369</v>
      </c>
      <c r="S1" t="s">
        <v>1370</v>
      </c>
      <c r="T1" t="s">
        <v>1371</v>
      </c>
      <c r="U1" t="s">
        <v>1372</v>
      </c>
      <c r="V1" t="s">
        <v>1373</v>
      </c>
      <c r="W1" t="s">
        <v>1374</v>
      </c>
      <c r="X1" t="s">
        <v>1375</v>
      </c>
      <c r="Y1" t="s">
        <v>1376</v>
      </c>
      <c r="Z1" t="s">
        <v>410</v>
      </c>
      <c r="AA1" t="s">
        <v>413</v>
      </c>
      <c r="AB1" t="s">
        <v>415</v>
      </c>
    </row>
    <row r="2" spans="1:28" ht="15.75">
      <c r="A2" s="35">
        <v>1</v>
      </c>
      <c r="B2" s="35">
        <v>1</v>
      </c>
      <c r="C2" s="35">
        <v>0</v>
      </c>
      <c r="D2" s="35" t="s">
        <v>449</v>
      </c>
      <c r="E2" s="35"/>
      <c r="F2" s="35" t="s">
        <v>6</v>
      </c>
      <c r="G2">
        <v>0</v>
      </c>
      <c r="H2">
        <v>0</v>
      </c>
      <c r="N2" s="63">
        <v>0</v>
      </c>
      <c r="O2" s="64">
        <v>0</v>
      </c>
      <c r="P2">
        <v>0</v>
      </c>
      <c r="Q2">
        <v>0</v>
      </c>
      <c r="R2">
        <v>0</v>
      </c>
      <c r="S2">
        <v>0</v>
      </c>
      <c r="T2">
        <v>0</v>
      </c>
      <c r="U2">
        <v>0</v>
      </c>
      <c r="V2">
        <v>0</v>
      </c>
      <c r="W2">
        <v>0</v>
      </c>
      <c r="X2">
        <v>0</v>
      </c>
      <c r="Y2">
        <v>0</v>
      </c>
      <c r="AB2" t="s">
        <v>1901</v>
      </c>
    </row>
    <row r="3" spans="1:28" ht="15.75">
      <c r="A3" s="35">
        <v>2</v>
      </c>
      <c r="B3" s="35">
        <v>2</v>
      </c>
      <c r="C3" s="35">
        <v>0</v>
      </c>
      <c r="D3" s="35" t="s">
        <v>450</v>
      </c>
      <c r="E3" s="35"/>
      <c r="F3" s="35"/>
      <c r="G3">
        <v>0</v>
      </c>
      <c r="H3">
        <v>0</v>
      </c>
      <c r="N3" s="63">
        <v>0</v>
      </c>
      <c r="O3" s="64">
        <v>0</v>
      </c>
      <c r="P3">
        <v>0</v>
      </c>
      <c r="Q3">
        <v>0</v>
      </c>
      <c r="R3">
        <v>0</v>
      </c>
      <c r="S3">
        <v>0</v>
      </c>
      <c r="T3">
        <v>0</v>
      </c>
      <c r="U3">
        <v>0</v>
      </c>
      <c r="V3">
        <v>0</v>
      </c>
      <c r="W3">
        <v>0</v>
      </c>
      <c r="X3">
        <v>0</v>
      </c>
      <c r="Y3">
        <v>0</v>
      </c>
      <c r="AB3" t="s">
        <v>1901</v>
      </c>
    </row>
    <row r="4" spans="1:28" ht="15.75">
      <c r="A4" s="35">
        <v>3</v>
      </c>
      <c r="B4" s="35">
        <v>3</v>
      </c>
      <c r="C4" s="35">
        <v>0</v>
      </c>
      <c r="D4" s="35" t="s">
        <v>451</v>
      </c>
      <c r="E4" s="35"/>
      <c r="F4" s="35" t="s">
        <v>7</v>
      </c>
      <c r="G4">
        <v>100000000</v>
      </c>
      <c r="H4">
        <v>839600</v>
      </c>
      <c r="J4" s="49">
        <v>33630</v>
      </c>
      <c r="K4" s="49">
        <v>39114</v>
      </c>
      <c r="L4" s="49">
        <v>33630</v>
      </c>
      <c r="M4" s="49">
        <v>39114</v>
      </c>
      <c r="N4" s="63">
        <v>100000000</v>
      </c>
      <c r="O4" s="64">
        <v>7750000</v>
      </c>
      <c r="P4">
        <v>0</v>
      </c>
      <c r="Q4">
        <v>0</v>
      </c>
      <c r="R4">
        <v>0</v>
      </c>
      <c r="S4">
        <v>0</v>
      </c>
      <c r="T4">
        <v>0</v>
      </c>
      <c r="U4">
        <v>0</v>
      </c>
      <c r="V4">
        <v>0</v>
      </c>
      <c r="W4">
        <v>0</v>
      </c>
      <c r="X4">
        <v>0</v>
      </c>
      <c r="Y4">
        <v>0</v>
      </c>
      <c r="AB4" t="s">
        <v>1901</v>
      </c>
    </row>
    <row r="5" spans="1:28" ht="15.75">
      <c r="A5" s="35">
        <v>4</v>
      </c>
      <c r="B5" s="35">
        <v>4</v>
      </c>
      <c r="C5" s="35">
        <v>0</v>
      </c>
      <c r="D5" s="35" t="s">
        <v>452</v>
      </c>
      <c r="E5" s="35"/>
      <c r="F5" s="35" t="s">
        <v>8</v>
      </c>
      <c r="G5">
        <v>300000000</v>
      </c>
      <c r="H5">
        <v>3020891</v>
      </c>
      <c r="J5" s="49">
        <v>35786</v>
      </c>
      <c r="K5" s="49">
        <v>46722</v>
      </c>
      <c r="L5" s="49">
        <v>35786</v>
      </c>
      <c r="M5" s="49">
        <v>46722</v>
      </c>
      <c r="N5" s="63">
        <v>300000000</v>
      </c>
      <c r="O5" s="64">
        <v>21060000</v>
      </c>
      <c r="P5">
        <v>0</v>
      </c>
      <c r="Q5">
        <v>0</v>
      </c>
      <c r="R5">
        <v>0</v>
      </c>
      <c r="S5">
        <v>0</v>
      </c>
      <c r="T5">
        <v>0</v>
      </c>
      <c r="U5">
        <v>0</v>
      </c>
      <c r="V5">
        <v>0</v>
      </c>
      <c r="W5">
        <v>0</v>
      </c>
      <c r="X5">
        <v>0</v>
      </c>
      <c r="Y5">
        <v>0</v>
      </c>
      <c r="AB5" t="s">
        <v>1901</v>
      </c>
    </row>
    <row r="6" spans="1:28" ht="15.75">
      <c r="A6" s="35">
        <v>5</v>
      </c>
      <c r="B6" s="35">
        <v>5</v>
      </c>
      <c r="C6" s="35">
        <v>0</v>
      </c>
      <c r="D6" s="35" t="s">
        <v>453</v>
      </c>
      <c r="E6" s="35"/>
      <c r="F6" s="35" t="s">
        <v>9</v>
      </c>
      <c r="G6">
        <v>200000000</v>
      </c>
      <c r="H6">
        <v>2013927</v>
      </c>
      <c r="J6" s="49">
        <v>35961</v>
      </c>
      <c r="K6" s="49">
        <v>43266</v>
      </c>
      <c r="L6" s="49">
        <v>35961</v>
      </c>
      <c r="M6" s="49">
        <v>43266</v>
      </c>
      <c r="N6" s="63">
        <v>200000000</v>
      </c>
      <c r="O6" s="64">
        <v>13480000</v>
      </c>
      <c r="P6">
        <v>0</v>
      </c>
      <c r="Q6">
        <v>0</v>
      </c>
      <c r="R6">
        <v>0</v>
      </c>
      <c r="S6">
        <v>0</v>
      </c>
      <c r="T6">
        <v>0</v>
      </c>
      <c r="U6">
        <v>0</v>
      </c>
      <c r="V6">
        <v>0</v>
      </c>
      <c r="W6">
        <v>0</v>
      </c>
      <c r="X6">
        <v>0</v>
      </c>
      <c r="Y6">
        <v>0</v>
      </c>
      <c r="AB6" t="s">
        <v>1901</v>
      </c>
    </row>
    <row r="7" spans="1:28" ht="15.75">
      <c r="A7" s="35">
        <v>6</v>
      </c>
      <c r="B7" s="35">
        <v>6</v>
      </c>
      <c r="C7" s="35">
        <v>0</v>
      </c>
      <c r="D7" s="35" t="s">
        <v>454</v>
      </c>
      <c r="E7" s="35"/>
      <c r="F7" s="35" t="s">
        <v>10</v>
      </c>
      <c r="G7">
        <v>150000000</v>
      </c>
      <c r="H7">
        <v>1089295</v>
      </c>
      <c r="J7" s="49">
        <v>36228</v>
      </c>
      <c r="K7" s="49">
        <v>39881</v>
      </c>
      <c r="L7" s="49">
        <v>36228</v>
      </c>
      <c r="M7" s="49">
        <v>39881</v>
      </c>
      <c r="N7" s="63">
        <v>150000000</v>
      </c>
      <c r="O7" s="64">
        <v>9690000</v>
      </c>
      <c r="P7">
        <v>0</v>
      </c>
      <c r="Q7">
        <v>0</v>
      </c>
      <c r="R7">
        <v>0</v>
      </c>
      <c r="S7">
        <v>0</v>
      </c>
      <c r="T7">
        <v>0</v>
      </c>
      <c r="U7">
        <v>0</v>
      </c>
      <c r="V7">
        <v>0</v>
      </c>
      <c r="W7">
        <v>0</v>
      </c>
      <c r="X7">
        <v>0</v>
      </c>
      <c r="Y7">
        <v>0</v>
      </c>
      <c r="AB7" t="s">
        <v>1901</v>
      </c>
    </row>
    <row r="8" spans="1:28" ht="15.75">
      <c r="A8" s="35">
        <v>7</v>
      </c>
      <c r="B8" s="35">
        <v>7</v>
      </c>
      <c r="C8" s="35">
        <v>0</v>
      </c>
      <c r="D8" s="35" t="s">
        <v>455</v>
      </c>
      <c r="E8" s="35"/>
      <c r="F8" s="35" t="s">
        <v>11</v>
      </c>
      <c r="G8">
        <v>100000000</v>
      </c>
      <c r="H8">
        <v>951197</v>
      </c>
      <c r="J8" s="49">
        <v>36228</v>
      </c>
      <c r="K8" s="49">
        <v>47186</v>
      </c>
      <c r="L8" s="49">
        <v>36228</v>
      </c>
      <c r="M8" s="49">
        <v>47186</v>
      </c>
      <c r="N8" s="63">
        <v>100000000</v>
      </c>
      <c r="O8" s="64">
        <v>7000000</v>
      </c>
      <c r="P8">
        <v>0</v>
      </c>
      <c r="Q8">
        <v>0</v>
      </c>
      <c r="R8">
        <v>0</v>
      </c>
      <c r="S8">
        <v>0</v>
      </c>
      <c r="T8">
        <v>0</v>
      </c>
      <c r="U8">
        <v>0</v>
      </c>
      <c r="V8">
        <v>0</v>
      </c>
      <c r="W8">
        <v>0</v>
      </c>
      <c r="X8">
        <v>0</v>
      </c>
      <c r="Y8">
        <v>0</v>
      </c>
      <c r="AB8" t="s">
        <v>1901</v>
      </c>
    </row>
    <row r="9" spans="1:28" ht="15.75">
      <c r="A9" s="35">
        <v>8</v>
      </c>
      <c r="B9" s="35">
        <v>8</v>
      </c>
      <c r="C9" s="35">
        <v>0</v>
      </c>
      <c r="D9" s="35" t="s">
        <v>456</v>
      </c>
      <c r="E9" s="35"/>
      <c r="F9" s="35" t="s">
        <v>12</v>
      </c>
      <c r="G9">
        <v>25000000</v>
      </c>
      <c r="H9">
        <v>182279</v>
      </c>
      <c r="J9" s="49">
        <v>36777</v>
      </c>
      <c r="K9" s="49">
        <v>39699</v>
      </c>
      <c r="L9" s="49">
        <v>36777</v>
      </c>
      <c r="M9" s="49">
        <v>39699</v>
      </c>
      <c r="N9" s="63">
        <v>25000000</v>
      </c>
      <c r="O9" s="64">
        <v>1902500</v>
      </c>
      <c r="P9">
        <v>0</v>
      </c>
      <c r="Q9">
        <v>0</v>
      </c>
      <c r="R9">
        <v>0</v>
      </c>
      <c r="S9">
        <v>0</v>
      </c>
      <c r="T9">
        <v>0</v>
      </c>
      <c r="U9">
        <v>0</v>
      </c>
      <c r="V9">
        <v>0</v>
      </c>
      <c r="W9">
        <v>0</v>
      </c>
      <c r="X9">
        <v>0</v>
      </c>
      <c r="Y9">
        <v>0</v>
      </c>
      <c r="AB9" t="s">
        <v>1901</v>
      </c>
    </row>
    <row r="10" spans="1:28" ht="15.75">
      <c r="A10" s="35">
        <v>9</v>
      </c>
      <c r="B10" s="35">
        <v>9</v>
      </c>
      <c r="C10" s="35">
        <v>0</v>
      </c>
      <c r="D10" s="35" t="s">
        <v>457</v>
      </c>
      <c r="E10" s="35"/>
      <c r="F10" s="35" t="s">
        <v>13</v>
      </c>
      <c r="G10">
        <v>225000000</v>
      </c>
      <c r="H10">
        <v>1729237</v>
      </c>
      <c r="J10" s="49">
        <v>36578</v>
      </c>
      <c r="K10" s="49">
        <v>40231</v>
      </c>
      <c r="L10" s="49">
        <v>36578</v>
      </c>
      <c r="M10" s="49">
        <v>40231</v>
      </c>
      <c r="N10" s="63">
        <v>225000000</v>
      </c>
      <c r="O10" s="64">
        <v>17910000</v>
      </c>
      <c r="P10">
        <v>0</v>
      </c>
      <c r="Q10">
        <v>0</v>
      </c>
      <c r="R10">
        <v>0</v>
      </c>
      <c r="S10">
        <v>0</v>
      </c>
      <c r="T10">
        <v>0</v>
      </c>
      <c r="U10">
        <v>0</v>
      </c>
      <c r="V10">
        <v>0</v>
      </c>
      <c r="W10">
        <v>0</v>
      </c>
      <c r="X10">
        <v>0</v>
      </c>
      <c r="Y10">
        <v>0</v>
      </c>
      <c r="AB10" t="s">
        <v>1901</v>
      </c>
    </row>
    <row r="11" spans="1:28" ht="15.75">
      <c r="A11" s="35">
        <v>10</v>
      </c>
      <c r="B11" s="35">
        <v>10</v>
      </c>
      <c r="C11" s="35">
        <v>0</v>
      </c>
      <c r="D11" s="35" t="s">
        <v>458</v>
      </c>
      <c r="E11" s="35"/>
      <c r="F11" s="35" t="s">
        <v>14</v>
      </c>
      <c r="G11">
        <v>260000000</v>
      </c>
      <c r="H11">
        <v>1865627</v>
      </c>
      <c r="J11" s="49">
        <v>36839</v>
      </c>
      <c r="K11" s="49">
        <v>40575</v>
      </c>
      <c r="L11" s="49">
        <v>36839</v>
      </c>
      <c r="M11" s="49">
        <v>40575</v>
      </c>
      <c r="N11" s="63">
        <v>260000000</v>
      </c>
      <c r="O11" s="64">
        <v>19994000</v>
      </c>
      <c r="P11">
        <v>0</v>
      </c>
      <c r="Q11">
        <v>0</v>
      </c>
      <c r="R11">
        <v>0</v>
      </c>
      <c r="S11">
        <v>0</v>
      </c>
      <c r="T11">
        <v>0</v>
      </c>
      <c r="U11">
        <v>0</v>
      </c>
      <c r="V11">
        <v>0</v>
      </c>
      <c r="W11">
        <v>0</v>
      </c>
      <c r="X11">
        <v>0</v>
      </c>
      <c r="Y11">
        <v>0</v>
      </c>
      <c r="AB11" t="s">
        <v>1901</v>
      </c>
    </row>
    <row r="12" spans="1:28" ht="15.75">
      <c r="A12" s="35">
        <v>11</v>
      </c>
      <c r="B12" s="35">
        <v>11</v>
      </c>
      <c r="C12" s="35">
        <v>0</v>
      </c>
      <c r="D12" s="35" t="s">
        <v>459</v>
      </c>
      <c r="E12" s="35"/>
      <c r="F12" s="35" t="s">
        <v>15</v>
      </c>
      <c r="G12">
        <v>138460000</v>
      </c>
      <c r="H12">
        <v>6162931</v>
      </c>
      <c r="J12" s="49">
        <v>37681</v>
      </c>
      <c r="K12" s="49">
        <v>11383</v>
      </c>
      <c r="L12" s="49">
        <v>37681</v>
      </c>
      <c r="M12" s="49">
        <v>11383</v>
      </c>
      <c r="N12" s="63">
        <v>138460000</v>
      </c>
      <c r="O12" s="64">
        <v>6923000</v>
      </c>
      <c r="P12">
        <v>0</v>
      </c>
      <c r="Q12">
        <v>0</v>
      </c>
      <c r="R12">
        <v>0</v>
      </c>
      <c r="S12">
        <v>0</v>
      </c>
      <c r="T12">
        <v>0</v>
      </c>
      <c r="U12">
        <v>0</v>
      </c>
      <c r="V12">
        <v>0</v>
      </c>
      <c r="W12">
        <v>0</v>
      </c>
      <c r="X12">
        <v>0</v>
      </c>
      <c r="Y12">
        <v>0</v>
      </c>
      <c r="AB12" t="s">
        <v>1901</v>
      </c>
    </row>
    <row r="13" spans="1:28" s="59" customFormat="1" ht="15.75">
      <c r="A13" s="58">
        <v>12</v>
      </c>
      <c r="B13" s="58">
        <v>12</v>
      </c>
      <c r="C13" s="58">
        <v>0</v>
      </c>
      <c r="D13" s="58" t="s">
        <v>460</v>
      </c>
      <c r="E13" s="58"/>
      <c r="F13" s="58" t="s">
        <v>16</v>
      </c>
      <c r="G13" s="59">
        <v>23400000</v>
      </c>
      <c r="H13" s="59">
        <v>1041547</v>
      </c>
      <c r="J13" s="60">
        <v>37681</v>
      </c>
      <c r="K13" s="60">
        <v>11383</v>
      </c>
      <c r="L13" s="60">
        <v>37681</v>
      </c>
      <c r="M13" s="60">
        <v>11383</v>
      </c>
      <c r="N13" s="63">
        <v>23400000</v>
      </c>
      <c r="O13" s="64">
        <v>1193400</v>
      </c>
      <c r="P13" s="59">
        <v>0</v>
      </c>
      <c r="Q13" s="59">
        <v>0</v>
      </c>
      <c r="R13" s="59">
        <v>0</v>
      </c>
      <c r="S13" s="59">
        <v>0</v>
      </c>
      <c r="T13" s="59">
        <v>0</v>
      </c>
      <c r="U13" s="59">
        <v>0</v>
      </c>
      <c r="V13" s="59">
        <v>0</v>
      </c>
      <c r="W13" s="59">
        <v>0</v>
      </c>
      <c r="X13" s="59">
        <v>0</v>
      </c>
      <c r="Y13" s="59">
        <v>0</v>
      </c>
      <c r="AB13" s="59" t="s">
        <v>1901</v>
      </c>
    </row>
    <row r="14" spans="1:28" ht="15.75">
      <c r="A14" s="35">
        <v>13</v>
      </c>
      <c r="B14" s="35">
        <v>13</v>
      </c>
      <c r="C14" s="35">
        <v>0</v>
      </c>
      <c r="D14" s="35" t="s">
        <v>461</v>
      </c>
      <c r="E14" s="35"/>
      <c r="F14" s="35" t="s">
        <v>17</v>
      </c>
      <c r="G14">
        <v>150000000</v>
      </c>
      <c r="H14">
        <v>1143691</v>
      </c>
      <c r="J14" s="49">
        <v>37773</v>
      </c>
      <c r="K14" s="49">
        <v>39600</v>
      </c>
      <c r="L14" s="49">
        <v>37773</v>
      </c>
      <c r="M14" s="49">
        <v>39600</v>
      </c>
      <c r="N14" s="63">
        <v>150000000</v>
      </c>
      <c r="O14" s="64">
        <v>5044500</v>
      </c>
      <c r="P14">
        <v>0</v>
      </c>
      <c r="Q14">
        <v>0</v>
      </c>
      <c r="R14">
        <v>0</v>
      </c>
      <c r="S14">
        <v>0</v>
      </c>
      <c r="T14">
        <v>0</v>
      </c>
      <c r="U14">
        <v>0</v>
      </c>
      <c r="V14">
        <v>0</v>
      </c>
      <c r="W14">
        <v>0</v>
      </c>
      <c r="X14">
        <v>0</v>
      </c>
      <c r="Y14">
        <v>0</v>
      </c>
      <c r="AB14" t="s">
        <v>1901</v>
      </c>
    </row>
    <row r="15" spans="1:28" ht="15.75">
      <c r="A15" s="35">
        <v>14</v>
      </c>
      <c r="B15" s="35">
        <v>14</v>
      </c>
      <c r="C15" s="35">
        <v>0</v>
      </c>
      <c r="D15" s="35" t="s">
        <v>462</v>
      </c>
      <c r="E15" s="35"/>
      <c r="F15" s="35" t="s">
        <v>18</v>
      </c>
      <c r="G15">
        <v>250000000</v>
      </c>
      <c r="H15">
        <v>2444446</v>
      </c>
      <c r="J15" s="49">
        <v>38499</v>
      </c>
      <c r="K15" s="49">
        <v>12936</v>
      </c>
      <c r="L15" s="49">
        <v>38499</v>
      </c>
      <c r="M15" s="49">
        <v>12936</v>
      </c>
      <c r="N15" s="63">
        <v>250000000</v>
      </c>
      <c r="O15" s="64">
        <v>13707500</v>
      </c>
      <c r="P15">
        <v>0</v>
      </c>
      <c r="Q15">
        <v>0</v>
      </c>
      <c r="R15">
        <v>0</v>
      </c>
      <c r="S15">
        <v>0</v>
      </c>
      <c r="T15">
        <v>0</v>
      </c>
      <c r="U15">
        <v>0</v>
      </c>
      <c r="V15">
        <v>0</v>
      </c>
      <c r="W15">
        <v>0</v>
      </c>
      <c r="X15">
        <v>0</v>
      </c>
      <c r="Y15">
        <v>0</v>
      </c>
      <c r="AB15" t="s">
        <v>1901</v>
      </c>
    </row>
    <row r="16" spans="1:28" ht="15.75">
      <c r="A16" s="35">
        <v>15</v>
      </c>
      <c r="B16" s="35">
        <v>15</v>
      </c>
      <c r="C16" s="35">
        <v>0</v>
      </c>
      <c r="D16" s="35" t="s">
        <v>463</v>
      </c>
      <c r="E16" s="35"/>
      <c r="F16" s="35" t="s">
        <v>19</v>
      </c>
      <c r="G16">
        <v>150000000</v>
      </c>
      <c r="H16">
        <v>1130332</v>
      </c>
      <c r="J16" s="49">
        <v>38637</v>
      </c>
      <c r="K16" s="49">
        <v>42005</v>
      </c>
      <c r="L16" s="49">
        <v>38637</v>
      </c>
      <c r="M16" s="49">
        <v>42005</v>
      </c>
      <c r="N16" s="63">
        <v>150000000</v>
      </c>
      <c r="O16" s="64">
        <v>7557304</v>
      </c>
      <c r="P16">
        <v>0</v>
      </c>
      <c r="Q16">
        <v>0</v>
      </c>
      <c r="R16">
        <v>0</v>
      </c>
      <c r="S16">
        <v>0</v>
      </c>
      <c r="T16">
        <v>0</v>
      </c>
      <c r="U16">
        <v>0</v>
      </c>
      <c r="V16">
        <v>0</v>
      </c>
      <c r="W16">
        <v>0</v>
      </c>
      <c r="X16">
        <v>0</v>
      </c>
      <c r="Y16">
        <v>0</v>
      </c>
      <c r="AB16" t="s">
        <v>1901</v>
      </c>
    </row>
    <row r="17" spans="1:28" ht="15.75">
      <c r="A17" s="35">
        <v>16</v>
      </c>
      <c r="B17" s="35">
        <v>16</v>
      </c>
      <c r="C17" s="35">
        <v>0</v>
      </c>
      <c r="D17" s="35" t="s">
        <v>464</v>
      </c>
      <c r="E17" s="35"/>
      <c r="F17" s="35" t="s">
        <v>20</v>
      </c>
      <c r="G17">
        <v>25000000</v>
      </c>
      <c r="H17">
        <v>207952</v>
      </c>
      <c r="J17" s="49">
        <v>33567</v>
      </c>
      <c r="K17" s="49">
        <v>39051</v>
      </c>
      <c r="L17" s="49">
        <v>33567</v>
      </c>
      <c r="M17" s="49">
        <v>39051</v>
      </c>
      <c r="N17" s="63">
        <v>0</v>
      </c>
      <c r="O17" s="64">
        <v>2289375</v>
      </c>
      <c r="P17">
        <v>0</v>
      </c>
      <c r="Q17">
        <v>561500321</v>
      </c>
      <c r="R17">
        <v>0</v>
      </c>
      <c r="S17">
        <v>0</v>
      </c>
      <c r="T17">
        <v>0</v>
      </c>
      <c r="U17">
        <v>0</v>
      </c>
      <c r="V17">
        <v>0</v>
      </c>
      <c r="W17">
        <v>0</v>
      </c>
      <c r="X17">
        <v>0</v>
      </c>
      <c r="Y17">
        <v>0</v>
      </c>
      <c r="AB17" t="s">
        <v>1901</v>
      </c>
    </row>
    <row r="18" spans="1:28" ht="15.75">
      <c r="A18" s="35">
        <v>17</v>
      </c>
      <c r="B18" s="35">
        <v>17</v>
      </c>
      <c r="C18" s="35">
        <v>0</v>
      </c>
      <c r="D18" s="35" t="s">
        <v>465</v>
      </c>
      <c r="E18" s="35"/>
      <c r="F18" s="35" t="s">
        <v>21</v>
      </c>
      <c r="G18">
        <v>46000000</v>
      </c>
      <c r="H18">
        <v>351408</v>
      </c>
      <c r="J18" s="49">
        <v>33773</v>
      </c>
      <c r="K18" s="49">
        <v>38887</v>
      </c>
      <c r="L18" s="49">
        <v>33773</v>
      </c>
      <c r="M18" s="49">
        <v>38887</v>
      </c>
      <c r="N18" s="63">
        <v>0</v>
      </c>
      <c r="O18" s="64">
        <v>2626217</v>
      </c>
      <c r="P18">
        <v>0</v>
      </c>
      <c r="Q18">
        <v>561500322</v>
      </c>
      <c r="R18">
        <v>0</v>
      </c>
      <c r="S18">
        <v>0</v>
      </c>
      <c r="T18">
        <v>0</v>
      </c>
      <c r="U18">
        <v>0</v>
      </c>
      <c r="V18">
        <v>0</v>
      </c>
      <c r="W18">
        <v>0</v>
      </c>
      <c r="X18">
        <v>0</v>
      </c>
      <c r="Y18">
        <v>0</v>
      </c>
      <c r="AB18" t="s">
        <v>1901</v>
      </c>
    </row>
    <row r="19" spans="1:28" ht="15.75">
      <c r="A19" s="35">
        <v>18</v>
      </c>
      <c r="B19" s="35">
        <v>18</v>
      </c>
      <c r="C19" s="35">
        <v>0</v>
      </c>
      <c r="D19" s="35" t="s">
        <v>466</v>
      </c>
      <c r="E19" s="35"/>
      <c r="F19" s="35" t="s">
        <v>22</v>
      </c>
      <c r="G19">
        <v>250000000</v>
      </c>
      <c r="H19">
        <v>2536633</v>
      </c>
      <c r="J19" s="49">
        <v>38898</v>
      </c>
      <c r="K19" s="49">
        <v>13316</v>
      </c>
      <c r="L19" s="49">
        <v>38898</v>
      </c>
      <c r="M19" s="49">
        <v>13316</v>
      </c>
      <c r="N19" s="63">
        <v>250000000</v>
      </c>
      <c r="O19" s="64">
        <v>7704583</v>
      </c>
      <c r="P19">
        <v>0</v>
      </c>
      <c r="Q19">
        <v>561500323</v>
      </c>
      <c r="R19">
        <v>0</v>
      </c>
      <c r="S19">
        <v>0</v>
      </c>
      <c r="T19">
        <v>0</v>
      </c>
      <c r="U19">
        <v>0</v>
      </c>
      <c r="V19">
        <v>0</v>
      </c>
      <c r="W19">
        <v>0</v>
      </c>
      <c r="X19">
        <v>0</v>
      </c>
      <c r="Y19">
        <v>0</v>
      </c>
      <c r="AB19" t="s">
        <v>1901</v>
      </c>
    </row>
    <row r="20" spans="1:28" ht="15.75">
      <c r="A20" s="35">
        <v>19</v>
      </c>
      <c r="B20" s="35">
        <v>19</v>
      </c>
      <c r="C20" s="35">
        <v>0</v>
      </c>
      <c r="D20" s="35" t="s">
        <v>467</v>
      </c>
      <c r="E20" s="35"/>
      <c r="F20" s="35" t="s">
        <v>23</v>
      </c>
      <c r="G20">
        <v>300000000</v>
      </c>
      <c r="H20">
        <v>2917062</v>
      </c>
      <c r="J20" s="49">
        <v>38978</v>
      </c>
      <c r="K20" s="49">
        <v>13589</v>
      </c>
      <c r="L20" s="49">
        <v>38978</v>
      </c>
      <c r="M20" s="49">
        <v>13589</v>
      </c>
      <c r="N20" s="63">
        <v>300000000</v>
      </c>
      <c r="O20" s="64">
        <v>784250</v>
      </c>
      <c r="P20">
        <v>0</v>
      </c>
      <c r="Q20">
        <v>561500324</v>
      </c>
      <c r="R20">
        <v>0</v>
      </c>
      <c r="S20">
        <v>0</v>
      </c>
      <c r="T20">
        <v>0</v>
      </c>
      <c r="U20">
        <v>0</v>
      </c>
      <c r="V20">
        <v>0</v>
      </c>
      <c r="W20">
        <v>0</v>
      </c>
      <c r="X20">
        <v>0</v>
      </c>
      <c r="Y20">
        <v>0</v>
      </c>
      <c r="AB20" t="s">
        <v>1901</v>
      </c>
    </row>
    <row r="21" spans="1:28" ht="16.5" thickBot="1">
      <c r="A21" s="35">
        <v>20</v>
      </c>
      <c r="B21" s="35">
        <v>20</v>
      </c>
      <c r="C21" s="35">
        <v>0</v>
      </c>
      <c r="D21" s="35" t="s">
        <v>468</v>
      </c>
      <c r="E21" s="35"/>
      <c r="F21" s="35"/>
      <c r="G21">
        <v>0</v>
      </c>
      <c r="H21">
        <v>0</v>
      </c>
      <c r="N21" s="63">
        <v>0</v>
      </c>
      <c r="O21" s="64">
        <v>0</v>
      </c>
      <c r="P21">
        <v>0</v>
      </c>
      <c r="Q21">
        <v>0</v>
      </c>
      <c r="R21">
        <v>0</v>
      </c>
      <c r="S21">
        <v>0</v>
      </c>
      <c r="T21">
        <v>0</v>
      </c>
      <c r="U21">
        <v>0</v>
      </c>
      <c r="V21">
        <v>0</v>
      </c>
      <c r="W21">
        <v>0</v>
      </c>
      <c r="X21">
        <v>0</v>
      </c>
      <c r="Y21">
        <v>0</v>
      </c>
      <c r="AB21" t="s">
        <v>1901</v>
      </c>
    </row>
    <row r="22" spans="1:28" ht="16.5" thickBot="1">
      <c r="A22" s="35">
        <v>21</v>
      </c>
      <c r="B22" s="35">
        <v>21</v>
      </c>
      <c r="C22" s="35">
        <v>0</v>
      </c>
      <c r="D22" s="35" t="s">
        <v>469</v>
      </c>
      <c r="E22" s="35"/>
      <c r="F22" s="67" t="s">
        <v>1298</v>
      </c>
      <c r="G22" s="68">
        <v>2692860000</v>
      </c>
      <c r="H22" s="68">
        <v>29628055</v>
      </c>
      <c r="I22" s="68"/>
      <c r="J22" s="69"/>
      <c r="K22" s="69"/>
      <c r="L22" s="69"/>
      <c r="M22" s="69"/>
      <c r="N22" s="68">
        <v>2621860000</v>
      </c>
      <c r="O22" s="50">
        <v>146616629</v>
      </c>
      <c r="P22">
        <v>0</v>
      </c>
      <c r="Q22">
        <v>0</v>
      </c>
      <c r="R22">
        <v>0</v>
      </c>
      <c r="S22">
        <v>0</v>
      </c>
      <c r="T22">
        <v>0</v>
      </c>
      <c r="U22">
        <v>0</v>
      </c>
      <c r="V22">
        <v>0</v>
      </c>
      <c r="W22">
        <v>0</v>
      </c>
      <c r="X22">
        <v>0</v>
      </c>
      <c r="Y22">
        <v>0</v>
      </c>
      <c r="AB22" t="s">
        <v>1901</v>
      </c>
    </row>
    <row r="23" spans="1:28" ht="15.75">
      <c r="A23" s="35">
        <v>22</v>
      </c>
      <c r="B23" s="35">
        <v>22</v>
      </c>
      <c r="C23" s="35">
        <v>0</v>
      </c>
      <c r="D23" s="35" t="s">
        <v>470</v>
      </c>
      <c r="E23" s="35"/>
      <c r="F23" s="35"/>
      <c r="G23">
        <v>0</v>
      </c>
      <c r="H23">
        <v>0</v>
      </c>
      <c r="J23" s="49"/>
      <c r="K23" s="49"/>
      <c r="L23" s="49"/>
      <c r="M23" s="49"/>
      <c r="N23" s="63">
        <v>0</v>
      </c>
      <c r="O23" s="64">
        <v>0</v>
      </c>
      <c r="P23">
        <v>0</v>
      </c>
      <c r="Q23">
        <v>0</v>
      </c>
      <c r="R23">
        <v>0</v>
      </c>
      <c r="S23">
        <v>0</v>
      </c>
      <c r="T23">
        <v>0</v>
      </c>
      <c r="U23">
        <v>0</v>
      </c>
      <c r="V23">
        <v>0</v>
      </c>
      <c r="W23">
        <v>0</v>
      </c>
      <c r="X23">
        <v>0</v>
      </c>
      <c r="Y23">
        <v>0</v>
      </c>
      <c r="AB23" t="s">
        <v>1901</v>
      </c>
    </row>
    <row r="24" spans="1:28" ht="15.75">
      <c r="A24" s="35">
        <v>23</v>
      </c>
      <c r="B24" s="35">
        <v>23</v>
      </c>
      <c r="C24" s="35">
        <v>0</v>
      </c>
      <c r="D24" s="35" t="s">
        <v>471</v>
      </c>
      <c r="E24" s="35"/>
      <c r="F24" s="35" t="s">
        <v>24</v>
      </c>
      <c r="G24">
        <v>0</v>
      </c>
      <c r="H24">
        <v>0</v>
      </c>
      <c r="N24" s="63">
        <v>0</v>
      </c>
      <c r="O24" s="64">
        <v>0</v>
      </c>
      <c r="P24">
        <v>0</v>
      </c>
      <c r="Q24">
        <v>0</v>
      </c>
      <c r="R24">
        <v>0</v>
      </c>
      <c r="S24">
        <v>0</v>
      </c>
      <c r="T24">
        <v>0</v>
      </c>
      <c r="U24">
        <v>0</v>
      </c>
      <c r="V24">
        <v>0</v>
      </c>
      <c r="W24">
        <v>0</v>
      </c>
      <c r="X24">
        <v>0</v>
      </c>
      <c r="Y24">
        <v>0</v>
      </c>
      <c r="AB24" t="s">
        <v>1901</v>
      </c>
    </row>
    <row r="25" spans="1:28" ht="15.75">
      <c r="A25" s="35">
        <v>24</v>
      </c>
      <c r="B25" s="35">
        <v>24</v>
      </c>
      <c r="C25" s="35">
        <v>0</v>
      </c>
      <c r="D25" s="35" t="s">
        <v>472</v>
      </c>
      <c r="E25" s="35"/>
      <c r="F25" s="35"/>
      <c r="G25">
        <v>0</v>
      </c>
      <c r="H25">
        <v>0</v>
      </c>
      <c r="J25" s="49"/>
      <c r="K25" s="49"/>
      <c r="L25" s="49"/>
      <c r="M25" s="49"/>
      <c r="N25" s="63">
        <v>0</v>
      </c>
      <c r="O25" s="64">
        <v>0</v>
      </c>
      <c r="P25">
        <v>0</v>
      </c>
      <c r="Q25">
        <v>0</v>
      </c>
      <c r="R25">
        <v>0</v>
      </c>
      <c r="S25">
        <v>0</v>
      </c>
      <c r="T25">
        <v>0</v>
      </c>
      <c r="U25">
        <v>0</v>
      </c>
      <c r="V25">
        <v>0</v>
      </c>
      <c r="W25">
        <v>0</v>
      </c>
      <c r="X25">
        <v>0</v>
      </c>
      <c r="Y25">
        <v>0</v>
      </c>
      <c r="AB25" t="s">
        <v>1901</v>
      </c>
    </row>
    <row r="26" spans="1:28" ht="15.75">
      <c r="A26" s="35">
        <v>25</v>
      </c>
      <c r="B26" s="35">
        <v>25</v>
      </c>
      <c r="C26" s="35">
        <v>0</v>
      </c>
      <c r="D26" s="35" t="s">
        <v>473</v>
      </c>
      <c r="E26" s="35"/>
      <c r="F26" s="35" t="s">
        <v>25</v>
      </c>
      <c r="G26">
        <v>25000000</v>
      </c>
      <c r="H26">
        <v>138955</v>
      </c>
      <c r="J26" s="49">
        <v>33117</v>
      </c>
      <c r="K26" s="49">
        <v>44075</v>
      </c>
      <c r="L26" s="49">
        <v>33117</v>
      </c>
      <c r="M26" s="49">
        <v>44075</v>
      </c>
      <c r="N26" s="63">
        <v>25000000</v>
      </c>
      <c r="O26" s="64">
        <v>2392500</v>
      </c>
      <c r="P26">
        <v>0</v>
      </c>
      <c r="Q26">
        <v>0</v>
      </c>
      <c r="R26">
        <v>0</v>
      </c>
      <c r="S26">
        <v>0</v>
      </c>
      <c r="T26">
        <v>0</v>
      </c>
      <c r="U26">
        <v>0</v>
      </c>
      <c r="V26">
        <v>0</v>
      </c>
      <c r="W26">
        <v>0</v>
      </c>
      <c r="X26">
        <v>0</v>
      </c>
      <c r="Y26">
        <v>0</v>
      </c>
      <c r="AB26" t="s">
        <v>1901</v>
      </c>
    </row>
    <row r="27" spans="1:28" ht="15.75">
      <c r="A27" s="35">
        <v>26</v>
      </c>
      <c r="B27" s="35">
        <v>26</v>
      </c>
      <c r="C27" s="35">
        <v>0</v>
      </c>
      <c r="D27" s="35" t="s">
        <v>474</v>
      </c>
      <c r="E27" s="35"/>
      <c r="F27" s="35" t="s">
        <v>26</v>
      </c>
      <c r="G27">
        <v>10000000</v>
      </c>
      <c r="H27">
        <v>62500</v>
      </c>
      <c r="J27" s="49">
        <v>35054</v>
      </c>
      <c r="K27" s="49">
        <v>39072</v>
      </c>
      <c r="L27" s="49">
        <v>35054</v>
      </c>
      <c r="M27" s="49">
        <v>39072</v>
      </c>
      <c r="N27" s="63">
        <v>0</v>
      </c>
      <c r="O27" s="64">
        <v>668967</v>
      </c>
      <c r="P27">
        <v>0</v>
      </c>
      <c r="Q27">
        <v>561500390</v>
      </c>
      <c r="R27">
        <v>0</v>
      </c>
      <c r="S27">
        <v>0</v>
      </c>
      <c r="T27">
        <v>0</v>
      </c>
      <c r="U27">
        <v>0</v>
      </c>
      <c r="V27">
        <v>0</v>
      </c>
      <c r="W27">
        <v>0</v>
      </c>
      <c r="X27">
        <v>0</v>
      </c>
      <c r="Y27">
        <v>0</v>
      </c>
      <c r="AB27" t="s">
        <v>1901</v>
      </c>
    </row>
    <row r="28" spans="1:28" ht="15.75">
      <c r="A28" s="35">
        <v>27</v>
      </c>
      <c r="B28" s="35">
        <v>27</v>
      </c>
      <c r="C28" s="35">
        <v>0</v>
      </c>
      <c r="D28" s="35" t="s">
        <v>475</v>
      </c>
      <c r="E28" s="35"/>
      <c r="F28" s="35" t="s">
        <v>27</v>
      </c>
      <c r="G28">
        <v>3000000</v>
      </c>
      <c r="H28">
        <v>18750</v>
      </c>
      <c r="J28" s="49">
        <v>35053</v>
      </c>
      <c r="K28" s="49">
        <v>40168</v>
      </c>
      <c r="L28" s="49">
        <v>35053</v>
      </c>
      <c r="M28" s="49">
        <v>40168</v>
      </c>
      <c r="N28" s="63">
        <v>3000000</v>
      </c>
      <c r="O28" s="64">
        <v>198300</v>
      </c>
      <c r="P28">
        <v>0</v>
      </c>
      <c r="Q28">
        <v>0</v>
      </c>
      <c r="R28">
        <v>0</v>
      </c>
      <c r="S28">
        <v>0</v>
      </c>
      <c r="T28">
        <v>0</v>
      </c>
      <c r="U28">
        <v>0</v>
      </c>
      <c r="V28">
        <v>0</v>
      </c>
      <c r="W28">
        <v>0</v>
      </c>
      <c r="X28">
        <v>0</v>
      </c>
      <c r="Y28">
        <v>0</v>
      </c>
      <c r="AB28" t="s">
        <v>1901</v>
      </c>
    </row>
    <row r="29" spans="1:28" ht="15.75">
      <c r="A29" s="35">
        <v>28</v>
      </c>
      <c r="B29" s="35">
        <v>28</v>
      </c>
      <c r="C29" s="35">
        <v>0</v>
      </c>
      <c r="D29" s="35" t="s">
        <v>476</v>
      </c>
      <c r="E29" s="35"/>
      <c r="F29" s="35" t="s">
        <v>28</v>
      </c>
      <c r="G29">
        <v>5000000</v>
      </c>
      <c r="H29">
        <v>31250</v>
      </c>
      <c r="J29" s="49">
        <v>35053</v>
      </c>
      <c r="K29" s="49">
        <v>40169</v>
      </c>
      <c r="L29" s="49">
        <v>35053</v>
      </c>
      <c r="M29" s="49">
        <v>40169</v>
      </c>
      <c r="N29" s="63">
        <v>5000000</v>
      </c>
      <c r="O29" s="64">
        <v>331000</v>
      </c>
      <c r="P29">
        <v>0</v>
      </c>
      <c r="Q29">
        <v>0</v>
      </c>
      <c r="R29">
        <v>0</v>
      </c>
      <c r="S29">
        <v>0</v>
      </c>
      <c r="T29">
        <v>0</v>
      </c>
      <c r="U29">
        <v>0</v>
      </c>
      <c r="V29">
        <v>0</v>
      </c>
      <c r="W29">
        <v>0</v>
      </c>
      <c r="X29">
        <v>0</v>
      </c>
      <c r="Y29">
        <v>0</v>
      </c>
      <c r="AB29" t="s">
        <v>1901</v>
      </c>
    </row>
    <row r="30" spans="1:28" ht="15.75">
      <c r="A30" s="35">
        <v>29</v>
      </c>
      <c r="B30" s="35">
        <v>29</v>
      </c>
      <c r="C30" s="35">
        <v>0</v>
      </c>
      <c r="D30" s="35" t="s">
        <v>477</v>
      </c>
      <c r="E30" s="35"/>
      <c r="F30" s="35" t="s">
        <v>29</v>
      </c>
      <c r="G30">
        <v>20000000</v>
      </c>
      <c r="H30">
        <v>201603</v>
      </c>
      <c r="J30" s="49">
        <v>34953</v>
      </c>
      <c r="K30" s="49">
        <v>39336</v>
      </c>
      <c r="L30" s="49">
        <v>34953</v>
      </c>
      <c r="M30" s="49">
        <v>39336</v>
      </c>
      <c r="N30" s="63">
        <v>20000000</v>
      </c>
      <c r="O30" s="64">
        <v>1404000</v>
      </c>
      <c r="P30">
        <v>0</v>
      </c>
      <c r="Q30">
        <v>0</v>
      </c>
      <c r="R30">
        <v>0</v>
      </c>
      <c r="S30">
        <v>0</v>
      </c>
      <c r="T30">
        <v>0</v>
      </c>
      <c r="U30">
        <v>0</v>
      </c>
      <c r="V30">
        <v>0</v>
      </c>
      <c r="W30">
        <v>0</v>
      </c>
      <c r="X30">
        <v>0</v>
      </c>
      <c r="Y30">
        <v>0</v>
      </c>
      <c r="AB30" t="s">
        <v>1901</v>
      </c>
    </row>
    <row r="31" spans="1:28" ht="15.75">
      <c r="A31" s="35">
        <v>30</v>
      </c>
      <c r="B31" s="35">
        <v>30</v>
      </c>
      <c r="C31" s="35">
        <v>0</v>
      </c>
      <c r="D31" s="35" t="s">
        <v>478</v>
      </c>
      <c r="E31" s="35"/>
      <c r="F31" s="35" t="s">
        <v>30</v>
      </c>
      <c r="G31">
        <v>5000000</v>
      </c>
      <c r="H31">
        <v>50401</v>
      </c>
      <c r="J31" s="49">
        <v>34954</v>
      </c>
      <c r="K31" s="49">
        <v>39337</v>
      </c>
      <c r="L31" s="49">
        <v>34954</v>
      </c>
      <c r="M31" s="49">
        <v>39337</v>
      </c>
      <c r="N31" s="63">
        <v>5000000</v>
      </c>
      <c r="O31" s="64">
        <v>352000</v>
      </c>
      <c r="P31">
        <v>0</v>
      </c>
      <c r="Q31">
        <v>0</v>
      </c>
      <c r="R31">
        <v>0</v>
      </c>
      <c r="S31">
        <v>0</v>
      </c>
      <c r="T31">
        <v>0</v>
      </c>
      <c r="U31">
        <v>0</v>
      </c>
      <c r="V31">
        <v>0</v>
      </c>
      <c r="W31">
        <v>0</v>
      </c>
      <c r="X31">
        <v>0</v>
      </c>
      <c r="Y31">
        <v>0</v>
      </c>
      <c r="AB31" t="s">
        <v>1901</v>
      </c>
    </row>
    <row r="32" spans="1:28" ht="15.75">
      <c r="A32" s="35">
        <v>31</v>
      </c>
      <c r="B32" s="35">
        <v>31</v>
      </c>
      <c r="C32" s="35">
        <v>0</v>
      </c>
      <c r="D32" s="35" t="s">
        <v>479</v>
      </c>
      <c r="E32" s="35"/>
      <c r="F32" s="35" t="s">
        <v>31</v>
      </c>
      <c r="G32">
        <v>3500000</v>
      </c>
      <c r="H32">
        <v>37265</v>
      </c>
      <c r="J32" s="49">
        <v>34199</v>
      </c>
      <c r="K32" s="49">
        <v>39678</v>
      </c>
      <c r="L32" s="49">
        <v>34199</v>
      </c>
      <c r="M32" s="49">
        <v>39678</v>
      </c>
      <c r="N32" s="63">
        <v>3500000</v>
      </c>
      <c r="O32" s="64">
        <v>228550</v>
      </c>
      <c r="P32">
        <v>0</v>
      </c>
      <c r="Q32">
        <v>0</v>
      </c>
      <c r="R32">
        <v>0</v>
      </c>
      <c r="S32">
        <v>0</v>
      </c>
      <c r="T32">
        <v>0</v>
      </c>
      <c r="U32">
        <v>0</v>
      </c>
      <c r="V32">
        <v>0</v>
      </c>
      <c r="W32">
        <v>0</v>
      </c>
      <c r="X32">
        <v>0</v>
      </c>
      <c r="Y32">
        <v>0</v>
      </c>
      <c r="AB32" t="s">
        <v>1901</v>
      </c>
    </row>
    <row r="33" spans="1:28" ht="15.75">
      <c r="A33" s="35">
        <v>32</v>
      </c>
      <c r="B33" s="35">
        <v>32</v>
      </c>
      <c r="C33" s="35">
        <v>0</v>
      </c>
      <c r="D33" s="35" t="s">
        <v>480</v>
      </c>
      <c r="E33" s="35"/>
      <c r="F33" s="35" t="s">
        <v>32</v>
      </c>
      <c r="G33">
        <v>1000000</v>
      </c>
      <c r="H33">
        <v>10647</v>
      </c>
      <c r="J33" s="49">
        <v>34200</v>
      </c>
      <c r="K33" s="49">
        <v>39679</v>
      </c>
      <c r="L33" s="49">
        <v>34200</v>
      </c>
      <c r="M33" s="49">
        <v>39679</v>
      </c>
      <c r="N33" s="63">
        <v>1000000</v>
      </c>
      <c r="O33" s="64">
        <v>65100</v>
      </c>
      <c r="P33">
        <v>0</v>
      </c>
      <c r="Q33">
        <v>0</v>
      </c>
      <c r="R33">
        <v>0</v>
      </c>
      <c r="S33">
        <v>0</v>
      </c>
      <c r="T33">
        <v>0</v>
      </c>
      <c r="U33">
        <v>0</v>
      </c>
      <c r="V33">
        <v>0</v>
      </c>
      <c r="W33">
        <v>0</v>
      </c>
      <c r="X33">
        <v>0</v>
      </c>
      <c r="Y33">
        <v>0</v>
      </c>
      <c r="AB33" t="s">
        <v>1901</v>
      </c>
    </row>
    <row r="34" spans="1:28" s="34" customFormat="1" ht="15.75">
      <c r="A34" s="55">
        <v>1</v>
      </c>
      <c r="B34" s="55">
        <v>1</v>
      </c>
      <c r="C34" s="34">
        <v>1</v>
      </c>
      <c r="D34" s="34" t="s">
        <v>449</v>
      </c>
      <c r="F34" s="34" t="s">
        <v>33</v>
      </c>
      <c r="G34" s="34">
        <v>7000000</v>
      </c>
      <c r="H34" s="34">
        <v>74061</v>
      </c>
      <c r="J34" s="56">
        <v>34953</v>
      </c>
      <c r="K34" s="56">
        <v>40434</v>
      </c>
      <c r="L34" s="56">
        <v>34953</v>
      </c>
      <c r="M34" s="56">
        <v>40434</v>
      </c>
      <c r="N34" s="57">
        <v>7000000</v>
      </c>
      <c r="O34" s="57">
        <v>498400</v>
      </c>
      <c r="P34" s="34">
        <v>0</v>
      </c>
      <c r="Q34" s="34">
        <v>0</v>
      </c>
      <c r="R34" s="34">
        <v>0</v>
      </c>
      <c r="S34" s="34">
        <v>0</v>
      </c>
      <c r="T34" s="34">
        <v>0</v>
      </c>
      <c r="U34" s="34">
        <v>0</v>
      </c>
      <c r="V34" s="34">
        <v>0</v>
      </c>
      <c r="W34" s="34">
        <v>0</v>
      </c>
      <c r="X34" s="34">
        <v>0</v>
      </c>
      <c r="Y34" s="34">
        <v>0</v>
      </c>
      <c r="AB34" s="34" t="s">
        <v>1901</v>
      </c>
    </row>
    <row r="35" spans="1:28" ht="15.75">
      <c r="A35">
        <v>2</v>
      </c>
      <c r="B35">
        <v>2</v>
      </c>
      <c r="C35">
        <v>1</v>
      </c>
      <c r="D35" t="s">
        <v>450</v>
      </c>
      <c r="E35" s="35"/>
      <c r="F35" t="s">
        <v>34</v>
      </c>
      <c r="G35">
        <v>3000000</v>
      </c>
      <c r="H35">
        <v>34853</v>
      </c>
      <c r="J35" s="49">
        <v>34199</v>
      </c>
      <c r="K35" s="49">
        <v>41505</v>
      </c>
      <c r="L35" s="49">
        <v>34199</v>
      </c>
      <c r="M35" s="49">
        <v>41505</v>
      </c>
      <c r="N35" s="63">
        <v>3000000</v>
      </c>
      <c r="O35" s="64">
        <v>204900</v>
      </c>
      <c r="P35">
        <v>0</v>
      </c>
      <c r="Q35">
        <v>0</v>
      </c>
      <c r="R35">
        <v>0</v>
      </c>
      <c r="S35">
        <v>0</v>
      </c>
      <c r="T35">
        <v>0</v>
      </c>
      <c r="U35">
        <v>0</v>
      </c>
      <c r="V35">
        <v>0</v>
      </c>
      <c r="W35">
        <v>0</v>
      </c>
      <c r="X35">
        <v>0</v>
      </c>
      <c r="Y35">
        <v>0</v>
      </c>
      <c r="AB35" t="s">
        <v>1901</v>
      </c>
    </row>
    <row r="36" spans="1:28" ht="15.75">
      <c r="A36">
        <v>3</v>
      </c>
      <c r="B36">
        <v>3</v>
      </c>
      <c r="C36">
        <v>1</v>
      </c>
      <c r="D36" t="s">
        <v>451</v>
      </c>
      <c r="F36" t="s">
        <v>35</v>
      </c>
      <c r="G36">
        <v>10000000</v>
      </c>
      <c r="H36">
        <v>116177</v>
      </c>
      <c r="J36" s="49">
        <v>34243</v>
      </c>
      <c r="K36" s="49">
        <v>41548</v>
      </c>
      <c r="L36" s="49">
        <v>34243</v>
      </c>
      <c r="M36" s="49">
        <v>41548</v>
      </c>
      <c r="N36" s="63">
        <v>10000000</v>
      </c>
      <c r="O36" s="64">
        <v>690000</v>
      </c>
      <c r="P36">
        <v>0</v>
      </c>
      <c r="Q36">
        <v>0</v>
      </c>
      <c r="R36">
        <v>0</v>
      </c>
      <c r="S36">
        <v>0</v>
      </c>
      <c r="T36">
        <v>0</v>
      </c>
      <c r="U36">
        <v>0</v>
      </c>
      <c r="V36">
        <v>0</v>
      </c>
      <c r="W36">
        <v>0</v>
      </c>
      <c r="X36">
        <v>0</v>
      </c>
      <c r="Y36">
        <v>0</v>
      </c>
      <c r="AB36" t="s">
        <v>1901</v>
      </c>
    </row>
    <row r="37" spans="1:28" ht="15.75">
      <c r="A37">
        <v>4</v>
      </c>
      <c r="B37">
        <v>4</v>
      </c>
      <c r="C37">
        <v>1</v>
      </c>
      <c r="D37" t="s">
        <v>452</v>
      </c>
      <c r="F37" t="s">
        <v>36</v>
      </c>
      <c r="G37">
        <v>10000000</v>
      </c>
      <c r="H37">
        <v>113301</v>
      </c>
      <c r="J37" s="49">
        <v>34953</v>
      </c>
      <c r="K37" s="49">
        <v>42258</v>
      </c>
      <c r="L37" s="49">
        <v>34953</v>
      </c>
      <c r="M37" s="49">
        <v>42258</v>
      </c>
      <c r="N37" s="63">
        <v>10000000</v>
      </c>
      <c r="O37" s="64">
        <v>735000</v>
      </c>
      <c r="P37">
        <v>0</v>
      </c>
      <c r="Q37">
        <v>0</v>
      </c>
      <c r="R37">
        <v>0</v>
      </c>
      <c r="S37">
        <v>0</v>
      </c>
      <c r="T37">
        <v>0</v>
      </c>
      <c r="U37">
        <v>0</v>
      </c>
      <c r="V37">
        <v>0</v>
      </c>
      <c r="W37">
        <v>0</v>
      </c>
      <c r="X37">
        <v>0</v>
      </c>
      <c r="Y37">
        <v>0</v>
      </c>
      <c r="AB37" t="s">
        <v>1901</v>
      </c>
    </row>
    <row r="38" spans="1:28" ht="15.75">
      <c r="A38">
        <v>5</v>
      </c>
      <c r="B38">
        <v>5</v>
      </c>
      <c r="C38">
        <v>1</v>
      </c>
      <c r="D38" t="s">
        <v>453</v>
      </c>
      <c r="F38" t="s">
        <v>37</v>
      </c>
      <c r="G38">
        <v>2000000</v>
      </c>
      <c r="H38">
        <v>22660</v>
      </c>
      <c r="J38" s="49">
        <v>34957</v>
      </c>
      <c r="K38" s="49">
        <v>42262</v>
      </c>
      <c r="L38" s="49">
        <v>34957</v>
      </c>
      <c r="M38" s="49">
        <v>42262</v>
      </c>
      <c r="N38" s="63">
        <v>2000000</v>
      </c>
      <c r="O38" s="64">
        <v>147200</v>
      </c>
      <c r="P38">
        <v>0</v>
      </c>
      <c r="Q38">
        <v>0</v>
      </c>
      <c r="R38">
        <v>0</v>
      </c>
      <c r="S38">
        <v>0</v>
      </c>
      <c r="T38">
        <v>0</v>
      </c>
      <c r="U38">
        <v>0</v>
      </c>
      <c r="V38">
        <v>0</v>
      </c>
      <c r="W38">
        <v>0</v>
      </c>
      <c r="X38">
        <v>0</v>
      </c>
      <c r="Y38">
        <v>0</v>
      </c>
      <c r="AB38" t="s">
        <v>1901</v>
      </c>
    </row>
    <row r="39" spans="1:28" ht="15.75">
      <c r="A39">
        <v>6</v>
      </c>
      <c r="B39">
        <v>6</v>
      </c>
      <c r="C39">
        <v>1</v>
      </c>
      <c r="D39" t="s">
        <v>454</v>
      </c>
      <c r="F39" t="s">
        <v>38</v>
      </c>
      <c r="G39">
        <v>15000000</v>
      </c>
      <c r="H39">
        <v>112500</v>
      </c>
      <c r="J39" s="49">
        <v>35053</v>
      </c>
      <c r="K39" s="49">
        <v>46010</v>
      </c>
      <c r="L39" s="49">
        <v>35053</v>
      </c>
      <c r="M39" s="49">
        <v>46010</v>
      </c>
      <c r="N39" s="63">
        <v>15000000</v>
      </c>
      <c r="O39" s="64">
        <v>1072500</v>
      </c>
      <c r="P39">
        <v>0</v>
      </c>
      <c r="Q39">
        <v>0</v>
      </c>
      <c r="R39">
        <v>0</v>
      </c>
      <c r="S39">
        <v>0</v>
      </c>
      <c r="T39">
        <v>0</v>
      </c>
      <c r="U39">
        <v>0</v>
      </c>
      <c r="V39">
        <v>0</v>
      </c>
      <c r="W39">
        <v>0</v>
      </c>
      <c r="X39">
        <v>0</v>
      </c>
      <c r="Y39">
        <v>0</v>
      </c>
      <c r="AB39" t="s">
        <v>1901</v>
      </c>
    </row>
    <row r="40" spans="1:28" ht="15.75">
      <c r="A40">
        <v>7</v>
      </c>
      <c r="B40">
        <v>7</v>
      </c>
      <c r="C40">
        <v>1</v>
      </c>
      <c r="D40" t="s">
        <v>455</v>
      </c>
      <c r="F40" t="s">
        <v>39</v>
      </c>
      <c r="G40">
        <v>2000000</v>
      </c>
      <c r="H40">
        <v>15000</v>
      </c>
      <c r="J40" s="49">
        <v>35055</v>
      </c>
      <c r="K40" s="49">
        <v>46013</v>
      </c>
      <c r="L40" s="49">
        <v>35055</v>
      </c>
      <c r="M40" s="49">
        <v>46013</v>
      </c>
      <c r="N40" s="63">
        <v>2000000</v>
      </c>
      <c r="O40" s="64">
        <v>144000</v>
      </c>
      <c r="P40">
        <v>0</v>
      </c>
      <c r="Q40">
        <v>0</v>
      </c>
      <c r="R40">
        <v>0</v>
      </c>
      <c r="S40">
        <v>0</v>
      </c>
      <c r="T40">
        <v>0</v>
      </c>
      <c r="U40">
        <v>0</v>
      </c>
      <c r="V40">
        <v>0</v>
      </c>
      <c r="W40">
        <v>0</v>
      </c>
      <c r="X40">
        <v>0</v>
      </c>
      <c r="Y40">
        <v>0</v>
      </c>
      <c r="AB40" t="s">
        <v>1901</v>
      </c>
    </row>
    <row r="41" spans="1:28" ht="16.5" thickBot="1">
      <c r="A41">
        <v>8</v>
      </c>
      <c r="B41">
        <v>8</v>
      </c>
      <c r="C41">
        <v>1</v>
      </c>
      <c r="D41" t="s">
        <v>456</v>
      </c>
      <c r="G41">
        <v>0</v>
      </c>
      <c r="H41">
        <v>0</v>
      </c>
      <c r="N41" s="63">
        <v>0</v>
      </c>
      <c r="O41" s="64">
        <v>0</v>
      </c>
      <c r="P41">
        <v>0</v>
      </c>
      <c r="Q41">
        <v>0</v>
      </c>
      <c r="R41">
        <v>0</v>
      </c>
      <c r="S41">
        <v>0</v>
      </c>
      <c r="T41">
        <v>0</v>
      </c>
      <c r="U41">
        <v>0</v>
      </c>
      <c r="V41">
        <v>0</v>
      </c>
      <c r="W41">
        <v>0</v>
      </c>
      <c r="X41">
        <v>0</v>
      </c>
      <c r="Y41">
        <v>0</v>
      </c>
      <c r="AB41" t="s">
        <v>1901</v>
      </c>
    </row>
    <row r="42" spans="1:28" ht="16.5" thickBot="1">
      <c r="A42">
        <v>9</v>
      </c>
      <c r="B42">
        <v>9</v>
      </c>
      <c r="C42">
        <v>1</v>
      </c>
      <c r="D42" t="s">
        <v>457</v>
      </c>
      <c r="F42" s="70" t="s">
        <v>1298</v>
      </c>
      <c r="G42" s="68">
        <v>121500000</v>
      </c>
      <c r="H42" s="68">
        <v>1039923</v>
      </c>
      <c r="I42" s="68"/>
      <c r="J42" s="68"/>
      <c r="K42" s="68"/>
      <c r="L42" s="68"/>
      <c r="M42" s="68"/>
      <c r="N42" s="70">
        <v>111500000</v>
      </c>
      <c r="O42" s="50">
        <v>9132417</v>
      </c>
      <c r="P42">
        <v>0</v>
      </c>
      <c r="Q42">
        <v>0</v>
      </c>
      <c r="R42">
        <v>0</v>
      </c>
      <c r="S42">
        <v>0</v>
      </c>
      <c r="T42">
        <v>0</v>
      </c>
      <c r="U42">
        <v>0</v>
      </c>
      <c r="V42">
        <v>0</v>
      </c>
      <c r="W42">
        <v>0</v>
      </c>
      <c r="X42">
        <v>0</v>
      </c>
      <c r="Y42">
        <v>0</v>
      </c>
      <c r="AB42" t="s">
        <v>1901</v>
      </c>
    </row>
    <row r="43" spans="1:28" ht="15.75">
      <c r="A43">
        <v>10</v>
      </c>
      <c r="B43">
        <v>10</v>
      </c>
      <c r="C43">
        <v>1</v>
      </c>
      <c r="D43" t="s">
        <v>458</v>
      </c>
      <c r="G43">
        <v>0</v>
      </c>
      <c r="H43">
        <v>0</v>
      </c>
      <c r="N43" s="63">
        <v>0</v>
      </c>
      <c r="O43" s="64">
        <v>0</v>
      </c>
      <c r="P43">
        <v>0</v>
      </c>
      <c r="Q43">
        <v>0</v>
      </c>
      <c r="R43">
        <v>0</v>
      </c>
      <c r="S43">
        <v>0</v>
      </c>
      <c r="T43">
        <v>0</v>
      </c>
      <c r="U43">
        <v>0</v>
      </c>
      <c r="V43">
        <v>0</v>
      </c>
      <c r="W43">
        <v>0</v>
      </c>
      <c r="X43">
        <v>0</v>
      </c>
      <c r="Y43">
        <v>0</v>
      </c>
      <c r="AB43" t="s">
        <v>1901</v>
      </c>
    </row>
    <row r="44" spans="1:28" ht="15.75">
      <c r="A44">
        <v>11</v>
      </c>
      <c r="B44">
        <v>11</v>
      </c>
      <c r="C44">
        <v>1</v>
      </c>
      <c r="D44" t="s">
        <v>459</v>
      </c>
      <c r="F44" t="s">
        <v>40</v>
      </c>
      <c r="G44">
        <v>0</v>
      </c>
      <c r="H44">
        <v>0</v>
      </c>
      <c r="N44" s="63">
        <v>0</v>
      </c>
      <c r="O44" s="64">
        <v>0</v>
      </c>
      <c r="P44">
        <v>0</v>
      </c>
      <c r="Q44">
        <v>0</v>
      </c>
      <c r="R44">
        <v>0</v>
      </c>
      <c r="S44">
        <v>0</v>
      </c>
      <c r="T44">
        <v>0</v>
      </c>
      <c r="U44">
        <v>0</v>
      </c>
      <c r="V44">
        <v>0</v>
      </c>
      <c r="W44">
        <v>0</v>
      </c>
      <c r="X44">
        <v>0</v>
      </c>
      <c r="Y44">
        <v>0</v>
      </c>
      <c r="AB44" t="s">
        <v>1901</v>
      </c>
    </row>
    <row r="45" spans="1:28" ht="15.75">
      <c r="A45">
        <v>12</v>
      </c>
      <c r="B45">
        <v>12</v>
      </c>
      <c r="C45">
        <v>1</v>
      </c>
      <c r="D45" t="s">
        <v>460</v>
      </c>
      <c r="G45">
        <v>0</v>
      </c>
      <c r="H45">
        <v>0</v>
      </c>
      <c r="N45" s="63">
        <v>0</v>
      </c>
      <c r="O45" s="64">
        <v>0</v>
      </c>
      <c r="P45">
        <v>0</v>
      </c>
      <c r="Q45">
        <v>0</v>
      </c>
      <c r="R45">
        <v>0</v>
      </c>
      <c r="S45">
        <v>0</v>
      </c>
      <c r="T45">
        <v>0</v>
      </c>
      <c r="U45">
        <v>0</v>
      </c>
      <c r="V45">
        <v>0</v>
      </c>
      <c r="W45">
        <v>0</v>
      </c>
      <c r="X45">
        <v>0</v>
      </c>
      <c r="Y45">
        <v>0</v>
      </c>
      <c r="AB45" t="s">
        <v>1901</v>
      </c>
    </row>
    <row r="46" spans="1:28" ht="15.75">
      <c r="A46">
        <v>13</v>
      </c>
      <c r="B46">
        <v>13</v>
      </c>
      <c r="C46">
        <v>1</v>
      </c>
      <c r="D46" t="s">
        <v>461</v>
      </c>
      <c r="F46" t="s">
        <v>41</v>
      </c>
      <c r="G46">
        <v>37750000</v>
      </c>
      <c r="H46">
        <v>1310950</v>
      </c>
      <c r="J46" s="49">
        <v>35586</v>
      </c>
      <c r="K46" s="49">
        <v>46539</v>
      </c>
      <c r="L46" s="49">
        <v>35586</v>
      </c>
      <c r="M46" s="49">
        <v>46539</v>
      </c>
      <c r="N46" s="63">
        <v>37750000</v>
      </c>
      <c r="O46" s="64">
        <v>3107202</v>
      </c>
      <c r="P46">
        <v>0</v>
      </c>
      <c r="Q46">
        <v>0</v>
      </c>
      <c r="R46">
        <v>0</v>
      </c>
      <c r="S46">
        <v>0</v>
      </c>
      <c r="T46">
        <v>0</v>
      </c>
      <c r="U46">
        <v>0</v>
      </c>
      <c r="V46">
        <v>0</v>
      </c>
      <c r="W46">
        <v>0</v>
      </c>
      <c r="X46">
        <v>0</v>
      </c>
      <c r="Y46">
        <v>0</v>
      </c>
      <c r="AB46" t="s">
        <v>1901</v>
      </c>
    </row>
    <row r="47" spans="1:28" ht="15.75">
      <c r="A47">
        <v>14</v>
      </c>
      <c r="B47">
        <v>14</v>
      </c>
      <c r="C47">
        <v>1</v>
      </c>
      <c r="D47" t="s">
        <v>462</v>
      </c>
      <c r="F47" t="s">
        <v>42</v>
      </c>
      <c r="G47">
        <v>200000000</v>
      </c>
      <c r="H47">
        <v>6760058</v>
      </c>
      <c r="J47" s="49">
        <v>37072</v>
      </c>
      <c r="K47" s="49">
        <v>15157</v>
      </c>
      <c r="L47" s="49">
        <v>37072</v>
      </c>
      <c r="M47" s="49">
        <v>15157</v>
      </c>
      <c r="N47" s="63">
        <v>0</v>
      </c>
      <c r="O47" s="64">
        <v>8400000</v>
      </c>
      <c r="P47">
        <v>0</v>
      </c>
      <c r="Q47">
        <v>561500391</v>
      </c>
      <c r="R47">
        <v>0</v>
      </c>
      <c r="S47">
        <v>0</v>
      </c>
      <c r="T47">
        <v>0</v>
      </c>
      <c r="U47">
        <v>0</v>
      </c>
      <c r="V47">
        <v>0</v>
      </c>
      <c r="W47">
        <v>0</v>
      </c>
      <c r="X47">
        <v>0</v>
      </c>
      <c r="Y47">
        <v>0</v>
      </c>
      <c r="AB47" t="s">
        <v>1901</v>
      </c>
    </row>
    <row r="48" spans="1:28" ht="15.75">
      <c r="A48">
        <v>15</v>
      </c>
      <c r="B48">
        <v>15</v>
      </c>
      <c r="C48">
        <v>1</v>
      </c>
      <c r="D48" t="s">
        <v>463</v>
      </c>
      <c r="G48">
        <v>0</v>
      </c>
      <c r="H48">
        <v>0</v>
      </c>
      <c r="N48" s="63">
        <v>0</v>
      </c>
      <c r="O48" s="64">
        <v>0</v>
      </c>
      <c r="P48">
        <v>0</v>
      </c>
      <c r="Q48">
        <v>0</v>
      </c>
      <c r="R48">
        <v>0</v>
      </c>
      <c r="S48">
        <v>0</v>
      </c>
      <c r="T48">
        <v>0</v>
      </c>
      <c r="U48">
        <v>0</v>
      </c>
      <c r="V48">
        <v>0</v>
      </c>
      <c r="W48">
        <v>0</v>
      </c>
      <c r="X48">
        <v>0</v>
      </c>
      <c r="Y48">
        <v>0</v>
      </c>
      <c r="AB48" t="s">
        <v>1901</v>
      </c>
    </row>
    <row r="49" spans="1:28" ht="15.75">
      <c r="A49">
        <v>16</v>
      </c>
      <c r="B49">
        <v>16</v>
      </c>
      <c r="C49">
        <v>1</v>
      </c>
      <c r="D49" t="s">
        <v>464</v>
      </c>
      <c r="F49" t="s">
        <v>43</v>
      </c>
      <c r="G49">
        <v>0</v>
      </c>
      <c r="H49">
        <v>0</v>
      </c>
      <c r="N49" s="63">
        <v>0</v>
      </c>
      <c r="O49" s="64">
        <v>0</v>
      </c>
      <c r="P49">
        <v>0</v>
      </c>
      <c r="Q49">
        <v>0</v>
      </c>
      <c r="R49">
        <v>0</v>
      </c>
      <c r="S49">
        <v>0</v>
      </c>
      <c r="T49">
        <v>0</v>
      </c>
      <c r="U49">
        <v>0</v>
      </c>
      <c r="V49">
        <v>0</v>
      </c>
      <c r="W49">
        <v>0</v>
      </c>
      <c r="X49">
        <v>0</v>
      </c>
      <c r="Y49">
        <v>0</v>
      </c>
      <c r="AB49" t="s">
        <v>1901</v>
      </c>
    </row>
    <row r="50" spans="1:28" ht="15.75">
      <c r="A50">
        <v>17</v>
      </c>
      <c r="B50">
        <v>17</v>
      </c>
      <c r="C50">
        <v>1</v>
      </c>
      <c r="D50" t="s">
        <v>465</v>
      </c>
      <c r="G50">
        <v>0</v>
      </c>
      <c r="H50">
        <v>0</v>
      </c>
      <c r="N50" s="63">
        <v>0</v>
      </c>
      <c r="O50" s="64">
        <v>0</v>
      </c>
      <c r="P50">
        <v>0</v>
      </c>
      <c r="Q50">
        <v>0</v>
      </c>
      <c r="R50">
        <v>0</v>
      </c>
      <c r="S50">
        <v>0</v>
      </c>
      <c r="T50">
        <v>0</v>
      </c>
      <c r="U50">
        <v>0</v>
      </c>
      <c r="V50">
        <v>0</v>
      </c>
      <c r="W50">
        <v>0</v>
      </c>
      <c r="X50">
        <v>0</v>
      </c>
      <c r="Y50">
        <v>0</v>
      </c>
      <c r="AB50" t="s">
        <v>1901</v>
      </c>
    </row>
    <row r="51" spans="1:28" ht="15.75">
      <c r="A51">
        <v>18</v>
      </c>
      <c r="B51">
        <v>18</v>
      </c>
      <c r="C51">
        <v>1</v>
      </c>
      <c r="D51" t="s">
        <v>466</v>
      </c>
      <c r="F51" t="s">
        <v>44</v>
      </c>
      <c r="G51">
        <v>431100</v>
      </c>
      <c r="H51">
        <v>0</v>
      </c>
      <c r="N51" s="63">
        <v>431100</v>
      </c>
      <c r="O51" s="64">
        <v>20262</v>
      </c>
      <c r="P51">
        <v>0</v>
      </c>
      <c r="Q51">
        <v>0</v>
      </c>
      <c r="R51">
        <v>0</v>
      </c>
      <c r="S51">
        <v>0</v>
      </c>
      <c r="T51">
        <v>0</v>
      </c>
      <c r="U51">
        <v>0</v>
      </c>
      <c r="V51">
        <v>0</v>
      </c>
      <c r="W51">
        <v>0</v>
      </c>
      <c r="X51">
        <v>0</v>
      </c>
      <c r="Y51">
        <v>0</v>
      </c>
      <c r="AB51" t="s">
        <v>1901</v>
      </c>
    </row>
    <row r="52" spans="1:28" ht="16.5" thickBot="1">
      <c r="A52">
        <v>19</v>
      </c>
      <c r="B52">
        <v>19</v>
      </c>
      <c r="C52">
        <v>1</v>
      </c>
      <c r="D52" t="s">
        <v>467</v>
      </c>
      <c r="F52" t="s">
        <v>45</v>
      </c>
      <c r="G52">
        <v>1458300</v>
      </c>
      <c r="H52">
        <v>0</v>
      </c>
      <c r="N52" s="65">
        <v>1458300</v>
      </c>
      <c r="O52" s="66">
        <v>70582</v>
      </c>
      <c r="P52">
        <v>0</v>
      </c>
      <c r="Q52">
        <v>0</v>
      </c>
      <c r="R52">
        <v>0</v>
      </c>
      <c r="S52">
        <v>0</v>
      </c>
      <c r="T52">
        <v>0</v>
      </c>
      <c r="U52">
        <v>0</v>
      </c>
      <c r="V52">
        <v>0</v>
      </c>
      <c r="W52">
        <v>0</v>
      </c>
      <c r="X52">
        <v>0</v>
      </c>
      <c r="Y52">
        <v>0</v>
      </c>
      <c r="AB52" t="s">
        <v>1901</v>
      </c>
    </row>
    <row r="53" spans="1:28" ht="16.5" thickBot="1">
      <c r="A53">
        <v>20</v>
      </c>
      <c r="B53">
        <v>20</v>
      </c>
      <c r="C53">
        <v>1</v>
      </c>
      <c r="D53" t="s">
        <v>468</v>
      </c>
      <c r="G53">
        <v>0</v>
      </c>
      <c r="H53">
        <v>0</v>
      </c>
      <c r="N53" s="70">
        <f>SUM(N2:N52)-N42-N22</f>
        <v>2772999400</v>
      </c>
      <c r="O53" s="70">
        <f>SUM(O2:O52)-O42-O22</f>
        <v>167347092</v>
      </c>
      <c r="P53">
        <v>0</v>
      </c>
      <c r="Q53">
        <v>0</v>
      </c>
      <c r="R53">
        <v>0</v>
      </c>
      <c r="S53">
        <v>0</v>
      </c>
      <c r="T53">
        <v>0</v>
      </c>
      <c r="U53">
        <v>0</v>
      </c>
      <c r="V53">
        <v>0</v>
      </c>
      <c r="W53">
        <v>0</v>
      </c>
      <c r="X53">
        <v>0</v>
      </c>
      <c r="Y53">
        <v>0</v>
      </c>
      <c r="AB53" t="s">
        <v>1901</v>
      </c>
    </row>
    <row r="54" spans="1:28" ht="15.75">
      <c r="A54">
        <v>21</v>
      </c>
      <c r="B54">
        <v>21</v>
      </c>
      <c r="C54">
        <v>1</v>
      </c>
      <c r="D54" t="s">
        <v>469</v>
      </c>
      <c r="G54">
        <v>0</v>
      </c>
      <c r="H54">
        <v>0</v>
      </c>
      <c r="N54">
        <v>0</v>
      </c>
      <c r="O54">
        <v>0</v>
      </c>
      <c r="P54">
        <v>0</v>
      </c>
      <c r="Q54">
        <v>0</v>
      </c>
      <c r="R54">
        <v>0</v>
      </c>
      <c r="S54">
        <v>0</v>
      </c>
      <c r="T54">
        <v>0</v>
      </c>
      <c r="U54">
        <v>0</v>
      </c>
      <c r="V54">
        <v>0</v>
      </c>
      <c r="W54">
        <v>0</v>
      </c>
      <c r="X54">
        <v>0</v>
      </c>
      <c r="Y54">
        <v>0</v>
      </c>
      <c r="AB54" t="s">
        <v>1901</v>
      </c>
    </row>
    <row r="55" spans="1:28" ht="15.75">
      <c r="A55">
        <v>22</v>
      </c>
      <c r="B55">
        <v>22</v>
      </c>
      <c r="C55">
        <v>1</v>
      </c>
      <c r="D55" t="s">
        <v>470</v>
      </c>
      <c r="G55">
        <v>0</v>
      </c>
      <c r="H55">
        <v>0</v>
      </c>
      <c r="N55">
        <v>0</v>
      </c>
      <c r="O55">
        <v>0</v>
      </c>
      <c r="P55">
        <v>0</v>
      </c>
      <c r="Q55">
        <v>0</v>
      </c>
      <c r="R55">
        <v>0</v>
      </c>
      <c r="S55">
        <v>0</v>
      </c>
      <c r="T55">
        <v>0</v>
      </c>
      <c r="U55">
        <v>0</v>
      </c>
      <c r="V55">
        <v>0</v>
      </c>
      <c r="W55">
        <v>0</v>
      </c>
      <c r="X55">
        <v>0</v>
      </c>
      <c r="Y55">
        <v>0</v>
      </c>
      <c r="AB55" t="s">
        <v>1901</v>
      </c>
    </row>
    <row r="56" spans="1:28" ht="15.75">
      <c r="A56">
        <v>23</v>
      </c>
      <c r="B56">
        <v>23</v>
      </c>
      <c r="C56">
        <v>1</v>
      </c>
      <c r="D56" t="s">
        <v>471</v>
      </c>
      <c r="G56">
        <v>0</v>
      </c>
      <c r="H56">
        <v>0</v>
      </c>
      <c r="N56">
        <v>0</v>
      </c>
      <c r="O56">
        <v>0</v>
      </c>
      <c r="P56">
        <v>0</v>
      </c>
      <c r="Q56">
        <v>0</v>
      </c>
      <c r="R56">
        <v>0</v>
      </c>
      <c r="S56">
        <v>0</v>
      </c>
      <c r="T56">
        <v>0</v>
      </c>
      <c r="U56">
        <v>0</v>
      </c>
      <c r="V56">
        <v>0</v>
      </c>
      <c r="W56">
        <v>0</v>
      </c>
      <c r="X56">
        <v>0</v>
      </c>
      <c r="Y56">
        <v>0</v>
      </c>
      <c r="AB56" t="s">
        <v>1901</v>
      </c>
    </row>
    <row r="57" spans="1:28" ht="15.75">
      <c r="A57">
        <v>24</v>
      </c>
      <c r="B57">
        <v>24</v>
      </c>
      <c r="C57">
        <v>1</v>
      </c>
      <c r="D57" t="s">
        <v>472</v>
      </c>
      <c r="G57">
        <v>0</v>
      </c>
      <c r="H57">
        <v>0</v>
      </c>
      <c r="N57">
        <v>0</v>
      </c>
      <c r="O57">
        <v>0</v>
      </c>
      <c r="P57">
        <v>0</v>
      </c>
      <c r="Q57">
        <v>0</v>
      </c>
      <c r="R57">
        <v>0</v>
      </c>
      <c r="S57">
        <v>0</v>
      </c>
      <c r="T57">
        <v>0</v>
      </c>
      <c r="U57">
        <v>0</v>
      </c>
      <c r="V57">
        <v>0</v>
      </c>
      <c r="W57">
        <v>0</v>
      </c>
      <c r="X57">
        <v>0</v>
      </c>
      <c r="Y57">
        <v>0</v>
      </c>
      <c r="AB57" t="s">
        <v>1901</v>
      </c>
    </row>
    <row r="58" spans="1:28" ht="15.75">
      <c r="A58">
        <v>25</v>
      </c>
      <c r="B58">
        <v>25</v>
      </c>
      <c r="C58">
        <v>1</v>
      </c>
      <c r="D58" t="s">
        <v>473</v>
      </c>
      <c r="G58">
        <v>0</v>
      </c>
      <c r="H58">
        <v>0</v>
      </c>
      <c r="N58">
        <v>0</v>
      </c>
      <c r="O58">
        <v>0</v>
      </c>
      <c r="P58">
        <v>0</v>
      </c>
      <c r="Q58">
        <v>0</v>
      </c>
      <c r="R58">
        <v>0</v>
      </c>
      <c r="S58">
        <v>0</v>
      </c>
      <c r="T58">
        <v>0</v>
      </c>
      <c r="U58">
        <v>0</v>
      </c>
      <c r="V58">
        <v>0</v>
      </c>
      <c r="W58">
        <v>0</v>
      </c>
      <c r="X58">
        <v>0</v>
      </c>
      <c r="Y58">
        <v>0</v>
      </c>
      <c r="AB58" t="s">
        <v>1901</v>
      </c>
    </row>
    <row r="59" spans="1:28" ht="15.75">
      <c r="A59">
        <v>26</v>
      </c>
      <c r="B59">
        <v>26</v>
      </c>
      <c r="C59">
        <v>1</v>
      </c>
      <c r="D59" t="s">
        <v>474</v>
      </c>
      <c r="G59">
        <v>0</v>
      </c>
      <c r="H59">
        <v>0</v>
      </c>
      <c r="N59">
        <v>0</v>
      </c>
      <c r="O59">
        <v>0</v>
      </c>
      <c r="P59">
        <v>0</v>
      </c>
      <c r="Q59">
        <v>0</v>
      </c>
      <c r="R59">
        <v>0</v>
      </c>
      <c r="S59">
        <v>0</v>
      </c>
      <c r="T59">
        <v>0</v>
      </c>
      <c r="U59">
        <v>0</v>
      </c>
      <c r="V59">
        <v>0</v>
      </c>
      <c r="W59">
        <v>0</v>
      </c>
      <c r="X59">
        <v>0</v>
      </c>
      <c r="Y59">
        <v>0</v>
      </c>
      <c r="AB59" t="s">
        <v>1901</v>
      </c>
    </row>
    <row r="60" spans="1:28" ht="15.75">
      <c r="A60">
        <v>27</v>
      </c>
      <c r="B60">
        <v>27</v>
      </c>
      <c r="C60">
        <v>1</v>
      </c>
      <c r="D60" t="s">
        <v>475</v>
      </c>
      <c r="G60">
        <v>0</v>
      </c>
      <c r="H60">
        <v>0</v>
      </c>
      <c r="N60">
        <v>0</v>
      </c>
      <c r="O60">
        <v>0</v>
      </c>
      <c r="P60">
        <v>0</v>
      </c>
      <c r="Q60">
        <v>0</v>
      </c>
      <c r="R60">
        <v>0</v>
      </c>
      <c r="S60">
        <v>0</v>
      </c>
      <c r="T60">
        <v>0</v>
      </c>
      <c r="U60">
        <v>0</v>
      </c>
      <c r="V60">
        <v>0</v>
      </c>
      <c r="W60">
        <v>0</v>
      </c>
      <c r="X60">
        <v>0</v>
      </c>
      <c r="Y60">
        <v>0</v>
      </c>
      <c r="AB60" t="s">
        <v>1901</v>
      </c>
    </row>
    <row r="61" spans="1:28" ht="15.75">
      <c r="A61">
        <v>28</v>
      </c>
      <c r="B61">
        <v>28</v>
      </c>
      <c r="C61">
        <v>1</v>
      </c>
      <c r="D61" t="s">
        <v>476</v>
      </c>
      <c r="G61">
        <v>0</v>
      </c>
      <c r="H61">
        <v>0</v>
      </c>
      <c r="N61">
        <v>0</v>
      </c>
      <c r="O61">
        <v>0</v>
      </c>
      <c r="P61">
        <v>0</v>
      </c>
      <c r="Q61">
        <v>0</v>
      </c>
      <c r="R61">
        <v>0</v>
      </c>
      <c r="S61">
        <v>0</v>
      </c>
      <c r="T61">
        <v>0</v>
      </c>
      <c r="U61">
        <v>0</v>
      </c>
      <c r="V61">
        <v>0</v>
      </c>
      <c r="W61">
        <v>0</v>
      </c>
      <c r="X61">
        <v>0</v>
      </c>
      <c r="Y61">
        <v>0</v>
      </c>
      <c r="AB61" t="s">
        <v>1901</v>
      </c>
    </row>
    <row r="62" spans="1:28" ht="15.75">
      <c r="A62">
        <v>29</v>
      </c>
      <c r="B62">
        <v>29</v>
      </c>
      <c r="C62">
        <v>1</v>
      </c>
      <c r="D62" t="s">
        <v>477</v>
      </c>
      <c r="G62">
        <v>0</v>
      </c>
      <c r="H62">
        <v>0</v>
      </c>
      <c r="N62">
        <v>0</v>
      </c>
      <c r="O62">
        <v>0</v>
      </c>
      <c r="P62">
        <v>0</v>
      </c>
      <c r="Q62">
        <v>0</v>
      </c>
      <c r="R62">
        <v>0</v>
      </c>
      <c r="S62">
        <v>0</v>
      </c>
      <c r="T62">
        <v>0</v>
      </c>
      <c r="U62">
        <v>0</v>
      </c>
      <c r="V62">
        <v>0</v>
      </c>
      <c r="W62">
        <v>0</v>
      </c>
      <c r="X62">
        <v>0</v>
      </c>
      <c r="Y62">
        <v>0</v>
      </c>
      <c r="AB62" t="s">
        <v>1901</v>
      </c>
    </row>
    <row r="63" spans="1:28" ht="15.75">
      <c r="A63">
        <v>30</v>
      </c>
      <c r="B63">
        <v>30</v>
      </c>
      <c r="C63">
        <v>1</v>
      </c>
      <c r="D63" t="s">
        <v>478</v>
      </c>
      <c r="G63">
        <v>0</v>
      </c>
      <c r="H63">
        <v>0</v>
      </c>
      <c r="N63">
        <v>0</v>
      </c>
      <c r="O63">
        <v>0</v>
      </c>
      <c r="P63">
        <v>0</v>
      </c>
      <c r="Q63">
        <v>0</v>
      </c>
      <c r="R63">
        <v>0</v>
      </c>
      <c r="S63">
        <v>0</v>
      </c>
      <c r="T63">
        <v>0</v>
      </c>
      <c r="U63">
        <v>0</v>
      </c>
      <c r="V63">
        <v>0</v>
      </c>
      <c r="W63">
        <v>0</v>
      </c>
      <c r="X63">
        <v>0</v>
      </c>
      <c r="Y63">
        <v>0</v>
      </c>
      <c r="AB63" t="s">
        <v>1901</v>
      </c>
    </row>
    <row r="64" spans="1:28" ht="15.75">
      <c r="A64">
        <v>31</v>
      </c>
      <c r="B64">
        <v>31</v>
      </c>
      <c r="C64">
        <v>1</v>
      </c>
      <c r="D64" t="s">
        <v>479</v>
      </c>
      <c r="G64">
        <v>0</v>
      </c>
      <c r="H64">
        <v>0</v>
      </c>
      <c r="N64">
        <v>0</v>
      </c>
      <c r="O64">
        <v>0</v>
      </c>
      <c r="P64">
        <v>0</v>
      </c>
      <c r="Q64">
        <v>0</v>
      </c>
      <c r="R64">
        <v>0</v>
      </c>
      <c r="S64">
        <v>0</v>
      </c>
      <c r="T64">
        <v>0</v>
      </c>
      <c r="U64">
        <v>0</v>
      </c>
      <c r="V64">
        <v>0</v>
      </c>
      <c r="W64">
        <v>0</v>
      </c>
      <c r="X64">
        <v>0</v>
      </c>
      <c r="Y64">
        <v>0</v>
      </c>
      <c r="AB64" t="s">
        <v>1901</v>
      </c>
    </row>
    <row r="65" spans="1:28" ht="15.75">
      <c r="A65">
        <v>32</v>
      </c>
      <c r="B65">
        <v>32</v>
      </c>
      <c r="C65">
        <v>1</v>
      </c>
      <c r="D65" t="s">
        <v>480</v>
      </c>
      <c r="G65">
        <v>0</v>
      </c>
      <c r="H65">
        <v>0</v>
      </c>
      <c r="N65">
        <v>0</v>
      </c>
      <c r="O65">
        <v>0</v>
      </c>
      <c r="P65">
        <v>0</v>
      </c>
      <c r="Q65">
        <v>0</v>
      </c>
      <c r="R65">
        <v>0</v>
      </c>
      <c r="S65">
        <v>0</v>
      </c>
      <c r="T65">
        <v>0</v>
      </c>
      <c r="U65">
        <v>0</v>
      </c>
      <c r="V65">
        <v>0</v>
      </c>
      <c r="W65">
        <v>0</v>
      </c>
      <c r="X65">
        <v>0</v>
      </c>
      <c r="Y65">
        <v>0</v>
      </c>
      <c r="AB65" t="s">
        <v>1901</v>
      </c>
    </row>
  </sheetData>
  <sheetProtection/>
  <printOptions/>
  <pageMargins left="0.75" right="0.75" top="1" bottom="1" header="0.5" footer="0.5"/>
  <pageSetup horizontalDpi="600" verticalDpi="600" orientation="portrait" r:id="rId1"/>
</worksheet>
</file>

<file path=xl/worksheets/sheet35.xml><?xml version="1.0" encoding="utf-8"?>
<worksheet xmlns="http://schemas.openxmlformats.org/spreadsheetml/2006/main" xmlns:r="http://schemas.openxmlformats.org/officeDocument/2006/relationships">
  <sheetPr>
    <tabColor indexed="26"/>
  </sheetPr>
  <dimension ref="A1:AG41"/>
  <sheetViews>
    <sheetView zoomScalePageLayoutView="0" workbookViewId="0" topLeftCell="H1">
      <selection activeCell="N1" sqref="N1"/>
    </sheetView>
  </sheetViews>
  <sheetFormatPr defaultColWidth="9.00390625" defaultRowHeight="15.75"/>
  <cols>
    <col min="6" max="6" width="20.125" style="0" customWidth="1"/>
    <col min="7" max="7" width="14.25390625" style="0" customWidth="1"/>
    <col min="10" max="10" width="15.25390625" style="0" customWidth="1"/>
  </cols>
  <sheetData>
    <row r="1" spans="1:33" ht="15.75">
      <c r="A1" s="42" t="s">
        <v>403</v>
      </c>
      <c r="B1" s="42" t="s">
        <v>404</v>
      </c>
      <c r="C1" s="42" t="s">
        <v>405</v>
      </c>
      <c r="D1" s="42" t="s">
        <v>374</v>
      </c>
      <c r="E1" s="42" t="s">
        <v>375</v>
      </c>
      <c r="F1" s="42" t="s">
        <v>1703</v>
      </c>
      <c r="G1" s="42" t="s">
        <v>547</v>
      </c>
      <c r="H1" s="42" t="s">
        <v>548</v>
      </c>
      <c r="I1" s="42" t="s">
        <v>549</v>
      </c>
      <c r="J1" s="42" t="s">
        <v>550</v>
      </c>
      <c r="K1" s="42" t="s">
        <v>407</v>
      </c>
      <c r="L1" s="42" t="s">
        <v>551</v>
      </c>
      <c r="M1" s="42" t="s">
        <v>1613</v>
      </c>
      <c r="N1" s="42" t="s">
        <v>1614</v>
      </c>
      <c r="O1" s="42" t="s">
        <v>1615</v>
      </c>
      <c r="P1" s="42" t="s">
        <v>552</v>
      </c>
      <c r="Q1" s="42" t="s">
        <v>553</v>
      </c>
      <c r="R1" s="42" t="s">
        <v>410</v>
      </c>
      <c r="S1" s="42" t="s">
        <v>413</v>
      </c>
      <c r="T1" s="42" t="s">
        <v>554</v>
      </c>
      <c r="U1" s="42" t="s">
        <v>555</v>
      </c>
      <c r="V1" s="42" t="s">
        <v>556</v>
      </c>
      <c r="W1" s="42" t="s">
        <v>557</v>
      </c>
      <c r="X1" s="42" t="s">
        <v>558</v>
      </c>
      <c r="Y1" s="42" t="s">
        <v>559</v>
      </c>
      <c r="Z1" s="42" t="s">
        <v>560</v>
      </c>
      <c r="AA1" s="42" t="s">
        <v>561</v>
      </c>
      <c r="AB1" s="42" t="s">
        <v>562</v>
      </c>
      <c r="AC1" s="42" t="s">
        <v>563</v>
      </c>
      <c r="AD1" s="42" t="s">
        <v>564</v>
      </c>
      <c r="AE1" s="42" t="s">
        <v>565</v>
      </c>
      <c r="AF1" s="42" t="s">
        <v>415</v>
      </c>
      <c r="AG1" s="29" t="s">
        <v>415</v>
      </c>
    </row>
    <row r="2" spans="1:33" ht="15.75">
      <c r="A2" s="42">
        <v>1</v>
      </c>
      <c r="B2" s="42">
        <v>1</v>
      </c>
      <c r="C2" s="42">
        <v>0</v>
      </c>
      <c r="D2" s="42" t="s">
        <v>449</v>
      </c>
      <c r="E2" s="42"/>
      <c r="F2" s="42" t="s">
        <v>1379</v>
      </c>
      <c r="G2" s="42">
        <v>0</v>
      </c>
      <c r="H2" s="42">
        <v>0</v>
      </c>
      <c r="I2" s="42">
        <v>0</v>
      </c>
      <c r="J2" s="272">
        <v>0</v>
      </c>
      <c r="K2" s="42">
        <v>0</v>
      </c>
      <c r="L2" s="42">
        <v>0</v>
      </c>
      <c r="M2" s="42">
        <v>0</v>
      </c>
      <c r="N2" s="42">
        <v>0</v>
      </c>
      <c r="O2" s="42">
        <v>0</v>
      </c>
      <c r="P2" s="42">
        <v>0</v>
      </c>
      <c r="Q2" s="42">
        <v>0</v>
      </c>
      <c r="R2" s="42"/>
      <c r="S2" s="42"/>
      <c r="T2" s="42">
        <v>0</v>
      </c>
      <c r="U2" s="42">
        <v>0</v>
      </c>
      <c r="V2" s="42">
        <v>0</v>
      </c>
      <c r="W2" s="42">
        <v>0</v>
      </c>
      <c r="X2" s="42">
        <v>0</v>
      </c>
      <c r="Y2" s="42">
        <v>0</v>
      </c>
      <c r="Z2" s="42">
        <v>0</v>
      </c>
      <c r="AA2" s="42">
        <v>0</v>
      </c>
      <c r="AB2" s="42">
        <v>0</v>
      </c>
      <c r="AC2" s="42">
        <v>0</v>
      </c>
      <c r="AD2" s="42">
        <v>0</v>
      </c>
      <c r="AE2" s="42">
        <v>0</v>
      </c>
      <c r="AF2" s="42" t="s">
        <v>1901</v>
      </c>
      <c r="AG2" s="29" t="s">
        <v>416</v>
      </c>
    </row>
    <row r="3" spans="1:33" ht="15.75">
      <c r="A3" s="42">
        <v>2</v>
      </c>
      <c r="B3" s="42">
        <v>2</v>
      </c>
      <c r="C3" s="42">
        <v>0</v>
      </c>
      <c r="D3" s="42" t="s">
        <v>450</v>
      </c>
      <c r="E3" s="42"/>
      <c r="F3" s="42" t="s">
        <v>46</v>
      </c>
      <c r="G3" s="42">
        <v>42736669</v>
      </c>
      <c r="H3" s="42">
        <v>0</v>
      </c>
      <c r="I3" s="42">
        <v>60701933</v>
      </c>
      <c r="J3" s="272">
        <v>124614678</v>
      </c>
      <c r="K3" s="42">
        <v>0</v>
      </c>
      <c r="L3" s="42">
        <v>-21176076</v>
      </c>
      <c r="M3" s="42">
        <v>0</v>
      </c>
      <c r="N3" s="42">
        <v>43684611</v>
      </c>
      <c r="O3" s="42">
        <v>0</v>
      </c>
      <c r="P3" s="42">
        <v>0</v>
      </c>
      <c r="Q3" s="42">
        <v>17017322</v>
      </c>
      <c r="R3" s="42"/>
      <c r="S3" s="42"/>
      <c r="T3" s="42">
        <v>0</v>
      </c>
      <c r="U3" s="42">
        <v>0</v>
      </c>
      <c r="V3" s="42">
        <v>0</v>
      </c>
      <c r="W3" s="42">
        <v>0</v>
      </c>
      <c r="X3" s="42">
        <v>0</v>
      </c>
      <c r="Y3" s="42">
        <v>0</v>
      </c>
      <c r="Z3" s="42">
        <v>0</v>
      </c>
      <c r="AA3" s="42">
        <v>0</v>
      </c>
      <c r="AB3" s="42">
        <v>0</v>
      </c>
      <c r="AC3" s="42">
        <v>0</v>
      </c>
      <c r="AD3" s="42">
        <v>0</v>
      </c>
      <c r="AE3" s="42">
        <v>0</v>
      </c>
      <c r="AF3" s="42" t="s">
        <v>1901</v>
      </c>
      <c r="AG3" s="29" t="s">
        <v>416</v>
      </c>
    </row>
    <row r="4" spans="1:33" ht="15.75">
      <c r="A4" s="42">
        <v>3</v>
      </c>
      <c r="B4" s="42">
        <v>3</v>
      </c>
      <c r="C4" s="42">
        <v>0</v>
      </c>
      <c r="D4" s="42" t="s">
        <v>451</v>
      </c>
      <c r="E4" s="42"/>
      <c r="F4" s="42" t="s">
        <v>47</v>
      </c>
      <c r="G4" s="42">
        <v>3737</v>
      </c>
      <c r="H4" s="42">
        <v>0</v>
      </c>
      <c r="I4" s="42">
        <v>13120223</v>
      </c>
      <c r="J4" s="272">
        <v>12661694</v>
      </c>
      <c r="K4" s="42">
        <v>0</v>
      </c>
      <c r="L4" s="42">
        <v>462266</v>
      </c>
      <c r="M4" s="42">
        <v>0</v>
      </c>
      <c r="N4" s="42">
        <v>6792178</v>
      </c>
      <c r="O4" s="42">
        <v>0</v>
      </c>
      <c r="P4" s="42">
        <v>0</v>
      </c>
      <c r="Q4" s="42">
        <v>6328045</v>
      </c>
      <c r="R4" s="42"/>
      <c r="S4" s="42"/>
      <c r="T4" s="42">
        <v>0</v>
      </c>
      <c r="U4" s="42">
        <v>0</v>
      </c>
      <c r="V4" s="42">
        <v>0</v>
      </c>
      <c r="W4" s="42">
        <v>0</v>
      </c>
      <c r="X4" s="42">
        <v>0</v>
      </c>
      <c r="Y4" s="42">
        <v>0</v>
      </c>
      <c r="Z4" s="42">
        <v>0</v>
      </c>
      <c r="AA4" s="42">
        <v>0</v>
      </c>
      <c r="AB4" s="42">
        <v>0</v>
      </c>
      <c r="AC4" s="42">
        <v>0</v>
      </c>
      <c r="AD4" s="42">
        <v>0</v>
      </c>
      <c r="AE4" s="42">
        <v>0</v>
      </c>
      <c r="AF4" s="42" t="s">
        <v>1901</v>
      </c>
      <c r="AG4" s="29" t="s">
        <v>416</v>
      </c>
    </row>
    <row r="5" spans="1:33" ht="15.75">
      <c r="A5" s="42">
        <v>4</v>
      </c>
      <c r="B5" s="42">
        <v>4</v>
      </c>
      <c r="C5" s="42">
        <v>0</v>
      </c>
      <c r="D5" s="42" t="s">
        <v>452</v>
      </c>
      <c r="E5" s="42"/>
      <c r="F5" s="42" t="s">
        <v>48</v>
      </c>
      <c r="G5" s="42">
        <v>2021</v>
      </c>
      <c r="H5" s="42">
        <v>1978</v>
      </c>
      <c r="I5" s="42">
        <v>6762</v>
      </c>
      <c r="J5" s="272">
        <v>7984</v>
      </c>
      <c r="K5" s="42">
        <v>0</v>
      </c>
      <c r="L5" s="42">
        <v>799</v>
      </c>
      <c r="M5" s="42">
        <v>1978</v>
      </c>
      <c r="N5" s="42">
        <v>0</v>
      </c>
      <c r="O5" s="42">
        <v>0</v>
      </c>
      <c r="P5" s="42">
        <v>0</v>
      </c>
      <c r="Q5" s="42">
        <v>6762</v>
      </c>
      <c r="R5" s="42"/>
      <c r="S5" s="42"/>
      <c r="T5" s="42">
        <v>0</v>
      </c>
      <c r="U5" s="42">
        <v>0</v>
      </c>
      <c r="V5" s="42">
        <v>0</v>
      </c>
      <c r="W5" s="42">
        <v>0</v>
      </c>
      <c r="X5" s="42">
        <v>0</v>
      </c>
      <c r="Y5" s="42">
        <v>0</v>
      </c>
      <c r="Z5" s="42">
        <v>0</v>
      </c>
      <c r="AA5" s="42">
        <v>0</v>
      </c>
      <c r="AB5" s="42">
        <v>0</v>
      </c>
      <c r="AC5" s="42">
        <v>0</v>
      </c>
      <c r="AD5" s="42">
        <v>0</v>
      </c>
      <c r="AE5" s="42">
        <v>0</v>
      </c>
      <c r="AF5" s="42" t="s">
        <v>1901</v>
      </c>
      <c r="AG5" s="29" t="s">
        <v>416</v>
      </c>
    </row>
    <row r="6" spans="1:33" ht="15.75">
      <c r="A6" s="42">
        <v>5</v>
      </c>
      <c r="B6" s="42">
        <v>5</v>
      </c>
      <c r="C6" s="42">
        <v>0</v>
      </c>
      <c r="D6" s="42" t="s">
        <v>453</v>
      </c>
      <c r="E6" s="42"/>
      <c r="F6" s="42"/>
      <c r="G6" s="42">
        <v>0</v>
      </c>
      <c r="H6" s="42">
        <v>0</v>
      </c>
      <c r="I6" s="42">
        <v>0</v>
      </c>
      <c r="J6" s="272">
        <v>0</v>
      </c>
      <c r="K6" s="42">
        <v>0</v>
      </c>
      <c r="L6" s="42">
        <v>0</v>
      </c>
      <c r="M6" s="42">
        <v>0</v>
      </c>
      <c r="N6" s="42">
        <v>0</v>
      </c>
      <c r="O6" s="42">
        <v>0</v>
      </c>
      <c r="P6" s="42">
        <v>0</v>
      </c>
      <c r="Q6" s="42">
        <v>0</v>
      </c>
      <c r="R6" s="42"/>
      <c r="S6" s="42"/>
      <c r="T6" s="42">
        <v>0</v>
      </c>
      <c r="U6" s="42">
        <v>0</v>
      </c>
      <c r="V6" s="42">
        <v>0</v>
      </c>
      <c r="W6" s="42">
        <v>0</v>
      </c>
      <c r="X6" s="42">
        <v>0</v>
      </c>
      <c r="Y6" s="42">
        <v>0</v>
      </c>
      <c r="Z6" s="42">
        <v>0</v>
      </c>
      <c r="AA6" s="42">
        <v>0</v>
      </c>
      <c r="AB6" s="42">
        <v>0</v>
      </c>
      <c r="AC6" s="42">
        <v>0</v>
      </c>
      <c r="AD6" s="42">
        <v>0</v>
      </c>
      <c r="AE6" s="42">
        <v>0</v>
      </c>
      <c r="AF6" s="42" t="s">
        <v>1901</v>
      </c>
      <c r="AG6" s="29" t="s">
        <v>416</v>
      </c>
    </row>
    <row r="7" spans="1:33" ht="15.75">
      <c r="A7" s="42">
        <v>6</v>
      </c>
      <c r="B7" s="42">
        <v>6</v>
      </c>
      <c r="C7" s="42">
        <v>0</v>
      </c>
      <c r="D7" s="42" t="s">
        <v>454</v>
      </c>
      <c r="E7" s="42"/>
      <c r="F7" s="42" t="s">
        <v>49</v>
      </c>
      <c r="G7" s="42">
        <v>0</v>
      </c>
      <c r="H7" s="42">
        <v>0</v>
      </c>
      <c r="I7" s="42">
        <v>0</v>
      </c>
      <c r="J7" s="272">
        <v>0</v>
      </c>
      <c r="K7" s="42">
        <v>0</v>
      </c>
      <c r="L7" s="42">
        <v>0</v>
      </c>
      <c r="M7" s="42">
        <v>0</v>
      </c>
      <c r="N7" s="42">
        <v>0</v>
      </c>
      <c r="O7" s="42">
        <v>0</v>
      </c>
      <c r="P7" s="42">
        <v>0</v>
      </c>
      <c r="Q7" s="42">
        <v>0</v>
      </c>
      <c r="R7" s="42"/>
      <c r="S7" s="42"/>
      <c r="T7" s="42">
        <v>0</v>
      </c>
      <c r="U7" s="42">
        <v>0</v>
      </c>
      <c r="V7" s="42">
        <v>0</v>
      </c>
      <c r="W7" s="42">
        <v>0</v>
      </c>
      <c r="X7" s="42">
        <v>0</v>
      </c>
      <c r="Y7" s="42">
        <v>0</v>
      </c>
      <c r="Z7" s="42">
        <v>0</v>
      </c>
      <c r="AA7" s="42">
        <v>0</v>
      </c>
      <c r="AB7" s="42">
        <v>0</v>
      </c>
      <c r="AC7" s="42">
        <v>0</v>
      </c>
      <c r="AD7" s="42">
        <v>0</v>
      </c>
      <c r="AE7" s="42">
        <v>0</v>
      </c>
      <c r="AF7" s="42" t="s">
        <v>1901</v>
      </c>
      <c r="AG7" s="29" t="s">
        <v>416</v>
      </c>
    </row>
    <row r="8" spans="1:33" ht="15.75">
      <c r="A8" s="42">
        <v>7</v>
      </c>
      <c r="B8" s="42">
        <v>7</v>
      </c>
      <c r="C8" s="42">
        <v>0</v>
      </c>
      <c r="D8" s="42" t="s">
        <v>455</v>
      </c>
      <c r="E8" s="42"/>
      <c r="F8" s="42" t="s">
        <v>50</v>
      </c>
      <c r="G8" s="42">
        <v>35860918</v>
      </c>
      <c r="H8" s="42">
        <v>0</v>
      </c>
      <c r="I8" s="42">
        <v>29622606</v>
      </c>
      <c r="J8" s="272">
        <v>32575580</v>
      </c>
      <c r="K8" s="42">
        <v>0</v>
      </c>
      <c r="L8" s="42">
        <v>32907944</v>
      </c>
      <c r="M8" s="42">
        <v>0</v>
      </c>
      <c r="N8" s="42">
        <v>20431184</v>
      </c>
      <c r="O8" s="42">
        <v>0</v>
      </c>
      <c r="P8" s="42">
        <v>0</v>
      </c>
      <c r="Q8" s="42">
        <v>9191422</v>
      </c>
      <c r="R8" s="42"/>
      <c r="S8" s="42"/>
      <c r="T8" s="42">
        <v>0</v>
      </c>
      <c r="U8" s="42">
        <v>0</v>
      </c>
      <c r="V8" s="42">
        <v>0</v>
      </c>
      <c r="W8" s="42">
        <v>0</v>
      </c>
      <c r="X8" s="42">
        <v>0</v>
      </c>
      <c r="Y8" s="42">
        <v>0</v>
      </c>
      <c r="Z8" s="42">
        <v>0</v>
      </c>
      <c r="AA8" s="42">
        <v>0</v>
      </c>
      <c r="AB8" s="42">
        <v>0</v>
      </c>
      <c r="AC8" s="42">
        <v>0</v>
      </c>
      <c r="AD8" s="42">
        <v>0</v>
      </c>
      <c r="AE8" s="42">
        <v>0</v>
      </c>
      <c r="AF8" s="42" t="s">
        <v>1901</v>
      </c>
      <c r="AG8" s="29" t="s">
        <v>416</v>
      </c>
    </row>
    <row r="9" spans="1:33" ht="15.75">
      <c r="A9" s="42">
        <v>8</v>
      </c>
      <c r="B9" s="42">
        <v>8</v>
      </c>
      <c r="C9" s="42">
        <v>0</v>
      </c>
      <c r="D9" s="42" t="s">
        <v>456</v>
      </c>
      <c r="E9" s="42"/>
      <c r="F9" s="42" t="s">
        <v>51</v>
      </c>
      <c r="G9" s="42">
        <v>18341577</v>
      </c>
      <c r="H9" s="42">
        <v>0</v>
      </c>
      <c r="I9" s="42">
        <v>107525856</v>
      </c>
      <c r="J9" s="272">
        <v>104853907</v>
      </c>
      <c r="K9" s="42">
        <v>0</v>
      </c>
      <c r="L9" s="42">
        <v>21013526</v>
      </c>
      <c r="M9" s="42">
        <v>0</v>
      </c>
      <c r="N9" s="42">
        <v>64010061</v>
      </c>
      <c r="O9" s="42">
        <v>0</v>
      </c>
      <c r="P9" s="42">
        <v>0</v>
      </c>
      <c r="Q9" s="42">
        <v>43515795</v>
      </c>
      <c r="R9" s="42"/>
      <c r="S9" s="42"/>
      <c r="T9" s="42">
        <v>0</v>
      </c>
      <c r="U9" s="42">
        <v>0</v>
      </c>
      <c r="V9" s="42">
        <v>0</v>
      </c>
      <c r="W9" s="42">
        <v>0</v>
      </c>
      <c r="X9" s="42">
        <v>0</v>
      </c>
      <c r="Y9" s="42">
        <v>0</v>
      </c>
      <c r="Z9" s="42">
        <v>0</v>
      </c>
      <c r="AA9" s="42">
        <v>0</v>
      </c>
      <c r="AB9" s="42">
        <v>0</v>
      </c>
      <c r="AC9" s="42">
        <v>0</v>
      </c>
      <c r="AD9" s="42">
        <v>0</v>
      </c>
      <c r="AE9" s="42">
        <v>0</v>
      </c>
      <c r="AF9" s="42" t="s">
        <v>1901</v>
      </c>
      <c r="AG9" s="29" t="s">
        <v>416</v>
      </c>
    </row>
    <row r="10" spans="1:33" ht="15.75">
      <c r="A10" s="42">
        <v>9</v>
      </c>
      <c r="B10" s="42">
        <v>9</v>
      </c>
      <c r="C10" s="42">
        <v>0</v>
      </c>
      <c r="D10" s="42" t="s">
        <v>457</v>
      </c>
      <c r="E10" s="42"/>
      <c r="F10" s="42" t="s">
        <v>52</v>
      </c>
      <c r="G10" s="42">
        <v>14088846</v>
      </c>
      <c r="H10" s="42">
        <v>14000</v>
      </c>
      <c r="I10" s="42">
        <v>97715130</v>
      </c>
      <c r="J10" s="272">
        <v>96356732</v>
      </c>
      <c r="K10" s="42">
        <v>0</v>
      </c>
      <c r="L10" s="42">
        <v>15435244</v>
      </c>
      <c r="M10" s="42">
        <v>2000</v>
      </c>
      <c r="N10" s="42">
        <v>54092045</v>
      </c>
      <c r="O10" s="42">
        <v>0</v>
      </c>
      <c r="P10" s="42">
        <v>0</v>
      </c>
      <c r="Q10" s="42">
        <v>43623085</v>
      </c>
      <c r="R10" s="42"/>
      <c r="S10" s="42"/>
      <c r="T10" s="42">
        <v>0</v>
      </c>
      <c r="U10" s="42">
        <v>0</v>
      </c>
      <c r="V10" s="42">
        <v>0</v>
      </c>
      <c r="W10" s="42">
        <v>0</v>
      </c>
      <c r="X10" s="42">
        <v>0</v>
      </c>
      <c r="Y10" s="42">
        <v>0</v>
      </c>
      <c r="Z10" s="42">
        <v>0</v>
      </c>
      <c r="AA10" s="42">
        <v>0</v>
      </c>
      <c r="AB10" s="42">
        <v>0</v>
      </c>
      <c r="AC10" s="42">
        <v>0</v>
      </c>
      <c r="AD10" s="42">
        <v>0</v>
      </c>
      <c r="AE10" s="42">
        <v>0</v>
      </c>
      <c r="AF10" s="42" t="s">
        <v>1901</v>
      </c>
      <c r="AG10" s="29" t="s">
        <v>416</v>
      </c>
    </row>
    <row r="11" spans="1:33" ht="15.75">
      <c r="A11" s="42">
        <v>10</v>
      </c>
      <c r="B11" s="42">
        <v>10</v>
      </c>
      <c r="C11" s="42">
        <v>0</v>
      </c>
      <c r="D11" s="42" t="s">
        <v>458</v>
      </c>
      <c r="E11" s="42"/>
      <c r="F11" s="42" t="s">
        <v>53</v>
      </c>
      <c r="G11" s="42">
        <v>406714</v>
      </c>
      <c r="H11" s="42">
        <v>0</v>
      </c>
      <c r="I11" s="42">
        <v>7154608</v>
      </c>
      <c r="J11" s="272">
        <v>7060979</v>
      </c>
      <c r="K11" s="42">
        <v>0</v>
      </c>
      <c r="L11" s="42">
        <v>500343</v>
      </c>
      <c r="M11" s="42">
        <v>0</v>
      </c>
      <c r="N11" s="42">
        <v>0</v>
      </c>
      <c r="O11" s="42">
        <v>0</v>
      </c>
      <c r="P11" s="42">
        <v>0</v>
      </c>
      <c r="Q11" s="42">
        <v>7154608</v>
      </c>
      <c r="R11" s="42"/>
      <c r="S11" s="42"/>
      <c r="T11" s="42">
        <v>0</v>
      </c>
      <c r="U11" s="42">
        <v>0</v>
      </c>
      <c r="V11" s="42">
        <v>0</v>
      </c>
      <c r="W11" s="42">
        <v>0</v>
      </c>
      <c r="X11" s="42">
        <v>0</v>
      </c>
      <c r="Y11" s="42">
        <v>0</v>
      </c>
      <c r="Z11" s="42">
        <v>0</v>
      </c>
      <c r="AA11" s="42">
        <v>0</v>
      </c>
      <c r="AB11" s="42">
        <v>0</v>
      </c>
      <c r="AC11" s="42">
        <v>0</v>
      </c>
      <c r="AD11" s="42">
        <v>0</v>
      </c>
      <c r="AE11" s="42">
        <v>0</v>
      </c>
      <c r="AF11" s="42" t="s">
        <v>1901</v>
      </c>
      <c r="AG11" s="29" t="s">
        <v>416</v>
      </c>
    </row>
    <row r="12" spans="1:33" ht="15.75">
      <c r="A12" s="42">
        <v>11</v>
      </c>
      <c r="B12" s="42">
        <v>11</v>
      </c>
      <c r="C12" s="42">
        <v>0</v>
      </c>
      <c r="D12" s="42" t="s">
        <v>459</v>
      </c>
      <c r="E12" s="42"/>
      <c r="F12" s="42"/>
      <c r="G12" s="42">
        <v>0</v>
      </c>
      <c r="H12" s="42">
        <v>0</v>
      </c>
      <c r="I12" s="42">
        <v>0</v>
      </c>
      <c r="J12" s="272">
        <v>0</v>
      </c>
      <c r="K12" s="42">
        <v>0</v>
      </c>
      <c r="L12" s="42">
        <v>0</v>
      </c>
      <c r="M12" s="42">
        <v>0</v>
      </c>
      <c r="N12" s="42">
        <v>0</v>
      </c>
      <c r="O12" s="42">
        <v>0</v>
      </c>
      <c r="P12" s="42">
        <v>0</v>
      </c>
      <c r="Q12" s="42">
        <v>0</v>
      </c>
      <c r="R12" s="42"/>
      <c r="S12" s="42"/>
      <c r="T12" s="42">
        <v>0</v>
      </c>
      <c r="U12" s="42">
        <v>0</v>
      </c>
      <c r="V12" s="42">
        <v>0</v>
      </c>
      <c r="W12" s="42">
        <v>0</v>
      </c>
      <c r="X12" s="42">
        <v>0</v>
      </c>
      <c r="Y12" s="42">
        <v>0</v>
      </c>
      <c r="Z12" s="42">
        <v>0</v>
      </c>
      <c r="AA12" s="42">
        <v>0</v>
      </c>
      <c r="AB12" s="42">
        <v>0</v>
      </c>
      <c r="AC12" s="42">
        <v>0</v>
      </c>
      <c r="AD12" s="42">
        <v>0</v>
      </c>
      <c r="AE12" s="42">
        <v>0</v>
      </c>
      <c r="AF12" s="42" t="s">
        <v>1901</v>
      </c>
      <c r="AG12" s="29" t="s">
        <v>416</v>
      </c>
    </row>
    <row r="13" spans="1:33" ht="15.75">
      <c r="A13" s="42">
        <v>12</v>
      </c>
      <c r="B13" s="42">
        <v>12</v>
      </c>
      <c r="C13" s="42">
        <v>0</v>
      </c>
      <c r="D13" s="42" t="s">
        <v>460</v>
      </c>
      <c r="E13" s="42"/>
      <c r="F13" s="42" t="s">
        <v>54</v>
      </c>
      <c r="G13" s="42">
        <v>0</v>
      </c>
      <c r="H13" s="42">
        <v>0</v>
      </c>
      <c r="I13" s="42">
        <v>0</v>
      </c>
      <c r="J13" s="272">
        <v>0</v>
      </c>
      <c r="K13" s="42">
        <v>0</v>
      </c>
      <c r="L13" s="42">
        <v>0</v>
      </c>
      <c r="M13" s="42">
        <v>0</v>
      </c>
      <c r="N13" s="42">
        <v>0</v>
      </c>
      <c r="O13" s="42">
        <v>0</v>
      </c>
      <c r="P13" s="42">
        <v>0</v>
      </c>
      <c r="Q13" s="42">
        <v>0</v>
      </c>
      <c r="R13" s="42"/>
      <c r="S13" s="42"/>
      <c r="T13" s="42">
        <v>0</v>
      </c>
      <c r="U13" s="42">
        <v>0</v>
      </c>
      <c r="V13" s="42">
        <v>0</v>
      </c>
      <c r="W13" s="42">
        <v>0</v>
      </c>
      <c r="X13" s="42">
        <v>0</v>
      </c>
      <c r="Y13" s="42">
        <v>0</v>
      </c>
      <c r="Z13" s="42">
        <v>0</v>
      </c>
      <c r="AA13" s="42">
        <v>0</v>
      </c>
      <c r="AB13" s="42">
        <v>0</v>
      </c>
      <c r="AC13" s="42">
        <v>0</v>
      </c>
      <c r="AD13" s="42">
        <v>0</v>
      </c>
      <c r="AE13" s="42">
        <v>0</v>
      </c>
      <c r="AF13" s="42" t="s">
        <v>1901</v>
      </c>
      <c r="AG13" s="29" t="s">
        <v>416</v>
      </c>
    </row>
    <row r="14" spans="1:33" ht="15.75">
      <c r="A14" s="42">
        <v>13</v>
      </c>
      <c r="B14" s="42">
        <v>13</v>
      </c>
      <c r="C14" s="42">
        <v>0</v>
      </c>
      <c r="D14" s="42" t="s">
        <v>461</v>
      </c>
      <c r="E14" s="42"/>
      <c r="F14" s="42" t="s">
        <v>50</v>
      </c>
      <c r="G14" s="42">
        <v>4123747</v>
      </c>
      <c r="H14" s="42">
        <v>0</v>
      </c>
      <c r="I14" s="42">
        <v>9900713</v>
      </c>
      <c r="J14" s="272">
        <v>9793331</v>
      </c>
      <c r="K14" s="42">
        <v>0</v>
      </c>
      <c r="L14" s="42">
        <v>4231129</v>
      </c>
      <c r="M14" s="42">
        <v>0</v>
      </c>
      <c r="N14" s="42">
        <v>9900713</v>
      </c>
      <c r="O14" s="42">
        <v>0</v>
      </c>
      <c r="P14" s="42">
        <v>0</v>
      </c>
      <c r="Q14" s="42">
        <v>0</v>
      </c>
      <c r="R14" s="42"/>
      <c r="S14" s="42"/>
      <c r="T14" s="42">
        <v>0</v>
      </c>
      <c r="U14" s="42">
        <v>0</v>
      </c>
      <c r="V14" s="42">
        <v>0</v>
      </c>
      <c r="W14" s="42">
        <v>0</v>
      </c>
      <c r="X14" s="42">
        <v>0</v>
      </c>
      <c r="Y14" s="42">
        <v>0</v>
      </c>
      <c r="Z14" s="42">
        <v>0</v>
      </c>
      <c r="AA14" s="42">
        <v>0</v>
      </c>
      <c r="AB14" s="42">
        <v>0</v>
      </c>
      <c r="AC14" s="42">
        <v>0</v>
      </c>
      <c r="AD14" s="42">
        <v>0</v>
      </c>
      <c r="AE14" s="42">
        <v>0</v>
      </c>
      <c r="AF14" s="42" t="s">
        <v>1901</v>
      </c>
      <c r="AG14" s="29" t="s">
        <v>416</v>
      </c>
    </row>
    <row r="15" spans="1:33" ht="15.75">
      <c r="A15" s="42">
        <v>14</v>
      </c>
      <c r="B15" s="42">
        <v>14</v>
      </c>
      <c r="C15" s="42">
        <v>0</v>
      </c>
      <c r="D15" s="42" t="s">
        <v>462</v>
      </c>
      <c r="E15" s="42"/>
      <c r="F15" s="42" t="s">
        <v>55</v>
      </c>
      <c r="G15" s="42">
        <v>439591</v>
      </c>
      <c r="H15" s="42">
        <v>0</v>
      </c>
      <c r="I15" s="42">
        <v>1755000</v>
      </c>
      <c r="J15" s="272">
        <v>1661077</v>
      </c>
      <c r="K15" s="42">
        <v>0</v>
      </c>
      <c r="L15" s="42">
        <v>533514</v>
      </c>
      <c r="M15" s="42">
        <v>0</v>
      </c>
      <c r="N15" s="42">
        <v>1755000</v>
      </c>
      <c r="O15" s="42">
        <v>0</v>
      </c>
      <c r="P15" s="42">
        <v>0</v>
      </c>
      <c r="Q15" s="42">
        <v>0</v>
      </c>
      <c r="R15" s="42"/>
      <c r="S15" s="42"/>
      <c r="T15" s="42">
        <v>0</v>
      </c>
      <c r="U15" s="42">
        <v>0</v>
      </c>
      <c r="V15" s="42">
        <v>0</v>
      </c>
      <c r="W15" s="42">
        <v>0</v>
      </c>
      <c r="X15" s="42">
        <v>0</v>
      </c>
      <c r="Y15" s="42">
        <v>0</v>
      </c>
      <c r="Z15" s="42">
        <v>0</v>
      </c>
      <c r="AA15" s="42">
        <v>0</v>
      </c>
      <c r="AB15" s="42">
        <v>0</v>
      </c>
      <c r="AC15" s="42">
        <v>0</v>
      </c>
      <c r="AD15" s="42">
        <v>0</v>
      </c>
      <c r="AE15" s="42">
        <v>0</v>
      </c>
      <c r="AF15" s="42" t="s">
        <v>1901</v>
      </c>
      <c r="AG15" s="29" t="s">
        <v>416</v>
      </c>
    </row>
    <row r="16" spans="1:33" ht="15.75">
      <c r="A16" s="42">
        <v>15</v>
      </c>
      <c r="B16" s="42">
        <v>15</v>
      </c>
      <c r="C16" s="42">
        <v>0</v>
      </c>
      <c r="D16" s="42" t="s">
        <v>463</v>
      </c>
      <c r="E16" s="42"/>
      <c r="F16" s="42"/>
      <c r="G16" s="42">
        <v>0</v>
      </c>
      <c r="H16" s="42">
        <v>0</v>
      </c>
      <c r="I16" s="42">
        <v>0</v>
      </c>
      <c r="J16" s="42">
        <v>0</v>
      </c>
      <c r="K16" s="42">
        <v>0</v>
      </c>
      <c r="L16" s="42">
        <v>0</v>
      </c>
      <c r="M16" s="42">
        <v>0</v>
      </c>
      <c r="N16" s="42">
        <v>0</v>
      </c>
      <c r="O16" s="42">
        <v>0</v>
      </c>
      <c r="P16" s="42">
        <v>0</v>
      </c>
      <c r="Q16" s="42">
        <v>0</v>
      </c>
      <c r="R16" s="42"/>
      <c r="S16" s="42"/>
      <c r="T16" s="42">
        <v>0</v>
      </c>
      <c r="U16" s="42">
        <v>0</v>
      </c>
      <c r="V16" s="42">
        <v>0</v>
      </c>
      <c r="W16" s="42">
        <v>0</v>
      </c>
      <c r="X16" s="42">
        <v>0</v>
      </c>
      <c r="Y16" s="42">
        <v>0</v>
      </c>
      <c r="Z16" s="42">
        <v>0</v>
      </c>
      <c r="AA16" s="42">
        <v>0</v>
      </c>
      <c r="AB16" s="42">
        <v>0</v>
      </c>
      <c r="AC16" s="42">
        <v>0</v>
      </c>
      <c r="AD16" s="42">
        <v>0</v>
      </c>
      <c r="AE16" s="42">
        <v>0</v>
      </c>
      <c r="AF16" s="42" t="s">
        <v>1901</v>
      </c>
      <c r="AG16" s="29" t="s">
        <v>416</v>
      </c>
    </row>
    <row r="17" spans="1:33" ht="15.75">
      <c r="A17" s="42">
        <v>16</v>
      </c>
      <c r="B17" s="42">
        <v>16</v>
      </c>
      <c r="C17" s="42">
        <v>0</v>
      </c>
      <c r="D17" s="42" t="s">
        <v>464</v>
      </c>
      <c r="E17" s="42"/>
      <c r="F17" s="42"/>
      <c r="G17" s="42">
        <v>0</v>
      </c>
      <c r="H17" s="42">
        <v>0</v>
      </c>
      <c r="I17" s="42">
        <v>0</v>
      </c>
      <c r="J17" s="42">
        <v>0</v>
      </c>
      <c r="K17" s="42">
        <v>0</v>
      </c>
      <c r="L17" s="42">
        <v>0</v>
      </c>
      <c r="M17" s="42">
        <v>0</v>
      </c>
      <c r="N17" s="42">
        <v>0</v>
      </c>
      <c r="O17" s="42">
        <v>0</v>
      </c>
      <c r="P17" s="42">
        <v>0</v>
      </c>
      <c r="Q17" s="42">
        <v>0</v>
      </c>
      <c r="R17" s="42"/>
      <c r="S17" s="42"/>
      <c r="T17" s="42">
        <v>0</v>
      </c>
      <c r="U17" s="42">
        <v>0</v>
      </c>
      <c r="V17" s="42">
        <v>0</v>
      </c>
      <c r="W17" s="42">
        <v>0</v>
      </c>
      <c r="X17" s="42">
        <v>0</v>
      </c>
      <c r="Y17" s="42">
        <v>0</v>
      </c>
      <c r="Z17" s="42">
        <v>0</v>
      </c>
      <c r="AA17" s="42">
        <v>0</v>
      </c>
      <c r="AB17" s="42">
        <v>0</v>
      </c>
      <c r="AC17" s="42">
        <v>0</v>
      </c>
      <c r="AD17" s="42">
        <v>0</v>
      </c>
      <c r="AE17" s="42">
        <v>0</v>
      </c>
      <c r="AF17" s="42" t="s">
        <v>1901</v>
      </c>
      <c r="AG17" s="29" t="s">
        <v>416</v>
      </c>
    </row>
    <row r="18" spans="1:33" ht="15.75">
      <c r="A18" s="42">
        <v>17</v>
      </c>
      <c r="B18" s="42">
        <v>17</v>
      </c>
      <c r="C18" s="42">
        <v>0</v>
      </c>
      <c r="D18" s="42" t="s">
        <v>465</v>
      </c>
      <c r="E18" s="42"/>
      <c r="F18" s="42"/>
      <c r="G18" s="42">
        <v>0</v>
      </c>
      <c r="H18" s="42">
        <v>0</v>
      </c>
      <c r="I18" s="42">
        <v>0</v>
      </c>
      <c r="J18" s="42">
        <v>0</v>
      </c>
      <c r="K18" s="42">
        <v>0</v>
      </c>
      <c r="L18" s="42">
        <v>0</v>
      </c>
      <c r="M18" s="42">
        <v>0</v>
      </c>
      <c r="N18" s="42">
        <v>0</v>
      </c>
      <c r="O18" s="42">
        <v>0</v>
      </c>
      <c r="P18" s="42">
        <v>0</v>
      </c>
      <c r="Q18" s="42">
        <v>0</v>
      </c>
      <c r="R18" s="42"/>
      <c r="S18" s="42"/>
      <c r="T18" s="42">
        <v>0</v>
      </c>
      <c r="U18" s="42">
        <v>0</v>
      </c>
      <c r="V18" s="42">
        <v>0</v>
      </c>
      <c r="W18" s="42">
        <v>0</v>
      </c>
      <c r="X18" s="42">
        <v>0</v>
      </c>
      <c r="Y18" s="42">
        <v>0</v>
      </c>
      <c r="Z18" s="42">
        <v>0</v>
      </c>
      <c r="AA18" s="42">
        <v>0</v>
      </c>
      <c r="AB18" s="42">
        <v>0</v>
      </c>
      <c r="AC18" s="42">
        <v>0</v>
      </c>
      <c r="AD18" s="42">
        <v>0</v>
      </c>
      <c r="AE18" s="42">
        <v>0</v>
      </c>
      <c r="AF18" s="42" t="s">
        <v>1901</v>
      </c>
      <c r="AG18" s="29" t="s">
        <v>416</v>
      </c>
    </row>
    <row r="19" spans="1:33" ht="15.75">
      <c r="A19" s="42">
        <v>18</v>
      </c>
      <c r="B19" s="42">
        <v>18</v>
      </c>
      <c r="C19" s="42">
        <v>0</v>
      </c>
      <c r="D19" s="42" t="s">
        <v>466</v>
      </c>
      <c r="E19" s="42"/>
      <c r="F19" s="42"/>
      <c r="G19" s="42">
        <v>0</v>
      </c>
      <c r="H19" s="42">
        <v>0</v>
      </c>
      <c r="I19" s="42">
        <v>0</v>
      </c>
      <c r="J19" s="42">
        <v>0</v>
      </c>
      <c r="K19" s="42">
        <v>0</v>
      </c>
      <c r="L19" s="42">
        <v>0</v>
      </c>
      <c r="M19" s="42">
        <v>0</v>
      </c>
      <c r="N19" s="42">
        <v>0</v>
      </c>
      <c r="O19" s="42">
        <v>0</v>
      </c>
      <c r="P19" s="42">
        <v>0</v>
      </c>
      <c r="Q19" s="42">
        <v>0</v>
      </c>
      <c r="R19" s="42"/>
      <c r="S19" s="42"/>
      <c r="T19" s="42">
        <v>0</v>
      </c>
      <c r="U19" s="42">
        <v>0</v>
      </c>
      <c r="V19" s="42">
        <v>0</v>
      </c>
      <c r="W19" s="42">
        <v>0</v>
      </c>
      <c r="X19" s="42">
        <v>0</v>
      </c>
      <c r="Y19" s="42">
        <v>0</v>
      </c>
      <c r="Z19" s="42">
        <v>0</v>
      </c>
      <c r="AA19" s="42">
        <v>0</v>
      </c>
      <c r="AB19" s="42">
        <v>0</v>
      </c>
      <c r="AC19" s="42">
        <v>0</v>
      </c>
      <c r="AD19" s="42">
        <v>0</v>
      </c>
      <c r="AE19" s="42">
        <v>0</v>
      </c>
      <c r="AF19" s="42" t="s">
        <v>1901</v>
      </c>
      <c r="AG19" s="29" t="s">
        <v>416</v>
      </c>
    </row>
    <row r="20" spans="1:33" ht="15.75">
      <c r="A20" s="42">
        <v>19</v>
      </c>
      <c r="B20" s="42">
        <v>19</v>
      </c>
      <c r="C20" s="42">
        <v>0</v>
      </c>
      <c r="D20" s="42" t="s">
        <v>467</v>
      </c>
      <c r="E20" s="42"/>
      <c r="F20" s="42"/>
      <c r="G20" s="42">
        <v>0</v>
      </c>
      <c r="H20" s="42">
        <v>0</v>
      </c>
      <c r="I20" s="42">
        <v>0</v>
      </c>
      <c r="J20" s="42">
        <v>0</v>
      </c>
      <c r="K20" s="42">
        <v>0</v>
      </c>
      <c r="L20" s="42">
        <v>0</v>
      </c>
      <c r="M20" s="42">
        <v>0</v>
      </c>
      <c r="N20" s="42">
        <v>0</v>
      </c>
      <c r="O20" s="42">
        <v>0</v>
      </c>
      <c r="P20" s="42">
        <v>0</v>
      </c>
      <c r="Q20" s="42">
        <v>0</v>
      </c>
      <c r="R20" s="42"/>
      <c r="S20" s="42"/>
      <c r="T20" s="42">
        <v>0</v>
      </c>
      <c r="U20" s="42">
        <v>0</v>
      </c>
      <c r="V20" s="42">
        <v>0</v>
      </c>
      <c r="W20" s="42">
        <v>0</v>
      </c>
      <c r="X20" s="42">
        <v>0</v>
      </c>
      <c r="Y20" s="42">
        <v>0</v>
      </c>
      <c r="Z20" s="42">
        <v>0</v>
      </c>
      <c r="AA20" s="42">
        <v>0</v>
      </c>
      <c r="AB20" s="42">
        <v>0</v>
      </c>
      <c r="AC20" s="42">
        <v>0</v>
      </c>
      <c r="AD20" s="42">
        <v>0</v>
      </c>
      <c r="AE20" s="42">
        <v>0</v>
      </c>
      <c r="AF20" s="42" t="s">
        <v>1901</v>
      </c>
      <c r="AG20" s="29" t="s">
        <v>416</v>
      </c>
    </row>
    <row r="21" spans="1:33" ht="15.75">
      <c r="A21" s="42">
        <v>20</v>
      </c>
      <c r="B21" s="42">
        <v>20</v>
      </c>
      <c r="C21" s="42">
        <v>0</v>
      </c>
      <c r="D21" s="42" t="s">
        <v>468</v>
      </c>
      <c r="E21" s="42"/>
      <c r="F21" s="42"/>
      <c r="G21" s="42">
        <v>0</v>
      </c>
      <c r="H21" s="42">
        <v>0</v>
      </c>
      <c r="I21" s="42">
        <v>0</v>
      </c>
      <c r="J21" s="42">
        <v>0</v>
      </c>
      <c r="K21" s="42">
        <v>0</v>
      </c>
      <c r="L21" s="42">
        <v>0</v>
      </c>
      <c r="M21" s="42">
        <v>0</v>
      </c>
      <c r="N21" s="42">
        <v>0</v>
      </c>
      <c r="O21" s="42">
        <v>0</v>
      </c>
      <c r="P21" s="42">
        <v>0</v>
      </c>
      <c r="Q21" s="42">
        <v>0</v>
      </c>
      <c r="R21" s="42"/>
      <c r="S21" s="42"/>
      <c r="T21" s="42">
        <v>0</v>
      </c>
      <c r="U21" s="42">
        <v>0</v>
      </c>
      <c r="V21" s="42">
        <v>0</v>
      </c>
      <c r="W21" s="42">
        <v>0</v>
      </c>
      <c r="X21" s="42">
        <v>0</v>
      </c>
      <c r="Y21" s="42">
        <v>0</v>
      </c>
      <c r="Z21" s="42">
        <v>0</v>
      </c>
      <c r="AA21" s="42">
        <v>0</v>
      </c>
      <c r="AB21" s="42">
        <v>0</v>
      </c>
      <c r="AC21" s="42">
        <v>0</v>
      </c>
      <c r="AD21" s="42">
        <v>0</v>
      </c>
      <c r="AE21" s="42">
        <v>0</v>
      </c>
      <c r="AF21" s="42" t="s">
        <v>1901</v>
      </c>
      <c r="AG21" s="29" t="s">
        <v>416</v>
      </c>
    </row>
    <row r="22" spans="1:33" ht="15.75">
      <c r="A22" s="42">
        <v>21</v>
      </c>
      <c r="B22" s="42">
        <v>21</v>
      </c>
      <c r="C22" s="42">
        <v>0</v>
      </c>
      <c r="D22" s="42" t="s">
        <v>469</v>
      </c>
      <c r="E22" s="42"/>
      <c r="F22" s="42"/>
      <c r="G22" s="42">
        <v>0</v>
      </c>
      <c r="H22" s="42">
        <v>0</v>
      </c>
      <c r="I22" s="42">
        <v>0</v>
      </c>
      <c r="J22" s="42">
        <v>0</v>
      </c>
      <c r="K22" s="42">
        <v>0</v>
      </c>
      <c r="L22" s="42">
        <v>0</v>
      </c>
      <c r="M22" s="42">
        <v>0</v>
      </c>
      <c r="N22" s="42">
        <v>0</v>
      </c>
      <c r="O22" s="42">
        <v>0</v>
      </c>
      <c r="P22" s="42">
        <v>0</v>
      </c>
      <c r="Q22" s="42">
        <v>0</v>
      </c>
      <c r="R22" s="42"/>
      <c r="S22" s="42"/>
      <c r="T22" s="42">
        <v>0</v>
      </c>
      <c r="U22" s="42">
        <v>0</v>
      </c>
      <c r="V22" s="42">
        <v>0</v>
      </c>
      <c r="W22" s="42">
        <v>0</v>
      </c>
      <c r="X22" s="42">
        <v>0</v>
      </c>
      <c r="Y22" s="42">
        <v>0</v>
      </c>
      <c r="Z22" s="42">
        <v>0</v>
      </c>
      <c r="AA22" s="42">
        <v>0</v>
      </c>
      <c r="AB22" s="42">
        <v>0</v>
      </c>
      <c r="AC22" s="42">
        <v>0</v>
      </c>
      <c r="AD22" s="42">
        <v>0</v>
      </c>
      <c r="AE22" s="42">
        <v>0</v>
      </c>
      <c r="AF22" s="42" t="s">
        <v>1901</v>
      </c>
      <c r="AG22" s="29" t="s">
        <v>416</v>
      </c>
    </row>
    <row r="23" spans="1:33" ht="15.75">
      <c r="A23" s="42">
        <v>22</v>
      </c>
      <c r="B23" s="42">
        <v>22</v>
      </c>
      <c r="C23" s="42">
        <v>0</v>
      </c>
      <c r="D23" s="42" t="s">
        <v>470</v>
      </c>
      <c r="E23" s="42"/>
      <c r="F23" s="42"/>
      <c r="G23" s="42">
        <v>0</v>
      </c>
      <c r="H23" s="42">
        <v>0</v>
      </c>
      <c r="I23" s="42">
        <v>0</v>
      </c>
      <c r="J23" s="42">
        <v>0</v>
      </c>
      <c r="K23" s="42">
        <v>0</v>
      </c>
      <c r="L23" s="42">
        <v>0</v>
      </c>
      <c r="M23" s="42">
        <v>0</v>
      </c>
      <c r="N23" s="42">
        <v>0</v>
      </c>
      <c r="O23" s="42">
        <v>0</v>
      </c>
      <c r="P23" s="42">
        <v>0</v>
      </c>
      <c r="Q23" s="42">
        <v>0</v>
      </c>
      <c r="R23" s="42"/>
      <c r="S23" s="42"/>
      <c r="T23" s="42">
        <v>0</v>
      </c>
      <c r="U23" s="42">
        <v>0</v>
      </c>
      <c r="V23" s="42">
        <v>0</v>
      </c>
      <c r="W23" s="42">
        <v>0</v>
      </c>
      <c r="X23" s="42">
        <v>0</v>
      </c>
      <c r="Y23" s="42">
        <v>0</v>
      </c>
      <c r="Z23" s="42">
        <v>0</v>
      </c>
      <c r="AA23" s="42">
        <v>0</v>
      </c>
      <c r="AB23" s="42">
        <v>0</v>
      </c>
      <c r="AC23" s="42">
        <v>0</v>
      </c>
      <c r="AD23" s="42">
        <v>0</v>
      </c>
      <c r="AE23" s="42">
        <v>0</v>
      </c>
      <c r="AF23" s="42" t="s">
        <v>1901</v>
      </c>
      <c r="AG23" s="29" t="s">
        <v>416</v>
      </c>
    </row>
    <row r="24" spans="1:33" ht="15.75">
      <c r="A24" s="42">
        <v>23</v>
      </c>
      <c r="B24" s="42">
        <v>23</v>
      </c>
      <c r="C24" s="42">
        <v>0</v>
      </c>
      <c r="D24" s="42" t="s">
        <v>471</v>
      </c>
      <c r="E24" s="42"/>
      <c r="F24" s="42"/>
      <c r="G24" s="42">
        <v>0</v>
      </c>
      <c r="H24" s="42">
        <v>0</v>
      </c>
      <c r="I24" s="42">
        <v>0</v>
      </c>
      <c r="J24" s="42">
        <v>0</v>
      </c>
      <c r="K24" s="42">
        <v>0</v>
      </c>
      <c r="L24" s="42">
        <v>0</v>
      </c>
      <c r="M24" s="42">
        <v>0</v>
      </c>
      <c r="N24" s="42">
        <v>0</v>
      </c>
      <c r="O24" s="42">
        <v>0</v>
      </c>
      <c r="P24" s="42">
        <v>0</v>
      </c>
      <c r="Q24" s="42">
        <v>0</v>
      </c>
      <c r="R24" s="42"/>
      <c r="S24" s="42"/>
      <c r="T24" s="42">
        <v>0</v>
      </c>
      <c r="U24" s="42">
        <v>0</v>
      </c>
      <c r="V24" s="42">
        <v>0</v>
      </c>
      <c r="W24" s="42">
        <v>0</v>
      </c>
      <c r="X24" s="42">
        <v>0</v>
      </c>
      <c r="Y24" s="42">
        <v>0</v>
      </c>
      <c r="Z24" s="42">
        <v>0</v>
      </c>
      <c r="AA24" s="42">
        <v>0</v>
      </c>
      <c r="AB24" s="42">
        <v>0</v>
      </c>
      <c r="AC24" s="42">
        <v>0</v>
      </c>
      <c r="AD24" s="42">
        <v>0</v>
      </c>
      <c r="AE24" s="42">
        <v>0</v>
      </c>
      <c r="AF24" s="42" t="s">
        <v>1901</v>
      </c>
      <c r="AG24" s="29" t="s">
        <v>416</v>
      </c>
    </row>
    <row r="25" spans="1:33" ht="15.75">
      <c r="A25" s="42">
        <v>24</v>
      </c>
      <c r="B25" s="42">
        <v>24</v>
      </c>
      <c r="C25" s="42">
        <v>0</v>
      </c>
      <c r="D25" s="42" t="s">
        <v>472</v>
      </c>
      <c r="E25" s="42"/>
      <c r="F25" s="42"/>
      <c r="G25" s="42">
        <v>0</v>
      </c>
      <c r="H25" s="42">
        <v>0</v>
      </c>
      <c r="I25" s="42">
        <v>0</v>
      </c>
      <c r="J25" s="42">
        <v>0</v>
      </c>
      <c r="K25" s="42">
        <v>0</v>
      </c>
      <c r="L25" s="42">
        <v>0</v>
      </c>
      <c r="M25" s="42">
        <v>0</v>
      </c>
      <c r="N25" s="42">
        <v>0</v>
      </c>
      <c r="O25" s="42">
        <v>0</v>
      </c>
      <c r="P25" s="42">
        <v>0</v>
      </c>
      <c r="Q25" s="42">
        <v>0</v>
      </c>
      <c r="R25" s="42"/>
      <c r="S25" s="42"/>
      <c r="T25" s="42">
        <v>0</v>
      </c>
      <c r="U25" s="42">
        <v>0</v>
      </c>
      <c r="V25" s="42">
        <v>0</v>
      </c>
      <c r="W25" s="42">
        <v>0</v>
      </c>
      <c r="X25" s="42">
        <v>0</v>
      </c>
      <c r="Y25" s="42">
        <v>0</v>
      </c>
      <c r="Z25" s="42">
        <v>0</v>
      </c>
      <c r="AA25" s="42">
        <v>0</v>
      </c>
      <c r="AB25" s="42">
        <v>0</v>
      </c>
      <c r="AC25" s="42">
        <v>0</v>
      </c>
      <c r="AD25" s="42">
        <v>0</v>
      </c>
      <c r="AE25" s="42">
        <v>0</v>
      </c>
      <c r="AF25" s="42" t="s">
        <v>1901</v>
      </c>
      <c r="AG25" s="29" t="s">
        <v>416</v>
      </c>
    </row>
    <row r="26" spans="1:33" ht="15.75">
      <c r="A26" s="42">
        <v>25</v>
      </c>
      <c r="B26" s="42">
        <v>25</v>
      </c>
      <c r="C26" s="42">
        <v>0</v>
      </c>
      <c r="D26" s="42" t="s">
        <v>473</v>
      </c>
      <c r="E26" s="42"/>
      <c r="F26" s="42"/>
      <c r="G26" s="42">
        <v>0</v>
      </c>
      <c r="H26" s="42">
        <v>0</v>
      </c>
      <c r="I26" s="42">
        <v>0</v>
      </c>
      <c r="J26" s="42">
        <v>0</v>
      </c>
      <c r="K26" s="42">
        <v>0</v>
      </c>
      <c r="L26" s="42">
        <v>0</v>
      </c>
      <c r="M26" s="42">
        <v>0</v>
      </c>
      <c r="N26" s="42">
        <v>0</v>
      </c>
      <c r="O26" s="42">
        <v>0</v>
      </c>
      <c r="P26" s="42">
        <v>0</v>
      </c>
      <c r="Q26" s="42">
        <v>0</v>
      </c>
      <c r="R26" s="42"/>
      <c r="S26" s="42"/>
      <c r="T26" s="42">
        <v>0</v>
      </c>
      <c r="U26" s="42">
        <v>0</v>
      </c>
      <c r="V26" s="42">
        <v>0</v>
      </c>
      <c r="W26" s="42">
        <v>0</v>
      </c>
      <c r="X26" s="42">
        <v>0</v>
      </c>
      <c r="Y26" s="42">
        <v>0</v>
      </c>
      <c r="Z26" s="42">
        <v>0</v>
      </c>
      <c r="AA26" s="42">
        <v>0</v>
      </c>
      <c r="AB26" s="42">
        <v>0</v>
      </c>
      <c r="AC26" s="42">
        <v>0</v>
      </c>
      <c r="AD26" s="42">
        <v>0</v>
      </c>
      <c r="AE26" s="42">
        <v>0</v>
      </c>
      <c r="AF26" s="42" t="s">
        <v>1901</v>
      </c>
      <c r="AG26" s="29" t="s">
        <v>416</v>
      </c>
    </row>
    <row r="27" spans="1:33" ht="15.75">
      <c r="A27" s="42">
        <v>26</v>
      </c>
      <c r="B27" s="42">
        <v>26</v>
      </c>
      <c r="C27" s="42">
        <v>0</v>
      </c>
      <c r="D27" s="42" t="s">
        <v>474</v>
      </c>
      <c r="E27" s="42"/>
      <c r="F27" s="42"/>
      <c r="G27" s="42">
        <v>0</v>
      </c>
      <c r="H27" s="42">
        <v>0</v>
      </c>
      <c r="I27" s="42">
        <v>0</v>
      </c>
      <c r="J27" s="42">
        <v>0</v>
      </c>
      <c r="K27" s="42">
        <v>0</v>
      </c>
      <c r="L27" s="42">
        <v>0</v>
      </c>
      <c r="M27" s="42">
        <v>0</v>
      </c>
      <c r="N27" s="42">
        <v>0</v>
      </c>
      <c r="O27" s="42">
        <v>0</v>
      </c>
      <c r="P27" s="42">
        <v>0</v>
      </c>
      <c r="Q27" s="42">
        <v>0</v>
      </c>
      <c r="R27" s="42"/>
      <c r="S27" s="42"/>
      <c r="T27" s="42">
        <v>0</v>
      </c>
      <c r="U27" s="42">
        <v>0</v>
      </c>
      <c r="V27" s="42">
        <v>0</v>
      </c>
      <c r="W27" s="42">
        <v>0</v>
      </c>
      <c r="X27" s="42">
        <v>0</v>
      </c>
      <c r="Y27" s="42">
        <v>0</v>
      </c>
      <c r="Z27" s="42">
        <v>0</v>
      </c>
      <c r="AA27" s="42">
        <v>0</v>
      </c>
      <c r="AB27" s="42">
        <v>0</v>
      </c>
      <c r="AC27" s="42">
        <v>0</v>
      </c>
      <c r="AD27" s="42">
        <v>0</v>
      </c>
      <c r="AE27" s="42">
        <v>0</v>
      </c>
      <c r="AF27" s="42" t="s">
        <v>1901</v>
      </c>
      <c r="AG27" s="29" t="s">
        <v>416</v>
      </c>
    </row>
    <row r="28" spans="1:33" ht="15.75">
      <c r="A28" s="42">
        <v>27</v>
      </c>
      <c r="B28" s="42">
        <v>27</v>
      </c>
      <c r="C28" s="42">
        <v>0</v>
      </c>
      <c r="D28" s="42" t="s">
        <v>475</v>
      </c>
      <c r="E28" s="42"/>
      <c r="F28" s="42"/>
      <c r="G28" s="42">
        <v>0</v>
      </c>
      <c r="H28" s="42">
        <v>0</v>
      </c>
      <c r="I28" s="42">
        <v>0</v>
      </c>
      <c r="J28" s="42">
        <v>0</v>
      </c>
      <c r="K28" s="42">
        <v>0</v>
      </c>
      <c r="L28" s="42">
        <v>0</v>
      </c>
      <c r="M28" s="42">
        <v>0</v>
      </c>
      <c r="N28" s="42">
        <v>0</v>
      </c>
      <c r="O28" s="42">
        <v>0</v>
      </c>
      <c r="P28" s="42">
        <v>0</v>
      </c>
      <c r="Q28" s="42">
        <v>0</v>
      </c>
      <c r="R28" s="42"/>
      <c r="S28" s="42"/>
      <c r="T28" s="42">
        <v>0</v>
      </c>
      <c r="U28" s="42">
        <v>0</v>
      </c>
      <c r="V28" s="42">
        <v>0</v>
      </c>
      <c r="W28" s="42">
        <v>0</v>
      </c>
      <c r="X28" s="42">
        <v>0</v>
      </c>
      <c r="Y28" s="42">
        <v>0</v>
      </c>
      <c r="Z28" s="42">
        <v>0</v>
      </c>
      <c r="AA28" s="42">
        <v>0</v>
      </c>
      <c r="AB28" s="42">
        <v>0</v>
      </c>
      <c r="AC28" s="42">
        <v>0</v>
      </c>
      <c r="AD28" s="42">
        <v>0</v>
      </c>
      <c r="AE28" s="42">
        <v>0</v>
      </c>
      <c r="AF28" s="42" t="s">
        <v>1901</v>
      </c>
      <c r="AG28" s="29" t="s">
        <v>416</v>
      </c>
    </row>
    <row r="29" spans="1:33" ht="15.75">
      <c r="A29" s="42">
        <v>28</v>
      </c>
      <c r="B29" s="42">
        <v>28</v>
      </c>
      <c r="C29" s="42">
        <v>0</v>
      </c>
      <c r="D29" s="42" t="s">
        <v>476</v>
      </c>
      <c r="E29" s="42"/>
      <c r="F29" s="42"/>
      <c r="G29" s="42">
        <v>0</v>
      </c>
      <c r="H29" s="42">
        <v>0</v>
      </c>
      <c r="I29" s="42">
        <v>0</v>
      </c>
      <c r="J29" s="42">
        <v>0</v>
      </c>
      <c r="K29" s="42">
        <v>0</v>
      </c>
      <c r="L29" s="42">
        <v>0</v>
      </c>
      <c r="M29" s="42">
        <v>0</v>
      </c>
      <c r="N29" s="42">
        <v>0</v>
      </c>
      <c r="O29" s="42">
        <v>0</v>
      </c>
      <c r="P29" s="42">
        <v>0</v>
      </c>
      <c r="Q29" s="42">
        <v>0</v>
      </c>
      <c r="R29" s="42"/>
      <c r="S29" s="42"/>
      <c r="T29" s="42">
        <v>0</v>
      </c>
      <c r="U29" s="42">
        <v>0</v>
      </c>
      <c r="V29" s="42">
        <v>0</v>
      </c>
      <c r="W29" s="42">
        <v>0</v>
      </c>
      <c r="X29" s="42">
        <v>0</v>
      </c>
      <c r="Y29" s="42">
        <v>0</v>
      </c>
      <c r="Z29" s="42">
        <v>0</v>
      </c>
      <c r="AA29" s="42">
        <v>0</v>
      </c>
      <c r="AB29" s="42">
        <v>0</v>
      </c>
      <c r="AC29" s="42">
        <v>0</v>
      </c>
      <c r="AD29" s="42">
        <v>0</v>
      </c>
      <c r="AE29" s="42">
        <v>0</v>
      </c>
      <c r="AF29" s="42" t="s">
        <v>1901</v>
      </c>
      <c r="AG29" s="29" t="s">
        <v>416</v>
      </c>
    </row>
    <row r="30" spans="1:33" ht="15.75">
      <c r="A30" s="42">
        <v>29</v>
      </c>
      <c r="B30" s="42">
        <v>29</v>
      </c>
      <c r="C30" s="42">
        <v>0</v>
      </c>
      <c r="D30" s="42" t="s">
        <v>477</v>
      </c>
      <c r="E30" s="42"/>
      <c r="F30" s="42"/>
      <c r="G30" s="42">
        <v>0</v>
      </c>
      <c r="H30" s="42">
        <v>0</v>
      </c>
      <c r="I30" s="42">
        <v>0</v>
      </c>
      <c r="J30" s="42">
        <v>0</v>
      </c>
      <c r="K30" s="42">
        <v>0</v>
      </c>
      <c r="L30" s="42">
        <v>0</v>
      </c>
      <c r="M30" s="42">
        <v>0</v>
      </c>
      <c r="N30" s="42">
        <v>0</v>
      </c>
      <c r="O30" s="42">
        <v>0</v>
      </c>
      <c r="P30" s="42">
        <v>0</v>
      </c>
      <c r="Q30" s="42">
        <v>0</v>
      </c>
      <c r="R30" s="42"/>
      <c r="S30" s="42"/>
      <c r="T30" s="42">
        <v>0</v>
      </c>
      <c r="U30" s="42">
        <v>0</v>
      </c>
      <c r="V30" s="42">
        <v>0</v>
      </c>
      <c r="W30" s="42">
        <v>0</v>
      </c>
      <c r="X30" s="42">
        <v>0</v>
      </c>
      <c r="Y30" s="42">
        <v>0</v>
      </c>
      <c r="Z30" s="42">
        <v>0</v>
      </c>
      <c r="AA30" s="42">
        <v>0</v>
      </c>
      <c r="AB30" s="42">
        <v>0</v>
      </c>
      <c r="AC30" s="42">
        <v>0</v>
      </c>
      <c r="AD30" s="42">
        <v>0</v>
      </c>
      <c r="AE30" s="42">
        <v>0</v>
      </c>
      <c r="AF30" s="42" t="s">
        <v>1901</v>
      </c>
      <c r="AG30" s="29" t="s">
        <v>416</v>
      </c>
    </row>
    <row r="31" spans="1:33" ht="15.75">
      <c r="A31" s="42">
        <v>30</v>
      </c>
      <c r="B31" s="42">
        <v>30</v>
      </c>
      <c r="C31" s="42">
        <v>0</v>
      </c>
      <c r="D31" s="42" t="s">
        <v>478</v>
      </c>
      <c r="E31" s="42"/>
      <c r="F31" s="42"/>
      <c r="G31" s="42">
        <v>0</v>
      </c>
      <c r="H31" s="42">
        <v>0</v>
      </c>
      <c r="I31" s="42">
        <v>0</v>
      </c>
      <c r="J31" s="42">
        <v>0</v>
      </c>
      <c r="K31" s="42">
        <v>0</v>
      </c>
      <c r="L31" s="42">
        <v>0</v>
      </c>
      <c r="M31" s="42">
        <v>0</v>
      </c>
      <c r="N31" s="42">
        <v>0</v>
      </c>
      <c r="O31" s="42">
        <v>0</v>
      </c>
      <c r="P31" s="42">
        <v>0</v>
      </c>
      <c r="Q31" s="42">
        <v>0</v>
      </c>
      <c r="R31" s="42"/>
      <c r="S31" s="42"/>
      <c r="T31" s="42">
        <v>0</v>
      </c>
      <c r="U31" s="42">
        <v>0</v>
      </c>
      <c r="V31" s="42">
        <v>0</v>
      </c>
      <c r="W31" s="42">
        <v>0</v>
      </c>
      <c r="X31" s="42">
        <v>0</v>
      </c>
      <c r="Y31" s="42">
        <v>0</v>
      </c>
      <c r="Z31" s="42">
        <v>0</v>
      </c>
      <c r="AA31" s="42">
        <v>0</v>
      </c>
      <c r="AB31" s="42">
        <v>0</v>
      </c>
      <c r="AC31" s="42">
        <v>0</v>
      </c>
      <c r="AD31" s="42">
        <v>0</v>
      </c>
      <c r="AE31" s="42">
        <v>0</v>
      </c>
      <c r="AF31" s="42" t="s">
        <v>1901</v>
      </c>
      <c r="AG31" s="29" t="s">
        <v>416</v>
      </c>
    </row>
    <row r="32" spans="1:33" ht="15.75">
      <c r="A32" s="42">
        <v>31</v>
      </c>
      <c r="B32" s="42">
        <v>31</v>
      </c>
      <c r="C32" s="42">
        <v>0</v>
      </c>
      <c r="D32" s="42" t="s">
        <v>479</v>
      </c>
      <c r="E32" s="42"/>
      <c r="F32" s="42"/>
      <c r="G32" s="42">
        <v>0</v>
      </c>
      <c r="H32" s="42">
        <v>0</v>
      </c>
      <c r="I32" s="42">
        <v>0</v>
      </c>
      <c r="J32" s="42">
        <v>0</v>
      </c>
      <c r="K32" s="42">
        <v>0</v>
      </c>
      <c r="L32" s="42">
        <v>0</v>
      </c>
      <c r="M32" s="42">
        <v>0</v>
      </c>
      <c r="N32" s="42">
        <v>0</v>
      </c>
      <c r="O32" s="42">
        <v>0</v>
      </c>
      <c r="P32" s="42">
        <v>0</v>
      </c>
      <c r="Q32" s="42">
        <v>0</v>
      </c>
      <c r="R32" s="42"/>
      <c r="S32" s="42"/>
      <c r="T32" s="42">
        <v>0</v>
      </c>
      <c r="U32" s="42">
        <v>0</v>
      </c>
      <c r="V32" s="42">
        <v>0</v>
      </c>
      <c r="W32" s="42">
        <v>0</v>
      </c>
      <c r="X32" s="42">
        <v>0</v>
      </c>
      <c r="Y32" s="42">
        <v>0</v>
      </c>
      <c r="Z32" s="42">
        <v>0</v>
      </c>
      <c r="AA32" s="42">
        <v>0</v>
      </c>
      <c r="AB32" s="42">
        <v>0</v>
      </c>
      <c r="AC32" s="42">
        <v>0</v>
      </c>
      <c r="AD32" s="42">
        <v>0</v>
      </c>
      <c r="AE32" s="42">
        <v>0</v>
      </c>
      <c r="AF32" s="42" t="s">
        <v>1901</v>
      </c>
      <c r="AG32" s="29" t="s">
        <v>416</v>
      </c>
    </row>
    <row r="33" spans="1:33" ht="15.75">
      <c r="A33" s="42">
        <v>32</v>
      </c>
      <c r="B33" s="42">
        <v>32</v>
      </c>
      <c r="C33" s="42">
        <v>0</v>
      </c>
      <c r="D33" s="42" t="s">
        <v>480</v>
      </c>
      <c r="E33" s="42"/>
      <c r="F33" s="42"/>
      <c r="G33" s="42">
        <v>0</v>
      </c>
      <c r="H33" s="42">
        <v>0</v>
      </c>
      <c r="I33" s="42">
        <v>0</v>
      </c>
      <c r="J33" s="42">
        <v>0</v>
      </c>
      <c r="K33" s="42">
        <v>0</v>
      </c>
      <c r="L33" s="42">
        <v>0</v>
      </c>
      <c r="M33" s="42">
        <v>0</v>
      </c>
      <c r="N33" s="42">
        <v>0</v>
      </c>
      <c r="O33" s="42">
        <v>0</v>
      </c>
      <c r="P33" s="42">
        <v>0</v>
      </c>
      <c r="Q33" s="42">
        <v>0</v>
      </c>
      <c r="R33" s="42"/>
      <c r="S33" s="42"/>
      <c r="T33" s="42">
        <v>0</v>
      </c>
      <c r="U33" s="42">
        <v>0</v>
      </c>
      <c r="V33" s="42">
        <v>0</v>
      </c>
      <c r="W33" s="42">
        <v>0</v>
      </c>
      <c r="X33" s="42">
        <v>0</v>
      </c>
      <c r="Y33" s="42">
        <v>0</v>
      </c>
      <c r="Z33" s="42">
        <v>0</v>
      </c>
      <c r="AA33" s="42">
        <v>0</v>
      </c>
      <c r="AB33" s="42">
        <v>0</v>
      </c>
      <c r="AC33" s="42">
        <v>0</v>
      </c>
      <c r="AD33" s="42">
        <v>0</v>
      </c>
      <c r="AE33" s="42">
        <v>0</v>
      </c>
      <c r="AF33" s="42" t="s">
        <v>1901</v>
      </c>
      <c r="AG33" s="29" t="s">
        <v>416</v>
      </c>
    </row>
    <row r="34" spans="1:33" ht="15.75">
      <c r="A34" s="42">
        <v>33</v>
      </c>
      <c r="B34" s="42">
        <v>33</v>
      </c>
      <c r="C34" s="42">
        <v>0</v>
      </c>
      <c r="D34" s="42" t="s">
        <v>481</v>
      </c>
      <c r="E34" s="42"/>
      <c r="F34" s="42"/>
      <c r="G34" s="42">
        <v>0</v>
      </c>
      <c r="H34" s="42">
        <v>0</v>
      </c>
      <c r="I34" s="42">
        <v>0</v>
      </c>
      <c r="J34" s="42">
        <v>0</v>
      </c>
      <c r="K34" s="42">
        <v>0</v>
      </c>
      <c r="L34" s="42">
        <v>0</v>
      </c>
      <c r="M34" s="42">
        <v>0</v>
      </c>
      <c r="N34" s="42">
        <v>0</v>
      </c>
      <c r="O34" s="42">
        <v>0</v>
      </c>
      <c r="P34" s="42">
        <v>0</v>
      </c>
      <c r="Q34" s="42">
        <v>0</v>
      </c>
      <c r="R34" s="42"/>
      <c r="S34" s="42"/>
      <c r="T34" s="42">
        <v>0</v>
      </c>
      <c r="U34" s="42">
        <v>0</v>
      </c>
      <c r="V34" s="42">
        <v>0</v>
      </c>
      <c r="W34" s="42">
        <v>0</v>
      </c>
      <c r="X34" s="42">
        <v>0</v>
      </c>
      <c r="Y34" s="42">
        <v>0</v>
      </c>
      <c r="Z34" s="42">
        <v>0</v>
      </c>
      <c r="AA34" s="42">
        <v>0</v>
      </c>
      <c r="AB34" s="42">
        <v>0</v>
      </c>
      <c r="AC34" s="42">
        <v>0</v>
      </c>
      <c r="AD34" s="42">
        <v>0</v>
      </c>
      <c r="AE34" s="42">
        <v>0</v>
      </c>
      <c r="AF34" s="42" t="s">
        <v>1901</v>
      </c>
      <c r="AG34" s="29" t="s">
        <v>416</v>
      </c>
    </row>
    <row r="35" spans="1:33" ht="15.75">
      <c r="A35" s="42">
        <v>34</v>
      </c>
      <c r="B35" s="42">
        <v>34</v>
      </c>
      <c r="C35" s="42">
        <v>0</v>
      </c>
      <c r="D35" s="42" t="s">
        <v>482</v>
      </c>
      <c r="E35" s="42"/>
      <c r="F35" s="42"/>
      <c r="G35" s="42">
        <v>0</v>
      </c>
      <c r="H35" s="42">
        <v>0</v>
      </c>
      <c r="I35" s="42">
        <v>0</v>
      </c>
      <c r="J35" s="42">
        <v>0</v>
      </c>
      <c r="K35" s="42">
        <v>0</v>
      </c>
      <c r="L35" s="42">
        <v>0</v>
      </c>
      <c r="M35" s="42">
        <v>0</v>
      </c>
      <c r="N35" s="42">
        <v>0</v>
      </c>
      <c r="O35" s="42">
        <v>0</v>
      </c>
      <c r="P35" s="42">
        <v>0</v>
      </c>
      <c r="Q35" s="42">
        <v>0</v>
      </c>
      <c r="R35" s="42"/>
      <c r="S35" s="42"/>
      <c r="T35" s="42">
        <v>0</v>
      </c>
      <c r="U35" s="42">
        <v>0</v>
      </c>
      <c r="V35" s="42">
        <v>0</v>
      </c>
      <c r="W35" s="42">
        <v>0</v>
      </c>
      <c r="X35" s="42">
        <v>0</v>
      </c>
      <c r="Y35" s="42">
        <v>0</v>
      </c>
      <c r="Z35" s="42">
        <v>0</v>
      </c>
      <c r="AA35" s="42">
        <v>0</v>
      </c>
      <c r="AB35" s="42">
        <v>0</v>
      </c>
      <c r="AC35" s="42">
        <v>0</v>
      </c>
      <c r="AD35" s="42">
        <v>0</v>
      </c>
      <c r="AE35" s="42">
        <v>0</v>
      </c>
      <c r="AF35" s="42" t="s">
        <v>1901</v>
      </c>
      <c r="AG35" s="29" t="s">
        <v>416</v>
      </c>
    </row>
    <row r="36" spans="1:33" ht="15.75">
      <c r="A36" s="42">
        <v>35</v>
      </c>
      <c r="B36" s="42">
        <v>35</v>
      </c>
      <c r="C36" s="42">
        <v>0</v>
      </c>
      <c r="D36" s="42" t="s">
        <v>483</v>
      </c>
      <c r="E36" s="42"/>
      <c r="F36" s="42"/>
      <c r="G36" s="42">
        <v>0</v>
      </c>
      <c r="H36" s="42">
        <v>0</v>
      </c>
      <c r="I36" s="42">
        <v>0</v>
      </c>
      <c r="J36" s="42">
        <v>0</v>
      </c>
      <c r="K36" s="42">
        <v>0</v>
      </c>
      <c r="L36" s="42">
        <v>0</v>
      </c>
      <c r="M36" s="42">
        <v>0</v>
      </c>
      <c r="N36" s="42">
        <v>0</v>
      </c>
      <c r="O36" s="42">
        <v>0</v>
      </c>
      <c r="P36" s="42">
        <v>0</v>
      </c>
      <c r="Q36" s="42">
        <v>0</v>
      </c>
      <c r="R36" s="42"/>
      <c r="S36" s="42"/>
      <c r="T36" s="42">
        <v>0</v>
      </c>
      <c r="U36" s="42">
        <v>0</v>
      </c>
      <c r="V36" s="42">
        <v>0</v>
      </c>
      <c r="W36" s="42">
        <v>0</v>
      </c>
      <c r="X36" s="42">
        <v>0</v>
      </c>
      <c r="Y36" s="42">
        <v>0</v>
      </c>
      <c r="Z36" s="42">
        <v>0</v>
      </c>
      <c r="AA36" s="42">
        <v>0</v>
      </c>
      <c r="AB36" s="42">
        <v>0</v>
      </c>
      <c r="AC36" s="42">
        <v>0</v>
      </c>
      <c r="AD36" s="42">
        <v>0</v>
      </c>
      <c r="AE36" s="42">
        <v>0</v>
      </c>
      <c r="AF36" s="42" t="s">
        <v>1901</v>
      </c>
      <c r="AG36" s="29" t="s">
        <v>416</v>
      </c>
    </row>
    <row r="37" spans="1:33" ht="15.75">
      <c r="A37" s="42">
        <v>36</v>
      </c>
      <c r="B37" s="42">
        <v>36</v>
      </c>
      <c r="C37" s="42">
        <v>0</v>
      </c>
      <c r="D37" s="42" t="s">
        <v>484</v>
      </c>
      <c r="E37" s="42"/>
      <c r="F37" s="42"/>
      <c r="G37" s="42">
        <v>0</v>
      </c>
      <c r="H37" s="42">
        <v>0</v>
      </c>
      <c r="I37" s="42">
        <v>0</v>
      </c>
      <c r="J37" s="42">
        <v>0</v>
      </c>
      <c r="K37" s="42">
        <v>0</v>
      </c>
      <c r="L37" s="42">
        <v>0</v>
      </c>
      <c r="M37" s="42">
        <v>0</v>
      </c>
      <c r="N37" s="42">
        <v>0</v>
      </c>
      <c r="O37" s="42">
        <v>0</v>
      </c>
      <c r="P37" s="42">
        <v>0</v>
      </c>
      <c r="Q37" s="42">
        <v>0</v>
      </c>
      <c r="R37" s="42"/>
      <c r="S37" s="42"/>
      <c r="T37" s="42">
        <v>0</v>
      </c>
      <c r="U37" s="42">
        <v>0</v>
      </c>
      <c r="V37" s="42">
        <v>0</v>
      </c>
      <c r="W37" s="42">
        <v>0</v>
      </c>
      <c r="X37" s="42">
        <v>0</v>
      </c>
      <c r="Y37" s="42">
        <v>0</v>
      </c>
      <c r="Z37" s="42">
        <v>0</v>
      </c>
      <c r="AA37" s="42">
        <v>0</v>
      </c>
      <c r="AB37" s="42">
        <v>0</v>
      </c>
      <c r="AC37" s="42">
        <v>0</v>
      </c>
      <c r="AD37" s="42">
        <v>0</v>
      </c>
      <c r="AE37" s="42">
        <v>0</v>
      </c>
      <c r="AF37" s="42" t="s">
        <v>1901</v>
      </c>
      <c r="AG37" s="29" t="s">
        <v>416</v>
      </c>
    </row>
    <row r="38" spans="1:33" ht="15.75">
      <c r="A38" s="42">
        <v>37</v>
      </c>
      <c r="B38" s="42">
        <v>37</v>
      </c>
      <c r="C38" s="42">
        <v>0</v>
      </c>
      <c r="D38" s="42" t="s">
        <v>485</v>
      </c>
      <c r="E38" s="42"/>
      <c r="F38" s="42"/>
      <c r="G38" s="42">
        <v>0</v>
      </c>
      <c r="H38" s="42">
        <v>0</v>
      </c>
      <c r="I38" s="42">
        <v>0</v>
      </c>
      <c r="J38" s="42">
        <v>0</v>
      </c>
      <c r="K38" s="42">
        <v>0</v>
      </c>
      <c r="L38" s="42">
        <v>0</v>
      </c>
      <c r="M38" s="42">
        <v>0</v>
      </c>
      <c r="N38" s="42">
        <v>0</v>
      </c>
      <c r="O38" s="42">
        <v>0</v>
      </c>
      <c r="P38" s="42">
        <v>0</v>
      </c>
      <c r="Q38" s="42">
        <v>0</v>
      </c>
      <c r="R38" s="42"/>
      <c r="S38" s="42"/>
      <c r="T38" s="42">
        <v>0</v>
      </c>
      <c r="U38" s="42">
        <v>0</v>
      </c>
      <c r="V38" s="42">
        <v>0</v>
      </c>
      <c r="W38" s="42">
        <v>0</v>
      </c>
      <c r="X38" s="42">
        <v>0</v>
      </c>
      <c r="Y38" s="42">
        <v>0</v>
      </c>
      <c r="Z38" s="42">
        <v>0</v>
      </c>
      <c r="AA38" s="42">
        <v>0</v>
      </c>
      <c r="AB38" s="42">
        <v>0</v>
      </c>
      <c r="AC38" s="42">
        <v>0</v>
      </c>
      <c r="AD38" s="42">
        <v>0</v>
      </c>
      <c r="AE38" s="42">
        <v>0</v>
      </c>
      <c r="AF38" s="42" t="s">
        <v>1901</v>
      </c>
      <c r="AG38" s="29" t="s">
        <v>416</v>
      </c>
    </row>
    <row r="39" spans="1:33" ht="15.75">
      <c r="A39" s="42">
        <v>38</v>
      </c>
      <c r="B39" s="42">
        <v>38</v>
      </c>
      <c r="C39" s="42">
        <v>0</v>
      </c>
      <c r="D39" s="42" t="s">
        <v>486</v>
      </c>
      <c r="E39" s="42"/>
      <c r="F39" s="42"/>
      <c r="G39" s="42">
        <v>0</v>
      </c>
      <c r="H39" s="42">
        <v>0</v>
      </c>
      <c r="I39" s="42">
        <v>0</v>
      </c>
      <c r="J39" s="42">
        <v>0</v>
      </c>
      <c r="K39" s="42">
        <v>0</v>
      </c>
      <c r="L39" s="42">
        <v>0</v>
      </c>
      <c r="M39" s="42">
        <v>0</v>
      </c>
      <c r="N39" s="42">
        <v>0</v>
      </c>
      <c r="O39" s="42">
        <v>0</v>
      </c>
      <c r="P39" s="42">
        <v>0</v>
      </c>
      <c r="Q39" s="42">
        <v>0</v>
      </c>
      <c r="R39" s="42"/>
      <c r="S39" s="42"/>
      <c r="T39" s="42">
        <v>0</v>
      </c>
      <c r="U39" s="42">
        <v>0</v>
      </c>
      <c r="V39" s="42">
        <v>0</v>
      </c>
      <c r="W39" s="42">
        <v>0</v>
      </c>
      <c r="X39" s="42">
        <v>0</v>
      </c>
      <c r="Y39" s="42">
        <v>0</v>
      </c>
      <c r="Z39" s="42">
        <v>0</v>
      </c>
      <c r="AA39" s="42">
        <v>0</v>
      </c>
      <c r="AB39" s="42">
        <v>0</v>
      </c>
      <c r="AC39" s="42">
        <v>0</v>
      </c>
      <c r="AD39" s="42">
        <v>0</v>
      </c>
      <c r="AE39" s="42">
        <v>0</v>
      </c>
      <c r="AF39" s="42" t="s">
        <v>1901</v>
      </c>
      <c r="AG39" s="29" t="s">
        <v>416</v>
      </c>
    </row>
    <row r="40" spans="1:33" ht="15.75">
      <c r="A40" s="42">
        <v>39</v>
      </c>
      <c r="B40" s="42">
        <v>39</v>
      </c>
      <c r="C40" s="42">
        <v>0</v>
      </c>
      <c r="D40" s="42" t="s">
        <v>487</v>
      </c>
      <c r="E40" s="42"/>
      <c r="F40" s="42"/>
      <c r="G40" s="42">
        <v>0</v>
      </c>
      <c r="H40" s="42">
        <v>0</v>
      </c>
      <c r="I40" s="42">
        <v>0</v>
      </c>
      <c r="J40" s="42">
        <v>0</v>
      </c>
      <c r="K40" s="42">
        <v>0</v>
      </c>
      <c r="L40" s="42">
        <v>0</v>
      </c>
      <c r="M40" s="42">
        <v>0</v>
      </c>
      <c r="N40" s="42">
        <v>0</v>
      </c>
      <c r="O40" s="42">
        <v>0</v>
      </c>
      <c r="P40" s="42">
        <v>0</v>
      </c>
      <c r="Q40" s="42">
        <v>0</v>
      </c>
      <c r="R40" s="42"/>
      <c r="S40" s="42"/>
      <c r="T40" s="42">
        <v>0</v>
      </c>
      <c r="U40" s="42">
        <v>0</v>
      </c>
      <c r="V40" s="42">
        <v>0</v>
      </c>
      <c r="W40" s="42">
        <v>0</v>
      </c>
      <c r="X40" s="42">
        <v>0</v>
      </c>
      <c r="Y40" s="42">
        <v>0</v>
      </c>
      <c r="Z40" s="42">
        <v>0</v>
      </c>
      <c r="AA40" s="42">
        <v>0</v>
      </c>
      <c r="AB40" s="42">
        <v>0</v>
      </c>
      <c r="AC40" s="42">
        <v>0</v>
      </c>
      <c r="AD40" s="42">
        <v>0</v>
      </c>
      <c r="AE40" s="42">
        <v>0</v>
      </c>
      <c r="AF40" s="42" t="s">
        <v>1901</v>
      </c>
      <c r="AG40" s="29" t="s">
        <v>416</v>
      </c>
    </row>
    <row r="41" spans="1:33" ht="15.75">
      <c r="A41" s="42">
        <v>40</v>
      </c>
      <c r="B41" s="42">
        <v>40</v>
      </c>
      <c r="C41" s="42">
        <v>0</v>
      </c>
      <c r="D41" s="42" t="s">
        <v>488</v>
      </c>
      <c r="E41" s="42"/>
      <c r="F41" s="42"/>
      <c r="G41" s="42">
        <v>0</v>
      </c>
      <c r="H41" s="42">
        <v>0</v>
      </c>
      <c r="I41" s="42">
        <v>0</v>
      </c>
      <c r="J41" s="42">
        <v>0</v>
      </c>
      <c r="K41" s="42">
        <v>0</v>
      </c>
      <c r="L41" s="42">
        <v>0</v>
      </c>
      <c r="M41" s="42">
        <v>0</v>
      </c>
      <c r="N41" s="42">
        <v>0</v>
      </c>
      <c r="O41" s="42">
        <v>0</v>
      </c>
      <c r="P41" s="42">
        <v>0</v>
      </c>
      <c r="Q41" s="42">
        <v>0</v>
      </c>
      <c r="R41" s="42"/>
      <c r="S41" s="42"/>
      <c r="T41" s="42">
        <v>0</v>
      </c>
      <c r="U41" s="42">
        <v>0</v>
      </c>
      <c r="V41" s="42">
        <v>0</v>
      </c>
      <c r="W41" s="42">
        <v>0</v>
      </c>
      <c r="X41" s="42">
        <v>0</v>
      </c>
      <c r="Y41" s="42">
        <v>0</v>
      </c>
      <c r="Z41" s="42">
        <v>0</v>
      </c>
      <c r="AA41" s="42">
        <v>0</v>
      </c>
      <c r="AB41" s="42">
        <v>0</v>
      </c>
      <c r="AC41" s="42">
        <v>0</v>
      </c>
      <c r="AD41" s="42">
        <v>0</v>
      </c>
      <c r="AE41" s="42">
        <v>0</v>
      </c>
      <c r="AF41" s="42" t="s">
        <v>1901</v>
      </c>
      <c r="AG41" s="29" t="s">
        <v>416</v>
      </c>
    </row>
  </sheetData>
  <sheetProtection/>
  <printOptions/>
  <pageMargins left="0.75" right="0.75" top="1" bottom="1" header="0.5" footer="0.5"/>
  <pageSetup horizontalDpi="600" verticalDpi="600" orientation="portrait" r:id="rId1"/>
</worksheet>
</file>

<file path=xl/worksheets/sheet36.xml><?xml version="1.0" encoding="utf-8"?>
<worksheet xmlns="http://schemas.openxmlformats.org/spreadsheetml/2006/main" xmlns:r="http://schemas.openxmlformats.org/officeDocument/2006/relationships">
  <sheetPr>
    <tabColor indexed="26"/>
  </sheetPr>
  <dimension ref="A1:S98"/>
  <sheetViews>
    <sheetView zoomScalePageLayoutView="0" workbookViewId="0" topLeftCell="A1">
      <selection activeCell="G24" sqref="G24"/>
    </sheetView>
  </sheetViews>
  <sheetFormatPr defaultColWidth="9.00390625" defaultRowHeight="15.75"/>
  <cols>
    <col min="1" max="1" width="12.75390625" style="0" customWidth="1"/>
    <col min="6" max="6" width="23.25390625" style="0" customWidth="1"/>
    <col min="9" max="9" width="13.125" style="0" customWidth="1"/>
  </cols>
  <sheetData>
    <row r="1" spans="1:19" ht="15.75">
      <c r="A1" s="43" t="s">
        <v>403</v>
      </c>
      <c r="B1" s="43" t="s">
        <v>404</v>
      </c>
      <c r="C1" s="43" t="s">
        <v>405</v>
      </c>
      <c r="D1" s="43" t="s">
        <v>1231</v>
      </c>
      <c r="E1" s="43" t="s">
        <v>375</v>
      </c>
      <c r="F1" s="43" t="s">
        <v>518</v>
      </c>
      <c r="G1" s="43" t="s">
        <v>406</v>
      </c>
      <c r="H1" s="43" t="s">
        <v>519</v>
      </c>
      <c r="I1" s="43" t="s">
        <v>520</v>
      </c>
      <c r="J1" s="43" t="s">
        <v>521</v>
      </c>
      <c r="K1" s="43" t="s">
        <v>408</v>
      </c>
      <c r="L1" s="43" t="s">
        <v>522</v>
      </c>
      <c r="M1" s="43" t="s">
        <v>494</v>
      </c>
      <c r="N1" s="43" t="s">
        <v>523</v>
      </c>
      <c r="O1" s="43" t="s">
        <v>524</v>
      </c>
      <c r="P1" s="43" t="s">
        <v>525</v>
      </c>
      <c r="Q1" s="43" t="s">
        <v>448</v>
      </c>
      <c r="R1" s="43" t="s">
        <v>410</v>
      </c>
      <c r="S1" s="43" t="s">
        <v>415</v>
      </c>
    </row>
    <row r="2" spans="1:19" ht="15.75">
      <c r="A2" s="43">
        <v>1</v>
      </c>
      <c r="B2" s="43">
        <v>1</v>
      </c>
      <c r="C2" s="43">
        <v>0</v>
      </c>
      <c r="D2" s="43" t="s">
        <v>449</v>
      </c>
      <c r="E2" s="43"/>
      <c r="F2" s="43" t="s">
        <v>56</v>
      </c>
      <c r="G2" s="43">
        <v>38094030</v>
      </c>
      <c r="H2" s="43">
        <v>232</v>
      </c>
      <c r="I2" s="43">
        <v>8318333</v>
      </c>
      <c r="J2" s="43">
        <v>6964929</v>
      </c>
      <c r="K2" s="43">
        <v>36740626</v>
      </c>
      <c r="L2" s="43">
        <v>0</v>
      </c>
      <c r="M2" s="43">
        <v>0</v>
      </c>
      <c r="N2" s="43">
        <v>0</v>
      </c>
      <c r="O2" s="43">
        <v>0</v>
      </c>
      <c r="P2" s="43">
        <v>0</v>
      </c>
      <c r="Q2" s="43">
        <v>0</v>
      </c>
      <c r="R2" s="43"/>
      <c r="S2" s="43" t="s">
        <v>1901</v>
      </c>
    </row>
    <row r="3" spans="1:19" ht="15.75">
      <c r="A3" s="43">
        <v>2</v>
      </c>
      <c r="B3" s="43">
        <v>2</v>
      </c>
      <c r="C3" s="43">
        <v>0</v>
      </c>
      <c r="D3" s="43" t="s">
        <v>450</v>
      </c>
      <c r="E3" s="43"/>
      <c r="F3" s="43" t="s">
        <v>57</v>
      </c>
      <c r="G3" s="43">
        <v>12975000</v>
      </c>
      <c r="H3" s="43" t="s">
        <v>58</v>
      </c>
      <c r="I3" s="43">
        <v>13205138</v>
      </c>
      <c r="J3" s="43">
        <v>230138</v>
      </c>
      <c r="K3" s="43">
        <v>0</v>
      </c>
      <c r="L3" s="43">
        <v>0</v>
      </c>
      <c r="M3" s="43">
        <v>0</v>
      </c>
      <c r="N3" s="43">
        <v>0</v>
      </c>
      <c r="O3" s="43">
        <v>0</v>
      </c>
      <c r="P3" s="43">
        <v>0</v>
      </c>
      <c r="Q3" s="43">
        <v>0</v>
      </c>
      <c r="R3" s="43"/>
      <c r="S3" s="43" t="s">
        <v>1901</v>
      </c>
    </row>
    <row r="4" spans="1:19" ht="15.75">
      <c r="A4" s="43">
        <v>3</v>
      </c>
      <c r="B4" s="43">
        <v>3</v>
      </c>
      <c r="C4" s="43">
        <v>0</v>
      </c>
      <c r="D4" s="43" t="s">
        <v>451</v>
      </c>
      <c r="E4" s="43"/>
      <c r="F4" s="43" t="s">
        <v>59</v>
      </c>
      <c r="G4" s="43">
        <v>442520</v>
      </c>
      <c r="H4" s="43">
        <v>232</v>
      </c>
      <c r="I4" s="43">
        <v>1942422</v>
      </c>
      <c r="J4" s="43">
        <v>1632963</v>
      </c>
      <c r="K4" s="43">
        <v>133061</v>
      </c>
      <c r="L4" s="43">
        <v>0</v>
      </c>
      <c r="M4" s="43">
        <v>0</v>
      </c>
      <c r="N4" s="43">
        <v>0</v>
      </c>
      <c r="O4" s="43">
        <v>0</v>
      </c>
      <c r="P4" s="43">
        <v>0</v>
      </c>
      <c r="Q4" s="43">
        <v>0</v>
      </c>
      <c r="R4" s="43"/>
      <c r="S4" s="43" t="s">
        <v>1901</v>
      </c>
    </row>
    <row r="5" spans="1:19" ht="15.75">
      <c r="A5" s="43">
        <v>4</v>
      </c>
      <c r="B5" s="43">
        <v>4</v>
      </c>
      <c r="C5" s="43">
        <v>0</v>
      </c>
      <c r="D5" s="43" t="s">
        <v>452</v>
      </c>
      <c r="E5" s="43"/>
      <c r="F5" s="43" t="s">
        <v>60</v>
      </c>
      <c r="G5" s="43">
        <v>10030870</v>
      </c>
      <c r="H5" s="43">
        <v>131</v>
      </c>
      <c r="I5" s="43">
        <v>2509761</v>
      </c>
      <c r="J5" s="43">
        <v>2216228</v>
      </c>
      <c r="K5" s="43">
        <v>9737337</v>
      </c>
      <c r="L5" s="43">
        <v>0</v>
      </c>
      <c r="M5" s="43">
        <v>0</v>
      </c>
      <c r="N5" s="43">
        <v>0</v>
      </c>
      <c r="O5" s="43">
        <v>0</v>
      </c>
      <c r="P5" s="43">
        <v>0</v>
      </c>
      <c r="Q5" s="43">
        <v>0</v>
      </c>
      <c r="R5" s="43"/>
      <c r="S5" s="43" t="s">
        <v>1901</v>
      </c>
    </row>
    <row r="6" spans="1:19" ht="15.75">
      <c r="A6" s="43">
        <v>5</v>
      </c>
      <c r="B6" s="43">
        <v>5</v>
      </c>
      <c r="C6" s="43">
        <v>0</v>
      </c>
      <c r="D6" s="43" t="s">
        <v>453</v>
      </c>
      <c r="E6" s="43"/>
      <c r="F6" s="43" t="s">
        <v>61</v>
      </c>
      <c r="G6" s="43">
        <v>780599</v>
      </c>
      <c r="H6" s="43" t="s">
        <v>497</v>
      </c>
      <c r="I6" s="43">
        <v>1281505</v>
      </c>
      <c r="J6" s="43">
        <v>500906</v>
      </c>
      <c r="K6" s="43">
        <v>0</v>
      </c>
      <c r="L6" s="43">
        <v>0</v>
      </c>
      <c r="M6" s="43">
        <v>0</v>
      </c>
      <c r="N6" s="43">
        <v>0</v>
      </c>
      <c r="O6" s="43">
        <v>0</v>
      </c>
      <c r="P6" s="43">
        <v>0</v>
      </c>
      <c r="Q6" s="43">
        <v>0</v>
      </c>
      <c r="R6" s="43"/>
      <c r="S6" s="43" t="s">
        <v>1901</v>
      </c>
    </row>
    <row r="7" spans="1:19" ht="15.75">
      <c r="A7" s="43">
        <v>6</v>
      </c>
      <c r="B7" s="43">
        <v>6</v>
      </c>
      <c r="C7" s="43">
        <v>0</v>
      </c>
      <c r="D7" s="43" t="s">
        <v>454</v>
      </c>
      <c r="E7" s="43"/>
      <c r="F7" s="43" t="s">
        <v>62</v>
      </c>
      <c r="G7" s="43">
        <v>38817</v>
      </c>
      <c r="H7" s="43">
        <v>555</v>
      </c>
      <c r="I7" s="43">
        <v>10073471</v>
      </c>
      <c r="J7" s="43">
        <v>10040951</v>
      </c>
      <c r="K7" s="43">
        <v>6297</v>
      </c>
      <c r="L7" s="43">
        <v>0</v>
      </c>
      <c r="M7" s="43">
        <v>0</v>
      </c>
      <c r="N7" s="43">
        <v>0</v>
      </c>
      <c r="O7" s="43">
        <v>0</v>
      </c>
      <c r="P7" s="43">
        <v>0</v>
      </c>
      <c r="Q7" s="43">
        <v>0</v>
      </c>
      <c r="R7" s="43"/>
      <c r="S7" s="43" t="s">
        <v>1901</v>
      </c>
    </row>
    <row r="8" spans="1:19" ht="15.75">
      <c r="A8" s="43">
        <v>7</v>
      </c>
      <c r="B8" s="43">
        <v>7</v>
      </c>
      <c r="C8" s="43">
        <v>0</v>
      </c>
      <c r="D8" s="43" t="s">
        <v>455</v>
      </c>
      <c r="E8" s="43"/>
      <c r="F8" s="43" t="s">
        <v>63</v>
      </c>
      <c r="G8" s="43">
        <v>10462</v>
      </c>
      <c r="H8" s="43" t="s">
        <v>497</v>
      </c>
      <c r="I8" s="43">
        <v>28019</v>
      </c>
      <c r="J8" s="43">
        <v>27241</v>
      </c>
      <c r="K8" s="43">
        <v>9684</v>
      </c>
      <c r="L8" s="43">
        <v>0</v>
      </c>
      <c r="M8" s="43">
        <v>0</v>
      </c>
      <c r="N8" s="43">
        <v>0</v>
      </c>
      <c r="O8" s="43">
        <v>0</v>
      </c>
      <c r="P8" s="43">
        <v>0</v>
      </c>
      <c r="Q8" s="43">
        <v>0</v>
      </c>
      <c r="R8" s="43"/>
      <c r="S8" s="43" t="s">
        <v>1901</v>
      </c>
    </row>
    <row r="9" spans="1:19" ht="15.75">
      <c r="A9" s="43">
        <v>8</v>
      </c>
      <c r="B9" s="43">
        <v>8</v>
      </c>
      <c r="C9" s="43">
        <v>0</v>
      </c>
      <c r="D9" s="43" t="s">
        <v>456</v>
      </c>
      <c r="E9" s="43"/>
      <c r="F9" s="43" t="s">
        <v>64</v>
      </c>
      <c r="G9" s="43">
        <v>20713222</v>
      </c>
      <c r="H9" s="43" t="s">
        <v>65</v>
      </c>
      <c r="I9" s="43">
        <v>4004571</v>
      </c>
      <c r="J9" s="43">
        <v>22722436</v>
      </c>
      <c r="K9" s="43">
        <v>39431087</v>
      </c>
      <c r="L9" s="43">
        <v>0</v>
      </c>
      <c r="M9" s="43">
        <v>0</v>
      </c>
      <c r="N9" s="43">
        <v>0</v>
      </c>
      <c r="O9" s="43">
        <v>0</v>
      </c>
      <c r="P9" s="43">
        <v>0</v>
      </c>
      <c r="Q9" s="43">
        <v>0</v>
      </c>
      <c r="R9" s="43"/>
      <c r="S9" s="43" t="s">
        <v>1901</v>
      </c>
    </row>
    <row r="10" spans="1:19" ht="15.75">
      <c r="A10" s="43">
        <v>9</v>
      </c>
      <c r="B10" s="43">
        <v>9</v>
      </c>
      <c r="C10" s="43">
        <v>0</v>
      </c>
      <c r="D10" s="43" t="s">
        <v>457</v>
      </c>
      <c r="E10" s="43"/>
      <c r="F10" s="43" t="s">
        <v>66</v>
      </c>
      <c r="G10" s="43">
        <v>1164603</v>
      </c>
      <c r="H10" s="43" t="s">
        <v>67</v>
      </c>
      <c r="I10" s="43">
        <v>1303673</v>
      </c>
      <c r="J10" s="43">
        <v>2079813</v>
      </c>
      <c r="K10" s="43">
        <v>1940743</v>
      </c>
      <c r="L10" s="43">
        <v>0</v>
      </c>
      <c r="M10" s="43">
        <v>0</v>
      </c>
      <c r="N10" s="43">
        <v>0</v>
      </c>
      <c r="O10" s="43">
        <v>0</v>
      </c>
      <c r="P10" s="43">
        <v>0</v>
      </c>
      <c r="Q10" s="43">
        <v>0</v>
      </c>
      <c r="R10" s="43"/>
      <c r="S10" s="43" t="s">
        <v>1901</v>
      </c>
    </row>
    <row r="11" spans="1:19" ht="15.75">
      <c r="A11" s="43">
        <v>10</v>
      </c>
      <c r="B11" s="43">
        <v>10</v>
      </c>
      <c r="C11" s="43">
        <v>0</v>
      </c>
      <c r="D11" s="43" t="s">
        <v>458</v>
      </c>
      <c r="E11" s="43"/>
      <c r="F11" s="43" t="s">
        <v>68</v>
      </c>
      <c r="G11" s="43">
        <v>30580</v>
      </c>
      <c r="H11" s="43">
        <v>131</v>
      </c>
      <c r="I11" s="43">
        <v>279148</v>
      </c>
      <c r="J11" s="43">
        <v>278452</v>
      </c>
      <c r="K11" s="43">
        <v>29884</v>
      </c>
      <c r="L11" s="43">
        <v>0</v>
      </c>
      <c r="M11" s="43">
        <v>0</v>
      </c>
      <c r="N11" s="43">
        <v>0</v>
      </c>
      <c r="O11" s="43">
        <v>0</v>
      </c>
      <c r="P11" s="43">
        <v>0</v>
      </c>
      <c r="Q11" s="43">
        <v>0</v>
      </c>
      <c r="R11" s="43"/>
      <c r="S11" s="43" t="s">
        <v>1901</v>
      </c>
    </row>
    <row r="12" spans="1:19" ht="15.75">
      <c r="A12" s="43">
        <v>11</v>
      </c>
      <c r="B12" s="43">
        <v>11</v>
      </c>
      <c r="C12" s="43">
        <v>0</v>
      </c>
      <c r="D12" s="43" t="s">
        <v>459</v>
      </c>
      <c r="E12" s="43"/>
      <c r="F12" s="43" t="s">
        <v>69</v>
      </c>
      <c r="G12" s="43">
        <v>644494</v>
      </c>
      <c r="H12" s="43" t="s">
        <v>497</v>
      </c>
      <c r="I12" s="43">
        <v>40707</v>
      </c>
      <c r="J12" s="43">
        <v>0</v>
      </c>
      <c r="K12" s="43">
        <v>603787</v>
      </c>
      <c r="L12" s="43">
        <v>0</v>
      </c>
      <c r="M12" s="43">
        <v>0</v>
      </c>
      <c r="N12" s="43">
        <v>0</v>
      </c>
      <c r="O12" s="43">
        <v>0</v>
      </c>
      <c r="P12" s="43">
        <v>0</v>
      </c>
      <c r="Q12" s="43">
        <v>0</v>
      </c>
      <c r="R12" s="43"/>
      <c r="S12" s="43" t="s">
        <v>1901</v>
      </c>
    </row>
    <row r="13" spans="1:19" ht="15.75">
      <c r="A13" s="43">
        <v>12</v>
      </c>
      <c r="B13" s="43">
        <v>12</v>
      </c>
      <c r="C13" s="43">
        <v>0</v>
      </c>
      <c r="D13" s="43" t="s">
        <v>460</v>
      </c>
      <c r="E13" s="43"/>
      <c r="F13" s="43" t="s">
        <v>70</v>
      </c>
      <c r="G13" s="43">
        <v>9869641</v>
      </c>
      <c r="H13" s="43" t="s">
        <v>497</v>
      </c>
      <c r="I13" s="43">
        <v>1749996</v>
      </c>
      <c r="J13" s="43">
        <v>0</v>
      </c>
      <c r="K13" s="43">
        <v>8119645</v>
      </c>
      <c r="L13" s="43">
        <v>0</v>
      </c>
      <c r="M13" s="43">
        <v>0</v>
      </c>
      <c r="N13" s="43">
        <v>0</v>
      </c>
      <c r="O13" s="43">
        <v>0</v>
      </c>
      <c r="P13" s="43">
        <v>0</v>
      </c>
      <c r="Q13" s="43">
        <v>0</v>
      </c>
      <c r="R13" s="43"/>
      <c r="S13" s="43" t="s">
        <v>1901</v>
      </c>
    </row>
    <row r="14" spans="1:19" ht="15.75">
      <c r="A14" s="43">
        <v>13</v>
      </c>
      <c r="B14" s="43">
        <v>13</v>
      </c>
      <c r="C14" s="43">
        <v>0</v>
      </c>
      <c r="D14" s="43" t="s">
        <v>461</v>
      </c>
      <c r="E14" s="43"/>
      <c r="F14" s="43" t="s">
        <v>71</v>
      </c>
      <c r="G14" s="43">
        <v>231613</v>
      </c>
      <c r="H14" s="43">
        <v>232</v>
      </c>
      <c r="I14" s="43">
        <v>1963974</v>
      </c>
      <c r="J14" s="43">
        <v>3009708</v>
      </c>
      <c r="K14" s="43">
        <v>1277347</v>
      </c>
      <c r="L14" s="43">
        <v>0</v>
      </c>
      <c r="M14" s="43">
        <v>0</v>
      </c>
      <c r="N14" s="43">
        <v>0</v>
      </c>
      <c r="O14" s="43">
        <v>0</v>
      </c>
      <c r="P14" s="43">
        <v>0</v>
      </c>
      <c r="Q14" s="43">
        <v>0</v>
      </c>
      <c r="R14" s="43"/>
      <c r="S14" s="43" t="s">
        <v>1901</v>
      </c>
    </row>
    <row r="15" spans="1:19" ht="15.75">
      <c r="A15" s="43">
        <v>14</v>
      </c>
      <c r="B15" s="43">
        <v>14</v>
      </c>
      <c r="C15" s="43">
        <v>0</v>
      </c>
      <c r="D15" s="43" t="s">
        <v>462</v>
      </c>
      <c r="E15" s="43"/>
      <c r="F15" s="43" t="s">
        <v>72</v>
      </c>
      <c r="G15" s="43">
        <v>1467964</v>
      </c>
      <c r="H15" s="43">
        <v>454</v>
      </c>
      <c r="I15" s="43">
        <v>4742276</v>
      </c>
      <c r="J15" s="43">
        <v>4764541</v>
      </c>
      <c r="K15" s="43">
        <v>1490229</v>
      </c>
      <c r="L15" s="43">
        <v>0</v>
      </c>
      <c r="M15" s="43">
        <v>0</v>
      </c>
      <c r="N15" s="43">
        <v>0</v>
      </c>
      <c r="O15" s="43">
        <v>0</v>
      </c>
      <c r="P15" s="43">
        <v>0</v>
      </c>
      <c r="Q15" s="43">
        <v>0</v>
      </c>
      <c r="R15" s="43"/>
      <c r="S15" s="43" t="s">
        <v>1901</v>
      </c>
    </row>
    <row r="16" spans="1:19" ht="15.75">
      <c r="A16" s="43">
        <v>15</v>
      </c>
      <c r="B16" s="43">
        <v>15</v>
      </c>
      <c r="C16" s="43">
        <v>0</v>
      </c>
      <c r="D16" s="43" t="s">
        <v>463</v>
      </c>
      <c r="E16" s="43"/>
      <c r="F16" s="43" t="s">
        <v>73</v>
      </c>
      <c r="G16" s="43">
        <v>7312395</v>
      </c>
      <c r="H16" s="43">
        <v>908</v>
      </c>
      <c r="I16" s="43">
        <v>19815433</v>
      </c>
      <c r="J16" s="43">
        <v>14681368</v>
      </c>
      <c r="K16" s="43">
        <v>2178330</v>
      </c>
      <c r="L16" s="43">
        <v>0</v>
      </c>
      <c r="M16" s="43">
        <v>0</v>
      </c>
      <c r="N16" s="43">
        <v>0</v>
      </c>
      <c r="O16" s="43">
        <v>0</v>
      </c>
      <c r="P16" s="43">
        <v>0</v>
      </c>
      <c r="Q16" s="43">
        <v>0</v>
      </c>
      <c r="R16" s="43"/>
      <c r="S16" s="43" t="s">
        <v>1901</v>
      </c>
    </row>
    <row r="17" spans="1:19" ht="15.75">
      <c r="A17" s="43">
        <v>16</v>
      </c>
      <c r="B17" s="43">
        <v>16</v>
      </c>
      <c r="C17" s="43">
        <v>0</v>
      </c>
      <c r="D17" s="43" t="s">
        <v>464</v>
      </c>
      <c r="E17" s="43"/>
      <c r="F17" s="43" t="s">
        <v>74</v>
      </c>
      <c r="G17" s="43">
        <v>-6319918</v>
      </c>
      <c r="H17" s="43" t="s">
        <v>497</v>
      </c>
      <c r="I17" s="43">
        <v>777662</v>
      </c>
      <c r="J17" s="43">
        <v>7097580</v>
      </c>
      <c r="K17" s="43">
        <v>0</v>
      </c>
      <c r="L17" s="43">
        <v>0</v>
      </c>
      <c r="M17" s="43">
        <v>0</v>
      </c>
      <c r="N17" s="43">
        <v>0</v>
      </c>
      <c r="O17" s="43">
        <v>0</v>
      </c>
      <c r="P17" s="43">
        <v>0</v>
      </c>
      <c r="Q17" s="43">
        <v>0</v>
      </c>
      <c r="R17" s="43"/>
      <c r="S17" s="43" t="s">
        <v>1901</v>
      </c>
    </row>
    <row r="18" spans="1:19" ht="15.75">
      <c r="A18" s="43">
        <v>17</v>
      </c>
      <c r="B18" s="43">
        <v>17</v>
      </c>
      <c r="C18" s="43">
        <v>0</v>
      </c>
      <c r="D18" s="43" t="s">
        <v>465</v>
      </c>
      <c r="E18" s="43"/>
      <c r="F18" s="43" t="s">
        <v>75</v>
      </c>
      <c r="G18" s="43">
        <v>1341881</v>
      </c>
      <c r="H18" s="43">
        <v>456</v>
      </c>
      <c r="I18" s="43">
        <v>38865</v>
      </c>
      <c r="J18" s="43">
        <v>1334316</v>
      </c>
      <c r="K18" s="43">
        <v>2637332</v>
      </c>
      <c r="L18" s="43">
        <v>0</v>
      </c>
      <c r="M18" s="43">
        <v>0</v>
      </c>
      <c r="N18" s="43">
        <v>0</v>
      </c>
      <c r="O18" s="43">
        <v>0</v>
      </c>
      <c r="P18" s="43">
        <v>0</v>
      </c>
      <c r="Q18" s="43">
        <v>0</v>
      </c>
      <c r="R18" s="43"/>
      <c r="S18" s="43" t="s">
        <v>1901</v>
      </c>
    </row>
    <row r="19" spans="1:19" ht="15.75">
      <c r="A19" s="43">
        <v>18</v>
      </c>
      <c r="B19" s="43">
        <v>18</v>
      </c>
      <c r="C19" s="43">
        <v>0</v>
      </c>
      <c r="D19" s="43" t="s">
        <v>466</v>
      </c>
      <c r="E19" s="43"/>
      <c r="F19" s="43" t="s">
        <v>76</v>
      </c>
      <c r="G19" s="43">
        <v>449475</v>
      </c>
      <c r="H19" s="43">
        <v>456</v>
      </c>
      <c r="I19" s="43">
        <v>236487</v>
      </c>
      <c r="J19" s="43">
        <v>779616</v>
      </c>
      <c r="K19" s="43">
        <v>992604</v>
      </c>
      <c r="L19" s="43">
        <v>0</v>
      </c>
      <c r="M19" s="43">
        <v>0</v>
      </c>
      <c r="N19" s="43">
        <v>0</v>
      </c>
      <c r="O19" s="43">
        <v>0</v>
      </c>
      <c r="P19" s="43">
        <v>0</v>
      </c>
      <c r="Q19" s="43">
        <v>0</v>
      </c>
      <c r="R19" s="43"/>
      <c r="S19" s="43" t="s">
        <v>1901</v>
      </c>
    </row>
    <row r="20" spans="1:19" ht="15.75">
      <c r="A20" s="43">
        <v>19</v>
      </c>
      <c r="B20" s="43">
        <v>19</v>
      </c>
      <c r="C20" s="43">
        <v>0</v>
      </c>
      <c r="D20" s="43" t="s">
        <v>467</v>
      </c>
      <c r="E20" s="43"/>
      <c r="F20" s="43" t="s">
        <v>77</v>
      </c>
      <c r="G20" s="43">
        <v>55000000</v>
      </c>
      <c r="H20" s="43">
        <v>419</v>
      </c>
      <c r="I20" s="43">
        <v>55000000</v>
      </c>
      <c r="J20" s="43">
        <v>0</v>
      </c>
      <c r="K20" s="43">
        <v>0</v>
      </c>
      <c r="L20" s="43">
        <v>0</v>
      </c>
      <c r="M20" s="43">
        <v>0</v>
      </c>
      <c r="N20" s="43">
        <v>0</v>
      </c>
      <c r="O20" s="43">
        <v>0</v>
      </c>
      <c r="P20" s="43">
        <v>0</v>
      </c>
      <c r="Q20" s="43">
        <v>0</v>
      </c>
      <c r="R20" s="43"/>
      <c r="S20" s="43" t="s">
        <v>1901</v>
      </c>
    </row>
    <row r="21" spans="1:19" ht="15.75">
      <c r="A21" s="43">
        <v>20</v>
      </c>
      <c r="B21" s="43">
        <v>20</v>
      </c>
      <c r="C21" s="43">
        <v>0</v>
      </c>
      <c r="D21" s="43" t="s">
        <v>468</v>
      </c>
      <c r="E21" s="43"/>
      <c r="F21" s="43" t="s">
        <v>78</v>
      </c>
      <c r="G21" s="43">
        <v>5456214</v>
      </c>
      <c r="H21" s="43" t="s">
        <v>497</v>
      </c>
      <c r="I21" s="43">
        <v>5018812</v>
      </c>
      <c r="J21" s="43">
        <v>1801963</v>
      </c>
      <c r="K21" s="43">
        <v>2239365</v>
      </c>
      <c r="L21" s="43">
        <v>0</v>
      </c>
      <c r="M21" s="43">
        <v>0</v>
      </c>
      <c r="N21" s="43">
        <v>0</v>
      </c>
      <c r="O21" s="43">
        <v>0</v>
      </c>
      <c r="P21" s="43">
        <v>0</v>
      </c>
      <c r="Q21" s="43">
        <v>0</v>
      </c>
      <c r="R21" s="43"/>
      <c r="S21" s="43" t="s">
        <v>1901</v>
      </c>
    </row>
    <row r="22" spans="1:19" ht="15.75">
      <c r="A22" s="43">
        <v>21</v>
      </c>
      <c r="B22" s="43">
        <v>21</v>
      </c>
      <c r="C22" s="43">
        <v>0</v>
      </c>
      <c r="D22" s="43" t="s">
        <v>469</v>
      </c>
      <c r="E22" s="43"/>
      <c r="F22" s="43" t="s">
        <v>79</v>
      </c>
      <c r="G22" s="43">
        <v>100000</v>
      </c>
      <c r="H22" s="43">
        <v>480</v>
      </c>
      <c r="I22" s="43">
        <v>0</v>
      </c>
      <c r="J22" s="43">
        <v>0</v>
      </c>
      <c r="K22" s="43">
        <v>100000</v>
      </c>
      <c r="L22" s="43">
        <v>0</v>
      </c>
      <c r="M22" s="43">
        <v>0</v>
      </c>
      <c r="N22" s="43">
        <v>0</v>
      </c>
      <c r="O22" s="43">
        <v>0</v>
      </c>
      <c r="P22" s="43">
        <v>0</v>
      </c>
      <c r="Q22" s="43">
        <v>0</v>
      </c>
      <c r="R22" s="43"/>
      <c r="S22" s="43" t="s">
        <v>1901</v>
      </c>
    </row>
    <row r="23" spans="1:19" ht="15.75">
      <c r="A23" s="43">
        <v>22</v>
      </c>
      <c r="B23" s="43">
        <v>22</v>
      </c>
      <c r="C23" s="43">
        <v>0</v>
      </c>
      <c r="D23" s="43" t="s">
        <v>470</v>
      </c>
      <c r="E23" s="43"/>
      <c r="F23" s="43" t="s">
        <v>80</v>
      </c>
      <c r="G23" s="43">
        <v>22020000</v>
      </c>
      <c r="H23" s="43">
        <v>131</v>
      </c>
      <c r="I23" s="43">
        <v>71470000</v>
      </c>
      <c r="J23" s="43">
        <v>49450000</v>
      </c>
      <c r="K23" s="43">
        <v>0</v>
      </c>
      <c r="L23" s="43">
        <v>0</v>
      </c>
      <c r="M23" s="43">
        <v>0</v>
      </c>
      <c r="N23" s="43">
        <v>0</v>
      </c>
      <c r="O23" s="43">
        <v>0</v>
      </c>
      <c r="P23" s="43">
        <v>0</v>
      </c>
      <c r="Q23" s="43">
        <v>0</v>
      </c>
      <c r="R23" s="43"/>
      <c r="S23" s="43" t="s">
        <v>1901</v>
      </c>
    </row>
    <row r="24" spans="1:19" ht="15.75">
      <c r="A24" s="43">
        <v>23</v>
      </c>
      <c r="B24" s="43">
        <v>23</v>
      </c>
      <c r="C24" s="43">
        <v>0</v>
      </c>
      <c r="D24" s="43" t="s">
        <v>471</v>
      </c>
      <c r="E24" s="43"/>
      <c r="F24" s="43" t="s">
        <v>81</v>
      </c>
      <c r="G24" s="43">
        <v>0</v>
      </c>
      <c r="H24" s="43">
        <v>253</v>
      </c>
      <c r="I24" s="43">
        <v>0</v>
      </c>
      <c r="J24" s="43">
        <v>151595</v>
      </c>
      <c r="K24" s="43">
        <v>151595</v>
      </c>
      <c r="L24" s="43">
        <v>0</v>
      </c>
      <c r="M24" s="43">
        <v>0</v>
      </c>
      <c r="N24" s="43">
        <v>0</v>
      </c>
      <c r="O24" s="43">
        <v>0</v>
      </c>
      <c r="P24" s="43">
        <v>0</v>
      </c>
      <c r="Q24" s="43">
        <v>0</v>
      </c>
      <c r="R24" s="43"/>
      <c r="S24" s="43" t="s">
        <v>1901</v>
      </c>
    </row>
    <row r="25" spans="1:19" ht="15.75">
      <c r="A25" s="43">
        <v>24</v>
      </c>
      <c r="B25" s="43">
        <v>24</v>
      </c>
      <c r="C25" s="43">
        <v>0</v>
      </c>
      <c r="D25" s="43" t="s">
        <v>472</v>
      </c>
      <c r="E25" s="43"/>
      <c r="F25" s="43" t="s">
        <v>82</v>
      </c>
      <c r="G25" s="43">
        <v>2486962</v>
      </c>
      <c r="H25" s="43">
        <v>253</v>
      </c>
      <c r="I25" s="43">
        <v>376631</v>
      </c>
      <c r="J25" s="43">
        <v>0</v>
      </c>
      <c r="K25" s="43">
        <v>2110331</v>
      </c>
      <c r="L25" s="43">
        <v>0</v>
      </c>
      <c r="M25" s="43">
        <v>0</v>
      </c>
      <c r="N25" s="43">
        <v>0</v>
      </c>
      <c r="O25" s="43">
        <v>0</v>
      </c>
      <c r="P25" s="43">
        <v>0</v>
      </c>
      <c r="Q25" s="43">
        <v>0</v>
      </c>
      <c r="R25" s="43"/>
      <c r="S25" s="43" t="s">
        <v>1901</v>
      </c>
    </row>
    <row r="26" spans="1:19" ht="15.75">
      <c r="A26" s="43">
        <v>25</v>
      </c>
      <c r="B26" s="43">
        <v>25</v>
      </c>
      <c r="C26" s="43">
        <v>0</v>
      </c>
      <c r="D26" s="43" t="s">
        <v>473</v>
      </c>
      <c r="E26" s="43"/>
      <c r="F26" s="43" t="s">
        <v>83</v>
      </c>
      <c r="G26" s="43">
        <v>335422</v>
      </c>
      <c r="H26" s="43">
        <v>186</v>
      </c>
      <c r="I26" s="43">
        <v>453485</v>
      </c>
      <c r="J26" s="43">
        <v>530970</v>
      </c>
      <c r="K26" s="43">
        <v>412907</v>
      </c>
      <c r="L26" s="43">
        <v>0</v>
      </c>
      <c r="M26" s="43">
        <v>0</v>
      </c>
      <c r="N26" s="43">
        <v>0</v>
      </c>
      <c r="O26" s="43">
        <v>0</v>
      </c>
      <c r="P26" s="43">
        <v>0</v>
      </c>
      <c r="Q26" s="43">
        <v>0</v>
      </c>
      <c r="R26" s="43"/>
      <c r="S26" s="43" t="s">
        <v>1901</v>
      </c>
    </row>
    <row r="27" spans="1:19" ht="15.75">
      <c r="A27" s="43">
        <v>26</v>
      </c>
      <c r="B27" s="43">
        <v>26</v>
      </c>
      <c r="C27" s="43">
        <v>0</v>
      </c>
      <c r="D27" s="43" t="s">
        <v>474</v>
      </c>
      <c r="E27" s="43"/>
      <c r="F27" s="43" t="s">
        <v>84</v>
      </c>
      <c r="G27" s="43">
        <v>383350</v>
      </c>
      <c r="H27" s="43" t="s">
        <v>1292</v>
      </c>
      <c r="I27" s="43">
        <v>700389</v>
      </c>
      <c r="J27" s="43">
        <v>317039</v>
      </c>
      <c r="K27" s="43">
        <v>0</v>
      </c>
      <c r="L27" s="43">
        <v>0</v>
      </c>
      <c r="M27" s="43">
        <v>0</v>
      </c>
      <c r="N27" s="43">
        <v>0</v>
      </c>
      <c r="O27" s="43">
        <v>0</v>
      </c>
      <c r="P27" s="43">
        <v>0</v>
      </c>
      <c r="Q27" s="43">
        <v>0</v>
      </c>
      <c r="R27" s="43"/>
      <c r="S27" s="43" t="s">
        <v>1901</v>
      </c>
    </row>
    <row r="28" spans="1:19" ht="15.75">
      <c r="A28" s="43">
        <v>27</v>
      </c>
      <c r="B28" s="43">
        <v>27</v>
      </c>
      <c r="C28" s="43">
        <v>0</v>
      </c>
      <c r="D28" s="43" t="s">
        <v>475</v>
      </c>
      <c r="E28" s="43"/>
      <c r="F28" s="43" t="s">
        <v>85</v>
      </c>
      <c r="G28" s="43">
        <v>15034120</v>
      </c>
      <c r="H28" s="43">
        <v>931</v>
      </c>
      <c r="I28" s="43">
        <v>1685871</v>
      </c>
      <c r="J28" s="43">
        <v>0</v>
      </c>
      <c r="K28" s="43">
        <v>13348249</v>
      </c>
      <c r="L28" s="43">
        <v>0</v>
      </c>
      <c r="M28" s="43">
        <v>0</v>
      </c>
      <c r="N28" s="43">
        <v>0</v>
      </c>
      <c r="O28" s="43">
        <v>0</v>
      </c>
      <c r="P28" s="43">
        <v>0</v>
      </c>
      <c r="Q28" s="43">
        <v>0</v>
      </c>
      <c r="R28" s="43"/>
      <c r="S28" s="43" t="s">
        <v>1901</v>
      </c>
    </row>
    <row r="29" spans="1:19" ht="15.75">
      <c r="A29" s="43">
        <v>28</v>
      </c>
      <c r="B29" s="43">
        <v>28</v>
      </c>
      <c r="C29" s="43">
        <v>0</v>
      </c>
      <c r="D29" s="43" t="s">
        <v>476</v>
      </c>
      <c r="E29" s="43"/>
      <c r="F29" s="43" t="s">
        <v>87</v>
      </c>
      <c r="G29" s="43">
        <v>12867</v>
      </c>
      <c r="H29" s="51">
        <v>925</v>
      </c>
      <c r="I29" s="43">
        <v>0</v>
      </c>
      <c r="J29" s="43">
        <v>0</v>
      </c>
      <c r="K29" s="43">
        <v>12867</v>
      </c>
      <c r="L29" s="43">
        <v>0</v>
      </c>
      <c r="M29" s="43">
        <v>0</v>
      </c>
      <c r="N29" s="43">
        <v>0</v>
      </c>
      <c r="O29" s="43">
        <v>0</v>
      </c>
      <c r="P29" s="43">
        <v>0</v>
      </c>
      <c r="Q29" s="43">
        <v>0</v>
      </c>
      <c r="R29" s="43"/>
      <c r="S29" s="43" t="s">
        <v>1901</v>
      </c>
    </row>
    <row r="30" spans="1:19" ht="15.75">
      <c r="A30" s="43">
        <v>29</v>
      </c>
      <c r="B30" s="43">
        <v>29</v>
      </c>
      <c r="C30" s="43">
        <v>0</v>
      </c>
      <c r="D30" s="43" t="s">
        <v>477</v>
      </c>
      <c r="E30" s="43"/>
      <c r="F30" s="43" t="s">
        <v>88</v>
      </c>
      <c r="G30" s="43">
        <v>0</v>
      </c>
      <c r="H30" s="43">
        <v>253</v>
      </c>
      <c r="I30" s="43">
        <v>90819</v>
      </c>
      <c r="J30" s="43">
        <v>908189</v>
      </c>
      <c r="K30" s="43">
        <v>817370</v>
      </c>
      <c r="L30" s="43">
        <v>0</v>
      </c>
      <c r="M30" s="43">
        <v>0</v>
      </c>
      <c r="N30" s="43">
        <v>0</v>
      </c>
      <c r="O30" s="43">
        <v>0</v>
      </c>
      <c r="P30" s="43">
        <v>0</v>
      </c>
      <c r="Q30" s="43">
        <v>0</v>
      </c>
      <c r="R30" s="43"/>
      <c r="S30" s="43" t="s">
        <v>1901</v>
      </c>
    </row>
    <row r="31" spans="1:19" ht="15.75">
      <c r="A31" s="43">
        <v>30</v>
      </c>
      <c r="B31" s="43">
        <v>30</v>
      </c>
      <c r="C31" s="43">
        <v>0</v>
      </c>
      <c r="D31" s="43" t="s">
        <v>478</v>
      </c>
      <c r="E31" s="43"/>
      <c r="F31" s="43" t="s">
        <v>89</v>
      </c>
      <c r="G31" s="43">
        <v>0</v>
      </c>
      <c r="H31" s="43"/>
      <c r="I31" s="43">
        <v>0</v>
      </c>
      <c r="J31" s="43">
        <v>0</v>
      </c>
      <c r="K31" s="43">
        <v>0</v>
      </c>
      <c r="L31" s="43">
        <v>0</v>
      </c>
      <c r="M31" s="43">
        <v>0</v>
      </c>
      <c r="N31" s="43">
        <v>0</v>
      </c>
      <c r="O31" s="43">
        <v>0</v>
      </c>
      <c r="P31" s="43">
        <v>0</v>
      </c>
      <c r="Q31" s="43">
        <v>0</v>
      </c>
      <c r="R31" s="43"/>
      <c r="S31" s="43" t="s">
        <v>1901</v>
      </c>
    </row>
    <row r="32" spans="1:19" ht="15.75">
      <c r="A32" s="43">
        <v>31</v>
      </c>
      <c r="B32" s="43">
        <v>31</v>
      </c>
      <c r="C32" s="43">
        <v>0</v>
      </c>
      <c r="D32" s="43" t="s">
        <v>479</v>
      </c>
      <c r="E32" s="43"/>
      <c r="F32" s="43"/>
      <c r="G32" s="43">
        <v>0</v>
      </c>
      <c r="H32" s="43"/>
      <c r="I32" s="43">
        <v>0</v>
      </c>
      <c r="J32" s="43">
        <v>0</v>
      </c>
      <c r="K32" s="43">
        <v>0</v>
      </c>
      <c r="L32" s="43">
        <v>0</v>
      </c>
      <c r="M32" s="43">
        <v>0</v>
      </c>
      <c r="N32" s="43">
        <v>0</v>
      </c>
      <c r="O32" s="43">
        <v>0</v>
      </c>
      <c r="P32" s="43">
        <v>0</v>
      </c>
      <c r="Q32" s="43">
        <v>0</v>
      </c>
      <c r="R32" s="43"/>
      <c r="S32" s="43" t="s">
        <v>1901</v>
      </c>
    </row>
    <row r="33" spans="1:19" ht="15.75">
      <c r="A33" s="43">
        <v>32</v>
      </c>
      <c r="B33" s="43">
        <v>32</v>
      </c>
      <c r="C33" s="43">
        <v>0</v>
      </c>
      <c r="D33" s="43" t="s">
        <v>480</v>
      </c>
      <c r="E33" s="43"/>
      <c r="F33" s="43"/>
      <c r="G33" s="43">
        <v>0</v>
      </c>
      <c r="H33" s="43"/>
      <c r="I33" s="43">
        <v>0</v>
      </c>
      <c r="J33" s="43">
        <v>0</v>
      </c>
      <c r="K33" s="43">
        <v>0</v>
      </c>
      <c r="L33" s="43">
        <v>0</v>
      </c>
      <c r="M33" s="43">
        <v>0</v>
      </c>
      <c r="N33" s="43">
        <v>0</v>
      </c>
      <c r="O33" s="43">
        <v>0</v>
      </c>
      <c r="P33" s="43">
        <v>0</v>
      </c>
      <c r="Q33" s="43">
        <v>0</v>
      </c>
      <c r="R33" s="43"/>
      <c r="S33" s="43" t="s">
        <v>1901</v>
      </c>
    </row>
    <row r="34" spans="1:19" ht="15.75">
      <c r="A34" s="43">
        <v>33</v>
      </c>
      <c r="B34" s="43">
        <v>33</v>
      </c>
      <c r="C34" s="43">
        <v>0</v>
      </c>
      <c r="D34" s="43" t="s">
        <v>481</v>
      </c>
      <c r="E34" s="43"/>
      <c r="F34" s="43"/>
      <c r="G34" s="43">
        <v>0</v>
      </c>
      <c r="H34" s="43"/>
      <c r="I34" s="43">
        <v>0</v>
      </c>
      <c r="J34" s="43">
        <v>0</v>
      </c>
      <c r="K34" s="43">
        <v>0</v>
      </c>
      <c r="L34" s="43">
        <v>0</v>
      </c>
      <c r="M34" s="43">
        <v>0</v>
      </c>
      <c r="N34" s="43">
        <v>0</v>
      </c>
      <c r="O34" s="43">
        <v>0</v>
      </c>
      <c r="P34" s="43">
        <v>0</v>
      </c>
      <c r="Q34" s="43">
        <v>0</v>
      </c>
      <c r="R34" s="43"/>
      <c r="S34" s="43" t="s">
        <v>1901</v>
      </c>
    </row>
    <row r="35" spans="1:19" ht="15.75">
      <c r="A35" s="43">
        <v>34</v>
      </c>
      <c r="B35" s="43">
        <v>34</v>
      </c>
      <c r="C35" s="43">
        <v>0</v>
      </c>
      <c r="D35" s="43" t="s">
        <v>482</v>
      </c>
      <c r="E35" s="43"/>
      <c r="F35" s="43"/>
      <c r="G35" s="43">
        <v>0</v>
      </c>
      <c r="H35" s="43"/>
      <c r="I35" s="43">
        <v>0</v>
      </c>
      <c r="J35" s="43">
        <v>0</v>
      </c>
      <c r="K35" s="43">
        <v>0</v>
      </c>
      <c r="L35" s="43">
        <v>0</v>
      </c>
      <c r="M35" s="43">
        <v>0</v>
      </c>
      <c r="N35" s="43">
        <v>0</v>
      </c>
      <c r="O35" s="43">
        <v>0</v>
      </c>
      <c r="P35" s="43">
        <v>0</v>
      </c>
      <c r="Q35" s="43">
        <v>0</v>
      </c>
      <c r="R35" s="43"/>
      <c r="S35" s="43" t="s">
        <v>1901</v>
      </c>
    </row>
    <row r="36" spans="1:19" ht="15.75">
      <c r="A36" s="43">
        <v>35</v>
      </c>
      <c r="B36" s="43">
        <v>35</v>
      </c>
      <c r="C36" s="43">
        <v>0</v>
      </c>
      <c r="D36" s="43" t="s">
        <v>483</v>
      </c>
      <c r="E36" s="43"/>
      <c r="F36" s="43"/>
      <c r="G36" s="43">
        <v>0</v>
      </c>
      <c r="H36" s="43"/>
      <c r="I36" s="43">
        <v>0</v>
      </c>
      <c r="J36" s="43">
        <v>0</v>
      </c>
      <c r="K36" s="43">
        <v>0</v>
      </c>
      <c r="L36" s="43">
        <v>0</v>
      </c>
      <c r="M36" s="43">
        <v>0</v>
      </c>
      <c r="N36" s="43">
        <v>0</v>
      </c>
      <c r="O36" s="43">
        <v>0</v>
      </c>
      <c r="P36" s="43">
        <v>0</v>
      </c>
      <c r="Q36" s="43">
        <v>0</v>
      </c>
      <c r="R36" s="43"/>
      <c r="S36" s="43" t="s">
        <v>1901</v>
      </c>
    </row>
    <row r="37" spans="1:19" ht="15.75">
      <c r="A37" s="43">
        <v>36</v>
      </c>
      <c r="B37" s="43">
        <v>36</v>
      </c>
      <c r="C37" s="43">
        <v>0</v>
      </c>
      <c r="D37" s="43" t="s">
        <v>484</v>
      </c>
      <c r="E37" s="43"/>
      <c r="F37" s="43"/>
      <c r="G37" s="43">
        <v>0</v>
      </c>
      <c r="H37" s="43"/>
      <c r="I37" s="43">
        <v>0</v>
      </c>
      <c r="J37" s="43">
        <v>0</v>
      </c>
      <c r="K37" s="43">
        <v>0</v>
      </c>
      <c r="L37" s="43">
        <v>0</v>
      </c>
      <c r="M37" s="43">
        <v>0</v>
      </c>
      <c r="N37" s="43">
        <v>0</v>
      </c>
      <c r="O37" s="43">
        <v>0</v>
      </c>
      <c r="P37" s="43">
        <v>0</v>
      </c>
      <c r="Q37" s="43">
        <v>0</v>
      </c>
      <c r="R37" s="43"/>
      <c r="S37" s="43" t="s">
        <v>1901</v>
      </c>
    </row>
    <row r="38" spans="1:19" ht="15.75">
      <c r="A38" s="43">
        <v>37</v>
      </c>
      <c r="B38" s="43">
        <v>37</v>
      </c>
      <c r="C38" s="43">
        <v>0</v>
      </c>
      <c r="D38" s="43" t="s">
        <v>485</v>
      </c>
      <c r="E38" s="43"/>
      <c r="F38" s="43"/>
      <c r="G38" s="43">
        <v>0</v>
      </c>
      <c r="H38" s="43"/>
      <c r="I38" s="43">
        <v>0</v>
      </c>
      <c r="J38" s="43">
        <v>0</v>
      </c>
      <c r="K38" s="43">
        <v>0</v>
      </c>
      <c r="L38" s="43">
        <v>0</v>
      </c>
      <c r="M38" s="43">
        <v>0</v>
      </c>
      <c r="N38" s="43">
        <v>0</v>
      </c>
      <c r="O38" s="43">
        <v>0</v>
      </c>
      <c r="P38" s="43">
        <v>0</v>
      </c>
      <c r="Q38" s="43">
        <v>0</v>
      </c>
      <c r="R38" s="43"/>
      <c r="S38" s="43" t="s">
        <v>1901</v>
      </c>
    </row>
    <row r="39" spans="1:19" ht="15.75">
      <c r="A39" s="43">
        <v>38</v>
      </c>
      <c r="B39" s="43">
        <v>38</v>
      </c>
      <c r="C39" s="43">
        <v>0</v>
      </c>
      <c r="D39" s="43" t="s">
        <v>486</v>
      </c>
      <c r="E39" s="43"/>
      <c r="F39" s="43"/>
      <c r="G39" s="43">
        <v>0</v>
      </c>
      <c r="H39" s="43"/>
      <c r="I39" s="43">
        <v>0</v>
      </c>
      <c r="J39" s="43">
        <v>0</v>
      </c>
      <c r="K39" s="43">
        <v>0</v>
      </c>
      <c r="L39" s="43">
        <v>0</v>
      </c>
      <c r="M39" s="43">
        <v>0</v>
      </c>
      <c r="N39" s="43">
        <v>0</v>
      </c>
      <c r="O39" s="43">
        <v>0</v>
      </c>
      <c r="P39" s="43">
        <v>0</v>
      </c>
      <c r="Q39" s="43">
        <v>0</v>
      </c>
      <c r="R39" s="43"/>
      <c r="S39" s="43" t="s">
        <v>1901</v>
      </c>
    </row>
    <row r="40" spans="1:19" ht="15.75">
      <c r="A40" s="43">
        <v>39</v>
      </c>
      <c r="B40" s="43">
        <v>39</v>
      </c>
      <c r="C40" s="43">
        <v>0</v>
      </c>
      <c r="D40" s="43" t="s">
        <v>487</v>
      </c>
      <c r="E40" s="43"/>
      <c r="F40" s="43"/>
      <c r="G40" s="43">
        <v>0</v>
      </c>
      <c r="H40" s="43"/>
      <c r="I40" s="43">
        <v>0</v>
      </c>
      <c r="J40" s="43">
        <v>0</v>
      </c>
      <c r="K40" s="43">
        <v>0</v>
      </c>
      <c r="L40" s="43">
        <v>0</v>
      </c>
      <c r="M40" s="43">
        <v>0</v>
      </c>
      <c r="N40" s="43">
        <v>0</v>
      </c>
      <c r="O40" s="43">
        <v>0</v>
      </c>
      <c r="P40" s="43">
        <v>0</v>
      </c>
      <c r="Q40" s="43">
        <v>0</v>
      </c>
      <c r="R40" s="43"/>
      <c r="S40" s="43" t="s">
        <v>1901</v>
      </c>
    </row>
    <row r="41" spans="1:19" ht="15.75">
      <c r="A41" s="43">
        <v>40</v>
      </c>
      <c r="B41" s="43">
        <v>40</v>
      </c>
      <c r="C41" s="43">
        <v>0</v>
      </c>
      <c r="D41" s="43" t="s">
        <v>488</v>
      </c>
      <c r="E41" s="43"/>
      <c r="F41" s="43"/>
      <c r="G41" s="43">
        <v>0</v>
      </c>
      <c r="H41" s="43"/>
      <c r="I41" s="43">
        <v>0</v>
      </c>
      <c r="J41" s="43">
        <v>0</v>
      </c>
      <c r="K41" s="43">
        <v>0</v>
      </c>
      <c r="L41" s="43">
        <v>0</v>
      </c>
      <c r="M41" s="43">
        <v>0</v>
      </c>
      <c r="N41" s="43">
        <v>0</v>
      </c>
      <c r="O41" s="43">
        <v>0</v>
      </c>
      <c r="P41" s="43">
        <v>0</v>
      </c>
      <c r="Q41" s="43">
        <v>0</v>
      </c>
      <c r="R41" s="43"/>
      <c r="S41" s="43" t="s">
        <v>1901</v>
      </c>
    </row>
    <row r="42" spans="1:19" ht="15.75">
      <c r="A42" s="43">
        <v>41</v>
      </c>
      <c r="B42" s="43">
        <v>41</v>
      </c>
      <c r="C42" s="43">
        <v>0</v>
      </c>
      <c r="D42" s="43" t="s">
        <v>489</v>
      </c>
      <c r="E42" s="43"/>
      <c r="F42" s="43"/>
      <c r="G42" s="43">
        <v>0</v>
      </c>
      <c r="H42" s="43"/>
      <c r="I42" s="43">
        <v>0</v>
      </c>
      <c r="J42" s="43">
        <v>0</v>
      </c>
      <c r="K42" s="43">
        <v>0</v>
      </c>
      <c r="L42" s="43">
        <v>0</v>
      </c>
      <c r="M42" s="43">
        <v>0</v>
      </c>
      <c r="N42" s="43">
        <v>0</v>
      </c>
      <c r="O42" s="43">
        <v>0</v>
      </c>
      <c r="P42" s="43">
        <v>0</v>
      </c>
      <c r="Q42" s="43">
        <v>0</v>
      </c>
      <c r="R42" s="43"/>
      <c r="S42" s="43" t="s">
        <v>1901</v>
      </c>
    </row>
    <row r="43" spans="1:19" ht="15.75">
      <c r="A43" s="43">
        <v>42</v>
      </c>
      <c r="B43" s="43">
        <v>42</v>
      </c>
      <c r="C43" s="43">
        <v>0</v>
      </c>
      <c r="D43" s="43" t="s">
        <v>490</v>
      </c>
      <c r="E43" s="43"/>
      <c r="F43" s="43"/>
      <c r="G43" s="43">
        <v>0</v>
      </c>
      <c r="H43" s="43"/>
      <c r="I43" s="43">
        <v>0</v>
      </c>
      <c r="J43" s="43">
        <v>0</v>
      </c>
      <c r="K43" s="43">
        <v>0</v>
      </c>
      <c r="L43" s="43">
        <v>0</v>
      </c>
      <c r="M43" s="43">
        <v>0</v>
      </c>
      <c r="N43" s="43">
        <v>0</v>
      </c>
      <c r="O43" s="43">
        <v>0</v>
      </c>
      <c r="P43" s="43">
        <v>0</v>
      </c>
      <c r="Q43" s="43">
        <v>0</v>
      </c>
      <c r="R43" s="43"/>
      <c r="S43" s="43" t="s">
        <v>1901</v>
      </c>
    </row>
    <row r="44" spans="1:19" ht="15.75">
      <c r="A44" s="43">
        <v>43</v>
      </c>
      <c r="B44" s="43">
        <v>43</v>
      </c>
      <c r="C44" s="43">
        <v>0</v>
      </c>
      <c r="D44" s="43" t="s">
        <v>491</v>
      </c>
      <c r="E44" s="43"/>
      <c r="F44" s="43"/>
      <c r="G44" s="43">
        <v>0</v>
      </c>
      <c r="H44" s="43"/>
      <c r="I44" s="43">
        <v>0</v>
      </c>
      <c r="J44" s="43">
        <v>0</v>
      </c>
      <c r="K44" s="43">
        <v>0</v>
      </c>
      <c r="L44" s="43">
        <v>0</v>
      </c>
      <c r="M44" s="43">
        <v>0</v>
      </c>
      <c r="N44" s="43">
        <v>0</v>
      </c>
      <c r="O44" s="43">
        <v>0</v>
      </c>
      <c r="P44" s="43">
        <v>0</v>
      </c>
      <c r="Q44" s="43">
        <v>0</v>
      </c>
      <c r="R44" s="43"/>
      <c r="S44" s="43" t="s">
        <v>1901</v>
      </c>
    </row>
    <row r="45" spans="1:19" ht="15.75">
      <c r="A45" s="43">
        <v>44</v>
      </c>
      <c r="B45" s="43">
        <v>44</v>
      </c>
      <c r="C45" s="43">
        <v>0</v>
      </c>
      <c r="D45" s="43" t="s">
        <v>495</v>
      </c>
      <c r="E45" s="43"/>
      <c r="F45" s="43"/>
      <c r="G45" s="43">
        <v>0</v>
      </c>
      <c r="H45" s="43"/>
      <c r="I45" s="43">
        <v>0</v>
      </c>
      <c r="J45" s="43">
        <v>0</v>
      </c>
      <c r="K45" s="43">
        <v>0</v>
      </c>
      <c r="L45" s="43">
        <v>0</v>
      </c>
      <c r="M45" s="43">
        <v>0</v>
      </c>
      <c r="N45" s="43">
        <v>0</v>
      </c>
      <c r="O45" s="43">
        <v>0</v>
      </c>
      <c r="P45" s="43">
        <v>0</v>
      </c>
      <c r="Q45" s="43">
        <v>0</v>
      </c>
      <c r="R45" s="43"/>
      <c r="S45" s="43" t="s">
        <v>1901</v>
      </c>
    </row>
    <row r="46" spans="1:19" ht="15.75">
      <c r="A46" s="43">
        <v>45</v>
      </c>
      <c r="B46" s="43">
        <v>45</v>
      </c>
      <c r="C46" s="43">
        <v>0</v>
      </c>
      <c r="D46" s="43" t="s">
        <v>496</v>
      </c>
      <c r="E46" s="43"/>
      <c r="F46" s="43"/>
      <c r="G46" s="43">
        <v>0</v>
      </c>
      <c r="H46" s="43"/>
      <c r="I46" s="43">
        <v>0</v>
      </c>
      <c r="J46" s="43">
        <v>0</v>
      </c>
      <c r="K46" s="43">
        <v>0</v>
      </c>
      <c r="L46" s="43">
        <v>0</v>
      </c>
      <c r="M46" s="43">
        <v>0</v>
      </c>
      <c r="N46" s="43">
        <v>0</v>
      </c>
      <c r="O46" s="43">
        <v>0</v>
      </c>
      <c r="P46" s="43">
        <v>0</v>
      </c>
      <c r="Q46" s="43">
        <v>0</v>
      </c>
      <c r="R46" s="43"/>
      <c r="S46" s="43" t="s">
        <v>1901</v>
      </c>
    </row>
    <row r="47" spans="1:19" ht="15.75">
      <c r="A47" s="43">
        <v>46</v>
      </c>
      <c r="B47" s="43">
        <v>46</v>
      </c>
      <c r="C47" s="43">
        <v>0</v>
      </c>
      <c r="D47" s="43" t="s">
        <v>510</v>
      </c>
      <c r="E47" s="43"/>
      <c r="F47" s="43"/>
      <c r="G47" s="43">
        <v>0</v>
      </c>
      <c r="H47" s="43"/>
      <c r="I47" s="43">
        <v>0</v>
      </c>
      <c r="J47" s="43">
        <v>0</v>
      </c>
      <c r="K47" s="43">
        <v>0</v>
      </c>
      <c r="L47" s="43">
        <v>0</v>
      </c>
      <c r="M47" s="43">
        <v>0</v>
      </c>
      <c r="N47" s="43">
        <v>0</v>
      </c>
      <c r="O47" s="43">
        <v>0</v>
      </c>
      <c r="P47" s="43">
        <v>0</v>
      </c>
      <c r="Q47" s="43">
        <v>0</v>
      </c>
      <c r="R47" s="43"/>
      <c r="S47" s="43" t="s">
        <v>1901</v>
      </c>
    </row>
    <row r="48" spans="1:2" ht="15.75">
      <c r="A48" s="11"/>
      <c r="B48" s="11"/>
    </row>
    <row r="49" spans="1:2" ht="15.75">
      <c r="A49" s="11"/>
      <c r="B49" s="11"/>
    </row>
    <row r="50" spans="1:2" ht="15.75">
      <c r="A50" s="11"/>
      <c r="B50" s="11"/>
    </row>
    <row r="51" spans="1:2" ht="15.75">
      <c r="A51" s="11"/>
      <c r="B51" s="11"/>
    </row>
    <row r="52" spans="1:2" ht="15.75">
      <c r="A52" s="11"/>
      <c r="B52" s="11"/>
    </row>
    <row r="53" spans="1:2" ht="15.75">
      <c r="A53" s="11"/>
      <c r="B53" s="11"/>
    </row>
    <row r="54" spans="1:2" ht="15.75">
      <c r="A54" s="11"/>
      <c r="B54" s="11"/>
    </row>
    <row r="55" spans="1:2" ht="15.75">
      <c r="A55" s="11"/>
      <c r="B55" s="11"/>
    </row>
    <row r="56" spans="1:2" ht="15.75">
      <c r="A56" s="11"/>
      <c r="B56" s="11"/>
    </row>
    <row r="57" spans="1:2" ht="15.75">
      <c r="A57" s="11"/>
      <c r="B57" s="11"/>
    </row>
    <row r="58" spans="1:2" ht="15.75">
      <c r="A58" s="11"/>
      <c r="B58" s="11"/>
    </row>
    <row r="59" spans="1:2" ht="15.75">
      <c r="A59" s="11"/>
      <c r="B59" s="11"/>
    </row>
    <row r="60" spans="1:2" ht="15.75">
      <c r="A60" s="11"/>
      <c r="B60" s="11"/>
    </row>
    <row r="61" spans="1:2" ht="15.75">
      <c r="A61" s="11"/>
      <c r="B61" s="11"/>
    </row>
    <row r="62" spans="1:2" ht="15.75">
      <c r="A62" s="11"/>
      <c r="B62" s="11"/>
    </row>
    <row r="63" spans="1:2" ht="15.75">
      <c r="A63" s="11"/>
      <c r="B63" s="11"/>
    </row>
    <row r="64" spans="1:2" ht="15.75">
      <c r="A64" s="11"/>
      <c r="B64" s="11"/>
    </row>
    <row r="65" spans="1:2" ht="15.75">
      <c r="A65" s="11"/>
      <c r="B65" s="11"/>
    </row>
    <row r="66" spans="1:2" ht="15.75">
      <c r="A66" s="11"/>
      <c r="B66" s="11"/>
    </row>
    <row r="67" spans="1:2" ht="15.75">
      <c r="A67" s="11"/>
      <c r="B67" s="11"/>
    </row>
    <row r="68" spans="1:2" ht="15.75">
      <c r="A68" s="11"/>
      <c r="B68" s="11"/>
    </row>
    <row r="69" spans="1:2" ht="15.75">
      <c r="A69" s="11"/>
      <c r="B69" s="11"/>
    </row>
    <row r="70" spans="1:2" ht="15.75">
      <c r="A70" s="11"/>
      <c r="B70" s="11"/>
    </row>
    <row r="71" spans="1:2" ht="15.75">
      <c r="A71" s="11"/>
      <c r="B71" s="11"/>
    </row>
    <row r="72" spans="1:2" ht="15.75">
      <c r="A72" s="11"/>
      <c r="B72" s="11"/>
    </row>
    <row r="73" spans="1:2" ht="15.75">
      <c r="A73" s="11"/>
      <c r="B73" s="11"/>
    </row>
    <row r="74" spans="1:2" ht="15.75">
      <c r="A74" s="11"/>
      <c r="B74" s="11"/>
    </row>
    <row r="75" spans="1:2" ht="15.75">
      <c r="A75" s="11"/>
      <c r="B75" s="11"/>
    </row>
    <row r="76" spans="1:2" ht="15.75">
      <c r="A76" s="11"/>
      <c r="B76" s="11"/>
    </row>
    <row r="77" spans="1:2" ht="15.75">
      <c r="A77" s="11"/>
      <c r="B77" s="11"/>
    </row>
    <row r="78" spans="1:2" ht="15.75">
      <c r="A78" s="11"/>
      <c r="B78" s="11"/>
    </row>
    <row r="79" spans="1:2" ht="15.75">
      <c r="A79" s="11"/>
      <c r="B79" s="11"/>
    </row>
    <row r="80" spans="1:2" ht="15.75">
      <c r="A80" s="11"/>
      <c r="B80" s="11"/>
    </row>
    <row r="81" spans="1:2" ht="15.75">
      <c r="A81" s="11"/>
      <c r="B81" s="11"/>
    </row>
    <row r="82" spans="1:2" ht="15.75">
      <c r="A82" s="11"/>
      <c r="B82" s="11"/>
    </row>
    <row r="83" spans="1:2" ht="15.75">
      <c r="A83" s="11"/>
      <c r="B83" s="11"/>
    </row>
    <row r="84" spans="1:2" ht="15.75">
      <c r="A84" s="11"/>
      <c r="B84" s="11"/>
    </row>
    <row r="85" spans="1:2" ht="15.75">
      <c r="A85" s="11"/>
      <c r="B85" s="11"/>
    </row>
    <row r="86" spans="1:2" ht="15.75">
      <c r="A86" s="11"/>
      <c r="B86" s="11"/>
    </row>
    <row r="87" spans="1:2" ht="15.75">
      <c r="A87" s="11"/>
      <c r="B87" s="11"/>
    </row>
    <row r="88" spans="1:2" ht="15.75">
      <c r="A88" s="11"/>
      <c r="B88" s="11"/>
    </row>
    <row r="89" spans="1:2" ht="15.75">
      <c r="A89" s="11"/>
      <c r="B89" s="11"/>
    </row>
    <row r="90" spans="1:2" ht="15.75">
      <c r="A90" s="11"/>
      <c r="B90" s="11"/>
    </row>
    <row r="91" spans="1:2" ht="15.75">
      <c r="A91" s="11"/>
      <c r="B91" s="11"/>
    </row>
    <row r="92" spans="1:2" ht="15.75">
      <c r="A92" s="11"/>
      <c r="B92" s="11"/>
    </row>
    <row r="93" spans="1:2" ht="15.75">
      <c r="A93" s="11"/>
      <c r="B93" s="11"/>
    </row>
    <row r="94" spans="1:2" ht="15.75">
      <c r="A94" s="11"/>
      <c r="B94" s="11"/>
    </row>
    <row r="95" spans="1:2" ht="15.75">
      <c r="A95" s="11"/>
      <c r="B95" s="11"/>
    </row>
    <row r="96" spans="1:2" ht="15.75">
      <c r="A96" s="11"/>
      <c r="B96" s="11"/>
    </row>
    <row r="97" spans="1:2" ht="15.75">
      <c r="A97" s="11"/>
      <c r="B97" s="11"/>
    </row>
    <row r="98" spans="1:2" ht="15.75">
      <c r="A98" s="11"/>
      <c r="B98" s="11"/>
    </row>
  </sheetData>
  <sheetProtection/>
  <printOptions/>
  <pageMargins left="0.75" right="0.75" top="1" bottom="1" header="0.5" footer="0.5"/>
  <pageSetup horizontalDpi="600" verticalDpi="600" orientation="portrait" r:id="rId1"/>
</worksheet>
</file>

<file path=xl/worksheets/sheet37.xml><?xml version="1.0" encoding="utf-8"?>
<worksheet xmlns="http://schemas.openxmlformats.org/spreadsheetml/2006/main" xmlns:r="http://schemas.openxmlformats.org/officeDocument/2006/relationships">
  <sheetPr>
    <tabColor indexed="26"/>
  </sheetPr>
  <dimension ref="A1:V41"/>
  <sheetViews>
    <sheetView zoomScalePageLayoutView="0" workbookViewId="0" topLeftCell="A1">
      <selection activeCell="G24" sqref="G24"/>
    </sheetView>
  </sheetViews>
  <sheetFormatPr defaultColWidth="9.00390625" defaultRowHeight="15.75"/>
  <cols>
    <col min="6" max="6" width="34.125" style="0" customWidth="1"/>
  </cols>
  <sheetData>
    <row r="1" spans="1:22" ht="15.75">
      <c r="A1" s="28" t="s">
        <v>403</v>
      </c>
      <c r="B1" s="28" t="s">
        <v>404</v>
      </c>
      <c r="C1" s="28" t="s">
        <v>405</v>
      </c>
      <c r="D1" s="28" t="s">
        <v>1231</v>
      </c>
      <c r="E1" s="28" t="s">
        <v>375</v>
      </c>
      <c r="F1" s="28" t="s">
        <v>526</v>
      </c>
      <c r="G1" s="28" t="s">
        <v>527</v>
      </c>
      <c r="H1" s="28" t="s">
        <v>439</v>
      </c>
      <c r="I1" s="28" t="s">
        <v>528</v>
      </c>
      <c r="J1" s="28" t="s">
        <v>521</v>
      </c>
      <c r="K1" s="28" t="s">
        <v>529</v>
      </c>
      <c r="L1" s="28" t="s">
        <v>530</v>
      </c>
      <c r="M1" s="28" t="s">
        <v>444</v>
      </c>
      <c r="N1" s="28" t="s">
        <v>531</v>
      </c>
      <c r="O1" s="28" t="s">
        <v>532</v>
      </c>
      <c r="P1" s="28" t="s">
        <v>525</v>
      </c>
      <c r="Q1" s="28" t="s">
        <v>533</v>
      </c>
      <c r="R1" s="28" t="s">
        <v>410</v>
      </c>
      <c r="S1" s="28" t="s">
        <v>412</v>
      </c>
      <c r="T1" s="28" t="s">
        <v>414</v>
      </c>
      <c r="U1" s="28" t="s">
        <v>411</v>
      </c>
      <c r="V1" s="28" t="s">
        <v>415</v>
      </c>
    </row>
    <row r="2" spans="1:22" ht="15.75">
      <c r="A2" s="44">
        <v>1</v>
      </c>
      <c r="B2" s="44">
        <v>1</v>
      </c>
      <c r="C2" s="44">
        <v>0</v>
      </c>
      <c r="D2" s="44" t="s">
        <v>449</v>
      </c>
      <c r="E2" s="44"/>
      <c r="F2" s="44"/>
      <c r="G2" s="44"/>
      <c r="H2" s="44">
        <v>0</v>
      </c>
      <c r="I2" s="44">
        <v>0</v>
      </c>
      <c r="J2" s="44">
        <v>0</v>
      </c>
      <c r="K2" s="44">
        <v>0</v>
      </c>
      <c r="L2" s="44">
        <v>0</v>
      </c>
      <c r="M2" s="44">
        <v>0</v>
      </c>
      <c r="N2" s="44">
        <v>0</v>
      </c>
      <c r="O2" s="44">
        <v>0</v>
      </c>
      <c r="P2" s="44">
        <v>0</v>
      </c>
      <c r="Q2" s="44">
        <v>0</v>
      </c>
      <c r="R2" s="44"/>
      <c r="S2" s="44"/>
      <c r="T2" s="44"/>
      <c r="U2" s="44" t="b">
        <v>0</v>
      </c>
      <c r="V2" s="44" t="s">
        <v>1901</v>
      </c>
    </row>
    <row r="3" spans="1:22" ht="15.75">
      <c r="A3" s="28">
        <v>2</v>
      </c>
      <c r="B3" s="28">
        <v>2</v>
      </c>
      <c r="C3" s="28">
        <v>0</v>
      </c>
      <c r="D3" s="28" t="s">
        <v>450</v>
      </c>
      <c r="E3" s="28"/>
      <c r="F3" s="28" t="s">
        <v>90</v>
      </c>
      <c r="G3" s="28">
        <v>555</v>
      </c>
      <c r="H3" s="28">
        <v>1130922</v>
      </c>
      <c r="I3" s="28">
        <v>175724</v>
      </c>
      <c r="J3" s="28">
        <v>0</v>
      </c>
      <c r="K3" s="28">
        <v>955198</v>
      </c>
      <c r="L3" s="28">
        <v>0</v>
      </c>
      <c r="M3" s="28">
        <v>0</v>
      </c>
      <c r="N3" s="28">
        <v>0</v>
      </c>
      <c r="O3" s="28">
        <v>0</v>
      </c>
      <c r="P3" s="28">
        <v>0</v>
      </c>
      <c r="Q3" s="28">
        <v>0</v>
      </c>
      <c r="R3" s="28"/>
      <c r="S3" s="28"/>
      <c r="T3" s="28"/>
      <c r="U3" s="28" t="b">
        <v>0</v>
      </c>
      <c r="V3" s="28" t="s">
        <v>1901</v>
      </c>
    </row>
    <row r="4" spans="1:22" ht="15.75">
      <c r="A4" s="44">
        <v>3</v>
      </c>
      <c r="B4" s="44">
        <v>3</v>
      </c>
      <c r="C4" s="44">
        <v>0</v>
      </c>
      <c r="D4" s="44" t="s">
        <v>451</v>
      </c>
      <c r="E4" s="44"/>
      <c r="F4" s="44" t="s">
        <v>91</v>
      </c>
      <c r="G4" s="44">
        <v>411.8</v>
      </c>
      <c r="H4" s="44">
        <v>2159757</v>
      </c>
      <c r="I4" s="44">
        <v>411682</v>
      </c>
      <c r="J4" s="44">
        <v>151543</v>
      </c>
      <c r="K4" s="44">
        <v>1899618</v>
      </c>
      <c r="L4" s="44">
        <v>0</v>
      </c>
      <c r="M4" s="44">
        <v>0</v>
      </c>
      <c r="N4" s="44">
        <v>0</v>
      </c>
      <c r="O4" s="44">
        <v>0</v>
      </c>
      <c r="P4" s="44">
        <v>0</v>
      </c>
      <c r="Q4" s="44">
        <v>0</v>
      </c>
      <c r="R4" s="44"/>
      <c r="S4" s="44"/>
      <c r="T4" s="44"/>
      <c r="U4" s="44" t="b">
        <v>0</v>
      </c>
      <c r="V4" s="44" t="s">
        <v>1901</v>
      </c>
    </row>
    <row r="5" spans="1:22" ht="15.75">
      <c r="A5" s="28">
        <v>4</v>
      </c>
      <c r="B5" s="28">
        <v>4</v>
      </c>
      <c r="C5" s="28">
        <v>0</v>
      </c>
      <c r="D5" s="28" t="s">
        <v>452</v>
      </c>
      <c r="E5" s="28"/>
      <c r="F5" s="28" t="s">
        <v>92</v>
      </c>
      <c r="G5" s="28">
        <v>547</v>
      </c>
      <c r="H5" s="28">
        <v>9493756</v>
      </c>
      <c r="I5" s="28">
        <v>3797508</v>
      </c>
      <c r="J5" s="28">
        <v>0</v>
      </c>
      <c r="K5" s="28">
        <v>5696248</v>
      </c>
      <c r="L5" s="28">
        <v>0</v>
      </c>
      <c r="M5" s="28">
        <v>0</v>
      </c>
      <c r="N5" s="28">
        <v>0</v>
      </c>
      <c r="O5" s="28">
        <v>0</v>
      </c>
      <c r="P5" s="28">
        <v>0</v>
      </c>
      <c r="Q5" s="28">
        <v>0</v>
      </c>
      <c r="R5" s="28"/>
      <c r="S5" s="28"/>
      <c r="T5" s="28"/>
      <c r="U5" s="28" t="b">
        <v>0</v>
      </c>
      <c r="V5" s="28" t="s">
        <v>1901</v>
      </c>
    </row>
    <row r="6" spans="1:22" ht="15.75">
      <c r="A6" s="44">
        <v>5</v>
      </c>
      <c r="B6" s="44">
        <v>5</v>
      </c>
      <c r="C6" s="44">
        <v>0</v>
      </c>
      <c r="D6" s="44" t="s">
        <v>453</v>
      </c>
      <c r="E6" s="44"/>
      <c r="F6" s="44" t="s">
        <v>245</v>
      </c>
      <c r="G6" s="44"/>
      <c r="H6" s="44">
        <v>7154464</v>
      </c>
      <c r="I6" s="44">
        <v>111</v>
      </c>
      <c r="J6" s="44">
        <v>0</v>
      </c>
      <c r="K6" s="44">
        <v>7154353</v>
      </c>
      <c r="L6" s="44">
        <v>0</v>
      </c>
      <c r="M6" s="44">
        <v>0</v>
      </c>
      <c r="N6" s="44">
        <v>0</v>
      </c>
      <c r="O6" s="44">
        <v>0</v>
      </c>
      <c r="P6" s="44">
        <v>0</v>
      </c>
      <c r="Q6" s="44">
        <v>0</v>
      </c>
      <c r="R6" s="44"/>
      <c r="S6" s="44"/>
      <c r="T6" s="44"/>
      <c r="U6" s="44" t="b">
        <v>0</v>
      </c>
      <c r="V6" s="44" t="s">
        <v>1901</v>
      </c>
    </row>
    <row r="7" spans="1:22" ht="15.75">
      <c r="A7" s="28">
        <v>6</v>
      </c>
      <c r="B7" s="28">
        <v>6</v>
      </c>
      <c r="C7" s="28">
        <v>0</v>
      </c>
      <c r="D7" s="28" t="s">
        <v>454</v>
      </c>
      <c r="E7" s="28"/>
      <c r="F7" s="28" t="s">
        <v>246</v>
      </c>
      <c r="G7" s="28"/>
      <c r="H7" s="28">
        <v>1025992</v>
      </c>
      <c r="I7" s="28">
        <v>5747</v>
      </c>
      <c r="J7" s="28">
        <v>857</v>
      </c>
      <c r="K7" s="28">
        <v>1021102</v>
      </c>
      <c r="L7" s="28">
        <v>0</v>
      </c>
      <c r="M7" s="28">
        <v>0</v>
      </c>
      <c r="N7" s="28">
        <v>0</v>
      </c>
      <c r="O7" s="28">
        <v>0</v>
      </c>
      <c r="P7" s="28">
        <v>0</v>
      </c>
      <c r="Q7" s="28">
        <v>0</v>
      </c>
      <c r="R7" s="28"/>
      <c r="S7" s="28"/>
      <c r="T7" s="28"/>
      <c r="U7" s="28" t="b">
        <v>0</v>
      </c>
      <c r="V7" s="28" t="s">
        <v>1901</v>
      </c>
    </row>
    <row r="8" spans="1:22" ht="15.75">
      <c r="A8" s="28">
        <v>7</v>
      </c>
      <c r="B8" s="28">
        <v>7</v>
      </c>
      <c r="C8" s="28">
        <v>0</v>
      </c>
      <c r="D8" s="28" t="s">
        <v>455</v>
      </c>
      <c r="E8" s="28"/>
      <c r="F8" s="36" t="s">
        <v>247</v>
      </c>
      <c r="G8" s="28">
        <v>804</v>
      </c>
      <c r="H8" s="28">
        <v>0</v>
      </c>
      <c r="I8" s="28">
        <v>7939060</v>
      </c>
      <c r="J8" s="28">
        <v>42000000</v>
      </c>
      <c r="K8" s="36">
        <v>34060940</v>
      </c>
      <c r="L8" s="28">
        <v>0</v>
      </c>
      <c r="M8" s="28">
        <v>0</v>
      </c>
      <c r="N8" s="28">
        <v>0</v>
      </c>
      <c r="O8" s="28">
        <v>0</v>
      </c>
      <c r="P8" s="28">
        <v>0</v>
      </c>
      <c r="Q8" s="28">
        <v>0</v>
      </c>
      <c r="R8" s="28"/>
      <c r="S8" s="28"/>
      <c r="T8" s="28"/>
      <c r="U8" s="28" t="b">
        <v>0</v>
      </c>
      <c r="V8" s="28" t="s">
        <v>1901</v>
      </c>
    </row>
    <row r="9" spans="1:22" ht="15.75">
      <c r="A9" s="28">
        <v>8</v>
      </c>
      <c r="B9" s="28">
        <v>8</v>
      </c>
      <c r="C9" s="28">
        <v>0</v>
      </c>
      <c r="D9" s="28" t="s">
        <v>456</v>
      </c>
      <c r="E9" s="28"/>
      <c r="F9" s="36" t="s">
        <v>248</v>
      </c>
      <c r="G9" s="28">
        <v>804</v>
      </c>
      <c r="H9" s="28">
        <v>0</v>
      </c>
      <c r="I9" s="28">
        <v>724798</v>
      </c>
      <c r="J9" s="28">
        <v>6355373</v>
      </c>
      <c r="K9" s="36">
        <v>5630575</v>
      </c>
      <c r="L9" s="28">
        <v>0</v>
      </c>
      <c r="M9" s="28">
        <v>0</v>
      </c>
      <c r="N9" s="28">
        <v>0</v>
      </c>
      <c r="O9" s="28">
        <v>0</v>
      </c>
      <c r="P9" s="28">
        <v>0</v>
      </c>
      <c r="Q9" s="28">
        <v>0</v>
      </c>
      <c r="R9" s="28"/>
      <c r="S9" s="28"/>
      <c r="T9" s="28"/>
      <c r="U9" s="28" t="b">
        <v>0</v>
      </c>
      <c r="V9" s="28" t="s">
        <v>1901</v>
      </c>
    </row>
    <row r="10" spans="1:22" ht="15.75">
      <c r="A10" s="28">
        <v>9</v>
      </c>
      <c r="B10" s="28">
        <v>9</v>
      </c>
      <c r="C10" s="28">
        <v>0</v>
      </c>
      <c r="D10" s="28" t="s">
        <v>457</v>
      </c>
      <c r="E10" s="28"/>
      <c r="F10" s="28" t="s">
        <v>249</v>
      </c>
      <c r="G10" s="28">
        <v>804</v>
      </c>
      <c r="H10" s="28">
        <v>0</v>
      </c>
      <c r="I10" s="28">
        <v>1968576</v>
      </c>
      <c r="J10" s="28">
        <v>6644627</v>
      </c>
      <c r="K10" s="28">
        <v>4676051</v>
      </c>
      <c r="L10" s="28">
        <v>0</v>
      </c>
      <c r="M10" s="28">
        <v>0</v>
      </c>
      <c r="N10" s="28">
        <v>0</v>
      </c>
      <c r="O10" s="28">
        <v>0</v>
      </c>
      <c r="P10" s="28">
        <v>0</v>
      </c>
      <c r="Q10" s="28">
        <v>0</v>
      </c>
      <c r="R10" s="28"/>
      <c r="S10" s="28"/>
      <c r="T10" s="28"/>
      <c r="U10" s="28" t="b">
        <v>0</v>
      </c>
      <c r="V10" s="28" t="s">
        <v>1901</v>
      </c>
    </row>
    <row r="11" spans="1:22" ht="15.75">
      <c r="A11" s="28">
        <v>10</v>
      </c>
      <c r="B11" s="28">
        <v>10</v>
      </c>
      <c r="C11" s="28">
        <v>0</v>
      </c>
      <c r="D11" s="28" t="s">
        <v>458</v>
      </c>
      <c r="E11" s="28"/>
      <c r="F11" s="36"/>
      <c r="G11" s="28"/>
      <c r="H11" s="28">
        <v>0</v>
      </c>
      <c r="I11" s="28">
        <v>0</v>
      </c>
      <c r="J11" s="28">
        <v>0</v>
      </c>
      <c r="K11" s="36">
        <v>0</v>
      </c>
      <c r="L11" s="28">
        <v>0</v>
      </c>
      <c r="M11" s="28">
        <v>0</v>
      </c>
      <c r="N11" s="28">
        <v>0</v>
      </c>
      <c r="O11" s="28">
        <v>0</v>
      </c>
      <c r="P11" s="28">
        <v>0</v>
      </c>
      <c r="Q11" s="28">
        <v>0</v>
      </c>
      <c r="R11" s="28"/>
      <c r="S11" s="28"/>
      <c r="T11" s="28"/>
      <c r="U11" s="28" t="b">
        <v>0</v>
      </c>
      <c r="V11" s="28" t="s">
        <v>1901</v>
      </c>
    </row>
    <row r="12" spans="1:22" ht="15.75">
      <c r="A12" s="28">
        <v>11</v>
      </c>
      <c r="B12" s="28">
        <v>11</v>
      </c>
      <c r="C12" s="28">
        <v>0</v>
      </c>
      <c r="D12" s="28" t="s">
        <v>459</v>
      </c>
      <c r="E12" s="28"/>
      <c r="F12" s="28"/>
      <c r="G12" s="28"/>
      <c r="H12" s="28">
        <v>0</v>
      </c>
      <c r="I12" s="28">
        <v>0</v>
      </c>
      <c r="J12" s="28">
        <v>0</v>
      </c>
      <c r="K12" s="28">
        <v>0</v>
      </c>
      <c r="L12" s="28">
        <v>0</v>
      </c>
      <c r="M12" s="28">
        <v>0</v>
      </c>
      <c r="N12" s="28">
        <v>0</v>
      </c>
      <c r="O12" s="28">
        <v>0</v>
      </c>
      <c r="P12" s="28">
        <v>0</v>
      </c>
      <c r="Q12" s="28">
        <v>0</v>
      </c>
      <c r="R12" s="28"/>
      <c r="S12" s="28"/>
      <c r="T12" s="28"/>
      <c r="U12" s="28" t="b">
        <v>0</v>
      </c>
      <c r="V12" s="28" t="s">
        <v>1901</v>
      </c>
    </row>
    <row r="13" spans="1:22" ht="15.75">
      <c r="A13" s="44">
        <v>12</v>
      </c>
      <c r="B13" s="44">
        <v>12</v>
      </c>
      <c r="C13" s="44">
        <v>0</v>
      </c>
      <c r="D13" s="44" t="s">
        <v>460</v>
      </c>
      <c r="E13" s="44"/>
      <c r="F13" s="44"/>
      <c r="G13" s="44"/>
      <c r="H13" s="44">
        <v>0</v>
      </c>
      <c r="I13" s="44">
        <v>0</v>
      </c>
      <c r="J13" s="44">
        <v>0</v>
      </c>
      <c r="K13" s="44">
        <v>0</v>
      </c>
      <c r="L13" s="44">
        <v>0</v>
      </c>
      <c r="M13" s="44">
        <v>0</v>
      </c>
      <c r="N13" s="44">
        <v>0</v>
      </c>
      <c r="O13" s="44">
        <v>0</v>
      </c>
      <c r="P13" s="44">
        <v>0</v>
      </c>
      <c r="Q13" s="44">
        <v>0</v>
      </c>
      <c r="R13" s="44"/>
      <c r="S13" s="44"/>
      <c r="T13" s="44"/>
      <c r="U13" s="44" t="b">
        <v>0</v>
      </c>
      <c r="V13" s="44" t="s">
        <v>1901</v>
      </c>
    </row>
    <row r="14" spans="1:22" ht="15.75">
      <c r="A14" s="44">
        <v>13</v>
      </c>
      <c r="B14" s="44">
        <v>13</v>
      </c>
      <c r="C14" s="44">
        <v>0</v>
      </c>
      <c r="D14" s="44" t="s">
        <v>461</v>
      </c>
      <c r="E14" s="44"/>
      <c r="F14" s="44"/>
      <c r="G14" s="44"/>
      <c r="H14" s="44">
        <v>0</v>
      </c>
      <c r="I14" s="44">
        <v>0</v>
      </c>
      <c r="J14" s="44">
        <v>0</v>
      </c>
      <c r="K14" s="44">
        <v>0</v>
      </c>
      <c r="L14" s="44">
        <v>0</v>
      </c>
      <c r="M14" s="44">
        <v>0</v>
      </c>
      <c r="N14" s="44">
        <v>0</v>
      </c>
      <c r="O14" s="44">
        <v>0</v>
      </c>
      <c r="P14" s="44">
        <v>0</v>
      </c>
      <c r="Q14" s="44">
        <v>0</v>
      </c>
      <c r="R14" s="44"/>
      <c r="S14" s="44"/>
      <c r="T14" s="44"/>
      <c r="U14" s="44" t="b">
        <v>0</v>
      </c>
      <c r="V14" s="44" t="s">
        <v>1901</v>
      </c>
    </row>
    <row r="15" spans="1:22" ht="15.75">
      <c r="A15" s="28">
        <v>14</v>
      </c>
      <c r="B15" s="28">
        <v>14</v>
      </c>
      <c r="C15" s="28">
        <v>0</v>
      </c>
      <c r="D15" s="28" t="s">
        <v>462</v>
      </c>
      <c r="E15" s="28"/>
      <c r="F15" s="28"/>
      <c r="G15" s="28"/>
      <c r="H15" s="28">
        <v>0</v>
      </c>
      <c r="I15" s="28">
        <v>0</v>
      </c>
      <c r="J15" s="28">
        <v>0</v>
      </c>
      <c r="K15" s="28">
        <v>0</v>
      </c>
      <c r="L15" s="28">
        <v>0</v>
      </c>
      <c r="M15" s="28">
        <v>0</v>
      </c>
      <c r="N15" s="28">
        <v>0</v>
      </c>
      <c r="O15" s="28">
        <v>0</v>
      </c>
      <c r="P15" s="28">
        <v>0</v>
      </c>
      <c r="Q15" s="28">
        <v>0</v>
      </c>
      <c r="R15" s="28"/>
      <c r="S15" s="28"/>
      <c r="T15" s="28"/>
      <c r="U15" s="28" t="b">
        <v>0</v>
      </c>
      <c r="V15" s="28" t="s">
        <v>1901</v>
      </c>
    </row>
    <row r="16" spans="1:22" ht="15.75">
      <c r="A16" s="28">
        <v>15</v>
      </c>
      <c r="B16" s="28">
        <v>15</v>
      </c>
      <c r="C16" s="28">
        <v>0</v>
      </c>
      <c r="D16" s="28" t="s">
        <v>463</v>
      </c>
      <c r="E16" s="28"/>
      <c r="F16" s="28"/>
      <c r="G16" s="28"/>
      <c r="H16" s="28">
        <v>0</v>
      </c>
      <c r="I16" s="28">
        <v>0</v>
      </c>
      <c r="J16" s="28">
        <v>0</v>
      </c>
      <c r="K16" s="28">
        <v>0</v>
      </c>
      <c r="L16" s="28">
        <v>0</v>
      </c>
      <c r="M16" s="28">
        <v>0</v>
      </c>
      <c r="N16" s="28">
        <v>0</v>
      </c>
      <c r="O16" s="28">
        <v>0</v>
      </c>
      <c r="P16" s="28">
        <v>0</v>
      </c>
      <c r="Q16" s="28">
        <v>0</v>
      </c>
      <c r="R16" s="28"/>
      <c r="S16" s="28"/>
      <c r="T16" s="28"/>
      <c r="U16" s="28" t="b">
        <v>0</v>
      </c>
      <c r="V16" s="28" t="s">
        <v>1901</v>
      </c>
    </row>
    <row r="17" spans="1:22" ht="15.75">
      <c r="A17" s="28">
        <v>16</v>
      </c>
      <c r="B17" s="28">
        <v>16</v>
      </c>
      <c r="C17" s="28">
        <v>0</v>
      </c>
      <c r="D17" s="28" t="s">
        <v>464</v>
      </c>
      <c r="E17" s="28"/>
      <c r="F17" s="28"/>
      <c r="G17" s="28"/>
      <c r="H17" s="28">
        <v>0</v>
      </c>
      <c r="I17" s="28">
        <v>0</v>
      </c>
      <c r="J17" s="28">
        <v>0</v>
      </c>
      <c r="K17" s="28">
        <v>0</v>
      </c>
      <c r="L17" s="28">
        <v>0</v>
      </c>
      <c r="M17" s="28">
        <v>0</v>
      </c>
      <c r="N17" s="28">
        <v>0</v>
      </c>
      <c r="O17" s="28">
        <v>0</v>
      </c>
      <c r="P17" s="28">
        <v>0</v>
      </c>
      <c r="Q17" s="28">
        <v>0</v>
      </c>
      <c r="R17" s="28"/>
      <c r="S17" s="28"/>
      <c r="T17" s="28"/>
      <c r="U17" s="28" t="b">
        <v>0</v>
      </c>
      <c r="V17" s="28" t="s">
        <v>1901</v>
      </c>
    </row>
    <row r="18" spans="1:22" ht="15.75">
      <c r="A18" s="28">
        <v>17</v>
      </c>
      <c r="B18" s="28">
        <v>17</v>
      </c>
      <c r="C18" s="28">
        <v>0</v>
      </c>
      <c r="D18" s="28" t="s">
        <v>465</v>
      </c>
      <c r="E18" s="28"/>
      <c r="F18" s="28"/>
      <c r="G18" s="28"/>
      <c r="H18" s="28">
        <v>0</v>
      </c>
      <c r="I18" s="28">
        <v>0</v>
      </c>
      <c r="J18" s="28">
        <v>0</v>
      </c>
      <c r="K18" s="28">
        <v>0</v>
      </c>
      <c r="L18" s="28">
        <v>0</v>
      </c>
      <c r="M18" s="28">
        <v>0</v>
      </c>
      <c r="N18" s="28">
        <v>0</v>
      </c>
      <c r="O18" s="28">
        <v>0</v>
      </c>
      <c r="P18" s="28">
        <v>0</v>
      </c>
      <c r="Q18" s="28">
        <v>0</v>
      </c>
      <c r="R18" s="28"/>
      <c r="S18" s="28"/>
      <c r="T18" s="28"/>
      <c r="U18" s="28" t="b">
        <v>0</v>
      </c>
      <c r="V18" s="28" t="s">
        <v>1901</v>
      </c>
    </row>
    <row r="19" spans="1:22" ht="15.75">
      <c r="A19" s="28">
        <v>18</v>
      </c>
      <c r="B19" s="28">
        <v>18</v>
      </c>
      <c r="C19" s="28">
        <v>0</v>
      </c>
      <c r="D19" s="28" t="s">
        <v>466</v>
      </c>
      <c r="E19" s="28"/>
      <c r="F19" s="28"/>
      <c r="G19" s="28"/>
      <c r="H19" s="28">
        <v>0</v>
      </c>
      <c r="I19" s="28">
        <v>0</v>
      </c>
      <c r="J19" s="28">
        <v>0</v>
      </c>
      <c r="K19" s="28">
        <v>0</v>
      </c>
      <c r="L19" s="28">
        <v>0</v>
      </c>
      <c r="M19" s="28">
        <v>0</v>
      </c>
      <c r="N19" s="28">
        <v>0</v>
      </c>
      <c r="O19" s="28">
        <v>0</v>
      </c>
      <c r="P19" s="28">
        <v>0</v>
      </c>
      <c r="Q19" s="28">
        <v>0</v>
      </c>
      <c r="R19" s="28"/>
      <c r="S19" s="28"/>
      <c r="T19" s="28"/>
      <c r="U19" s="28" t="b">
        <v>0</v>
      </c>
      <c r="V19" s="28" t="s">
        <v>1901</v>
      </c>
    </row>
    <row r="20" spans="1:22" ht="15.75">
      <c r="A20" s="28">
        <v>19</v>
      </c>
      <c r="B20" s="28">
        <v>19</v>
      </c>
      <c r="C20" s="28">
        <v>0</v>
      </c>
      <c r="D20" s="28" t="s">
        <v>467</v>
      </c>
      <c r="E20" s="28"/>
      <c r="F20" s="28"/>
      <c r="G20" s="28"/>
      <c r="H20" s="28">
        <v>0</v>
      </c>
      <c r="I20" s="28">
        <v>0</v>
      </c>
      <c r="J20" s="28">
        <v>0</v>
      </c>
      <c r="K20" s="28">
        <v>0</v>
      </c>
      <c r="L20" s="28">
        <v>0</v>
      </c>
      <c r="M20" s="28">
        <v>0</v>
      </c>
      <c r="N20" s="28">
        <v>0</v>
      </c>
      <c r="O20" s="28">
        <v>0</v>
      </c>
      <c r="P20" s="28">
        <v>0</v>
      </c>
      <c r="Q20" s="28">
        <v>0</v>
      </c>
      <c r="R20" s="28"/>
      <c r="S20" s="28"/>
      <c r="T20" s="28"/>
      <c r="U20" s="28" t="b">
        <v>0</v>
      </c>
      <c r="V20" s="28" t="s">
        <v>1901</v>
      </c>
    </row>
    <row r="21" spans="1:22" ht="15.75">
      <c r="A21" s="28">
        <v>20</v>
      </c>
      <c r="B21" s="28">
        <v>20</v>
      </c>
      <c r="C21" s="28">
        <v>0</v>
      </c>
      <c r="D21" s="28" t="s">
        <v>468</v>
      </c>
      <c r="E21" s="28"/>
      <c r="F21" s="28"/>
      <c r="G21" s="28"/>
      <c r="H21" s="28">
        <v>0</v>
      </c>
      <c r="I21" s="28">
        <v>0</v>
      </c>
      <c r="J21" s="28">
        <v>0</v>
      </c>
      <c r="K21" s="28">
        <v>0</v>
      </c>
      <c r="L21" s="28">
        <v>0</v>
      </c>
      <c r="M21" s="28">
        <v>0</v>
      </c>
      <c r="N21" s="28">
        <v>0</v>
      </c>
      <c r="O21" s="28">
        <v>0</v>
      </c>
      <c r="P21" s="28">
        <v>0</v>
      </c>
      <c r="Q21" s="28">
        <v>0</v>
      </c>
      <c r="R21" s="28"/>
      <c r="S21" s="28"/>
      <c r="T21" s="28"/>
      <c r="U21" s="28" t="b">
        <v>0</v>
      </c>
      <c r="V21" s="28" t="s">
        <v>1901</v>
      </c>
    </row>
    <row r="22" spans="1:22" ht="15.75">
      <c r="A22" s="28">
        <v>21</v>
      </c>
      <c r="B22" s="28">
        <v>21</v>
      </c>
      <c r="C22" s="28">
        <v>0</v>
      </c>
      <c r="D22" s="28" t="s">
        <v>469</v>
      </c>
      <c r="E22" s="28"/>
      <c r="F22" s="28"/>
      <c r="G22" s="28"/>
      <c r="H22" s="28">
        <v>0</v>
      </c>
      <c r="I22" s="28">
        <v>0</v>
      </c>
      <c r="J22" s="28">
        <v>0</v>
      </c>
      <c r="K22" s="28">
        <v>0</v>
      </c>
      <c r="L22" s="28">
        <v>0</v>
      </c>
      <c r="M22" s="28">
        <v>0</v>
      </c>
      <c r="N22" s="28">
        <v>0</v>
      </c>
      <c r="O22" s="28">
        <v>0</v>
      </c>
      <c r="P22" s="28">
        <v>0</v>
      </c>
      <c r="Q22" s="28">
        <v>0</v>
      </c>
      <c r="R22" s="28"/>
      <c r="S22" s="28"/>
      <c r="T22" s="28"/>
      <c r="U22" s="28" t="b">
        <v>0</v>
      </c>
      <c r="V22" s="28" t="s">
        <v>1901</v>
      </c>
    </row>
    <row r="23" spans="1:22" ht="15.75">
      <c r="A23" s="28">
        <v>22</v>
      </c>
      <c r="B23" s="28">
        <v>22</v>
      </c>
      <c r="C23" s="28">
        <v>0</v>
      </c>
      <c r="D23" s="28" t="s">
        <v>470</v>
      </c>
      <c r="E23" s="28"/>
      <c r="F23" s="28"/>
      <c r="G23" s="28"/>
      <c r="H23" s="28">
        <v>0</v>
      </c>
      <c r="I23" s="28">
        <v>0</v>
      </c>
      <c r="J23" s="28">
        <v>0</v>
      </c>
      <c r="K23" s="28">
        <v>0</v>
      </c>
      <c r="L23" s="28">
        <v>0</v>
      </c>
      <c r="M23" s="28">
        <v>0</v>
      </c>
      <c r="N23" s="28">
        <v>0</v>
      </c>
      <c r="O23" s="28">
        <v>0</v>
      </c>
      <c r="P23" s="28">
        <v>0</v>
      </c>
      <c r="Q23" s="28">
        <v>0</v>
      </c>
      <c r="R23" s="28"/>
      <c r="S23" s="28"/>
      <c r="T23" s="28"/>
      <c r="U23" s="28" t="b">
        <v>0</v>
      </c>
      <c r="V23" s="28" t="s">
        <v>1901</v>
      </c>
    </row>
    <row r="24" spans="1:22" ht="15.75">
      <c r="A24" s="28">
        <v>23</v>
      </c>
      <c r="B24" s="28">
        <v>23</v>
      </c>
      <c r="C24" s="28">
        <v>0</v>
      </c>
      <c r="D24" s="28" t="s">
        <v>471</v>
      </c>
      <c r="E24" s="28"/>
      <c r="F24" s="28"/>
      <c r="G24" s="28"/>
      <c r="H24" s="28">
        <v>0</v>
      </c>
      <c r="I24" s="28">
        <v>0</v>
      </c>
      <c r="J24" s="28">
        <v>0</v>
      </c>
      <c r="K24" s="28">
        <v>0</v>
      </c>
      <c r="L24" s="28">
        <v>0</v>
      </c>
      <c r="M24" s="28">
        <v>0</v>
      </c>
      <c r="N24" s="28">
        <v>0</v>
      </c>
      <c r="O24" s="28">
        <v>0</v>
      </c>
      <c r="P24" s="28">
        <v>0</v>
      </c>
      <c r="Q24" s="28">
        <v>0</v>
      </c>
      <c r="R24" s="28"/>
      <c r="S24" s="28"/>
      <c r="T24" s="28"/>
      <c r="U24" s="28" t="b">
        <v>0</v>
      </c>
      <c r="V24" s="28" t="s">
        <v>1901</v>
      </c>
    </row>
    <row r="25" spans="1:22" ht="15.75">
      <c r="A25" s="28">
        <v>24</v>
      </c>
      <c r="B25" s="28">
        <v>24</v>
      </c>
      <c r="C25" s="28">
        <v>0</v>
      </c>
      <c r="D25" s="28" t="s">
        <v>472</v>
      </c>
      <c r="E25" s="28"/>
      <c r="F25" s="28"/>
      <c r="G25" s="28"/>
      <c r="H25" s="28">
        <v>0</v>
      </c>
      <c r="I25" s="28">
        <v>0</v>
      </c>
      <c r="J25" s="28">
        <v>0</v>
      </c>
      <c r="K25" s="28">
        <v>0</v>
      </c>
      <c r="L25" s="28">
        <v>0</v>
      </c>
      <c r="M25" s="28">
        <v>0</v>
      </c>
      <c r="N25" s="28">
        <v>0</v>
      </c>
      <c r="O25" s="28">
        <v>0</v>
      </c>
      <c r="P25" s="28">
        <v>0</v>
      </c>
      <c r="Q25" s="28">
        <v>0</v>
      </c>
      <c r="R25" s="28"/>
      <c r="S25" s="28"/>
      <c r="T25" s="28"/>
      <c r="U25" s="28" t="b">
        <v>0</v>
      </c>
      <c r="V25" s="28" t="s">
        <v>1901</v>
      </c>
    </row>
    <row r="26" spans="1:22" ht="15.75">
      <c r="A26" s="28">
        <v>25</v>
      </c>
      <c r="B26" s="28">
        <v>25</v>
      </c>
      <c r="C26" s="28">
        <v>0</v>
      </c>
      <c r="D26" s="28" t="s">
        <v>473</v>
      </c>
      <c r="E26" s="28"/>
      <c r="F26" s="28"/>
      <c r="G26" s="28"/>
      <c r="H26" s="28">
        <v>0</v>
      </c>
      <c r="I26" s="28">
        <v>0</v>
      </c>
      <c r="J26" s="28">
        <v>0</v>
      </c>
      <c r="K26" s="28">
        <v>0</v>
      </c>
      <c r="L26" s="28">
        <v>0</v>
      </c>
      <c r="M26" s="28">
        <v>0</v>
      </c>
      <c r="N26" s="28">
        <v>0</v>
      </c>
      <c r="O26" s="28">
        <v>0</v>
      </c>
      <c r="P26" s="28">
        <v>0</v>
      </c>
      <c r="Q26" s="28">
        <v>0</v>
      </c>
      <c r="R26" s="28"/>
      <c r="S26" s="28"/>
      <c r="T26" s="28"/>
      <c r="U26" s="28" t="b">
        <v>0</v>
      </c>
      <c r="V26" s="28" t="s">
        <v>1901</v>
      </c>
    </row>
    <row r="27" spans="1:22" ht="15.75">
      <c r="A27" s="28">
        <v>26</v>
      </c>
      <c r="B27" s="28">
        <v>26</v>
      </c>
      <c r="C27" s="28">
        <v>0</v>
      </c>
      <c r="D27" s="28" t="s">
        <v>474</v>
      </c>
      <c r="E27" s="28"/>
      <c r="F27" s="28"/>
      <c r="G27" s="28"/>
      <c r="H27" s="28">
        <v>0</v>
      </c>
      <c r="I27" s="28">
        <v>0</v>
      </c>
      <c r="J27" s="28">
        <v>0</v>
      </c>
      <c r="K27" s="28">
        <v>0</v>
      </c>
      <c r="L27" s="28">
        <v>0</v>
      </c>
      <c r="M27" s="28">
        <v>0</v>
      </c>
      <c r="N27" s="28">
        <v>0</v>
      </c>
      <c r="O27" s="28">
        <v>0</v>
      </c>
      <c r="P27" s="28">
        <v>0</v>
      </c>
      <c r="Q27" s="28">
        <v>0</v>
      </c>
      <c r="R27" s="28"/>
      <c r="S27" s="28"/>
      <c r="T27" s="28"/>
      <c r="U27" s="28" t="b">
        <v>0</v>
      </c>
      <c r="V27" s="28" t="s">
        <v>1901</v>
      </c>
    </row>
    <row r="28" spans="1:22" ht="15.75">
      <c r="A28" s="28">
        <v>27</v>
      </c>
      <c r="B28" s="28">
        <v>27</v>
      </c>
      <c r="C28" s="28">
        <v>0</v>
      </c>
      <c r="D28" s="28" t="s">
        <v>475</v>
      </c>
      <c r="E28" s="28"/>
      <c r="F28" s="28"/>
      <c r="G28" s="28"/>
      <c r="H28" s="28">
        <v>0</v>
      </c>
      <c r="I28" s="28">
        <v>0</v>
      </c>
      <c r="J28" s="28">
        <v>0</v>
      </c>
      <c r="K28" s="28">
        <v>0</v>
      </c>
      <c r="L28" s="28">
        <v>0</v>
      </c>
      <c r="M28" s="28">
        <v>0</v>
      </c>
      <c r="N28" s="28">
        <v>0</v>
      </c>
      <c r="O28" s="28">
        <v>0</v>
      </c>
      <c r="P28" s="28">
        <v>0</v>
      </c>
      <c r="Q28" s="28">
        <v>0</v>
      </c>
      <c r="R28" s="28"/>
      <c r="S28" s="28"/>
      <c r="T28" s="28"/>
      <c r="U28" s="28" t="b">
        <v>0</v>
      </c>
      <c r="V28" s="28" t="s">
        <v>1901</v>
      </c>
    </row>
    <row r="29" spans="1:22" ht="15.75">
      <c r="A29" s="28">
        <v>28</v>
      </c>
      <c r="B29" s="28">
        <v>28</v>
      </c>
      <c r="C29" s="28">
        <v>0</v>
      </c>
      <c r="D29" s="28" t="s">
        <v>476</v>
      </c>
      <c r="E29" s="28"/>
      <c r="F29" s="28"/>
      <c r="G29" s="28"/>
      <c r="H29" s="28">
        <v>0</v>
      </c>
      <c r="I29" s="28">
        <v>0</v>
      </c>
      <c r="J29" s="28">
        <v>0</v>
      </c>
      <c r="K29" s="28">
        <v>0</v>
      </c>
      <c r="L29" s="28">
        <v>0</v>
      </c>
      <c r="M29" s="28">
        <v>0</v>
      </c>
      <c r="N29" s="28">
        <v>0</v>
      </c>
      <c r="O29" s="28">
        <v>0</v>
      </c>
      <c r="P29" s="28">
        <v>0</v>
      </c>
      <c r="Q29" s="28">
        <v>0</v>
      </c>
      <c r="R29" s="28"/>
      <c r="S29" s="28"/>
      <c r="T29" s="28"/>
      <c r="U29" s="28" t="b">
        <v>0</v>
      </c>
      <c r="V29" s="28" t="s">
        <v>1901</v>
      </c>
    </row>
    <row r="30" spans="1:22" ht="15.75">
      <c r="A30" s="28">
        <v>29</v>
      </c>
      <c r="B30" s="28">
        <v>29</v>
      </c>
      <c r="C30" s="28">
        <v>0</v>
      </c>
      <c r="D30" s="28" t="s">
        <v>477</v>
      </c>
      <c r="E30" s="28"/>
      <c r="F30" s="28"/>
      <c r="G30" s="28"/>
      <c r="H30" s="28">
        <v>0</v>
      </c>
      <c r="I30" s="28">
        <v>0</v>
      </c>
      <c r="J30" s="28">
        <v>0</v>
      </c>
      <c r="K30" s="28">
        <v>0</v>
      </c>
      <c r="L30" s="28">
        <v>0</v>
      </c>
      <c r="M30" s="28">
        <v>0</v>
      </c>
      <c r="N30" s="28">
        <v>0</v>
      </c>
      <c r="O30" s="28">
        <v>0</v>
      </c>
      <c r="P30" s="28">
        <v>0</v>
      </c>
      <c r="Q30" s="28">
        <v>0</v>
      </c>
      <c r="R30" s="28"/>
      <c r="S30" s="28"/>
      <c r="T30" s="28"/>
      <c r="U30" s="28" t="b">
        <v>0</v>
      </c>
      <c r="V30" s="28" t="s">
        <v>1901</v>
      </c>
    </row>
    <row r="31" spans="1:22" ht="15.75">
      <c r="A31" s="28">
        <v>30</v>
      </c>
      <c r="B31" s="28">
        <v>30</v>
      </c>
      <c r="C31" s="28">
        <v>0</v>
      </c>
      <c r="D31" s="28" t="s">
        <v>478</v>
      </c>
      <c r="E31" s="28"/>
      <c r="F31" s="28"/>
      <c r="G31" s="28"/>
      <c r="H31" s="28">
        <v>0</v>
      </c>
      <c r="I31" s="28">
        <v>0</v>
      </c>
      <c r="J31" s="28">
        <v>0</v>
      </c>
      <c r="K31" s="28">
        <v>0</v>
      </c>
      <c r="L31" s="28">
        <v>0</v>
      </c>
      <c r="M31" s="28">
        <v>0</v>
      </c>
      <c r="N31" s="28">
        <v>0</v>
      </c>
      <c r="O31" s="28">
        <v>0</v>
      </c>
      <c r="P31" s="28">
        <v>0</v>
      </c>
      <c r="Q31" s="28">
        <v>0</v>
      </c>
      <c r="R31" s="28"/>
      <c r="S31" s="28"/>
      <c r="T31" s="28"/>
      <c r="U31" s="28" t="b">
        <v>0</v>
      </c>
      <c r="V31" s="28" t="s">
        <v>1901</v>
      </c>
    </row>
    <row r="32" spans="1:22" ht="15.75">
      <c r="A32" s="28">
        <v>31</v>
      </c>
      <c r="B32" s="28">
        <v>31</v>
      </c>
      <c r="C32" s="28">
        <v>0</v>
      </c>
      <c r="D32" s="28" t="s">
        <v>479</v>
      </c>
      <c r="E32" s="28"/>
      <c r="F32" s="28"/>
      <c r="G32" s="28"/>
      <c r="H32" s="28">
        <v>0</v>
      </c>
      <c r="I32" s="28">
        <v>0</v>
      </c>
      <c r="J32" s="28">
        <v>0</v>
      </c>
      <c r="K32" s="28">
        <v>0</v>
      </c>
      <c r="L32" s="28">
        <v>0</v>
      </c>
      <c r="M32" s="28">
        <v>0</v>
      </c>
      <c r="N32" s="28">
        <v>0</v>
      </c>
      <c r="O32" s="28">
        <v>0</v>
      </c>
      <c r="P32" s="28">
        <v>0</v>
      </c>
      <c r="Q32" s="28">
        <v>0</v>
      </c>
      <c r="R32" s="28"/>
      <c r="S32" s="28"/>
      <c r="T32" s="28"/>
      <c r="U32" s="28" t="b">
        <v>0</v>
      </c>
      <c r="V32" s="28" t="s">
        <v>1901</v>
      </c>
    </row>
    <row r="33" spans="1:22" ht="15.75">
      <c r="A33" s="28">
        <v>32</v>
      </c>
      <c r="B33" s="28">
        <v>32</v>
      </c>
      <c r="C33" s="28">
        <v>0</v>
      </c>
      <c r="D33" s="28" t="s">
        <v>480</v>
      </c>
      <c r="E33" s="28"/>
      <c r="F33" s="28"/>
      <c r="G33" s="28"/>
      <c r="H33" s="28">
        <v>0</v>
      </c>
      <c r="I33" s="28">
        <v>0</v>
      </c>
      <c r="J33" s="28">
        <v>0</v>
      </c>
      <c r="K33" s="28">
        <v>0</v>
      </c>
      <c r="L33" s="28">
        <v>0</v>
      </c>
      <c r="M33" s="28">
        <v>0</v>
      </c>
      <c r="N33" s="28">
        <v>0</v>
      </c>
      <c r="O33" s="28">
        <v>0</v>
      </c>
      <c r="P33" s="28">
        <v>0</v>
      </c>
      <c r="Q33" s="28">
        <v>0</v>
      </c>
      <c r="R33" s="28"/>
      <c r="S33" s="28"/>
      <c r="T33" s="28"/>
      <c r="U33" s="28" t="b">
        <v>0</v>
      </c>
      <c r="V33" s="28" t="s">
        <v>1901</v>
      </c>
    </row>
    <row r="34" spans="1:22" ht="15.75">
      <c r="A34" s="28">
        <v>33</v>
      </c>
      <c r="B34" s="28">
        <v>33</v>
      </c>
      <c r="C34" s="28">
        <v>0</v>
      </c>
      <c r="D34" s="28" t="s">
        <v>481</v>
      </c>
      <c r="E34" s="28"/>
      <c r="F34" s="28"/>
      <c r="G34" s="28"/>
      <c r="H34" s="28">
        <v>0</v>
      </c>
      <c r="I34" s="28">
        <v>0</v>
      </c>
      <c r="J34" s="28">
        <v>0</v>
      </c>
      <c r="K34" s="28">
        <v>0</v>
      </c>
      <c r="L34" s="28">
        <v>0</v>
      </c>
      <c r="M34" s="28">
        <v>0</v>
      </c>
      <c r="N34" s="28">
        <v>0</v>
      </c>
      <c r="O34" s="28">
        <v>0</v>
      </c>
      <c r="P34" s="28">
        <v>0</v>
      </c>
      <c r="Q34" s="28">
        <v>0</v>
      </c>
      <c r="R34" s="28"/>
      <c r="S34" s="28"/>
      <c r="T34" s="28"/>
      <c r="U34" s="28" t="b">
        <v>0</v>
      </c>
      <c r="V34" s="28" t="s">
        <v>1901</v>
      </c>
    </row>
    <row r="35" spans="1:22" ht="15.75">
      <c r="A35" s="28">
        <v>34</v>
      </c>
      <c r="B35" s="28">
        <v>34</v>
      </c>
      <c r="C35" s="28">
        <v>0</v>
      </c>
      <c r="D35" s="28" t="s">
        <v>482</v>
      </c>
      <c r="E35" s="28"/>
      <c r="F35" s="28"/>
      <c r="G35" s="28"/>
      <c r="H35" s="28">
        <v>0</v>
      </c>
      <c r="I35" s="28">
        <v>0</v>
      </c>
      <c r="J35" s="28">
        <v>0</v>
      </c>
      <c r="K35" s="28">
        <v>0</v>
      </c>
      <c r="L35" s="28">
        <v>0</v>
      </c>
      <c r="M35" s="28">
        <v>0</v>
      </c>
      <c r="N35" s="28">
        <v>0</v>
      </c>
      <c r="O35" s="28">
        <v>0</v>
      </c>
      <c r="P35" s="28">
        <v>0</v>
      </c>
      <c r="Q35" s="28">
        <v>0</v>
      </c>
      <c r="R35" s="28"/>
      <c r="S35" s="28"/>
      <c r="T35" s="28"/>
      <c r="U35" s="28" t="b">
        <v>0</v>
      </c>
      <c r="V35" s="28" t="s">
        <v>1901</v>
      </c>
    </row>
    <row r="36" spans="1:22" ht="15.75">
      <c r="A36" s="28">
        <v>35</v>
      </c>
      <c r="B36" s="28">
        <v>35</v>
      </c>
      <c r="C36" s="28">
        <v>0</v>
      </c>
      <c r="D36" s="28" t="s">
        <v>483</v>
      </c>
      <c r="E36" s="28"/>
      <c r="F36" s="28"/>
      <c r="G36" s="28"/>
      <c r="H36" s="28">
        <v>0</v>
      </c>
      <c r="I36" s="28">
        <v>0</v>
      </c>
      <c r="J36" s="28">
        <v>0</v>
      </c>
      <c r="K36" s="28">
        <v>0</v>
      </c>
      <c r="L36" s="28">
        <v>0</v>
      </c>
      <c r="M36" s="28">
        <v>0</v>
      </c>
      <c r="N36" s="28">
        <v>0</v>
      </c>
      <c r="O36" s="28">
        <v>0</v>
      </c>
      <c r="P36" s="28">
        <v>0</v>
      </c>
      <c r="Q36" s="28">
        <v>0</v>
      </c>
      <c r="R36" s="28"/>
      <c r="S36" s="28"/>
      <c r="T36" s="28"/>
      <c r="U36" s="28" t="b">
        <v>0</v>
      </c>
      <c r="V36" s="28" t="s">
        <v>1901</v>
      </c>
    </row>
    <row r="37" spans="1:22" ht="15.75">
      <c r="A37" s="28">
        <v>36</v>
      </c>
      <c r="B37" s="28">
        <v>36</v>
      </c>
      <c r="C37" s="28">
        <v>0</v>
      </c>
      <c r="D37" s="28" t="s">
        <v>484</v>
      </c>
      <c r="E37" s="28"/>
      <c r="F37" s="28"/>
      <c r="G37" s="28"/>
      <c r="H37" s="28">
        <v>0</v>
      </c>
      <c r="I37" s="28">
        <v>0</v>
      </c>
      <c r="J37" s="28">
        <v>0</v>
      </c>
      <c r="K37" s="28">
        <v>0</v>
      </c>
      <c r="L37" s="28">
        <v>0</v>
      </c>
      <c r="M37" s="28">
        <v>0</v>
      </c>
      <c r="N37" s="28">
        <v>0</v>
      </c>
      <c r="O37" s="28">
        <v>0</v>
      </c>
      <c r="P37" s="28">
        <v>0</v>
      </c>
      <c r="Q37" s="28">
        <v>0</v>
      </c>
      <c r="R37" s="28"/>
      <c r="S37" s="28"/>
      <c r="T37" s="28"/>
      <c r="U37" s="28" t="b">
        <v>0</v>
      </c>
      <c r="V37" s="28" t="s">
        <v>1901</v>
      </c>
    </row>
    <row r="38" spans="1:22" ht="15.75">
      <c r="A38" s="28">
        <v>37</v>
      </c>
      <c r="B38" s="28">
        <v>37</v>
      </c>
      <c r="C38" s="28">
        <v>0</v>
      </c>
      <c r="D38" s="28" t="s">
        <v>485</v>
      </c>
      <c r="E38" s="28"/>
      <c r="F38" s="28"/>
      <c r="G38" s="28"/>
      <c r="H38" s="28">
        <v>0</v>
      </c>
      <c r="I38" s="28">
        <v>0</v>
      </c>
      <c r="J38" s="28">
        <v>0</v>
      </c>
      <c r="K38" s="28">
        <v>0</v>
      </c>
      <c r="L38" s="28">
        <v>0</v>
      </c>
      <c r="M38" s="28">
        <v>0</v>
      </c>
      <c r="N38" s="28">
        <v>0</v>
      </c>
      <c r="O38" s="28">
        <v>0</v>
      </c>
      <c r="P38" s="28">
        <v>0</v>
      </c>
      <c r="Q38" s="28">
        <v>0</v>
      </c>
      <c r="R38" s="28"/>
      <c r="S38" s="28"/>
      <c r="T38" s="28"/>
      <c r="U38" s="28" t="b">
        <v>0</v>
      </c>
      <c r="V38" s="28" t="s">
        <v>1901</v>
      </c>
    </row>
    <row r="39" spans="1:22" ht="15.75">
      <c r="A39" s="28">
        <v>38</v>
      </c>
      <c r="B39" s="28">
        <v>38</v>
      </c>
      <c r="C39" s="28">
        <v>0</v>
      </c>
      <c r="D39" s="28" t="s">
        <v>486</v>
      </c>
      <c r="E39" s="28"/>
      <c r="F39" s="28"/>
      <c r="G39" s="28"/>
      <c r="H39" s="28">
        <v>0</v>
      </c>
      <c r="I39" s="28">
        <v>0</v>
      </c>
      <c r="J39" s="28">
        <v>0</v>
      </c>
      <c r="K39" s="28">
        <v>0</v>
      </c>
      <c r="L39" s="28">
        <v>0</v>
      </c>
      <c r="M39" s="28">
        <v>0</v>
      </c>
      <c r="N39" s="28">
        <v>0</v>
      </c>
      <c r="O39" s="28">
        <v>0</v>
      </c>
      <c r="P39" s="28">
        <v>0</v>
      </c>
      <c r="Q39" s="28">
        <v>0</v>
      </c>
      <c r="R39" s="28"/>
      <c r="S39" s="28"/>
      <c r="T39" s="28"/>
      <c r="U39" s="28" t="b">
        <v>0</v>
      </c>
      <c r="V39" s="28" t="s">
        <v>1901</v>
      </c>
    </row>
    <row r="40" spans="1:22" ht="15.75">
      <c r="A40" s="28">
        <v>39</v>
      </c>
      <c r="B40" s="28">
        <v>39</v>
      </c>
      <c r="C40" s="28">
        <v>0</v>
      </c>
      <c r="D40" s="28" t="s">
        <v>487</v>
      </c>
      <c r="E40" s="28"/>
      <c r="F40" s="28"/>
      <c r="G40" s="28"/>
      <c r="H40" s="28">
        <v>0</v>
      </c>
      <c r="I40" s="28">
        <v>0</v>
      </c>
      <c r="J40" s="28">
        <v>0</v>
      </c>
      <c r="K40" s="28">
        <v>0</v>
      </c>
      <c r="L40" s="28">
        <v>0</v>
      </c>
      <c r="M40" s="28">
        <v>0</v>
      </c>
      <c r="N40" s="28">
        <v>0</v>
      </c>
      <c r="O40" s="28">
        <v>0</v>
      </c>
      <c r="P40" s="28">
        <v>0</v>
      </c>
      <c r="Q40" s="28">
        <v>0</v>
      </c>
      <c r="R40" s="28"/>
      <c r="S40" s="28"/>
      <c r="T40" s="28"/>
      <c r="U40" s="28" t="b">
        <v>0</v>
      </c>
      <c r="V40" s="28" t="s">
        <v>1901</v>
      </c>
    </row>
    <row r="41" spans="1:22" ht="15.75">
      <c r="A41" s="28">
        <v>40</v>
      </c>
      <c r="B41" s="28">
        <v>40</v>
      </c>
      <c r="C41" s="28">
        <v>0</v>
      </c>
      <c r="D41" s="28" t="s">
        <v>488</v>
      </c>
      <c r="E41" s="28"/>
      <c r="F41" s="28"/>
      <c r="G41" s="28"/>
      <c r="H41" s="28">
        <v>0</v>
      </c>
      <c r="I41" s="28">
        <v>0</v>
      </c>
      <c r="J41" s="28">
        <v>0</v>
      </c>
      <c r="K41" s="28">
        <v>0</v>
      </c>
      <c r="L41" s="28">
        <v>0</v>
      </c>
      <c r="M41" s="28">
        <v>0</v>
      </c>
      <c r="N41" s="28">
        <v>0</v>
      </c>
      <c r="O41" s="28">
        <v>0</v>
      </c>
      <c r="P41" s="28">
        <v>0</v>
      </c>
      <c r="Q41" s="28">
        <v>0</v>
      </c>
      <c r="R41" s="28"/>
      <c r="S41" s="28"/>
      <c r="T41" s="28"/>
      <c r="U41" s="28" t="b">
        <v>0</v>
      </c>
      <c r="V41" s="28" t="s">
        <v>1901</v>
      </c>
    </row>
  </sheetData>
  <sheetProtection/>
  <printOptions/>
  <pageMargins left="0.75" right="0.75" top="1" bottom="1" header="0.5" footer="0.5"/>
  <pageSetup horizontalDpi="600" verticalDpi="600" orientation="portrait" r:id="rId1"/>
</worksheet>
</file>

<file path=xl/worksheets/sheet38.xml><?xml version="1.0" encoding="utf-8"?>
<worksheet xmlns="http://schemas.openxmlformats.org/spreadsheetml/2006/main" xmlns:r="http://schemas.openxmlformats.org/officeDocument/2006/relationships">
  <sheetPr>
    <tabColor indexed="26"/>
  </sheetPr>
  <dimension ref="A1:X29"/>
  <sheetViews>
    <sheetView zoomScalePageLayoutView="0" workbookViewId="0" topLeftCell="A1">
      <selection activeCell="E31" sqref="E31"/>
    </sheetView>
  </sheetViews>
  <sheetFormatPr defaultColWidth="9.00390625" defaultRowHeight="15.75"/>
  <cols>
    <col min="1" max="3" width="9.00390625" style="10" customWidth="1"/>
    <col min="4" max="4" width="20.875" style="10" customWidth="1"/>
    <col min="5" max="8" width="9.00390625" style="10" customWidth="1"/>
    <col min="9" max="9" width="9.00390625" style="73" customWidth="1"/>
    <col min="10" max="16384" width="9.00390625" style="10" customWidth="1"/>
  </cols>
  <sheetData>
    <row r="1" spans="1:24" ht="11.25">
      <c r="A1" s="89" t="s">
        <v>403</v>
      </c>
      <c r="B1" s="89" t="s">
        <v>404</v>
      </c>
      <c r="C1" s="89" t="s">
        <v>405</v>
      </c>
      <c r="D1" s="90" t="s">
        <v>374</v>
      </c>
      <c r="E1" s="89" t="s">
        <v>375</v>
      </c>
      <c r="F1" s="89" t="s">
        <v>1026</v>
      </c>
      <c r="G1" s="89" t="s">
        <v>1027</v>
      </c>
      <c r="H1" s="89" t="s">
        <v>1028</v>
      </c>
      <c r="I1" s="91" t="s">
        <v>1029</v>
      </c>
      <c r="J1" s="89" t="s">
        <v>1030</v>
      </c>
      <c r="K1" s="89" t="s">
        <v>1031</v>
      </c>
      <c r="L1" s="89" t="s">
        <v>1032</v>
      </c>
      <c r="M1" s="89" t="s">
        <v>410</v>
      </c>
      <c r="N1" s="89" t="s">
        <v>412</v>
      </c>
      <c r="O1" s="89" t="s">
        <v>414</v>
      </c>
      <c r="P1" s="89" t="s">
        <v>411</v>
      </c>
      <c r="Q1" s="89" t="s">
        <v>1033</v>
      </c>
      <c r="R1" s="89" t="s">
        <v>1034</v>
      </c>
      <c r="S1" s="89" t="s">
        <v>1035</v>
      </c>
      <c r="T1" s="89" t="s">
        <v>1036</v>
      </c>
      <c r="U1" s="89" t="s">
        <v>1037</v>
      </c>
      <c r="V1" s="89" t="s">
        <v>1038</v>
      </c>
      <c r="W1" s="89" t="s">
        <v>1039</v>
      </c>
      <c r="X1" s="89" t="s">
        <v>415</v>
      </c>
    </row>
    <row r="2" spans="1:24" ht="11.25">
      <c r="A2" s="89">
        <v>1</v>
      </c>
      <c r="B2" s="89">
        <v>1</v>
      </c>
      <c r="C2" s="89">
        <v>0</v>
      </c>
      <c r="D2" s="90" t="s">
        <v>1704</v>
      </c>
      <c r="E2" s="89"/>
      <c r="F2" s="89"/>
      <c r="G2" s="89">
        <v>0</v>
      </c>
      <c r="H2" s="89">
        <v>0</v>
      </c>
      <c r="I2" s="91">
        <v>0</v>
      </c>
      <c r="J2" s="89">
        <v>0</v>
      </c>
      <c r="K2" s="89">
        <v>0</v>
      </c>
      <c r="L2" s="89">
        <v>0</v>
      </c>
      <c r="M2" s="89" t="s">
        <v>417</v>
      </c>
      <c r="N2" s="89" t="s">
        <v>1040</v>
      </c>
      <c r="O2" s="89"/>
      <c r="P2" s="89" t="b">
        <v>0</v>
      </c>
      <c r="Q2" s="89">
        <v>0</v>
      </c>
      <c r="R2" s="89">
        <v>0</v>
      </c>
      <c r="S2" s="89">
        <v>0</v>
      </c>
      <c r="T2" s="89">
        <v>0</v>
      </c>
      <c r="U2" s="89">
        <v>0</v>
      </c>
      <c r="V2" s="89">
        <v>0</v>
      </c>
      <c r="W2" s="89">
        <v>0</v>
      </c>
      <c r="X2" s="89" t="s">
        <v>1901</v>
      </c>
    </row>
    <row r="3" spans="1:24" ht="11.25">
      <c r="A3" s="89">
        <v>2</v>
      </c>
      <c r="B3" s="89">
        <v>2</v>
      </c>
      <c r="C3" s="89">
        <v>0</v>
      </c>
      <c r="D3" s="90" t="s">
        <v>1705</v>
      </c>
      <c r="E3" s="89"/>
      <c r="F3" s="89"/>
      <c r="G3" s="89">
        <v>798497804</v>
      </c>
      <c r="H3" s="89">
        <v>694847619</v>
      </c>
      <c r="I3" s="91">
        <v>10654059</v>
      </c>
      <c r="J3" s="89">
        <v>10342303</v>
      </c>
      <c r="K3" s="89">
        <v>909876</v>
      </c>
      <c r="L3" s="89">
        <v>893576</v>
      </c>
      <c r="M3" s="89"/>
      <c r="N3" s="89"/>
      <c r="O3" s="89" t="s">
        <v>1041</v>
      </c>
      <c r="P3" s="89" t="b">
        <v>0</v>
      </c>
      <c r="Q3" s="89">
        <v>0</v>
      </c>
      <c r="R3" s="89">
        <v>0</v>
      </c>
      <c r="S3" s="89">
        <v>0</v>
      </c>
      <c r="T3" s="89">
        <v>0</v>
      </c>
      <c r="U3" s="89">
        <v>0</v>
      </c>
      <c r="V3" s="89">
        <v>0</v>
      </c>
      <c r="W3" s="89">
        <v>0</v>
      </c>
      <c r="X3" s="89" t="s">
        <v>1901</v>
      </c>
    </row>
    <row r="4" spans="1:24" ht="11.25">
      <c r="A4" s="89">
        <v>3</v>
      </c>
      <c r="B4" s="89">
        <v>3</v>
      </c>
      <c r="C4" s="89">
        <v>0</v>
      </c>
      <c r="D4" s="90" t="s">
        <v>1706</v>
      </c>
      <c r="E4" s="89"/>
      <c r="F4" s="89"/>
      <c r="G4" s="89">
        <v>0</v>
      </c>
      <c r="H4" s="89">
        <v>0</v>
      </c>
      <c r="I4" s="91">
        <v>0</v>
      </c>
      <c r="J4" s="89">
        <v>0</v>
      </c>
      <c r="K4" s="89">
        <v>0</v>
      </c>
      <c r="L4" s="89">
        <v>0</v>
      </c>
      <c r="M4" s="89" t="s">
        <v>417</v>
      </c>
      <c r="N4" s="89" t="s">
        <v>1040</v>
      </c>
      <c r="O4" s="89"/>
      <c r="P4" s="89" t="b">
        <v>0</v>
      </c>
      <c r="Q4" s="89">
        <v>0</v>
      </c>
      <c r="R4" s="89">
        <v>0</v>
      </c>
      <c r="S4" s="89">
        <v>0</v>
      </c>
      <c r="T4" s="89">
        <v>0</v>
      </c>
      <c r="U4" s="89">
        <v>0</v>
      </c>
      <c r="V4" s="89">
        <v>0</v>
      </c>
      <c r="W4" s="89">
        <v>0</v>
      </c>
      <c r="X4" s="89" t="s">
        <v>1901</v>
      </c>
    </row>
    <row r="5" spans="1:24" ht="11.25">
      <c r="A5" s="89">
        <v>4</v>
      </c>
      <c r="B5" s="89">
        <v>4</v>
      </c>
      <c r="C5" s="89">
        <v>0</v>
      </c>
      <c r="D5" s="90" t="s">
        <v>1707</v>
      </c>
      <c r="E5" s="89"/>
      <c r="F5" s="89"/>
      <c r="G5" s="89">
        <v>712485517</v>
      </c>
      <c r="H5" s="89">
        <v>633776815</v>
      </c>
      <c r="I5" s="91">
        <v>8990391</v>
      </c>
      <c r="J5" s="89">
        <v>8664501</v>
      </c>
      <c r="K5" s="89">
        <v>111674</v>
      </c>
      <c r="L5" s="89">
        <v>111588</v>
      </c>
      <c r="M5" s="89"/>
      <c r="N5" s="89"/>
      <c r="O5" s="89" t="s">
        <v>1041</v>
      </c>
      <c r="P5" s="89" t="b">
        <v>0</v>
      </c>
      <c r="Q5" s="89">
        <v>0</v>
      </c>
      <c r="R5" s="89">
        <v>561500386</v>
      </c>
      <c r="S5" s="89">
        <v>0</v>
      </c>
      <c r="T5" s="89">
        <v>0</v>
      </c>
      <c r="U5" s="89">
        <v>0</v>
      </c>
      <c r="V5" s="89">
        <v>0</v>
      </c>
      <c r="W5" s="89">
        <v>0</v>
      </c>
      <c r="X5" s="89" t="s">
        <v>1901</v>
      </c>
    </row>
    <row r="6" spans="1:24" ht="11.25">
      <c r="A6" s="89">
        <v>5</v>
      </c>
      <c r="B6" s="89">
        <v>5</v>
      </c>
      <c r="C6" s="89">
        <v>0</v>
      </c>
      <c r="D6" s="90" t="s">
        <v>1708</v>
      </c>
      <c r="E6" s="89"/>
      <c r="F6" s="89"/>
      <c r="G6" s="89">
        <v>111534136</v>
      </c>
      <c r="H6" s="89">
        <v>100965501</v>
      </c>
      <c r="I6" s="91">
        <v>1376517</v>
      </c>
      <c r="J6" s="89">
        <v>1360646</v>
      </c>
      <c r="K6" s="89">
        <v>3712</v>
      </c>
      <c r="L6" s="89">
        <v>3893</v>
      </c>
      <c r="M6" s="89"/>
      <c r="N6" s="89"/>
      <c r="O6" s="89" t="s">
        <v>1041</v>
      </c>
      <c r="P6" s="89" t="b">
        <v>0</v>
      </c>
      <c r="Q6" s="89">
        <v>0</v>
      </c>
      <c r="R6" s="89">
        <v>561500387</v>
      </c>
      <c r="S6" s="89">
        <v>0</v>
      </c>
      <c r="T6" s="89">
        <v>0</v>
      </c>
      <c r="U6" s="89">
        <v>0</v>
      </c>
      <c r="V6" s="89">
        <v>0</v>
      </c>
      <c r="W6" s="89">
        <v>0</v>
      </c>
      <c r="X6" s="89" t="s">
        <v>1901</v>
      </c>
    </row>
    <row r="7" spans="1:24" ht="11.25">
      <c r="A7" s="89">
        <v>6</v>
      </c>
      <c r="B7" s="89">
        <v>6</v>
      </c>
      <c r="C7" s="89">
        <v>0</v>
      </c>
      <c r="D7" s="90" t="s">
        <v>1709</v>
      </c>
      <c r="E7" s="89"/>
      <c r="F7" s="89"/>
      <c r="G7" s="89">
        <v>14287647</v>
      </c>
      <c r="H7" s="89">
        <v>13411958</v>
      </c>
      <c r="I7" s="91">
        <v>70566</v>
      </c>
      <c r="J7" s="89">
        <v>98107</v>
      </c>
      <c r="K7" s="89">
        <v>2628</v>
      </c>
      <c r="L7" s="89">
        <v>2417</v>
      </c>
      <c r="M7" s="89"/>
      <c r="N7" s="89"/>
      <c r="O7" s="89" t="s">
        <v>1041</v>
      </c>
      <c r="P7" s="89" t="b">
        <v>0</v>
      </c>
      <c r="Q7" s="89">
        <v>0</v>
      </c>
      <c r="R7" s="89">
        <v>0</v>
      </c>
      <c r="S7" s="89">
        <v>0</v>
      </c>
      <c r="T7" s="89">
        <v>0</v>
      </c>
      <c r="U7" s="89">
        <v>0</v>
      </c>
      <c r="V7" s="89">
        <v>0</v>
      </c>
      <c r="W7" s="89">
        <v>0</v>
      </c>
      <c r="X7" s="89" t="s">
        <v>1901</v>
      </c>
    </row>
    <row r="8" spans="1:24" ht="11.25">
      <c r="A8" s="89">
        <v>7</v>
      </c>
      <c r="B8" s="89">
        <v>7</v>
      </c>
      <c r="C8" s="89">
        <v>0</v>
      </c>
      <c r="D8" s="90" t="s">
        <v>1710</v>
      </c>
      <c r="E8" s="89"/>
      <c r="F8" s="89"/>
      <c r="G8" s="89">
        <v>0</v>
      </c>
      <c r="H8" s="89">
        <v>0</v>
      </c>
      <c r="I8" s="91">
        <v>0</v>
      </c>
      <c r="J8" s="89">
        <v>0</v>
      </c>
      <c r="K8" s="89">
        <v>0</v>
      </c>
      <c r="L8" s="89">
        <v>0</v>
      </c>
      <c r="M8" s="89"/>
      <c r="N8" s="89"/>
      <c r="O8" s="89" t="s">
        <v>1041</v>
      </c>
      <c r="P8" s="89" t="b">
        <v>0</v>
      </c>
      <c r="Q8" s="89">
        <v>0</v>
      </c>
      <c r="R8" s="89">
        <v>0</v>
      </c>
      <c r="S8" s="89">
        <v>0</v>
      </c>
      <c r="T8" s="89">
        <v>0</v>
      </c>
      <c r="U8" s="89">
        <v>0</v>
      </c>
      <c r="V8" s="89">
        <v>0</v>
      </c>
      <c r="W8" s="89">
        <v>0</v>
      </c>
      <c r="X8" s="89" t="s">
        <v>1901</v>
      </c>
    </row>
    <row r="9" spans="1:24" ht="11.25">
      <c r="A9" s="89">
        <v>8</v>
      </c>
      <c r="B9" s="89">
        <v>8</v>
      </c>
      <c r="C9" s="89">
        <v>0</v>
      </c>
      <c r="D9" s="90" t="s">
        <v>1711</v>
      </c>
      <c r="E9" s="89"/>
      <c r="F9" s="89"/>
      <c r="G9" s="89">
        <v>0</v>
      </c>
      <c r="H9" s="89">
        <v>0</v>
      </c>
      <c r="I9" s="91">
        <v>0</v>
      </c>
      <c r="J9" s="89">
        <v>0</v>
      </c>
      <c r="K9" s="89">
        <v>0</v>
      </c>
      <c r="L9" s="89">
        <v>0</v>
      </c>
      <c r="M9" s="89"/>
      <c r="N9" s="89"/>
      <c r="O9" s="89" t="s">
        <v>1041</v>
      </c>
      <c r="P9" s="89" t="b">
        <v>0</v>
      </c>
      <c r="Q9" s="89">
        <v>0</v>
      </c>
      <c r="R9" s="89">
        <v>0</v>
      </c>
      <c r="S9" s="89">
        <v>0</v>
      </c>
      <c r="T9" s="89">
        <v>0</v>
      </c>
      <c r="U9" s="89">
        <v>0</v>
      </c>
      <c r="V9" s="89">
        <v>0</v>
      </c>
      <c r="W9" s="89">
        <v>0</v>
      </c>
      <c r="X9" s="89" t="s">
        <v>1901</v>
      </c>
    </row>
    <row r="10" spans="1:24" ht="11.25">
      <c r="A10" s="89">
        <v>9</v>
      </c>
      <c r="B10" s="89">
        <v>9</v>
      </c>
      <c r="C10" s="89">
        <v>0</v>
      </c>
      <c r="D10" s="90" t="s">
        <v>1712</v>
      </c>
      <c r="E10" s="89"/>
      <c r="F10" s="89"/>
      <c r="G10" s="89">
        <v>0</v>
      </c>
      <c r="H10" s="89">
        <v>0</v>
      </c>
      <c r="I10" s="91">
        <v>0</v>
      </c>
      <c r="J10" s="89">
        <v>0</v>
      </c>
      <c r="K10" s="89">
        <v>0</v>
      </c>
      <c r="L10" s="89">
        <v>0</v>
      </c>
      <c r="M10" s="89"/>
      <c r="N10" s="89"/>
      <c r="O10" s="89" t="s">
        <v>1041</v>
      </c>
      <c r="P10" s="89" t="b">
        <v>0</v>
      </c>
      <c r="Q10" s="89">
        <v>0</v>
      </c>
      <c r="R10" s="89">
        <v>0</v>
      </c>
      <c r="S10" s="89">
        <v>0</v>
      </c>
      <c r="T10" s="89">
        <v>0</v>
      </c>
      <c r="U10" s="89">
        <v>0</v>
      </c>
      <c r="V10" s="89">
        <v>0</v>
      </c>
      <c r="W10" s="89">
        <v>0</v>
      </c>
      <c r="X10" s="89" t="s">
        <v>1901</v>
      </c>
    </row>
    <row r="11" spans="1:24" s="73" customFormat="1" ht="11.25">
      <c r="A11" s="91">
        <v>10</v>
      </c>
      <c r="B11" s="91">
        <v>10</v>
      </c>
      <c r="C11" s="91">
        <v>0</v>
      </c>
      <c r="D11" s="92" t="s">
        <v>1713</v>
      </c>
      <c r="E11" s="91"/>
      <c r="F11" s="91"/>
      <c r="G11" s="91">
        <v>1636805104</v>
      </c>
      <c r="H11" s="91">
        <v>1443001893</v>
      </c>
      <c r="I11" s="91">
        <v>21091533</v>
      </c>
      <c r="J11" s="91">
        <v>20465557</v>
      </c>
      <c r="K11" s="91">
        <v>1027890</v>
      </c>
      <c r="L11" s="91">
        <v>1011474</v>
      </c>
      <c r="M11" s="91"/>
      <c r="N11" s="91"/>
      <c r="O11" s="91"/>
      <c r="P11" s="91" t="b">
        <v>1</v>
      </c>
      <c r="Q11" s="91">
        <v>0</v>
      </c>
      <c r="R11" s="91">
        <v>0</v>
      </c>
      <c r="S11" s="91">
        <v>0</v>
      </c>
      <c r="T11" s="91">
        <v>0</v>
      </c>
      <c r="U11" s="91">
        <v>0</v>
      </c>
      <c r="V11" s="91">
        <v>0</v>
      </c>
      <c r="W11" s="91">
        <v>0</v>
      </c>
      <c r="X11" s="91" t="s">
        <v>1901</v>
      </c>
    </row>
    <row r="12" spans="1:24" ht="11.25">
      <c r="A12" s="89">
        <v>11</v>
      </c>
      <c r="B12" s="89">
        <v>11</v>
      </c>
      <c r="C12" s="89">
        <v>0</v>
      </c>
      <c r="D12" s="90" t="s">
        <v>1714</v>
      </c>
      <c r="E12" s="89"/>
      <c r="F12" s="89"/>
      <c r="G12" s="89">
        <v>202397803</v>
      </c>
      <c r="H12" s="89">
        <v>177304684</v>
      </c>
      <c r="I12" s="91">
        <v>4496639</v>
      </c>
      <c r="J12" s="89">
        <v>3157567</v>
      </c>
      <c r="K12" s="89">
        <v>9</v>
      </c>
      <c r="L12" s="89">
        <v>9</v>
      </c>
      <c r="M12" s="89"/>
      <c r="N12" s="89"/>
      <c r="O12" s="89" t="s">
        <v>1042</v>
      </c>
      <c r="P12" s="89" t="b">
        <v>0</v>
      </c>
      <c r="Q12" s="89">
        <v>0</v>
      </c>
      <c r="R12" s="89">
        <v>0</v>
      </c>
      <c r="S12" s="89">
        <v>0</v>
      </c>
      <c r="T12" s="89">
        <v>0</v>
      </c>
      <c r="U12" s="89">
        <v>0</v>
      </c>
      <c r="V12" s="89">
        <v>0</v>
      </c>
      <c r="W12" s="89">
        <v>0</v>
      </c>
      <c r="X12" s="89" t="s">
        <v>1901</v>
      </c>
    </row>
    <row r="13" spans="1:24" ht="11.25">
      <c r="A13" s="89">
        <v>12</v>
      </c>
      <c r="B13" s="89">
        <v>12</v>
      </c>
      <c r="C13" s="89">
        <v>0</v>
      </c>
      <c r="D13" s="90" t="s">
        <v>1715</v>
      </c>
      <c r="E13" s="89"/>
      <c r="F13" s="89"/>
      <c r="G13" s="89">
        <v>1839202907</v>
      </c>
      <c r="H13" s="89">
        <v>1620306577</v>
      </c>
      <c r="I13" s="91">
        <v>25588172</v>
      </c>
      <c r="J13" s="89">
        <v>23623124</v>
      </c>
      <c r="K13" s="89">
        <v>1027899</v>
      </c>
      <c r="L13" s="89">
        <v>1011483</v>
      </c>
      <c r="M13" s="89"/>
      <c r="N13" s="89"/>
      <c r="O13" s="89"/>
      <c r="P13" s="89" t="b">
        <v>1</v>
      </c>
      <c r="Q13" s="89">
        <v>0</v>
      </c>
      <c r="R13" s="89">
        <v>0</v>
      </c>
      <c r="S13" s="89">
        <v>0</v>
      </c>
      <c r="T13" s="89">
        <v>0</v>
      </c>
      <c r="U13" s="89">
        <v>0</v>
      </c>
      <c r="V13" s="89">
        <v>0</v>
      </c>
      <c r="W13" s="89">
        <v>0</v>
      </c>
      <c r="X13" s="89" t="s">
        <v>1901</v>
      </c>
    </row>
    <row r="14" spans="1:24" ht="11.25">
      <c r="A14" s="89">
        <v>13</v>
      </c>
      <c r="B14" s="89">
        <v>13</v>
      </c>
      <c r="C14" s="89">
        <v>0</v>
      </c>
      <c r="D14" s="90" t="s">
        <v>1716</v>
      </c>
      <c r="E14" s="89"/>
      <c r="F14" s="89"/>
      <c r="G14" s="89">
        <v>0</v>
      </c>
      <c r="H14" s="89">
        <v>0</v>
      </c>
      <c r="I14" s="91">
        <v>0</v>
      </c>
      <c r="J14" s="89">
        <v>0</v>
      </c>
      <c r="K14" s="89">
        <v>0</v>
      </c>
      <c r="L14" s="89">
        <v>0</v>
      </c>
      <c r="M14" s="89"/>
      <c r="N14" s="89"/>
      <c r="O14" s="89" t="s">
        <v>1043</v>
      </c>
      <c r="P14" s="89" t="b">
        <v>0</v>
      </c>
      <c r="Q14" s="89">
        <v>0</v>
      </c>
      <c r="R14" s="89">
        <v>0</v>
      </c>
      <c r="S14" s="89">
        <v>0</v>
      </c>
      <c r="T14" s="89">
        <v>0</v>
      </c>
      <c r="U14" s="89">
        <v>0</v>
      </c>
      <c r="V14" s="89">
        <v>0</v>
      </c>
      <c r="W14" s="89">
        <v>0</v>
      </c>
      <c r="X14" s="89" t="s">
        <v>1901</v>
      </c>
    </row>
    <row r="15" spans="1:24" ht="11.25">
      <c r="A15" s="89">
        <v>14</v>
      </c>
      <c r="B15" s="89">
        <v>14</v>
      </c>
      <c r="C15" s="89">
        <v>0</v>
      </c>
      <c r="D15" s="90" t="s">
        <v>1717</v>
      </c>
      <c r="E15" s="89"/>
      <c r="F15" s="89"/>
      <c r="G15" s="89">
        <v>1839202907</v>
      </c>
      <c r="H15" s="89">
        <v>1620306577</v>
      </c>
      <c r="I15" s="91">
        <v>25588172</v>
      </c>
      <c r="J15" s="89">
        <v>23623124</v>
      </c>
      <c r="K15" s="89">
        <v>1027899</v>
      </c>
      <c r="L15" s="89">
        <v>1011483</v>
      </c>
      <c r="M15" s="89"/>
      <c r="N15" s="89"/>
      <c r="O15" s="89"/>
      <c r="P15" s="89" t="b">
        <v>1</v>
      </c>
      <c r="Q15" s="89">
        <v>0</v>
      </c>
      <c r="R15" s="89">
        <v>0</v>
      </c>
      <c r="S15" s="89">
        <v>0</v>
      </c>
      <c r="T15" s="89">
        <v>561500389</v>
      </c>
      <c r="U15" s="89">
        <v>0</v>
      </c>
      <c r="V15" s="89">
        <v>0</v>
      </c>
      <c r="W15" s="89">
        <v>0</v>
      </c>
      <c r="X15" s="89" t="s">
        <v>1901</v>
      </c>
    </row>
    <row r="16" spans="1:24" ht="11.25">
      <c r="A16" s="89">
        <v>15</v>
      </c>
      <c r="B16" s="89">
        <v>15</v>
      </c>
      <c r="C16" s="89">
        <v>0</v>
      </c>
      <c r="D16" s="90" t="s">
        <v>1718</v>
      </c>
      <c r="E16" s="89"/>
      <c r="F16" s="89"/>
      <c r="G16" s="89">
        <v>0</v>
      </c>
      <c r="H16" s="89">
        <v>0</v>
      </c>
      <c r="I16" s="91">
        <v>0</v>
      </c>
      <c r="J16" s="89">
        <v>0</v>
      </c>
      <c r="K16" s="89">
        <v>0</v>
      </c>
      <c r="L16" s="89">
        <v>0</v>
      </c>
      <c r="M16" s="89" t="s">
        <v>417</v>
      </c>
      <c r="N16" s="89" t="s">
        <v>1040</v>
      </c>
      <c r="O16" s="89"/>
      <c r="P16" s="89" t="b">
        <v>0</v>
      </c>
      <c r="Q16" s="89">
        <v>0</v>
      </c>
      <c r="R16" s="89">
        <v>0</v>
      </c>
      <c r="S16" s="89">
        <v>0</v>
      </c>
      <c r="T16" s="89">
        <v>0</v>
      </c>
      <c r="U16" s="89">
        <v>0</v>
      </c>
      <c r="V16" s="89">
        <v>0</v>
      </c>
      <c r="W16" s="89">
        <v>0</v>
      </c>
      <c r="X16" s="89" t="s">
        <v>1901</v>
      </c>
    </row>
    <row r="17" spans="1:24" ht="11.25">
      <c r="A17" s="89">
        <v>16</v>
      </c>
      <c r="B17" s="89">
        <v>16</v>
      </c>
      <c r="C17" s="89">
        <v>0</v>
      </c>
      <c r="D17" s="90" t="s">
        <v>1719</v>
      </c>
      <c r="E17" s="89"/>
      <c r="F17" s="89"/>
      <c r="G17" s="89">
        <v>2857384</v>
      </c>
      <c r="H17" s="89">
        <v>2738163</v>
      </c>
      <c r="I17" s="91">
        <v>0</v>
      </c>
      <c r="J17" s="89">
        <v>0</v>
      </c>
      <c r="K17" s="89">
        <v>0</v>
      </c>
      <c r="L17" s="89">
        <v>0</v>
      </c>
      <c r="M17" s="89" t="s">
        <v>417</v>
      </c>
      <c r="N17" s="89" t="s">
        <v>1044</v>
      </c>
      <c r="O17" s="89" t="s">
        <v>1045</v>
      </c>
      <c r="P17" s="89" t="b">
        <v>0</v>
      </c>
      <c r="Q17" s="89">
        <v>0</v>
      </c>
      <c r="R17" s="89">
        <v>0</v>
      </c>
      <c r="S17" s="89">
        <v>0</v>
      </c>
      <c r="T17" s="89">
        <v>0</v>
      </c>
      <c r="U17" s="89">
        <v>0</v>
      </c>
      <c r="V17" s="89">
        <v>0</v>
      </c>
      <c r="W17" s="89">
        <v>0</v>
      </c>
      <c r="X17" s="89" t="s">
        <v>1901</v>
      </c>
    </row>
    <row r="18" spans="1:24" ht="11.25">
      <c r="A18" s="89">
        <v>17</v>
      </c>
      <c r="B18" s="89">
        <v>17</v>
      </c>
      <c r="C18" s="89">
        <v>0</v>
      </c>
      <c r="D18" s="90" t="s">
        <v>1720</v>
      </c>
      <c r="E18" s="89"/>
      <c r="F18" s="89"/>
      <c r="G18" s="89">
        <v>12159569</v>
      </c>
      <c r="H18" s="89">
        <v>12048629</v>
      </c>
      <c r="I18" s="91">
        <v>0</v>
      </c>
      <c r="J18" s="89">
        <v>0</v>
      </c>
      <c r="K18" s="89">
        <v>0</v>
      </c>
      <c r="L18" s="89">
        <v>0</v>
      </c>
      <c r="M18" s="89" t="s">
        <v>417</v>
      </c>
      <c r="N18" s="89" t="s">
        <v>1044</v>
      </c>
      <c r="O18" s="89" t="s">
        <v>1045</v>
      </c>
      <c r="P18" s="89" t="b">
        <v>0</v>
      </c>
      <c r="Q18" s="89">
        <v>0</v>
      </c>
      <c r="R18" s="89">
        <v>0</v>
      </c>
      <c r="S18" s="89">
        <v>0</v>
      </c>
      <c r="T18" s="89">
        <v>0</v>
      </c>
      <c r="U18" s="89">
        <v>0</v>
      </c>
      <c r="V18" s="89">
        <v>0</v>
      </c>
      <c r="W18" s="89">
        <v>0</v>
      </c>
      <c r="X18" s="89" t="s">
        <v>1901</v>
      </c>
    </row>
    <row r="19" spans="1:24" ht="11.25">
      <c r="A19" s="89">
        <v>18</v>
      </c>
      <c r="B19" s="89">
        <v>18</v>
      </c>
      <c r="C19" s="89">
        <v>0</v>
      </c>
      <c r="D19" s="90" t="s">
        <v>1721</v>
      </c>
      <c r="E19" s="89"/>
      <c r="F19" s="89"/>
      <c r="G19" s="89">
        <v>0</v>
      </c>
      <c r="H19" s="89">
        <v>0</v>
      </c>
      <c r="I19" s="91">
        <v>0</v>
      </c>
      <c r="J19" s="89">
        <v>0</v>
      </c>
      <c r="K19" s="89">
        <v>0</v>
      </c>
      <c r="L19" s="89">
        <v>0</v>
      </c>
      <c r="M19" s="89" t="s">
        <v>417</v>
      </c>
      <c r="N19" s="89" t="s">
        <v>1044</v>
      </c>
      <c r="O19" s="89" t="s">
        <v>1045</v>
      </c>
      <c r="P19" s="89" t="b">
        <v>0</v>
      </c>
      <c r="Q19" s="89">
        <v>0</v>
      </c>
      <c r="R19" s="89">
        <v>0</v>
      </c>
      <c r="S19" s="89">
        <v>0</v>
      </c>
      <c r="T19" s="89">
        <v>0</v>
      </c>
      <c r="U19" s="89">
        <v>0</v>
      </c>
      <c r="V19" s="89">
        <v>0</v>
      </c>
      <c r="W19" s="89">
        <v>0</v>
      </c>
      <c r="X19" s="89" t="s">
        <v>1901</v>
      </c>
    </row>
    <row r="20" spans="1:24" ht="11.25">
      <c r="A20" s="89">
        <v>19</v>
      </c>
      <c r="B20" s="89">
        <v>19</v>
      </c>
      <c r="C20" s="89">
        <v>0</v>
      </c>
      <c r="D20" s="90" t="s">
        <v>1722</v>
      </c>
      <c r="E20" s="89"/>
      <c r="F20" s="89"/>
      <c r="G20" s="89">
        <v>11031178</v>
      </c>
      <c r="H20" s="89">
        <v>10146951</v>
      </c>
      <c r="I20" s="91">
        <v>0</v>
      </c>
      <c r="J20" s="89">
        <v>0</v>
      </c>
      <c r="K20" s="89">
        <v>0</v>
      </c>
      <c r="L20" s="89">
        <v>0</v>
      </c>
      <c r="M20" s="89" t="s">
        <v>417</v>
      </c>
      <c r="N20" s="89" t="s">
        <v>1044</v>
      </c>
      <c r="O20" s="89" t="s">
        <v>1045</v>
      </c>
      <c r="P20" s="89" t="b">
        <v>0</v>
      </c>
      <c r="Q20" s="89">
        <v>0</v>
      </c>
      <c r="R20" s="89">
        <v>0</v>
      </c>
      <c r="S20" s="89">
        <v>0</v>
      </c>
      <c r="T20" s="89">
        <v>0</v>
      </c>
      <c r="U20" s="89">
        <v>0</v>
      </c>
      <c r="V20" s="89">
        <v>0</v>
      </c>
      <c r="W20" s="89">
        <v>0</v>
      </c>
      <c r="X20" s="89" t="s">
        <v>1901</v>
      </c>
    </row>
    <row r="21" spans="1:24" ht="11.25">
      <c r="A21" s="89">
        <v>20</v>
      </c>
      <c r="B21" s="89">
        <v>20</v>
      </c>
      <c r="C21" s="89">
        <v>0</v>
      </c>
      <c r="D21" s="90" t="s">
        <v>1723</v>
      </c>
      <c r="E21" s="89"/>
      <c r="F21" s="89"/>
      <c r="G21" s="89">
        <v>0</v>
      </c>
      <c r="H21" s="89">
        <v>0</v>
      </c>
      <c r="I21" s="91">
        <v>0</v>
      </c>
      <c r="J21" s="89">
        <v>0</v>
      </c>
      <c r="K21" s="89">
        <v>0</v>
      </c>
      <c r="L21" s="89">
        <v>0</v>
      </c>
      <c r="M21" s="89" t="s">
        <v>417</v>
      </c>
      <c r="N21" s="89" t="s">
        <v>1044</v>
      </c>
      <c r="O21" s="89" t="s">
        <v>1045</v>
      </c>
      <c r="P21" s="89" t="b">
        <v>0</v>
      </c>
      <c r="Q21" s="89">
        <v>0</v>
      </c>
      <c r="R21" s="89">
        <v>0</v>
      </c>
      <c r="S21" s="89">
        <v>0</v>
      </c>
      <c r="T21" s="89">
        <v>0</v>
      </c>
      <c r="U21" s="89">
        <v>0</v>
      </c>
      <c r="V21" s="89">
        <v>0</v>
      </c>
      <c r="W21" s="89">
        <v>0</v>
      </c>
      <c r="X21" s="89" t="s">
        <v>1901</v>
      </c>
    </row>
    <row r="22" spans="1:24" ht="11.25">
      <c r="A22" s="89">
        <v>21</v>
      </c>
      <c r="B22" s="89">
        <v>21</v>
      </c>
      <c r="C22" s="89">
        <v>0</v>
      </c>
      <c r="D22" s="90" t="s">
        <v>1724</v>
      </c>
      <c r="E22" s="89"/>
      <c r="F22" s="89"/>
      <c r="G22" s="89">
        <v>19606394</v>
      </c>
      <c r="H22" s="89">
        <v>39553563</v>
      </c>
      <c r="I22" s="91">
        <v>0</v>
      </c>
      <c r="J22" s="89">
        <v>0</v>
      </c>
      <c r="K22" s="89">
        <v>0</v>
      </c>
      <c r="L22" s="89">
        <v>0</v>
      </c>
      <c r="M22" s="89" t="s">
        <v>417</v>
      </c>
      <c r="N22" s="89" t="s">
        <v>1044</v>
      </c>
      <c r="O22" s="89" t="s">
        <v>1045</v>
      </c>
      <c r="P22" s="89" t="b">
        <v>0</v>
      </c>
      <c r="Q22" s="89">
        <v>0</v>
      </c>
      <c r="R22" s="89">
        <v>0</v>
      </c>
      <c r="S22" s="89">
        <v>0</v>
      </c>
      <c r="T22" s="89">
        <v>0</v>
      </c>
      <c r="U22" s="89">
        <v>0</v>
      </c>
      <c r="V22" s="89">
        <v>0</v>
      </c>
      <c r="W22" s="89">
        <v>0</v>
      </c>
      <c r="X22" s="89" t="s">
        <v>1901</v>
      </c>
    </row>
    <row r="23" spans="1:24" ht="11.25">
      <c r="A23" s="89">
        <v>22</v>
      </c>
      <c r="B23" s="89">
        <v>22</v>
      </c>
      <c r="C23" s="89">
        <v>0</v>
      </c>
      <c r="D23" s="90" t="s">
        <v>1725</v>
      </c>
      <c r="E23" s="89"/>
      <c r="F23" s="89"/>
      <c r="G23" s="89">
        <v>9920949</v>
      </c>
      <c r="H23" s="89">
        <v>0</v>
      </c>
      <c r="I23" s="91">
        <v>0</v>
      </c>
      <c r="J23" s="89">
        <v>0</v>
      </c>
      <c r="K23" s="89">
        <v>0</v>
      </c>
      <c r="L23" s="89">
        <v>0</v>
      </c>
      <c r="M23" s="89"/>
      <c r="N23" s="89"/>
      <c r="O23" s="89" t="s">
        <v>1045</v>
      </c>
      <c r="P23" s="89" t="b">
        <v>0</v>
      </c>
      <c r="Q23" s="89">
        <v>0</v>
      </c>
      <c r="R23" s="89">
        <v>0</v>
      </c>
      <c r="S23" s="89">
        <v>0</v>
      </c>
      <c r="T23" s="89">
        <v>0</v>
      </c>
      <c r="U23" s="89">
        <v>0</v>
      </c>
      <c r="V23" s="89">
        <v>0</v>
      </c>
      <c r="W23" s="89">
        <v>0</v>
      </c>
      <c r="X23" s="89" t="s">
        <v>1901</v>
      </c>
    </row>
    <row r="24" spans="1:24" ht="11.25">
      <c r="A24" s="89">
        <v>23</v>
      </c>
      <c r="B24" s="89">
        <v>23</v>
      </c>
      <c r="C24" s="89">
        <v>0</v>
      </c>
      <c r="D24" s="90" t="s">
        <v>1726</v>
      </c>
      <c r="E24" s="89"/>
      <c r="F24" s="89"/>
      <c r="G24" s="89">
        <v>0</v>
      </c>
      <c r="H24" s="89">
        <v>0</v>
      </c>
      <c r="I24" s="91">
        <v>0</v>
      </c>
      <c r="J24" s="89">
        <v>0</v>
      </c>
      <c r="K24" s="89">
        <v>0</v>
      </c>
      <c r="L24" s="89">
        <v>0</v>
      </c>
      <c r="M24" s="89"/>
      <c r="N24" s="89"/>
      <c r="O24" s="89" t="s">
        <v>1045</v>
      </c>
      <c r="P24" s="89" t="b">
        <v>0</v>
      </c>
      <c r="Q24" s="89">
        <v>0</v>
      </c>
      <c r="R24" s="89">
        <v>0</v>
      </c>
      <c r="S24" s="89">
        <v>0</v>
      </c>
      <c r="T24" s="89">
        <v>0</v>
      </c>
      <c r="U24" s="89">
        <v>0</v>
      </c>
      <c r="V24" s="89">
        <v>0</v>
      </c>
      <c r="W24" s="89">
        <v>0</v>
      </c>
      <c r="X24" s="89" t="s">
        <v>1901</v>
      </c>
    </row>
    <row r="25" spans="1:24" ht="11.25">
      <c r="A25" s="89">
        <v>24</v>
      </c>
      <c r="B25" s="89">
        <v>24</v>
      </c>
      <c r="C25" s="89">
        <v>0</v>
      </c>
      <c r="D25" s="90" t="s">
        <v>1727</v>
      </c>
      <c r="E25" s="89"/>
      <c r="F25" s="89"/>
      <c r="G25" s="89">
        <v>0</v>
      </c>
      <c r="H25" s="89">
        <v>0</v>
      </c>
      <c r="I25" s="91">
        <v>0</v>
      </c>
      <c r="J25" s="89">
        <v>0</v>
      </c>
      <c r="K25" s="89">
        <v>0</v>
      </c>
      <c r="L25" s="89">
        <v>0</v>
      </c>
      <c r="M25" s="89"/>
      <c r="N25" s="89"/>
      <c r="O25" s="89" t="s">
        <v>1045</v>
      </c>
      <c r="P25" s="89" t="b">
        <v>0</v>
      </c>
      <c r="Q25" s="89">
        <v>0</v>
      </c>
      <c r="R25" s="89">
        <v>0</v>
      </c>
      <c r="S25" s="89">
        <v>0</v>
      </c>
      <c r="T25" s="89">
        <v>0</v>
      </c>
      <c r="U25" s="89">
        <v>0</v>
      </c>
      <c r="V25" s="89">
        <v>0</v>
      </c>
      <c r="W25" s="89">
        <v>0</v>
      </c>
      <c r="X25" s="89" t="s">
        <v>1901</v>
      </c>
    </row>
    <row r="26" spans="1:24" ht="11.25">
      <c r="A26" s="89">
        <v>25</v>
      </c>
      <c r="B26" s="89">
        <v>25</v>
      </c>
      <c r="C26" s="89">
        <v>0</v>
      </c>
      <c r="D26" s="90"/>
      <c r="E26" s="89"/>
      <c r="F26" s="89"/>
      <c r="G26" s="89">
        <v>0</v>
      </c>
      <c r="H26" s="89">
        <v>0</v>
      </c>
      <c r="I26" s="91">
        <v>0</v>
      </c>
      <c r="J26" s="89">
        <v>0</v>
      </c>
      <c r="K26" s="89">
        <v>0</v>
      </c>
      <c r="L26" s="89">
        <v>0</v>
      </c>
      <c r="M26" s="89" t="s">
        <v>1046</v>
      </c>
      <c r="N26" s="89" t="s">
        <v>1044</v>
      </c>
      <c r="O26" s="89" t="s">
        <v>1045</v>
      </c>
      <c r="P26" s="89" t="b">
        <v>0</v>
      </c>
      <c r="Q26" s="89">
        <v>0</v>
      </c>
      <c r="R26" s="89">
        <v>0</v>
      </c>
      <c r="S26" s="89">
        <v>0</v>
      </c>
      <c r="T26" s="89">
        <v>0</v>
      </c>
      <c r="U26" s="89">
        <v>0</v>
      </c>
      <c r="V26" s="89">
        <v>0</v>
      </c>
      <c r="W26" s="89">
        <v>0</v>
      </c>
      <c r="X26" s="89" t="s">
        <v>1901</v>
      </c>
    </row>
    <row r="27" spans="1:24" ht="11.25">
      <c r="A27" s="89">
        <v>26</v>
      </c>
      <c r="B27" s="89">
        <v>26</v>
      </c>
      <c r="C27" s="89">
        <v>0</v>
      </c>
      <c r="D27" s="90" t="s">
        <v>1728</v>
      </c>
      <c r="E27" s="89"/>
      <c r="F27" s="89"/>
      <c r="G27" s="89">
        <v>55575474</v>
      </c>
      <c r="H27" s="89">
        <v>64487306</v>
      </c>
      <c r="I27" s="91">
        <v>0</v>
      </c>
      <c r="J27" s="89">
        <v>0</v>
      </c>
      <c r="K27" s="89">
        <v>0</v>
      </c>
      <c r="L27" s="89">
        <v>0</v>
      </c>
      <c r="M27" s="89" t="s">
        <v>821</v>
      </c>
      <c r="N27" s="89" t="s">
        <v>1044</v>
      </c>
      <c r="O27" s="89"/>
      <c r="P27" s="89" t="b">
        <v>1</v>
      </c>
      <c r="Q27" s="89">
        <v>0</v>
      </c>
      <c r="R27" s="89">
        <v>0</v>
      </c>
      <c r="S27" s="89">
        <v>0</v>
      </c>
      <c r="T27" s="89">
        <v>0</v>
      </c>
      <c r="U27" s="89">
        <v>0</v>
      </c>
      <c r="V27" s="89">
        <v>0</v>
      </c>
      <c r="W27" s="89">
        <v>0</v>
      </c>
      <c r="X27" s="89" t="s">
        <v>1901</v>
      </c>
    </row>
    <row r="28" spans="1:24" ht="11.25">
      <c r="A28" s="89">
        <v>27</v>
      </c>
      <c r="B28" s="89">
        <v>27</v>
      </c>
      <c r="C28" s="89">
        <v>0</v>
      </c>
      <c r="D28" s="90" t="s">
        <v>1729</v>
      </c>
      <c r="E28" s="89"/>
      <c r="F28" s="89"/>
      <c r="G28" s="89">
        <v>1894778381</v>
      </c>
      <c r="H28" s="89">
        <v>1684793883</v>
      </c>
      <c r="I28" s="91">
        <v>25588172</v>
      </c>
      <c r="J28" s="89">
        <v>23623124</v>
      </c>
      <c r="K28" s="89">
        <v>1027899</v>
      </c>
      <c r="L28" s="89">
        <v>1011483</v>
      </c>
      <c r="M28" s="89" t="s">
        <v>821</v>
      </c>
      <c r="N28" s="89" t="s">
        <v>1044</v>
      </c>
      <c r="O28" s="89"/>
      <c r="P28" s="89" t="b">
        <v>1</v>
      </c>
      <c r="Q28" s="89">
        <v>0</v>
      </c>
      <c r="R28" s="89">
        <v>0</v>
      </c>
      <c r="S28" s="89">
        <v>0</v>
      </c>
      <c r="T28" s="89">
        <v>0</v>
      </c>
      <c r="U28" s="89">
        <v>0</v>
      </c>
      <c r="V28" s="89">
        <v>0</v>
      </c>
      <c r="W28" s="89">
        <v>0</v>
      </c>
      <c r="X28" s="89" t="s">
        <v>1901</v>
      </c>
    </row>
    <row r="29" ht="11.25">
      <c r="G29" s="10">
        <f>'330 Trans Elec to others'!S70</f>
        <v>3372080</v>
      </c>
    </row>
  </sheetData>
  <sheetProtection/>
  <printOptions/>
  <pageMargins left="0.75" right="0.75" top="1" bottom="1" header="0.5" footer="0.5"/>
  <pageSetup horizontalDpi="600" verticalDpi="600" orientation="portrait" r:id="rId1"/>
</worksheet>
</file>

<file path=xl/worksheets/sheet39.xml><?xml version="1.0" encoding="utf-8"?>
<worksheet xmlns="http://schemas.openxmlformats.org/spreadsheetml/2006/main" xmlns:r="http://schemas.openxmlformats.org/officeDocument/2006/relationships">
  <sheetPr>
    <tabColor indexed="26"/>
  </sheetPr>
  <dimension ref="A1:AD102"/>
  <sheetViews>
    <sheetView zoomScalePageLayoutView="0" workbookViewId="0" topLeftCell="D1">
      <selection activeCell="T105" sqref="T105"/>
    </sheetView>
  </sheetViews>
  <sheetFormatPr defaultColWidth="9.00390625" defaultRowHeight="15.75"/>
  <cols>
    <col min="6" max="6" width="33.125" style="0" customWidth="1"/>
    <col min="7" max="7" width="28.00390625" style="0" customWidth="1"/>
    <col min="16" max="16" width="14.75390625" style="33" bestFit="1" customWidth="1"/>
  </cols>
  <sheetData>
    <row r="1" spans="1:30" ht="15.75">
      <c r="A1" s="45" t="s">
        <v>403</v>
      </c>
      <c r="B1" s="45" t="s">
        <v>404</v>
      </c>
      <c r="C1" s="45" t="s">
        <v>405</v>
      </c>
      <c r="D1" s="45" t="s">
        <v>1231</v>
      </c>
      <c r="E1" s="45" t="s">
        <v>375</v>
      </c>
      <c r="F1" s="45" t="s">
        <v>1047</v>
      </c>
      <c r="G1" s="45" t="s">
        <v>1048</v>
      </c>
      <c r="H1" s="45" t="s">
        <v>1049</v>
      </c>
      <c r="I1" s="45" t="s">
        <v>1050</v>
      </c>
      <c r="J1" s="45" t="s">
        <v>1051</v>
      </c>
      <c r="K1" s="45" t="s">
        <v>1052</v>
      </c>
      <c r="L1" s="45" t="s">
        <v>1053</v>
      </c>
      <c r="M1" s="45" t="s">
        <v>1054</v>
      </c>
      <c r="N1" s="45" t="s">
        <v>1055</v>
      </c>
      <c r="O1" s="45" t="s">
        <v>1056</v>
      </c>
      <c r="P1" s="46" t="s">
        <v>1057</v>
      </c>
      <c r="Q1" s="45" t="s">
        <v>410</v>
      </c>
      <c r="R1" s="45" t="s">
        <v>1058</v>
      </c>
      <c r="S1" s="45" t="s">
        <v>1059</v>
      </c>
      <c r="T1" s="45" t="s">
        <v>1060</v>
      </c>
      <c r="U1" s="45" t="s">
        <v>1061</v>
      </c>
      <c r="V1" s="45" t="s">
        <v>1062</v>
      </c>
      <c r="W1" s="45" t="s">
        <v>1063</v>
      </c>
      <c r="X1" s="45" t="s">
        <v>1064</v>
      </c>
      <c r="Y1" s="45" t="s">
        <v>1065</v>
      </c>
      <c r="Z1" s="45" t="s">
        <v>1066</v>
      </c>
      <c r="AA1" s="45" t="s">
        <v>1067</v>
      </c>
      <c r="AB1" s="45" t="s">
        <v>1068</v>
      </c>
      <c r="AC1" s="45" t="s">
        <v>415</v>
      </c>
      <c r="AD1" s="30" t="s">
        <v>415</v>
      </c>
    </row>
    <row r="2" spans="1:30" ht="15.75">
      <c r="A2" s="45">
        <v>1</v>
      </c>
      <c r="B2" s="45">
        <v>1</v>
      </c>
      <c r="C2" s="45">
        <v>0</v>
      </c>
      <c r="D2" s="45" t="s">
        <v>449</v>
      </c>
      <c r="E2" s="45"/>
      <c r="F2" s="45" t="s">
        <v>250</v>
      </c>
      <c r="G2" s="45"/>
      <c r="H2" s="45"/>
      <c r="I2" s="45"/>
      <c r="J2" s="45"/>
      <c r="K2" s="45"/>
      <c r="L2" s="45">
        <v>0</v>
      </c>
      <c r="M2" s="45">
        <v>0</v>
      </c>
      <c r="N2" s="45">
        <v>0</v>
      </c>
      <c r="O2" s="45">
        <v>0</v>
      </c>
      <c r="P2" s="46">
        <v>0</v>
      </c>
      <c r="Q2" s="45"/>
      <c r="R2" s="45">
        <v>0</v>
      </c>
      <c r="S2" s="45">
        <v>0</v>
      </c>
      <c r="T2" s="45">
        <v>0</v>
      </c>
      <c r="U2" s="45">
        <v>0</v>
      </c>
      <c r="V2" s="45">
        <v>0</v>
      </c>
      <c r="W2" s="45">
        <v>0</v>
      </c>
      <c r="X2" s="45">
        <v>0</v>
      </c>
      <c r="Y2" s="45">
        <v>0</v>
      </c>
      <c r="Z2" s="45">
        <v>0</v>
      </c>
      <c r="AA2" s="45">
        <v>0</v>
      </c>
      <c r="AB2" s="45">
        <v>0</v>
      </c>
      <c r="AC2" s="45" t="s">
        <v>1901</v>
      </c>
      <c r="AD2" s="30" t="s">
        <v>416</v>
      </c>
    </row>
    <row r="3" spans="1:30" ht="15.75">
      <c r="A3" s="45">
        <v>2</v>
      </c>
      <c r="B3" s="45">
        <v>2</v>
      </c>
      <c r="C3" s="45">
        <v>0</v>
      </c>
      <c r="D3" s="45" t="s">
        <v>450</v>
      </c>
      <c r="E3" s="45"/>
      <c r="F3" s="45" t="s">
        <v>251</v>
      </c>
      <c r="G3" s="45"/>
      <c r="H3" s="45"/>
      <c r="I3" s="45"/>
      <c r="J3" s="45"/>
      <c r="K3" s="45"/>
      <c r="L3" s="45">
        <v>0</v>
      </c>
      <c r="M3" s="45">
        <v>0</v>
      </c>
      <c r="N3" s="45">
        <v>0</v>
      </c>
      <c r="O3" s="45">
        <v>0</v>
      </c>
      <c r="P3" s="46">
        <v>0</v>
      </c>
      <c r="Q3" s="45"/>
      <c r="R3" s="45">
        <v>561500297</v>
      </c>
      <c r="S3" s="45">
        <v>0</v>
      </c>
      <c r="T3" s="45">
        <v>0</v>
      </c>
      <c r="U3" s="45">
        <v>0</v>
      </c>
      <c r="V3" s="45">
        <v>0</v>
      </c>
      <c r="W3" s="45">
        <v>0</v>
      </c>
      <c r="X3" s="45">
        <v>0</v>
      </c>
      <c r="Y3" s="45">
        <v>0</v>
      </c>
      <c r="Z3" s="45">
        <v>0</v>
      </c>
      <c r="AA3" s="45">
        <v>0</v>
      </c>
      <c r="AB3" s="45">
        <v>0</v>
      </c>
      <c r="AC3" s="45" t="s">
        <v>1901</v>
      </c>
      <c r="AD3" s="30" t="s">
        <v>416</v>
      </c>
    </row>
    <row r="4" spans="1:30" ht="15.75">
      <c r="A4" s="45">
        <v>3</v>
      </c>
      <c r="B4" s="45">
        <v>3</v>
      </c>
      <c r="C4" s="45">
        <v>0</v>
      </c>
      <c r="D4" s="45" t="s">
        <v>451</v>
      </c>
      <c r="E4" s="45"/>
      <c r="F4" s="45" t="s">
        <v>252</v>
      </c>
      <c r="G4" s="45" t="s">
        <v>253</v>
      </c>
      <c r="H4" s="45" t="s">
        <v>254</v>
      </c>
      <c r="I4" s="45">
        <v>0.144</v>
      </c>
      <c r="J4" s="45">
        <v>0.144</v>
      </c>
      <c r="K4" s="45">
        <v>0.144</v>
      </c>
      <c r="L4" s="45">
        <v>754</v>
      </c>
      <c r="M4" s="45">
        <v>9059</v>
      </c>
      <c r="N4" s="45">
        <v>26482</v>
      </c>
      <c r="O4" s="45">
        <v>2731</v>
      </c>
      <c r="P4" s="46">
        <v>38272</v>
      </c>
      <c r="Q4" s="45"/>
      <c r="R4" s="45">
        <v>0</v>
      </c>
      <c r="S4" s="45">
        <v>0</v>
      </c>
      <c r="T4" s="45">
        <v>0</v>
      </c>
      <c r="U4" s="45">
        <v>0</v>
      </c>
      <c r="V4" s="45">
        <v>0</v>
      </c>
      <c r="W4" s="45">
        <v>0</v>
      </c>
      <c r="X4" s="45">
        <v>0</v>
      </c>
      <c r="Y4" s="45">
        <v>0</v>
      </c>
      <c r="Z4" s="45">
        <v>0</v>
      </c>
      <c r="AA4" s="45">
        <v>0</v>
      </c>
      <c r="AB4" s="45">
        <v>0</v>
      </c>
      <c r="AC4" s="45" t="s">
        <v>1901</v>
      </c>
      <c r="AD4" s="30" t="s">
        <v>416</v>
      </c>
    </row>
    <row r="5" spans="1:30" ht="15.75">
      <c r="A5" s="45">
        <v>4</v>
      </c>
      <c r="B5" s="45">
        <v>4</v>
      </c>
      <c r="C5" s="45">
        <v>0</v>
      </c>
      <c r="D5" s="45" t="s">
        <v>452</v>
      </c>
      <c r="E5" s="45"/>
      <c r="F5" s="45" t="s">
        <v>255</v>
      </c>
      <c r="G5" s="45" t="s">
        <v>253</v>
      </c>
      <c r="H5" s="45" t="s">
        <v>254</v>
      </c>
      <c r="I5" s="45">
        <v>0.22</v>
      </c>
      <c r="J5" s="45">
        <v>0.22</v>
      </c>
      <c r="K5" s="45">
        <v>0.22</v>
      </c>
      <c r="L5" s="45">
        <v>1291</v>
      </c>
      <c r="M5" s="45">
        <v>13857</v>
      </c>
      <c r="N5" s="45">
        <v>45352</v>
      </c>
      <c r="O5" s="45">
        <v>2536</v>
      </c>
      <c r="P5" s="46">
        <v>61745</v>
      </c>
      <c r="Q5" s="45"/>
      <c r="R5" s="45">
        <v>0</v>
      </c>
      <c r="S5" s="45">
        <v>0</v>
      </c>
      <c r="T5" s="45">
        <v>0</v>
      </c>
      <c r="U5" s="45">
        <v>0</v>
      </c>
      <c r="V5" s="45">
        <v>0</v>
      </c>
      <c r="W5" s="45">
        <v>0</v>
      </c>
      <c r="X5" s="45">
        <v>0</v>
      </c>
      <c r="Y5" s="45">
        <v>0</v>
      </c>
      <c r="Z5" s="45">
        <v>0</v>
      </c>
      <c r="AA5" s="45">
        <v>0</v>
      </c>
      <c r="AB5" s="45">
        <v>0</v>
      </c>
      <c r="AC5" s="45" t="s">
        <v>1901</v>
      </c>
      <c r="AD5" s="30" t="s">
        <v>416</v>
      </c>
    </row>
    <row r="6" spans="1:30" ht="15.75">
      <c r="A6" s="45">
        <v>5</v>
      </c>
      <c r="B6" s="45">
        <v>5</v>
      </c>
      <c r="C6" s="45">
        <v>0</v>
      </c>
      <c r="D6" s="45" t="s">
        <v>453</v>
      </c>
      <c r="E6" s="45"/>
      <c r="F6" s="45" t="s">
        <v>256</v>
      </c>
      <c r="G6" s="45" t="s">
        <v>253</v>
      </c>
      <c r="H6" s="45" t="s">
        <v>254</v>
      </c>
      <c r="I6" s="45">
        <v>0.294</v>
      </c>
      <c r="J6" s="45">
        <v>0.294</v>
      </c>
      <c r="K6" s="45">
        <v>0.294</v>
      </c>
      <c r="L6" s="45">
        <v>1834</v>
      </c>
      <c r="M6" s="45">
        <v>18522</v>
      </c>
      <c r="N6" s="45">
        <v>64443</v>
      </c>
      <c r="O6" s="45">
        <v>3451</v>
      </c>
      <c r="P6" s="46">
        <v>86416</v>
      </c>
      <c r="Q6" s="45"/>
      <c r="R6" s="45">
        <v>0</v>
      </c>
      <c r="S6" s="45">
        <v>0</v>
      </c>
      <c r="T6" s="45">
        <v>0</v>
      </c>
      <c r="U6" s="45">
        <v>0</v>
      </c>
      <c r="V6" s="45">
        <v>0</v>
      </c>
      <c r="W6" s="45">
        <v>0</v>
      </c>
      <c r="X6" s="45">
        <v>0</v>
      </c>
      <c r="Y6" s="45">
        <v>0</v>
      </c>
      <c r="Z6" s="45">
        <v>0</v>
      </c>
      <c r="AA6" s="45">
        <v>0</v>
      </c>
      <c r="AB6" s="45">
        <v>0</v>
      </c>
      <c r="AC6" s="45" t="s">
        <v>1901</v>
      </c>
      <c r="AD6" s="30" t="s">
        <v>416</v>
      </c>
    </row>
    <row r="7" spans="1:30" ht="15.75">
      <c r="A7" s="45">
        <v>6</v>
      </c>
      <c r="B7" s="45">
        <v>6</v>
      </c>
      <c r="C7" s="45">
        <v>0</v>
      </c>
      <c r="D7" s="45" t="s">
        <v>454</v>
      </c>
      <c r="E7" s="45"/>
      <c r="F7" s="45" t="s">
        <v>257</v>
      </c>
      <c r="G7" s="45" t="s">
        <v>253</v>
      </c>
      <c r="H7" s="45" t="s">
        <v>254</v>
      </c>
      <c r="I7" s="45">
        <v>0.111</v>
      </c>
      <c r="J7" s="45">
        <v>0.111</v>
      </c>
      <c r="K7" s="45">
        <v>0.111</v>
      </c>
      <c r="L7" s="45">
        <v>575</v>
      </c>
      <c r="M7" s="45">
        <v>6991</v>
      </c>
      <c r="N7" s="45">
        <v>20220</v>
      </c>
      <c r="O7" s="45">
        <v>1113</v>
      </c>
      <c r="P7" s="46">
        <v>28324</v>
      </c>
      <c r="Q7" s="45"/>
      <c r="R7" s="45">
        <v>0</v>
      </c>
      <c r="S7" s="45">
        <v>0</v>
      </c>
      <c r="T7" s="45">
        <v>0</v>
      </c>
      <c r="U7" s="45">
        <v>0</v>
      </c>
      <c r="V7" s="45">
        <v>0</v>
      </c>
      <c r="W7" s="45">
        <v>0</v>
      </c>
      <c r="X7" s="45">
        <v>0</v>
      </c>
      <c r="Y7" s="45">
        <v>0</v>
      </c>
      <c r="Z7" s="45">
        <v>0</v>
      </c>
      <c r="AA7" s="45">
        <v>0</v>
      </c>
      <c r="AB7" s="45">
        <v>0</v>
      </c>
      <c r="AC7" s="45" t="s">
        <v>1901</v>
      </c>
      <c r="AD7" s="30" t="s">
        <v>416</v>
      </c>
    </row>
    <row r="8" spans="1:30" ht="15.75">
      <c r="A8" s="45">
        <v>7</v>
      </c>
      <c r="B8" s="45">
        <v>7</v>
      </c>
      <c r="C8" s="45">
        <v>0</v>
      </c>
      <c r="D8" s="45" t="s">
        <v>455</v>
      </c>
      <c r="E8" s="45"/>
      <c r="F8" s="45" t="s">
        <v>258</v>
      </c>
      <c r="G8" s="45" t="s">
        <v>253</v>
      </c>
      <c r="H8" s="45" t="s">
        <v>254</v>
      </c>
      <c r="I8" s="45">
        <v>0.045</v>
      </c>
      <c r="J8" s="45">
        <v>0.045</v>
      </c>
      <c r="K8" s="45">
        <v>0.045</v>
      </c>
      <c r="L8" s="45">
        <v>153</v>
      </c>
      <c r="M8" s="45">
        <v>2844</v>
      </c>
      <c r="N8" s="45">
        <v>5368</v>
      </c>
      <c r="O8" s="45">
        <v>0</v>
      </c>
      <c r="P8" s="46">
        <v>8212</v>
      </c>
      <c r="Q8" s="45"/>
      <c r="R8" s="45">
        <v>0</v>
      </c>
      <c r="S8" s="45">
        <v>0</v>
      </c>
      <c r="T8" s="45">
        <v>0</v>
      </c>
      <c r="U8" s="45">
        <v>0</v>
      </c>
      <c r="V8" s="45">
        <v>0</v>
      </c>
      <c r="W8" s="45">
        <v>0</v>
      </c>
      <c r="X8" s="45">
        <v>0</v>
      </c>
      <c r="Y8" s="45">
        <v>0</v>
      </c>
      <c r="Z8" s="45">
        <v>0</v>
      </c>
      <c r="AA8" s="45">
        <v>0</v>
      </c>
      <c r="AB8" s="45">
        <v>0</v>
      </c>
      <c r="AC8" s="45" t="s">
        <v>1901</v>
      </c>
      <c r="AD8" s="30" t="s">
        <v>416</v>
      </c>
    </row>
    <row r="9" spans="1:30" ht="15.75">
      <c r="A9" s="45">
        <v>8</v>
      </c>
      <c r="B9" s="45">
        <v>8</v>
      </c>
      <c r="C9" s="45">
        <v>0</v>
      </c>
      <c r="D9" s="45" t="s">
        <v>456</v>
      </c>
      <c r="E9" s="45"/>
      <c r="F9" s="45" t="s">
        <v>259</v>
      </c>
      <c r="G9" s="45" t="s">
        <v>253</v>
      </c>
      <c r="H9" s="45" t="s">
        <v>254</v>
      </c>
      <c r="I9" s="45">
        <v>0.144</v>
      </c>
      <c r="J9" s="45">
        <v>0.144</v>
      </c>
      <c r="K9" s="45">
        <v>0.144</v>
      </c>
      <c r="L9" s="45">
        <v>815</v>
      </c>
      <c r="M9" s="45">
        <v>9096</v>
      </c>
      <c r="N9" s="45">
        <v>28651</v>
      </c>
      <c r="O9" s="45">
        <v>892</v>
      </c>
      <c r="P9" s="46">
        <v>38639</v>
      </c>
      <c r="Q9" s="45"/>
      <c r="R9" s="45">
        <v>0</v>
      </c>
      <c r="S9" s="45">
        <v>0</v>
      </c>
      <c r="T9" s="45">
        <v>0</v>
      </c>
      <c r="U9" s="45">
        <v>0</v>
      </c>
      <c r="V9" s="45">
        <v>0</v>
      </c>
      <c r="W9" s="45">
        <v>0</v>
      </c>
      <c r="X9" s="45">
        <v>0</v>
      </c>
      <c r="Y9" s="45">
        <v>0</v>
      </c>
      <c r="Z9" s="45">
        <v>0</v>
      </c>
      <c r="AA9" s="45">
        <v>0</v>
      </c>
      <c r="AB9" s="45">
        <v>0</v>
      </c>
      <c r="AC9" s="45" t="s">
        <v>1901</v>
      </c>
      <c r="AD9" s="30" t="s">
        <v>416</v>
      </c>
    </row>
    <row r="10" spans="1:30" ht="15.75">
      <c r="A10" s="45">
        <v>9</v>
      </c>
      <c r="B10" s="45">
        <v>9</v>
      </c>
      <c r="C10" s="45">
        <v>0</v>
      </c>
      <c r="D10" s="45" t="s">
        <v>457</v>
      </c>
      <c r="E10" s="45"/>
      <c r="F10" s="45" t="s">
        <v>260</v>
      </c>
      <c r="G10" s="45" t="s">
        <v>253</v>
      </c>
      <c r="H10" s="45" t="s">
        <v>254</v>
      </c>
      <c r="I10" s="45">
        <v>0.072</v>
      </c>
      <c r="J10" s="45">
        <v>0.072</v>
      </c>
      <c r="K10" s="45">
        <v>0.072</v>
      </c>
      <c r="L10" s="45">
        <v>443</v>
      </c>
      <c r="M10" s="45">
        <v>4529</v>
      </c>
      <c r="N10" s="45">
        <v>15567</v>
      </c>
      <c r="O10" s="45">
        <v>2121</v>
      </c>
      <c r="P10" s="46">
        <v>22217</v>
      </c>
      <c r="Q10" s="45"/>
      <c r="R10" s="45">
        <v>0</v>
      </c>
      <c r="S10" s="45">
        <v>0</v>
      </c>
      <c r="T10" s="45">
        <v>0</v>
      </c>
      <c r="U10" s="45">
        <v>0</v>
      </c>
      <c r="V10" s="45">
        <v>0</v>
      </c>
      <c r="W10" s="45">
        <v>0</v>
      </c>
      <c r="X10" s="45">
        <v>0</v>
      </c>
      <c r="Y10" s="45">
        <v>0</v>
      </c>
      <c r="Z10" s="45">
        <v>0</v>
      </c>
      <c r="AA10" s="45">
        <v>0</v>
      </c>
      <c r="AB10" s="45">
        <v>0</v>
      </c>
      <c r="AC10" s="45" t="s">
        <v>1901</v>
      </c>
      <c r="AD10" s="30" t="s">
        <v>416</v>
      </c>
    </row>
    <row r="11" spans="1:30" ht="15.75">
      <c r="A11" s="45">
        <v>10</v>
      </c>
      <c r="B11" s="45">
        <v>10</v>
      </c>
      <c r="C11" s="45">
        <v>0</v>
      </c>
      <c r="D11" s="45" t="s">
        <v>458</v>
      </c>
      <c r="E11" s="45"/>
      <c r="F11" s="45" t="s">
        <v>261</v>
      </c>
      <c r="G11" s="45" t="s">
        <v>253</v>
      </c>
      <c r="H11" s="45" t="s">
        <v>254</v>
      </c>
      <c r="I11" s="45">
        <v>0.104</v>
      </c>
      <c r="J11" s="45">
        <v>0.104</v>
      </c>
      <c r="K11" s="45">
        <v>0.104</v>
      </c>
      <c r="L11" s="45">
        <v>609</v>
      </c>
      <c r="M11" s="45">
        <v>6571</v>
      </c>
      <c r="N11" s="45">
        <v>21411</v>
      </c>
      <c r="O11" s="45">
        <v>1158</v>
      </c>
      <c r="P11" s="46">
        <v>29140</v>
      </c>
      <c r="Q11" s="45"/>
      <c r="R11" s="45">
        <v>0</v>
      </c>
      <c r="S11" s="45">
        <v>0</v>
      </c>
      <c r="T11" s="45">
        <v>0</v>
      </c>
      <c r="U11" s="45">
        <v>0</v>
      </c>
      <c r="V11" s="45">
        <v>0</v>
      </c>
      <c r="W11" s="45">
        <v>0</v>
      </c>
      <c r="X11" s="45">
        <v>0</v>
      </c>
      <c r="Y11" s="45">
        <v>0</v>
      </c>
      <c r="Z11" s="45">
        <v>0</v>
      </c>
      <c r="AA11" s="45">
        <v>0</v>
      </c>
      <c r="AB11" s="45">
        <v>0</v>
      </c>
      <c r="AC11" s="45" t="s">
        <v>1901</v>
      </c>
      <c r="AD11" s="30" t="s">
        <v>416</v>
      </c>
    </row>
    <row r="12" spans="1:30" ht="15.75">
      <c r="A12" s="45">
        <v>11</v>
      </c>
      <c r="B12" s="45">
        <v>11</v>
      </c>
      <c r="C12" s="45">
        <v>0</v>
      </c>
      <c r="D12" s="45" t="s">
        <v>459</v>
      </c>
      <c r="E12" s="45"/>
      <c r="F12" s="45" t="s">
        <v>262</v>
      </c>
      <c r="G12" s="45" t="s">
        <v>253</v>
      </c>
      <c r="H12" s="45" t="s">
        <v>254</v>
      </c>
      <c r="I12" s="45">
        <v>0.168</v>
      </c>
      <c r="J12" s="45">
        <v>0.168</v>
      </c>
      <c r="K12" s="45">
        <v>0.168</v>
      </c>
      <c r="L12" s="45">
        <v>1038</v>
      </c>
      <c r="M12" s="45">
        <v>10565</v>
      </c>
      <c r="N12" s="45">
        <v>36465</v>
      </c>
      <c r="O12" s="45">
        <v>2036</v>
      </c>
      <c r="P12" s="46">
        <v>49066</v>
      </c>
      <c r="Q12" s="45"/>
      <c r="R12" s="45">
        <v>0</v>
      </c>
      <c r="S12" s="45">
        <v>0</v>
      </c>
      <c r="T12" s="45">
        <v>0</v>
      </c>
      <c r="U12" s="45">
        <v>0</v>
      </c>
      <c r="V12" s="45">
        <v>0</v>
      </c>
      <c r="W12" s="45">
        <v>0</v>
      </c>
      <c r="X12" s="45">
        <v>0</v>
      </c>
      <c r="Y12" s="45">
        <v>0</v>
      </c>
      <c r="Z12" s="45">
        <v>0</v>
      </c>
      <c r="AA12" s="45">
        <v>0</v>
      </c>
      <c r="AB12" s="45">
        <v>0</v>
      </c>
      <c r="AC12" s="45" t="s">
        <v>1901</v>
      </c>
      <c r="AD12" s="30" t="s">
        <v>416</v>
      </c>
    </row>
    <row r="13" spans="1:30" ht="15.75">
      <c r="A13" s="45">
        <v>12</v>
      </c>
      <c r="B13" s="45">
        <v>12</v>
      </c>
      <c r="C13" s="45">
        <v>0</v>
      </c>
      <c r="D13" s="45" t="s">
        <v>460</v>
      </c>
      <c r="E13" s="45"/>
      <c r="F13" s="45"/>
      <c r="G13" s="45"/>
      <c r="H13" s="45"/>
      <c r="I13" s="45"/>
      <c r="J13" s="45"/>
      <c r="K13" s="45"/>
      <c r="L13" s="45">
        <v>0</v>
      </c>
      <c r="M13" s="45">
        <v>0</v>
      </c>
      <c r="N13" s="45">
        <v>0</v>
      </c>
      <c r="O13" s="45">
        <v>0</v>
      </c>
      <c r="P13" s="46">
        <v>0</v>
      </c>
      <c r="Q13" s="45"/>
      <c r="R13" s="45">
        <v>0</v>
      </c>
      <c r="S13" s="45">
        <v>0</v>
      </c>
      <c r="T13" s="45">
        <v>0</v>
      </c>
      <c r="U13" s="45">
        <v>0</v>
      </c>
      <c r="V13" s="45">
        <v>0</v>
      </c>
      <c r="W13" s="45">
        <v>0</v>
      </c>
      <c r="X13" s="45">
        <v>0</v>
      </c>
      <c r="Y13" s="45">
        <v>0</v>
      </c>
      <c r="Z13" s="45">
        <v>0</v>
      </c>
      <c r="AA13" s="45">
        <v>0</v>
      </c>
      <c r="AB13" s="45">
        <v>0</v>
      </c>
      <c r="AC13" s="45" t="s">
        <v>1901</v>
      </c>
      <c r="AD13" s="30" t="s">
        <v>416</v>
      </c>
    </row>
    <row r="14" spans="1:30" ht="15.75">
      <c r="A14" s="45">
        <v>13</v>
      </c>
      <c r="B14" s="45">
        <v>13</v>
      </c>
      <c r="C14" s="45">
        <v>0</v>
      </c>
      <c r="D14" s="45" t="s">
        <v>461</v>
      </c>
      <c r="E14" s="45"/>
      <c r="F14" s="45" t="s">
        <v>263</v>
      </c>
      <c r="G14" s="45"/>
      <c r="H14" s="45"/>
      <c r="I14" s="45"/>
      <c r="J14" s="45"/>
      <c r="K14" s="45"/>
      <c r="L14" s="45">
        <v>0</v>
      </c>
      <c r="M14" s="45">
        <v>0</v>
      </c>
      <c r="N14" s="45">
        <v>0</v>
      </c>
      <c r="O14" s="45">
        <v>0</v>
      </c>
      <c r="P14" s="46">
        <v>0</v>
      </c>
      <c r="Q14" s="45"/>
      <c r="R14" s="45">
        <v>0</v>
      </c>
      <c r="S14" s="45">
        <v>0</v>
      </c>
      <c r="T14" s="45">
        <v>0</v>
      </c>
      <c r="U14" s="45">
        <v>0</v>
      </c>
      <c r="V14" s="45">
        <v>0</v>
      </c>
      <c r="W14" s="45">
        <v>0</v>
      </c>
      <c r="X14" s="45">
        <v>0</v>
      </c>
      <c r="Y14" s="45">
        <v>0</v>
      </c>
      <c r="Z14" s="45">
        <v>0</v>
      </c>
      <c r="AA14" s="45">
        <v>0</v>
      </c>
      <c r="AB14" s="45">
        <v>0</v>
      </c>
      <c r="AC14" s="45" t="s">
        <v>1901</v>
      </c>
      <c r="AD14" s="30" t="s">
        <v>416</v>
      </c>
    </row>
    <row r="15" spans="1:30" ht="15.75">
      <c r="A15" s="45">
        <v>14</v>
      </c>
      <c r="B15" s="45">
        <v>14</v>
      </c>
      <c r="C15" s="45">
        <v>0</v>
      </c>
      <c r="D15" s="45" t="s">
        <v>462</v>
      </c>
      <c r="E15" s="45"/>
      <c r="F15" s="45" t="s">
        <v>264</v>
      </c>
      <c r="G15" s="45"/>
      <c r="H15" s="45"/>
      <c r="I15" s="45"/>
      <c r="J15" s="45"/>
      <c r="K15" s="45"/>
      <c r="L15" s="45">
        <v>0</v>
      </c>
      <c r="M15" s="45">
        <v>0</v>
      </c>
      <c r="N15" s="45">
        <v>0</v>
      </c>
      <c r="O15" s="45">
        <v>0</v>
      </c>
      <c r="P15" s="46">
        <v>0</v>
      </c>
      <c r="Q15" s="45"/>
      <c r="R15" s="45">
        <v>561500299</v>
      </c>
      <c r="S15" s="45">
        <v>561500300</v>
      </c>
      <c r="T15" s="45">
        <v>0</v>
      </c>
      <c r="U15" s="45">
        <v>0</v>
      </c>
      <c r="V15" s="45">
        <v>0</v>
      </c>
      <c r="W15" s="45">
        <v>0</v>
      </c>
      <c r="X15" s="45">
        <v>0</v>
      </c>
      <c r="Y15" s="45">
        <v>0</v>
      </c>
      <c r="Z15" s="45">
        <v>0</v>
      </c>
      <c r="AA15" s="45">
        <v>0</v>
      </c>
      <c r="AB15" s="45">
        <v>0</v>
      </c>
      <c r="AC15" s="45" t="s">
        <v>1901</v>
      </c>
      <c r="AD15" s="30" t="s">
        <v>416</v>
      </c>
    </row>
    <row r="16" spans="1:30" ht="15.75">
      <c r="A16" s="45">
        <v>1</v>
      </c>
      <c r="B16" s="45">
        <v>1</v>
      </c>
      <c r="C16" s="45">
        <v>1</v>
      </c>
      <c r="D16" s="45" t="s">
        <v>449</v>
      </c>
      <c r="E16" s="45"/>
      <c r="F16" s="45" t="s">
        <v>265</v>
      </c>
      <c r="G16" s="45" t="s">
        <v>1634</v>
      </c>
      <c r="H16" s="45" t="s">
        <v>1377</v>
      </c>
      <c r="I16" s="45">
        <v>0</v>
      </c>
      <c r="J16" s="45">
        <v>0</v>
      </c>
      <c r="K16" s="45">
        <v>0</v>
      </c>
      <c r="L16" s="45">
        <v>77000</v>
      </c>
      <c r="M16" s="45">
        <v>0</v>
      </c>
      <c r="N16" s="45">
        <v>3503970</v>
      </c>
      <c r="O16" s="45">
        <v>0</v>
      </c>
      <c r="P16" s="46">
        <v>3503970</v>
      </c>
      <c r="Q16" s="45"/>
      <c r="R16" s="45">
        <v>0</v>
      </c>
      <c r="S16" s="45">
        <v>0</v>
      </c>
      <c r="T16" s="45">
        <v>0</v>
      </c>
      <c r="U16" s="45">
        <v>0</v>
      </c>
      <c r="V16" s="45">
        <v>0</v>
      </c>
      <c r="W16" s="45">
        <v>0</v>
      </c>
      <c r="X16" s="45">
        <v>0</v>
      </c>
      <c r="Y16" s="45">
        <v>0</v>
      </c>
      <c r="Z16" s="45">
        <v>0</v>
      </c>
      <c r="AA16" s="45">
        <v>0</v>
      </c>
      <c r="AB16" s="45">
        <v>0</v>
      </c>
      <c r="AC16" s="45" t="s">
        <v>1901</v>
      </c>
      <c r="AD16" s="30" t="s">
        <v>416</v>
      </c>
    </row>
    <row r="17" spans="1:30" ht="15.75">
      <c r="A17" s="45">
        <v>2</v>
      </c>
      <c r="B17" s="45">
        <v>2</v>
      </c>
      <c r="C17" s="45">
        <v>1</v>
      </c>
      <c r="D17" s="45" t="s">
        <v>450</v>
      </c>
      <c r="E17" s="45"/>
      <c r="F17" s="45" t="s">
        <v>1853</v>
      </c>
      <c r="G17" s="45" t="s">
        <v>1634</v>
      </c>
      <c r="H17" s="45" t="s">
        <v>1377</v>
      </c>
      <c r="I17" s="45">
        <v>0</v>
      </c>
      <c r="J17" s="45">
        <v>0</v>
      </c>
      <c r="K17" s="45">
        <v>0</v>
      </c>
      <c r="L17" s="45">
        <v>3400</v>
      </c>
      <c r="M17" s="45">
        <v>0</v>
      </c>
      <c r="N17" s="45">
        <v>96850</v>
      </c>
      <c r="O17" s="45">
        <v>0</v>
      </c>
      <c r="P17" s="46">
        <v>96850</v>
      </c>
      <c r="Q17" s="45"/>
      <c r="R17" s="45">
        <v>0</v>
      </c>
      <c r="S17" s="45">
        <v>0</v>
      </c>
      <c r="T17" s="45">
        <v>0</v>
      </c>
      <c r="U17" s="45">
        <v>0</v>
      </c>
      <c r="V17" s="45">
        <v>0</v>
      </c>
      <c r="W17" s="45">
        <v>0</v>
      </c>
      <c r="X17" s="45">
        <v>0</v>
      </c>
      <c r="Y17" s="45">
        <v>0</v>
      </c>
      <c r="Z17" s="45">
        <v>0</v>
      </c>
      <c r="AA17" s="45">
        <v>0</v>
      </c>
      <c r="AB17" s="45">
        <v>0</v>
      </c>
      <c r="AC17" s="45" t="s">
        <v>1901</v>
      </c>
      <c r="AD17" s="30" t="s">
        <v>416</v>
      </c>
    </row>
    <row r="18" spans="1:30" ht="15.75">
      <c r="A18" s="45">
        <v>3</v>
      </c>
      <c r="B18" s="45">
        <v>3</v>
      </c>
      <c r="C18" s="45">
        <v>1</v>
      </c>
      <c r="D18" s="45" t="s">
        <v>451</v>
      </c>
      <c r="E18" s="45"/>
      <c r="F18" s="45" t="s">
        <v>266</v>
      </c>
      <c r="G18" s="45" t="s">
        <v>1634</v>
      </c>
      <c r="H18" s="45" t="s">
        <v>1377</v>
      </c>
      <c r="I18" s="45">
        <v>0</v>
      </c>
      <c r="J18" s="45">
        <v>0</v>
      </c>
      <c r="K18" s="45">
        <v>0</v>
      </c>
      <c r="L18" s="45">
        <v>41478</v>
      </c>
      <c r="M18" s="45">
        <v>0</v>
      </c>
      <c r="N18" s="45">
        <v>2038317</v>
      </c>
      <c r="O18" s="45">
        <v>0</v>
      </c>
      <c r="P18" s="46">
        <v>2038317</v>
      </c>
      <c r="Q18" s="45"/>
      <c r="R18" s="45">
        <v>0</v>
      </c>
      <c r="S18" s="45">
        <v>0</v>
      </c>
      <c r="T18" s="45">
        <v>0</v>
      </c>
      <c r="U18" s="45">
        <v>0</v>
      </c>
      <c r="V18" s="45">
        <v>0</v>
      </c>
      <c r="W18" s="45">
        <v>0</v>
      </c>
      <c r="X18" s="45">
        <v>0</v>
      </c>
      <c r="Y18" s="45">
        <v>0</v>
      </c>
      <c r="Z18" s="45">
        <v>0</v>
      </c>
      <c r="AA18" s="45">
        <v>0</v>
      </c>
      <c r="AB18" s="45">
        <v>0</v>
      </c>
      <c r="AC18" s="45" t="s">
        <v>1901</v>
      </c>
      <c r="AD18" s="30" t="s">
        <v>416</v>
      </c>
    </row>
    <row r="19" spans="1:30" ht="15.75">
      <c r="A19" s="45">
        <v>4</v>
      </c>
      <c r="B19" s="45">
        <v>4</v>
      </c>
      <c r="C19" s="45">
        <v>1</v>
      </c>
      <c r="D19" s="45" t="s">
        <v>452</v>
      </c>
      <c r="E19" s="45"/>
      <c r="F19" s="45" t="s">
        <v>1014</v>
      </c>
      <c r="G19" s="45" t="s">
        <v>1634</v>
      </c>
      <c r="H19" s="45" t="s">
        <v>1377</v>
      </c>
      <c r="I19" s="45">
        <v>0</v>
      </c>
      <c r="J19" s="45">
        <v>0</v>
      </c>
      <c r="K19" s="45">
        <v>0</v>
      </c>
      <c r="L19" s="45">
        <v>307922</v>
      </c>
      <c r="M19" s="45">
        <v>0</v>
      </c>
      <c r="N19" s="45">
        <v>12763719</v>
      </c>
      <c r="O19" s="45">
        <v>0</v>
      </c>
      <c r="P19" s="46">
        <v>12763719</v>
      </c>
      <c r="Q19" s="45"/>
      <c r="R19" s="45">
        <v>0</v>
      </c>
      <c r="S19" s="45">
        <v>0</v>
      </c>
      <c r="T19" s="45">
        <v>0</v>
      </c>
      <c r="U19" s="45">
        <v>0</v>
      </c>
      <c r="V19" s="45">
        <v>0</v>
      </c>
      <c r="W19" s="45">
        <v>0</v>
      </c>
      <c r="X19" s="45">
        <v>0</v>
      </c>
      <c r="Y19" s="45">
        <v>0</v>
      </c>
      <c r="Z19" s="45">
        <v>0</v>
      </c>
      <c r="AA19" s="45">
        <v>0</v>
      </c>
      <c r="AB19" s="45">
        <v>0</v>
      </c>
      <c r="AC19" s="45" t="s">
        <v>1901</v>
      </c>
      <c r="AD19" s="30" t="s">
        <v>416</v>
      </c>
    </row>
    <row r="20" spans="1:30" ht="15.75">
      <c r="A20" s="45">
        <v>5</v>
      </c>
      <c r="B20" s="45">
        <v>5</v>
      </c>
      <c r="C20" s="45">
        <v>1</v>
      </c>
      <c r="D20" s="45" t="s">
        <v>453</v>
      </c>
      <c r="E20" s="45"/>
      <c r="F20" s="45" t="s">
        <v>267</v>
      </c>
      <c r="G20" s="45" t="s">
        <v>1634</v>
      </c>
      <c r="H20" s="45" t="s">
        <v>1377</v>
      </c>
      <c r="I20" s="45">
        <v>0</v>
      </c>
      <c r="J20" s="45">
        <v>0</v>
      </c>
      <c r="K20" s="45">
        <v>0</v>
      </c>
      <c r="L20" s="45">
        <v>6000</v>
      </c>
      <c r="M20" s="45">
        <v>0</v>
      </c>
      <c r="N20" s="45">
        <v>338050</v>
      </c>
      <c r="O20" s="45">
        <v>0</v>
      </c>
      <c r="P20" s="46">
        <v>338050</v>
      </c>
      <c r="Q20" s="45"/>
      <c r="R20" s="45">
        <v>0</v>
      </c>
      <c r="S20" s="45">
        <v>0</v>
      </c>
      <c r="T20" s="45">
        <v>0</v>
      </c>
      <c r="U20" s="45">
        <v>0</v>
      </c>
      <c r="V20" s="45">
        <v>0</v>
      </c>
      <c r="W20" s="45">
        <v>0</v>
      </c>
      <c r="X20" s="45">
        <v>0</v>
      </c>
      <c r="Y20" s="45">
        <v>0</v>
      </c>
      <c r="Z20" s="45">
        <v>0</v>
      </c>
      <c r="AA20" s="45">
        <v>0</v>
      </c>
      <c r="AB20" s="45">
        <v>0</v>
      </c>
      <c r="AC20" s="45" t="s">
        <v>1901</v>
      </c>
      <c r="AD20" s="30" t="s">
        <v>416</v>
      </c>
    </row>
    <row r="21" spans="1:30" ht="15.75">
      <c r="A21" s="45">
        <v>6</v>
      </c>
      <c r="B21" s="45">
        <v>6</v>
      </c>
      <c r="C21" s="45">
        <v>1</v>
      </c>
      <c r="D21" s="45" t="s">
        <v>454</v>
      </c>
      <c r="E21" s="45"/>
      <c r="F21" s="45" t="s">
        <v>268</v>
      </c>
      <c r="G21" s="45" t="s">
        <v>1634</v>
      </c>
      <c r="H21" s="45" t="s">
        <v>1377</v>
      </c>
      <c r="I21" s="45">
        <v>0</v>
      </c>
      <c r="J21" s="45">
        <v>0</v>
      </c>
      <c r="K21" s="45">
        <v>0</v>
      </c>
      <c r="L21" s="45">
        <v>3298</v>
      </c>
      <c r="M21" s="45">
        <v>0</v>
      </c>
      <c r="N21" s="45">
        <v>199714</v>
      </c>
      <c r="O21" s="45">
        <v>0</v>
      </c>
      <c r="P21" s="46">
        <v>199714</v>
      </c>
      <c r="Q21" s="45"/>
      <c r="R21" s="45">
        <v>0</v>
      </c>
      <c r="S21" s="45">
        <v>0</v>
      </c>
      <c r="T21" s="45">
        <v>0</v>
      </c>
      <c r="U21" s="45">
        <v>0</v>
      </c>
      <c r="V21" s="45">
        <v>0</v>
      </c>
      <c r="W21" s="45">
        <v>0</v>
      </c>
      <c r="X21" s="45">
        <v>0</v>
      </c>
      <c r="Y21" s="45">
        <v>0</v>
      </c>
      <c r="Z21" s="45">
        <v>0</v>
      </c>
      <c r="AA21" s="45">
        <v>0</v>
      </c>
      <c r="AB21" s="45">
        <v>0</v>
      </c>
      <c r="AC21" s="45" t="s">
        <v>1901</v>
      </c>
      <c r="AD21" s="30" t="s">
        <v>416</v>
      </c>
    </row>
    <row r="22" spans="1:30" ht="15.75">
      <c r="A22" s="45">
        <v>7</v>
      </c>
      <c r="B22" s="45">
        <v>7</v>
      </c>
      <c r="C22" s="45">
        <v>1</v>
      </c>
      <c r="D22" s="45" t="s">
        <v>455</v>
      </c>
      <c r="E22" s="45"/>
      <c r="F22" s="45" t="s">
        <v>269</v>
      </c>
      <c r="G22" s="45" t="s">
        <v>1634</v>
      </c>
      <c r="H22" s="45" t="s">
        <v>1377</v>
      </c>
      <c r="I22" s="45">
        <v>0</v>
      </c>
      <c r="J22" s="45">
        <v>0</v>
      </c>
      <c r="K22" s="45">
        <v>0</v>
      </c>
      <c r="L22" s="45">
        <v>4433</v>
      </c>
      <c r="M22" s="45">
        <v>0</v>
      </c>
      <c r="N22" s="45">
        <v>194514</v>
      </c>
      <c r="O22" s="45">
        <v>0</v>
      </c>
      <c r="P22" s="46">
        <v>194514</v>
      </c>
      <c r="Q22" s="45"/>
      <c r="R22" s="45">
        <v>0</v>
      </c>
      <c r="S22" s="45">
        <v>0</v>
      </c>
      <c r="T22" s="45">
        <v>0</v>
      </c>
      <c r="U22" s="45">
        <v>0</v>
      </c>
      <c r="V22" s="45">
        <v>0</v>
      </c>
      <c r="W22" s="45">
        <v>0</v>
      </c>
      <c r="X22" s="45">
        <v>0</v>
      </c>
      <c r="Y22" s="45">
        <v>0</v>
      </c>
      <c r="Z22" s="45">
        <v>0</v>
      </c>
      <c r="AA22" s="45">
        <v>0</v>
      </c>
      <c r="AB22" s="45">
        <v>0</v>
      </c>
      <c r="AC22" s="45" t="s">
        <v>1901</v>
      </c>
      <c r="AD22" s="30" t="s">
        <v>416</v>
      </c>
    </row>
    <row r="23" spans="1:30" ht="15.75">
      <c r="A23" s="45">
        <v>8</v>
      </c>
      <c r="B23" s="45">
        <v>8</v>
      </c>
      <c r="C23" s="45">
        <v>1</v>
      </c>
      <c r="D23" s="45" t="s">
        <v>456</v>
      </c>
      <c r="E23" s="45"/>
      <c r="F23" s="45" t="s">
        <v>270</v>
      </c>
      <c r="G23" s="45" t="s">
        <v>1634</v>
      </c>
      <c r="H23" s="45" t="s">
        <v>1377</v>
      </c>
      <c r="I23" s="45">
        <v>0</v>
      </c>
      <c r="J23" s="45">
        <v>0</v>
      </c>
      <c r="K23" s="45">
        <v>0</v>
      </c>
      <c r="L23" s="45">
        <v>650</v>
      </c>
      <c r="M23" s="45">
        <v>0</v>
      </c>
      <c r="N23" s="45">
        <v>31250</v>
      </c>
      <c r="O23" s="45">
        <v>0</v>
      </c>
      <c r="P23" s="46">
        <v>31250</v>
      </c>
      <c r="Q23" s="45"/>
      <c r="R23" s="45">
        <v>0</v>
      </c>
      <c r="S23" s="45">
        <v>0</v>
      </c>
      <c r="T23" s="45">
        <v>0</v>
      </c>
      <c r="U23" s="45">
        <v>0</v>
      </c>
      <c r="V23" s="45">
        <v>0</v>
      </c>
      <c r="W23" s="45">
        <v>0</v>
      </c>
      <c r="X23" s="45">
        <v>0</v>
      </c>
      <c r="Y23" s="45">
        <v>0</v>
      </c>
      <c r="Z23" s="45">
        <v>0</v>
      </c>
      <c r="AA23" s="45">
        <v>0</v>
      </c>
      <c r="AB23" s="45">
        <v>0</v>
      </c>
      <c r="AC23" s="45" t="s">
        <v>1901</v>
      </c>
      <c r="AD23" s="30" t="s">
        <v>416</v>
      </c>
    </row>
    <row r="24" spans="1:30" ht="15.75">
      <c r="A24" s="45">
        <v>9</v>
      </c>
      <c r="B24" s="45">
        <v>9</v>
      </c>
      <c r="C24" s="45">
        <v>1</v>
      </c>
      <c r="D24" s="45" t="s">
        <v>457</v>
      </c>
      <c r="E24" s="45"/>
      <c r="F24" s="45" t="s">
        <v>271</v>
      </c>
      <c r="G24" s="45" t="s">
        <v>1634</v>
      </c>
      <c r="H24" s="45" t="s">
        <v>1377</v>
      </c>
      <c r="I24" s="45">
        <v>0</v>
      </c>
      <c r="J24" s="45">
        <v>0</v>
      </c>
      <c r="K24" s="45">
        <v>0</v>
      </c>
      <c r="L24" s="45">
        <v>95783</v>
      </c>
      <c r="M24" s="45">
        <v>0</v>
      </c>
      <c r="N24" s="45">
        <v>3744614</v>
      </c>
      <c r="O24" s="45">
        <v>0</v>
      </c>
      <c r="P24" s="46">
        <v>3744614</v>
      </c>
      <c r="Q24" s="45"/>
      <c r="R24" s="45">
        <v>0</v>
      </c>
      <c r="S24" s="45">
        <v>0</v>
      </c>
      <c r="T24" s="45">
        <v>0</v>
      </c>
      <c r="U24" s="45">
        <v>0</v>
      </c>
      <c r="V24" s="45">
        <v>0</v>
      </c>
      <c r="W24" s="45">
        <v>0</v>
      </c>
      <c r="X24" s="45">
        <v>0</v>
      </c>
      <c r="Y24" s="45">
        <v>0</v>
      </c>
      <c r="Z24" s="45">
        <v>0</v>
      </c>
      <c r="AA24" s="45">
        <v>0</v>
      </c>
      <c r="AB24" s="45">
        <v>0</v>
      </c>
      <c r="AC24" s="45" t="s">
        <v>1901</v>
      </c>
      <c r="AD24" s="30" t="s">
        <v>416</v>
      </c>
    </row>
    <row r="25" spans="1:30" ht="15.75">
      <c r="A25" s="45">
        <v>10</v>
      </c>
      <c r="B25" s="45">
        <v>10</v>
      </c>
      <c r="C25" s="45">
        <v>1</v>
      </c>
      <c r="D25" s="45" t="s">
        <v>458</v>
      </c>
      <c r="E25" s="45"/>
      <c r="F25" s="45" t="s">
        <v>272</v>
      </c>
      <c r="G25" s="45" t="s">
        <v>1634</v>
      </c>
      <c r="H25" s="45" t="s">
        <v>1377</v>
      </c>
      <c r="I25" s="45">
        <v>0</v>
      </c>
      <c r="J25" s="45">
        <v>0</v>
      </c>
      <c r="K25" s="45">
        <v>0</v>
      </c>
      <c r="L25" s="45">
        <v>141345</v>
      </c>
      <c r="M25" s="45">
        <v>0</v>
      </c>
      <c r="N25" s="45">
        <v>6691471</v>
      </c>
      <c r="O25" s="45">
        <v>0</v>
      </c>
      <c r="P25" s="46">
        <v>6691471</v>
      </c>
      <c r="Q25" s="45"/>
      <c r="R25" s="45">
        <v>0</v>
      </c>
      <c r="S25" s="45">
        <v>0</v>
      </c>
      <c r="T25" s="45">
        <v>0</v>
      </c>
      <c r="U25" s="45">
        <v>0</v>
      </c>
      <c r="V25" s="45">
        <v>0</v>
      </c>
      <c r="W25" s="45">
        <v>0</v>
      </c>
      <c r="X25" s="45">
        <v>0</v>
      </c>
      <c r="Y25" s="45">
        <v>0</v>
      </c>
      <c r="Z25" s="45">
        <v>0</v>
      </c>
      <c r="AA25" s="45">
        <v>0</v>
      </c>
      <c r="AB25" s="45">
        <v>0</v>
      </c>
      <c r="AC25" s="45" t="s">
        <v>1901</v>
      </c>
      <c r="AD25" s="30" t="s">
        <v>416</v>
      </c>
    </row>
    <row r="26" spans="1:30" ht="15.75">
      <c r="A26" s="45">
        <v>11</v>
      </c>
      <c r="B26" s="45">
        <v>11</v>
      </c>
      <c r="C26" s="45">
        <v>1</v>
      </c>
      <c r="D26" s="45" t="s">
        <v>459</v>
      </c>
      <c r="E26" s="45"/>
      <c r="F26" s="45" t="s">
        <v>273</v>
      </c>
      <c r="G26" s="45" t="s">
        <v>1634</v>
      </c>
      <c r="H26" s="45" t="s">
        <v>1377</v>
      </c>
      <c r="I26" s="45">
        <v>0</v>
      </c>
      <c r="J26" s="45">
        <v>0</v>
      </c>
      <c r="K26" s="45">
        <v>0</v>
      </c>
      <c r="L26" s="45">
        <v>23</v>
      </c>
      <c r="M26" s="45">
        <v>0</v>
      </c>
      <c r="N26" s="45">
        <v>1879</v>
      </c>
      <c r="O26" s="45">
        <v>0</v>
      </c>
      <c r="P26" s="46">
        <v>1879</v>
      </c>
      <c r="Q26" s="45"/>
      <c r="R26" s="45">
        <v>0</v>
      </c>
      <c r="S26" s="45">
        <v>0</v>
      </c>
      <c r="T26" s="45">
        <v>0</v>
      </c>
      <c r="U26" s="45">
        <v>0</v>
      </c>
      <c r="V26" s="45">
        <v>0</v>
      </c>
      <c r="W26" s="45">
        <v>0</v>
      </c>
      <c r="X26" s="45">
        <v>0</v>
      </c>
      <c r="Y26" s="45">
        <v>0</v>
      </c>
      <c r="Z26" s="45">
        <v>0</v>
      </c>
      <c r="AA26" s="45">
        <v>0</v>
      </c>
      <c r="AB26" s="45">
        <v>0</v>
      </c>
      <c r="AC26" s="45" t="s">
        <v>1901</v>
      </c>
      <c r="AD26" s="30" t="s">
        <v>416</v>
      </c>
    </row>
    <row r="27" spans="1:30" ht="15.75">
      <c r="A27" s="45">
        <v>12</v>
      </c>
      <c r="B27" s="45">
        <v>12</v>
      </c>
      <c r="C27" s="45">
        <v>1</v>
      </c>
      <c r="D27" s="45" t="s">
        <v>460</v>
      </c>
      <c r="E27" s="45"/>
      <c r="F27" s="45" t="s">
        <v>1854</v>
      </c>
      <c r="G27" s="45" t="s">
        <v>1634</v>
      </c>
      <c r="H27" s="45" t="s">
        <v>1377</v>
      </c>
      <c r="I27" s="45">
        <v>0</v>
      </c>
      <c r="J27" s="45">
        <v>0</v>
      </c>
      <c r="K27" s="45">
        <v>0</v>
      </c>
      <c r="L27" s="45">
        <v>3121</v>
      </c>
      <c r="M27" s="45">
        <v>0</v>
      </c>
      <c r="N27" s="45">
        <v>155236</v>
      </c>
      <c r="O27" s="45">
        <v>0</v>
      </c>
      <c r="P27" s="46">
        <v>155236</v>
      </c>
      <c r="Q27" s="45"/>
      <c r="R27" s="45">
        <v>0</v>
      </c>
      <c r="S27" s="45">
        <v>0</v>
      </c>
      <c r="T27" s="45">
        <v>0</v>
      </c>
      <c r="U27" s="45">
        <v>0</v>
      </c>
      <c r="V27" s="45">
        <v>0</v>
      </c>
      <c r="W27" s="45">
        <v>0</v>
      </c>
      <c r="X27" s="45">
        <v>0</v>
      </c>
      <c r="Y27" s="45">
        <v>0</v>
      </c>
      <c r="Z27" s="45">
        <v>0</v>
      </c>
      <c r="AA27" s="45">
        <v>0</v>
      </c>
      <c r="AB27" s="45">
        <v>0</v>
      </c>
      <c r="AC27" s="45" t="s">
        <v>1901</v>
      </c>
      <c r="AD27" s="30" t="s">
        <v>416</v>
      </c>
    </row>
    <row r="28" spans="1:30" ht="15.75">
      <c r="A28" s="45">
        <v>13</v>
      </c>
      <c r="B28" s="45">
        <v>13</v>
      </c>
      <c r="C28" s="45">
        <v>1</v>
      </c>
      <c r="D28" s="45" t="s">
        <v>461</v>
      </c>
      <c r="E28" s="45"/>
      <c r="F28" s="45" t="s">
        <v>274</v>
      </c>
      <c r="G28" s="45" t="s">
        <v>1634</v>
      </c>
      <c r="H28" s="45" t="s">
        <v>1377</v>
      </c>
      <c r="I28" s="45">
        <v>0</v>
      </c>
      <c r="J28" s="45">
        <v>0</v>
      </c>
      <c r="K28" s="45">
        <v>0</v>
      </c>
      <c r="L28" s="45">
        <v>84873</v>
      </c>
      <c r="M28" s="45">
        <v>0</v>
      </c>
      <c r="N28" s="45">
        <v>3393198</v>
      </c>
      <c r="O28" s="45">
        <v>0</v>
      </c>
      <c r="P28" s="46">
        <v>3393198</v>
      </c>
      <c r="Q28" s="45"/>
      <c r="R28" s="45">
        <v>0</v>
      </c>
      <c r="S28" s="45">
        <v>0</v>
      </c>
      <c r="T28" s="45">
        <v>0</v>
      </c>
      <c r="U28" s="45">
        <v>0</v>
      </c>
      <c r="V28" s="45">
        <v>0</v>
      </c>
      <c r="W28" s="45">
        <v>0</v>
      </c>
      <c r="X28" s="45">
        <v>0</v>
      </c>
      <c r="Y28" s="45">
        <v>0</v>
      </c>
      <c r="Z28" s="45">
        <v>0</v>
      </c>
      <c r="AA28" s="45">
        <v>0</v>
      </c>
      <c r="AB28" s="45">
        <v>0</v>
      </c>
      <c r="AC28" s="45" t="s">
        <v>1901</v>
      </c>
      <c r="AD28" s="30" t="s">
        <v>416</v>
      </c>
    </row>
    <row r="29" spans="1:30" ht="15.75">
      <c r="A29" s="45">
        <v>14</v>
      </c>
      <c r="B29" s="45">
        <v>14</v>
      </c>
      <c r="C29" s="45">
        <v>1</v>
      </c>
      <c r="D29" s="45" t="s">
        <v>462</v>
      </c>
      <c r="E29" s="45"/>
      <c r="F29" s="45" t="s">
        <v>275</v>
      </c>
      <c r="G29" s="45" t="s">
        <v>1634</v>
      </c>
      <c r="H29" s="45" t="s">
        <v>1377</v>
      </c>
      <c r="I29" s="45">
        <v>0</v>
      </c>
      <c r="J29" s="45">
        <v>0</v>
      </c>
      <c r="K29" s="45">
        <v>0</v>
      </c>
      <c r="L29" s="45">
        <v>1200</v>
      </c>
      <c r="M29" s="45">
        <v>0</v>
      </c>
      <c r="N29" s="45">
        <v>57825</v>
      </c>
      <c r="O29" s="45">
        <v>0</v>
      </c>
      <c r="P29" s="46">
        <v>57825</v>
      </c>
      <c r="Q29" s="45"/>
      <c r="R29" s="45">
        <v>0</v>
      </c>
      <c r="S29" s="45">
        <v>0</v>
      </c>
      <c r="T29" s="45">
        <v>0</v>
      </c>
      <c r="U29" s="45">
        <v>0</v>
      </c>
      <c r="V29" s="45">
        <v>0</v>
      </c>
      <c r="W29" s="45">
        <v>0</v>
      </c>
      <c r="X29" s="45">
        <v>0</v>
      </c>
      <c r="Y29" s="45">
        <v>0</v>
      </c>
      <c r="Z29" s="45">
        <v>0</v>
      </c>
      <c r="AA29" s="45">
        <v>0</v>
      </c>
      <c r="AB29" s="45">
        <v>0</v>
      </c>
      <c r="AC29" s="45" t="s">
        <v>1901</v>
      </c>
      <c r="AD29" s="30" t="s">
        <v>416</v>
      </c>
    </row>
    <row r="30" spans="1:30" ht="15.75">
      <c r="A30" s="45">
        <v>1</v>
      </c>
      <c r="B30" s="45">
        <v>1</v>
      </c>
      <c r="C30" s="45">
        <v>2</v>
      </c>
      <c r="D30" s="45" t="s">
        <v>449</v>
      </c>
      <c r="E30" s="45"/>
      <c r="F30" s="45" t="s">
        <v>276</v>
      </c>
      <c r="G30" s="45" t="s">
        <v>1634</v>
      </c>
      <c r="H30" s="45" t="s">
        <v>1377</v>
      </c>
      <c r="I30" s="45">
        <v>0</v>
      </c>
      <c r="J30" s="45">
        <v>0</v>
      </c>
      <c r="K30" s="45">
        <v>0</v>
      </c>
      <c r="L30" s="45">
        <v>13200</v>
      </c>
      <c r="M30" s="45">
        <v>0</v>
      </c>
      <c r="N30" s="45">
        <v>396700</v>
      </c>
      <c r="O30" s="45">
        <v>0</v>
      </c>
      <c r="P30" s="46">
        <v>396700</v>
      </c>
      <c r="Q30" s="45"/>
      <c r="R30" s="45">
        <v>0</v>
      </c>
      <c r="S30" s="45">
        <v>0</v>
      </c>
      <c r="T30" s="45">
        <v>0</v>
      </c>
      <c r="U30" s="45">
        <v>0</v>
      </c>
      <c r="V30" s="45">
        <v>0</v>
      </c>
      <c r="W30" s="45">
        <v>0</v>
      </c>
      <c r="X30" s="45">
        <v>0</v>
      </c>
      <c r="Y30" s="45">
        <v>0</v>
      </c>
      <c r="Z30" s="45">
        <v>0</v>
      </c>
      <c r="AA30" s="45">
        <v>0</v>
      </c>
      <c r="AB30" s="45">
        <v>0</v>
      </c>
      <c r="AC30" s="45" t="s">
        <v>1901</v>
      </c>
      <c r="AD30" s="30" t="s">
        <v>416</v>
      </c>
    </row>
    <row r="31" spans="1:30" ht="15.75">
      <c r="A31" s="45">
        <v>2</v>
      </c>
      <c r="B31" s="45">
        <v>2</v>
      </c>
      <c r="C31" s="45">
        <v>2</v>
      </c>
      <c r="D31" s="45" t="s">
        <v>450</v>
      </c>
      <c r="E31" s="45"/>
      <c r="F31" s="45" t="s">
        <v>277</v>
      </c>
      <c r="G31" s="45" t="s">
        <v>1634</v>
      </c>
      <c r="H31" s="45" t="s">
        <v>1377</v>
      </c>
      <c r="I31" s="45">
        <v>0</v>
      </c>
      <c r="J31" s="45">
        <v>0</v>
      </c>
      <c r="K31" s="45">
        <v>0</v>
      </c>
      <c r="L31" s="45">
        <v>24697</v>
      </c>
      <c r="M31" s="45">
        <v>0</v>
      </c>
      <c r="N31" s="45">
        <v>1484367</v>
      </c>
      <c r="O31" s="45">
        <v>0</v>
      </c>
      <c r="P31" s="46">
        <v>1484367</v>
      </c>
      <c r="Q31" s="45"/>
      <c r="R31" s="45">
        <v>0</v>
      </c>
      <c r="S31" s="45">
        <v>0</v>
      </c>
      <c r="T31" s="45">
        <v>0</v>
      </c>
      <c r="U31" s="45">
        <v>0</v>
      </c>
      <c r="V31" s="45">
        <v>0</v>
      </c>
      <c r="W31" s="45">
        <v>0</v>
      </c>
      <c r="X31" s="45">
        <v>0</v>
      </c>
      <c r="Y31" s="45">
        <v>0</v>
      </c>
      <c r="Z31" s="45">
        <v>0</v>
      </c>
      <c r="AA31" s="45">
        <v>0</v>
      </c>
      <c r="AB31" s="45">
        <v>0</v>
      </c>
      <c r="AC31" s="45" t="s">
        <v>1901</v>
      </c>
      <c r="AD31" s="30" t="s">
        <v>416</v>
      </c>
    </row>
    <row r="32" spans="1:30" ht="15.75">
      <c r="A32" s="45">
        <v>3</v>
      </c>
      <c r="B32" s="45">
        <v>3</v>
      </c>
      <c r="C32" s="45">
        <v>2</v>
      </c>
      <c r="D32" s="45" t="s">
        <v>451</v>
      </c>
      <c r="E32" s="45"/>
      <c r="F32" s="45" t="s">
        <v>278</v>
      </c>
      <c r="G32" s="45" t="s">
        <v>1634</v>
      </c>
      <c r="H32" s="45" t="s">
        <v>1377</v>
      </c>
      <c r="I32" s="45">
        <v>0</v>
      </c>
      <c r="J32" s="45">
        <v>0</v>
      </c>
      <c r="K32" s="45">
        <v>0</v>
      </c>
      <c r="L32" s="45">
        <v>88920</v>
      </c>
      <c r="M32" s="45">
        <v>0</v>
      </c>
      <c r="N32" s="45">
        <v>4546150</v>
      </c>
      <c r="O32" s="45">
        <v>0</v>
      </c>
      <c r="P32" s="46">
        <v>4546150</v>
      </c>
      <c r="Q32" s="45"/>
      <c r="R32" s="45">
        <v>0</v>
      </c>
      <c r="S32" s="45">
        <v>0</v>
      </c>
      <c r="T32" s="45">
        <v>0</v>
      </c>
      <c r="U32" s="45">
        <v>0</v>
      </c>
      <c r="V32" s="45">
        <v>0</v>
      </c>
      <c r="W32" s="45">
        <v>0</v>
      </c>
      <c r="X32" s="45">
        <v>0</v>
      </c>
      <c r="Y32" s="45">
        <v>0</v>
      </c>
      <c r="Z32" s="45">
        <v>0</v>
      </c>
      <c r="AA32" s="45">
        <v>0</v>
      </c>
      <c r="AB32" s="45">
        <v>0</v>
      </c>
      <c r="AC32" s="45" t="s">
        <v>1901</v>
      </c>
      <c r="AD32" s="30" t="s">
        <v>416</v>
      </c>
    </row>
    <row r="33" spans="1:30" ht="15.75">
      <c r="A33" s="45">
        <v>4</v>
      </c>
      <c r="B33" s="45">
        <v>4</v>
      </c>
      <c r="C33" s="45">
        <v>2</v>
      </c>
      <c r="D33" s="45" t="s">
        <v>452</v>
      </c>
      <c r="E33" s="45"/>
      <c r="F33" s="45" t="s">
        <v>279</v>
      </c>
      <c r="G33" s="45" t="s">
        <v>1634</v>
      </c>
      <c r="H33" s="45" t="s">
        <v>1377</v>
      </c>
      <c r="I33" s="45">
        <v>0</v>
      </c>
      <c r="J33" s="45">
        <v>0</v>
      </c>
      <c r="K33" s="45">
        <v>0</v>
      </c>
      <c r="L33" s="45">
        <v>4691</v>
      </c>
      <c r="M33" s="45">
        <v>0</v>
      </c>
      <c r="N33" s="45">
        <v>221329</v>
      </c>
      <c r="O33" s="45">
        <v>0</v>
      </c>
      <c r="P33" s="46">
        <v>221329</v>
      </c>
      <c r="Q33" s="45"/>
      <c r="R33" s="45">
        <v>0</v>
      </c>
      <c r="S33" s="45">
        <v>0</v>
      </c>
      <c r="T33" s="45">
        <v>0</v>
      </c>
      <c r="U33" s="45">
        <v>0</v>
      </c>
      <c r="V33" s="45">
        <v>0</v>
      </c>
      <c r="W33" s="45">
        <v>0</v>
      </c>
      <c r="X33" s="45">
        <v>0</v>
      </c>
      <c r="Y33" s="45">
        <v>0</v>
      </c>
      <c r="Z33" s="45">
        <v>0</v>
      </c>
      <c r="AA33" s="45">
        <v>0</v>
      </c>
      <c r="AB33" s="45">
        <v>0</v>
      </c>
      <c r="AC33" s="45" t="s">
        <v>1901</v>
      </c>
      <c r="AD33" s="30" t="s">
        <v>416</v>
      </c>
    </row>
    <row r="34" spans="1:30" ht="15.75">
      <c r="A34" s="45">
        <v>5</v>
      </c>
      <c r="B34" s="45">
        <v>5</v>
      </c>
      <c r="C34" s="45">
        <v>2</v>
      </c>
      <c r="D34" s="45" t="s">
        <v>453</v>
      </c>
      <c r="E34" s="45"/>
      <c r="F34" s="45" t="s">
        <v>280</v>
      </c>
      <c r="G34" s="45" t="s">
        <v>1634</v>
      </c>
      <c r="H34" s="45" t="s">
        <v>1377</v>
      </c>
      <c r="I34" s="45">
        <v>0</v>
      </c>
      <c r="J34" s="45">
        <v>0</v>
      </c>
      <c r="K34" s="45">
        <v>0</v>
      </c>
      <c r="L34" s="45">
        <v>44413</v>
      </c>
      <c r="M34" s="45">
        <v>0</v>
      </c>
      <c r="N34" s="45">
        <v>2413758</v>
      </c>
      <c r="O34" s="45">
        <v>0</v>
      </c>
      <c r="P34" s="46">
        <v>2413758</v>
      </c>
      <c r="Q34" s="45"/>
      <c r="R34" s="45">
        <v>0</v>
      </c>
      <c r="S34" s="45">
        <v>0</v>
      </c>
      <c r="T34" s="45">
        <v>0</v>
      </c>
      <c r="U34" s="45">
        <v>0</v>
      </c>
      <c r="V34" s="45">
        <v>0</v>
      </c>
      <c r="W34" s="45">
        <v>0</v>
      </c>
      <c r="X34" s="45">
        <v>0</v>
      </c>
      <c r="Y34" s="45">
        <v>0</v>
      </c>
      <c r="Z34" s="45">
        <v>0</v>
      </c>
      <c r="AA34" s="45">
        <v>0</v>
      </c>
      <c r="AB34" s="45">
        <v>0</v>
      </c>
      <c r="AC34" s="45" t="s">
        <v>1901</v>
      </c>
      <c r="AD34" s="30" t="s">
        <v>416</v>
      </c>
    </row>
    <row r="35" spans="1:30" ht="15.75">
      <c r="A35" s="45">
        <v>6</v>
      </c>
      <c r="B35" s="45">
        <v>6</v>
      </c>
      <c r="C35" s="45">
        <v>2</v>
      </c>
      <c r="D35" s="45" t="s">
        <v>454</v>
      </c>
      <c r="E35" s="45"/>
      <c r="F35" s="45" t="s">
        <v>281</v>
      </c>
      <c r="G35" s="45" t="s">
        <v>1634</v>
      </c>
      <c r="H35" s="45" t="s">
        <v>1377</v>
      </c>
      <c r="I35" s="45">
        <v>0</v>
      </c>
      <c r="J35" s="45">
        <v>0</v>
      </c>
      <c r="K35" s="45">
        <v>0</v>
      </c>
      <c r="L35" s="45">
        <v>80970</v>
      </c>
      <c r="M35" s="45">
        <v>0</v>
      </c>
      <c r="N35" s="45">
        <v>4201786</v>
      </c>
      <c r="O35" s="45">
        <v>0</v>
      </c>
      <c r="P35" s="46">
        <v>4201786</v>
      </c>
      <c r="Q35" s="45"/>
      <c r="R35" s="45">
        <v>0</v>
      </c>
      <c r="S35" s="45">
        <v>0</v>
      </c>
      <c r="T35" s="45">
        <v>0</v>
      </c>
      <c r="U35" s="45">
        <v>0</v>
      </c>
      <c r="V35" s="45">
        <v>0</v>
      </c>
      <c r="W35" s="45">
        <v>0</v>
      </c>
      <c r="X35" s="45">
        <v>0</v>
      </c>
      <c r="Y35" s="45">
        <v>0</v>
      </c>
      <c r="Z35" s="45">
        <v>0</v>
      </c>
      <c r="AA35" s="45">
        <v>0</v>
      </c>
      <c r="AB35" s="45">
        <v>0</v>
      </c>
      <c r="AC35" s="45" t="s">
        <v>1901</v>
      </c>
      <c r="AD35" s="30" t="s">
        <v>416</v>
      </c>
    </row>
    <row r="36" spans="1:30" ht="15.75">
      <c r="A36" s="45">
        <v>7</v>
      </c>
      <c r="B36" s="45">
        <v>7</v>
      </c>
      <c r="C36" s="45">
        <v>2</v>
      </c>
      <c r="D36" s="45" t="s">
        <v>455</v>
      </c>
      <c r="E36" s="45"/>
      <c r="F36" s="45" t="s">
        <v>282</v>
      </c>
      <c r="G36" s="45" t="s">
        <v>1634</v>
      </c>
      <c r="H36" s="45" t="s">
        <v>1377</v>
      </c>
      <c r="I36" s="45">
        <v>0</v>
      </c>
      <c r="J36" s="45">
        <v>0</v>
      </c>
      <c r="K36" s="45">
        <v>0</v>
      </c>
      <c r="L36" s="45">
        <v>215517</v>
      </c>
      <c r="M36" s="45">
        <v>0</v>
      </c>
      <c r="N36" s="45">
        <v>8570133</v>
      </c>
      <c r="O36" s="45">
        <v>0</v>
      </c>
      <c r="P36" s="46">
        <v>8570133</v>
      </c>
      <c r="Q36" s="45"/>
      <c r="R36" s="45">
        <v>0</v>
      </c>
      <c r="S36" s="45">
        <v>0</v>
      </c>
      <c r="T36" s="45">
        <v>0</v>
      </c>
      <c r="U36" s="45">
        <v>0</v>
      </c>
      <c r="V36" s="45">
        <v>0</v>
      </c>
      <c r="W36" s="45">
        <v>0</v>
      </c>
      <c r="X36" s="45">
        <v>0</v>
      </c>
      <c r="Y36" s="45">
        <v>0</v>
      </c>
      <c r="Z36" s="45">
        <v>0</v>
      </c>
      <c r="AA36" s="45">
        <v>0</v>
      </c>
      <c r="AB36" s="45">
        <v>0</v>
      </c>
      <c r="AC36" s="45" t="s">
        <v>1901</v>
      </c>
      <c r="AD36" s="30" t="s">
        <v>416</v>
      </c>
    </row>
    <row r="37" spans="1:30" ht="15.75">
      <c r="A37" s="45">
        <v>8</v>
      </c>
      <c r="B37" s="45">
        <v>8</v>
      </c>
      <c r="C37" s="45">
        <v>2</v>
      </c>
      <c r="D37" s="45" t="s">
        <v>456</v>
      </c>
      <c r="E37" s="45"/>
      <c r="F37" s="45" t="s">
        <v>283</v>
      </c>
      <c r="G37" s="45" t="s">
        <v>1634</v>
      </c>
      <c r="H37" s="45" t="s">
        <v>1377</v>
      </c>
      <c r="I37" s="45">
        <v>0</v>
      </c>
      <c r="J37" s="45">
        <v>0</v>
      </c>
      <c r="K37" s="45">
        <v>0</v>
      </c>
      <c r="L37" s="45">
        <v>30000</v>
      </c>
      <c r="M37" s="45">
        <v>0</v>
      </c>
      <c r="N37" s="45">
        <v>1456410</v>
      </c>
      <c r="O37" s="45">
        <v>0</v>
      </c>
      <c r="P37" s="46">
        <v>1456410</v>
      </c>
      <c r="Q37" s="45"/>
      <c r="R37" s="45">
        <v>0</v>
      </c>
      <c r="S37" s="45">
        <v>0</v>
      </c>
      <c r="T37" s="45">
        <v>0</v>
      </c>
      <c r="U37" s="45">
        <v>0</v>
      </c>
      <c r="V37" s="45">
        <v>0</v>
      </c>
      <c r="W37" s="45">
        <v>0</v>
      </c>
      <c r="X37" s="45">
        <v>0</v>
      </c>
      <c r="Y37" s="45">
        <v>0</v>
      </c>
      <c r="Z37" s="45">
        <v>0</v>
      </c>
      <c r="AA37" s="45">
        <v>0</v>
      </c>
      <c r="AB37" s="45">
        <v>0</v>
      </c>
      <c r="AC37" s="45" t="s">
        <v>1901</v>
      </c>
      <c r="AD37" s="30" t="s">
        <v>416</v>
      </c>
    </row>
    <row r="38" spans="1:30" ht="15.75">
      <c r="A38" s="45">
        <v>9</v>
      </c>
      <c r="B38" s="45">
        <v>9</v>
      </c>
      <c r="C38" s="45">
        <v>2</v>
      </c>
      <c r="D38" s="45" t="s">
        <v>457</v>
      </c>
      <c r="E38" s="45"/>
      <c r="F38" s="45" t="s">
        <v>284</v>
      </c>
      <c r="G38" s="45" t="s">
        <v>1634</v>
      </c>
      <c r="H38" s="45" t="s">
        <v>1377</v>
      </c>
      <c r="I38" s="45">
        <v>0</v>
      </c>
      <c r="J38" s="45">
        <v>0</v>
      </c>
      <c r="K38" s="45">
        <v>0</v>
      </c>
      <c r="L38" s="45">
        <v>980</v>
      </c>
      <c r="M38" s="45">
        <v>0</v>
      </c>
      <c r="N38" s="45">
        <v>51440</v>
      </c>
      <c r="O38" s="45">
        <v>0</v>
      </c>
      <c r="P38" s="46">
        <v>51440</v>
      </c>
      <c r="Q38" s="45"/>
      <c r="R38" s="45">
        <v>0</v>
      </c>
      <c r="S38" s="45">
        <v>0</v>
      </c>
      <c r="T38" s="45">
        <v>0</v>
      </c>
      <c r="U38" s="45">
        <v>0</v>
      </c>
      <c r="V38" s="45">
        <v>0</v>
      </c>
      <c r="W38" s="45">
        <v>0</v>
      </c>
      <c r="X38" s="45">
        <v>0</v>
      </c>
      <c r="Y38" s="45">
        <v>0</v>
      </c>
      <c r="Z38" s="45">
        <v>0</v>
      </c>
      <c r="AA38" s="45">
        <v>0</v>
      </c>
      <c r="AB38" s="45">
        <v>0</v>
      </c>
      <c r="AC38" s="45" t="s">
        <v>1901</v>
      </c>
      <c r="AD38" s="30" t="s">
        <v>416</v>
      </c>
    </row>
    <row r="39" spans="1:30" ht="15.75">
      <c r="A39" s="45">
        <v>10</v>
      </c>
      <c r="B39" s="45">
        <v>10</v>
      </c>
      <c r="C39" s="45">
        <v>2</v>
      </c>
      <c r="D39" s="45" t="s">
        <v>458</v>
      </c>
      <c r="E39" s="45"/>
      <c r="F39" s="45" t="s">
        <v>285</v>
      </c>
      <c r="G39" s="45" t="s">
        <v>1634</v>
      </c>
      <c r="H39" s="45" t="s">
        <v>1377</v>
      </c>
      <c r="I39" s="45">
        <v>0</v>
      </c>
      <c r="J39" s="45">
        <v>0</v>
      </c>
      <c r="K39" s="45">
        <v>0</v>
      </c>
      <c r="L39" s="45">
        <v>6322</v>
      </c>
      <c r="M39" s="45">
        <v>0</v>
      </c>
      <c r="N39" s="45">
        <v>350166</v>
      </c>
      <c r="O39" s="45">
        <v>0</v>
      </c>
      <c r="P39" s="46">
        <v>350166</v>
      </c>
      <c r="Q39" s="45"/>
      <c r="R39" s="45">
        <v>0</v>
      </c>
      <c r="S39" s="45">
        <v>0</v>
      </c>
      <c r="T39" s="45">
        <v>0</v>
      </c>
      <c r="U39" s="45">
        <v>0</v>
      </c>
      <c r="V39" s="45">
        <v>0</v>
      </c>
      <c r="W39" s="45">
        <v>0</v>
      </c>
      <c r="X39" s="45">
        <v>0</v>
      </c>
      <c r="Y39" s="45">
        <v>0</v>
      </c>
      <c r="Z39" s="45">
        <v>0</v>
      </c>
      <c r="AA39" s="45">
        <v>0</v>
      </c>
      <c r="AB39" s="45">
        <v>0</v>
      </c>
      <c r="AC39" s="45" t="s">
        <v>1901</v>
      </c>
      <c r="AD39" s="30" t="s">
        <v>416</v>
      </c>
    </row>
    <row r="40" spans="1:30" ht="15.75">
      <c r="A40" s="45">
        <v>11</v>
      </c>
      <c r="B40" s="45">
        <v>11</v>
      </c>
      <c r="C40" s="45">
        <v>2</v>
      </c>
      <c r="D40" s="45" t="s">
        <v>459</v>
      </c>
      <c r="E40" s="45"/>
      <c r="F40" s="45" t="s">
        <v>286</v>
      </c>
      <c r="G40" s="45" t="s">
        <v>1634</v>
      </c>
      <c r="H40" s="45" t="s">
        <v>1377</v>
      </c>
      <c r="I40" s="45">
        <v>0</v>
      </c>
      <c r="J40" s="45">
        <v>0</v>
      </c>
      <c r="K40" s="45">
        <v>0</v>
      </c>
      <c r="L40" s="45">
        <v>21189</v>
      </c>
      <c r="M40" s="45">
        <v>0</v>
      </c>
      <c r="N40" s="45">
        <v>868638</v>
      </c>
      <c r="O40" s="45">
        <v>0</v>
      </c>
      <c r="P40" s="46">
        <v>868638</v>
      </c>
      <c r="Q40" s="45"/>
      <c r="R40" s="45">
        <v>0</v>
      </c>
      <c r="S40" s="45">
        <v>0</v>
      </c>
      <c r="T40" s="45">
        <v>0</v>
      </c>
      <c r="U40" s="45">
        <v>0</v>
      </c>
      <c r="V40" s="45">
        <v>0</v>
      </c>
      <c r="W40" s="45">
        <v>0</v>
      </c>
      <c r="X40" s="45">
        <v>0</v>
      </c>
      <c r="Y40" s="45">
        <v>0</v>
      </c>
      <c r="Z40" s="45">
        <v>0</v>
      </c>
      <c r="AA40" s="45">
        <v>0</v>
      </c>
      <c r="AB40" s="45">
        <v>0</v>
      </c>
      <c r="AC40" s="45" t="s">
        <v>1901</v>
      </c>
      <c r="AD40" s="30" t="s">
        <v>416</v>
      </c>
    </row>
    <row r="41" spans="1:30" ht="15.75">
      <c r="A41" s="45">
        <v>12</v>
      </c>
      <c r="B41" s="45">
        <v>12</v>
      </c>
      <c r="C41" s="45">
        <v>2</v>
      </c>
      <c r="D41" s="45" t="s">
        <v>460</v>
      </c>
      <c r="E41" s="45"/>
      <c r="F41" s="45" t="s">
        <v>287</v>
      </c>
      <c r="G41" s="45" t="s">
        <v>1634</v>
      </c>
      <c r="H41" s="45" t="s">
        <v>1377</v>
      </c>
      <c r="I41" s="45">
        <v>0</v>
      </c>
      <c r="J41" s="45">
        <v>0</v>
      </c>
      <c r="K41" s="45">
        <v>0</v>
      </c>
      <c r="L41" s="45">
        <v>16203</v>
      </c>
      <c r="M41" s="45">
        <v>0</v>
      </c>
      <c r="N41" s="45">
        <v>797175</v>
      </c>
      <c r="O41" s="45">
        <v>0</v>
      </c>
      <c r="P41" s="46">
        <v>797175</v>
      </c>
      <c r="Q41" s="45"/>
      <c r="R41" s="45">
        <v>0</v>
      </c>
      <c r="S41" s="45">
        <v>0</v>
      </c>
      <c r="T41" s="45">
        <v>0</v>
      </c>
      <c r="U41" s="45">
        <v>0</v>
      </c>
      <c r="V41" s="45">
        <v>0</v>
      </c>
      <c r="W41" s="45">
        <v>0</v>
      </c>
      <c r="X41" s="45">
        <v>0</v>
      </c>
      <c r="Y41" s="45">
        <v>0</v>
      </c>
      <c r="Z41" s="45">
        <v>0</v>
      </c>
      <c r="AA41" s="45">
        <v>0</v>
      </c>
      <c r="AB41" s="45">
        <v>0</v>
      </c>
      <c r="AC41" s="45" t="s">
        <v>1901</v>
      </c>
      <c r="AD41" s="30" t="s">
        <v>416</v>
      </c>
    </row>
    <row r="42" spans="1:30" ht="15.75">
      <c r="A42" s="45">
        <v>13</v>
      </c>
      <c r="B42" s="45">
        <v>13</v>
      </c>
      <c r="C42" s="45">
        <v>2</v>
      </c>
      <c r="D42" s="45" t="s">
        <v>461</v>
      </c>
      <c r="E42" s="45"/>
      <c r="F42" s="45" t="s">
        <v>288</v>
      </c>
      <c r="G42" s="45" t="s">
        <v>1634</v>
      </c>
      <c r="H42" s="45" t="s">
        <v>1377</v>
      </c>
      <c r="I42" s="45">
        <v>0</v>
      </c>
      <c r="J42" s="45">
        <v>0</v>
      </c>
      <c r="K42" s="45">
        <v>0</v>
      </c>
      <c r="L42" s="45">
        <v>45575</v>
      </c>
      <c r="M42" s="45">
        <v>0</v>
      </c>
      <c r="N42" s="45">
        <v>2482166</v>
      </c>
      <c r="O42" s="45">
        <v>0</v>
      </c>
      <c r="P42" s="46">
        <v>2482166</v>
      </c>
      <c r="Q42" s="45"/>
      <c r="R42" s="45">
        <v>0</v>
      </c>
      <c r="S42" s="45">
        <v>0</v>
      </c>
      <c r="T42" s="45">
        <v>0</v>
      </c>
      <c r="U42" s="45">
        <v>0</v>
      </c>
      <c r="V42" s="45">
        <v>0</v>
      </c>
      <c r="W42" s="45">
        <v>0</v>
      </c>
      <c r="X42" s="45">
        <v>0</v>
      </c>
      <c r="Y42" s="45">
        <v>0</v>
      </c>
      <c r="Z42" s="45">
        <v>0</v>
      </c>
      <c r="AA42" s="45">
        <v>0</v>
      </c>
      <c r="AB42" s="45">
        <v>0</v>
      </c>
      <c r="AC42" s="45" t="s">
        <v>1901</v>
      </c>
      <c r="AD42" s="30" t="s">
        <v>416</v>
      </c>
    </row>
    <row r="43" spans="1:30" ht="15.75">
      <c r="A43" s="45">
        <v>14</v>
      </c>
      <c r="B43" s="45">
        <v>14</v>
      </c>
      <c r="C43" s="45">
        <v>2</v>
      </c>
      <c r="D43" s="45" t="s">
        <v>462</v>
      </c>
      <c r="E43" s="45"/>
      <c r="F43" s="45" t="s">
        <v>289</v>
      </c>
      <c r="G43" s="45" t="s">
        <v>1634</v>
      </c>
      <c r="H43" s="45" t="s">
        <v>1377</v>
      </c>
      <c r="I43" s="45">
        <v>0</v>
      </c>
      <c r="J43" s="45">
        <v>0</v>
      </c>
      <c r="K43" s="45">
        <v>0</v>
      </c>
      <c r="L43" s="45">
        <v>1725</v>
      </c>
      <c r="M43" s="45">
        <v>0</v>
      </c>
      <c r="N43" s="45">
        <v>90860</v>
      </c>
      <c r="O43" s="45">
        <v>0</v>
      </c>
      <c r="P43" s="46">
        <v>90860</v>
      </c>
      <c r="Q43" s="45"/>
      <c r="R43" s="45">
        <v>0</v>
      </c>
      <c r="S43" s="45">
        <v>0</v>
      </c>
      <c r="T43" s="45">
        <v>0</v>
      </c>
      <c r="U43" s="45">
        <v>0</v>
      </c>
      <c r="V43" s="45">
        <v>0</v>
      </c>
      <c r="W43" s="45">
        <v>0</v>
      </c>
      <c r="X43" s="45">
        <v>0</v>
      </c>
      <c r="Y43" s="45">
        <v>0</v>
      </c>
      <c r="Z43" s="45">
        <v>0</v>
      </c>
      <c r="AA43" s="45">
        <v>0</v>
      </c>
      <c r="AB43" s="45">
        <v>0</v>
      </c>
      <c r="AC43" s="45" t="s">
        <v>1901</v>
      </c>
      <c r="AD43" s="30" t="s">
        <v>416</v>
      </c>
    </row>
    <row r="44" spans="1:30" ht="15.75">
      <c r="A44" s="45">
        <v>1</v>
      </c>
      <c r="B44" s="45">
        <v>1</v>
      </c>
      <c r="C44" s="45">
        <v>3</v>
      </c>
      <c r="D44" s="45" t="s">
        <v>449</v>
      </c>
      <c r="E44" s="45"/>
      <c r="F44" s="45" t="s">
        <v>290</v>
      </c>
      <c r="G44" s="45" t="s">
        <v>1634</v>
      </c>
      <c r="H44" s="45" t="s">
        <v>1377</v>
      </c>
      <c r="I44" s="45">
        <v>0</v>
      </c>
      <c r="J44" s="45">
        <v>0</v>
      </c>
      <c r="K44" s="45">
        <v>0</v>
      </c>
      <c r="L44" s="45">
        <v>16830</v>
      </c>
      <c r="M44" s="45">
        <v>0</v>
      </c>
      <c r="N44" s="45">
        <v>844159</v>
      </c>
      <c r="O44" s="45">
        <v>0</v>
      </c>
      <c r="P44" s="46">
        <v>844159</v>
      </c>
      <c r="Q44" s="45"/>
      <c r="R44" s="45">
        <v>0</v>
      </c>
      <c r="S44" s="45">
        <v>0</v>
      </c>
      <c r="T44" s="45">
        <v>0</v>
      </c>
      <c r="U44" s="45">
        <v>0</v>
      </c>
      <c r="V44" s="45">
        <v>0</v>
      </c>
      <c r="W44" s="45">
        <v>0</v>
      </c>
      <c r="X44" s="45">
        <v>0</v>
      </c>
      <c r="Y44" s="45">
        <v>0</v>
      </c>
      <c r="Z44" s="45">
        <v>0</v>
      </c>
      <c r="AA44" s="45">
        <v>0</v>
      </c>
      <c r="AB44" s="45">
        <v>0</v>
      </c>
      <c r="AC44" s="45" t="s">
        <v>1901</v>
      </c>
      <c r="AD44" s="30" t="s">
        <v>416</v>
      </c>
    </row>
    <row r="45" spans="1:30" ht="15.75">
      <c r="A45" s="45">
        <v>2</v>
      </c>
      <c r="B45" s="45">
        <v>2</v>
      </c>
      <c r="C45" s="45">
        <v>3</v>
      </c>
      <c r="D45" s="45" t="s">
        <v>450</v>
      </c>
      <c r="E45" s="45"/>
      <c r="F45" s="45" t="s">
        <v>291</v>
      </c>
      <c r="G45" s="45" t="s">
        <v>1634</v>
      </c>
      <c r="H45" s="45" t="s">
        <v>1377</v>
      </c>
      <c r="I45" s="45">
        <v>0</v>
      </c>
      <c r="J45" s="45">
        <v>0</v>
      </c>
      <c r="K45" s="45">
        <v>0</v>
      </c>
      <c r="L45" s="45">
        <v>4477</v>
      </c>
      <c r="M45" s="45">
        <v>0</v>
      </c>
      <c r="N45" s="45">
        <v>239248</v>
      </c>
      <c r="O45" s="45">
        <v>0</v>
      </c>
      <c r="P45" s="46">
        <v>239248</v>
      </c>
      <c r="Q45" s="45"/>
      <c r="R45" s="45">
        <v>0</v>
      </c>
      <c r="S45" s="45">
        <v>0</v>
      </c>
      <c r="T45" s="45">
        <v>0</v>
      </c>
      <c r="U45" s="45">
        <v>0</v>
      </c>
      <c r="V45" s="45">
        <v>0</v>
      </c>
      <c r="W45" s="45">
        <v>0</v>
      </c>
      <c r="X45" s="45">
        <v>0</v>
      </c>
      <c r="Y45" s="45">
        <v>0</v>
      </c>
      <c r="Z45" s="45">
        <v>0</v>
      </c>
      <c r="AA45" s="45">
        <v>0</v>
      </c>
      <c r="AB45" s="45">
        <v>0</v>
      </c>
      <c r="AC45" s="45" t="s">
        <v>1901</v>
      </c>
      <c r="AD45" s="30" t="s">
        <v>416</v>
      </c>
    </row>
    <row r="46" spans="1:30" ht="15.75">
      <c r="A46" s="45">
        <v>3</v>
      </c>
      <c r="B46" s="45">
        <v>3</v>
      </c>
      <c r="C46" s="45">
        <v>3</v>
      </c>
      <c r="D46" s="45" t="s">
        <v>451</v>
      </c>
      <c r="E46" s="45"/>
      <c r="F46" s="45" t="s">
        <v>1378</v>
      </c>
      <c r="G46" s="45" t="s">
        <v>1634</v>
      </c>
      <c r="H46" s="45" t="s">
        <v>1377</v>
      </c>
      <c r="I46" s="45">
        <v>0</v>
      </c>
      <c r="J46" s="45">
        <v>0</v>
      </c>
      <c r="K46" s="45">
        <v>0</v>
      </c>
      <c r="L46" s="45">
        <v>3200</v>
      </c>
      <c r="M46" s="45">
        <v>0</v>
      </c>
      <c r="N46" s="45">
        <v>129344</v>
      </c>
      <c r="O46" s="45">
        <v>0</v>
      </c>
      <c r="P46" s="46">
        <v>129344</v>
      </c>
      <c r="Q46" s="45"/>
      <c r="R46" s="45">
        <v>0</v>
      </c>
      <c r="S46" s="45">
        <v>0</v>
      </c>
      <c r="T46" s="45">
        <v>0</v>
      </c>
      <c r="U46" s="45">
        <v>0</v>
      </c>
      <c r="V46" s="45">
        <v>0</v>
      </c>
      <c r="W46" s="45">
        <v>0</v>
      </c>
      <c r="X46" s="45">
        <v>0</v>
      </c>
      <c r="Y46" s="45">
        <v>0</v>
      </c>
      <c r="Z46" s="45">
        <v>0</v>
      </c>
      <c r="AA46" s="45">
        <v>0</v>
      </c>
      <c r="AB46" s="45">
        <v>0</v>
      </c>
      <c r="AC46" s="45" t="s">
        <v>1901</v>
      </c>
      <c r="AD46" s="30" t="s">
        <v>416</v>
      </c>
    </row>
    <row r="47" spans="1:30" ht="15.75">
      <c r="A47" s="45">
        <v>4</v>
      </c>
      <c r="B47" s="45">
        <v>4</v>
      </c>
      <c r="C47" s="45">
        <v>3</v>
      </c>
      <c r="D47" s="45" t="s">
        <v>452</v>
      </c>
      <c r="E47" s="45"/>
      <c r="F47" s="45" t="s">
        <v>1855</v>
      </c>
      <c r="G47" s="45" t="s">
        <v>1634</v>
      </c>
      <c r="H47" s="45" t="s">
        <v>1377</v>
      </c>
      <c r="I47" s="45">
        <v>0</v>
      </c>
      <c r="J47" s="45">
        <v>0</v>
      </c>
      <c r="K47" s="45">
        <v>0</v>
      </c>
      <c r="L47" s="45">
        <v>77637</v>
      </c>
      <c r="M47" s="45">
        <v>0</v>
      </c>
      <c r="N47" s="45">
        <v>3077927</v>
      </c>
      <c r="O47" s="45">
        <v>0</v>
      </c>
      <c r="P47" s="46">
        <v>3077927</v>
      </c>
      <c r="Q47" s="45"/>
      <c r="R47" s="45">
        <v>0</v>
      </c>
      <c r="S47" s="45">
        <v>0</v>
      </c>
      <c r="T47" s="45">
        <v>0</v>
      </c>
      <c r="U47" s="45">
        <v>0</v>
      </c>
      <c r="V47" s="45">
        <v>0</v>
      </c>
      <c r="W47" s="45">
        <v>0</v>
      </c>
      <c r="X47" s="45">
        <v>0</v>
      </c>
      <c r="Y47" s="45">
        <v>0</v>
      </c>
      <c r="Z47" s="45">
        <v>0</v>
      </c>
      <c r="AA47" s="45">
        <v>0</v>
      </c>
      <c r="AB47" s="45">
        <v>0</v>
      </c>
      <c r="AC47" s="45" t="s">
        <v>1901</v>
      </c>
      <c r="AD47" s="30" t="s">
        <v>416</v>
      </c>
    </row>
    <row r="48" spans="1:30" ht="15.75">
      <c r="A48" s="45">
        <v>5</v>
      </c>
      <c r="B48" s="45">
        <v>5</v>
      </c>
      <c r="C48" s="45">
        <v>3</v>
      </c>
      <c r="D48" s="45" t="s">
        <v>453</v>
      </c>
      <c r="E48" s="45"/>
      <c r="F48" s="45" t="s">
        <v>292</v>
      </c>
      <c r="G48" s="45" t="s">
        <v>1634</v>
      </c>
      <c r="H48" s="45" t="s">
        <v>1377</v>
      </c>
      <c r="I48" s="45">
        <v>0</v>
      </c>
      <c r="J48" s="45">
        <v>0</v>
      </c>
      <c r="K48" s="45">
        <v>0</v>
      </c>
      <c r="L48" s="45">
        <v>13600</v>
      </c>
      <c r="M48" s="45">
        <v>0</v>
      </c>
      <c r="N48" s="45">
        <v>496210</v>
      </c>
      <c r="O48" s="45">
        <v>0</v>
      </c>
      <c r="P48" s="46">
        <v>496210</v>
      </c>
      <c r="Q48" s="45"/>
      <c r="R48" s="45">
        <v>0</v>
      </c>
      <c r="S48" s="45">
        <v>0</v>
      </c>
      <c r="T48" s="45">
        <v>0</v>
      </c>
      <c r="U48" s="45">
        <v>0</v>
      </c>
      <c r="V48" s="45">
        <v>0</v>
      </c>
      <c r="W48" s="45">
        <v>0</v>
      </c>
      <c r="X48" s="45">
        <v>0</v>
      </c>
      <c r="Y48" s="45">
        <v>0</v>
      </c>
      <c r="Z48" s="45">
        <v>0</v>
      </c>
      <c r="AA48" s="45">
        <v>0</v>
      </c>
      <c r="AB48" s="45">
        <v>0</v>
      </c>
      <c r="AC48" s="45" t="s">
        <v>1901</v>
      </c>
      <c r="AD48" s="30" t="s">
        <v>416</v>
      </c>
    </row>
    <row r="49" spans="1:30" ht="15.75">
      <c r="A49" s="45">
        <v>6</v>
      </c>
      <c r="B49" s="45">
        <v>6</v>
      </c>
      <c r="C49" s="45">
        <v>3</v>
      </c>
      <c r="D49" s="45" t="s">
        <v>454</v>
      </c>
      <c r="E49" s="45"/>
      <c r="F49" s="45" t="s">
        <v>293</v>
      </c>
      <c r="G49" s="45" t="s">
        <v>1634</v>
      </c>
      <c r="H49" s="45" t="s">
        <v>1377</v>
      </c>
      <c r="I49" s="45">
        <v>0</v>
      </c>
      <c r="J49" s="45">
        <v>0</v>
      </c>
      <c r="K49" s="45">
        <v>0</v>
      </c>
      <c r="L49" s="45">
        <v>20000</v>
      </c>
      <c r="M49" s="45">
        <v>0</v>
      </c>
      <c r="N49" s="45">
        <v>1287728</v>
      </c>
      <c r="O49" s="45">
        <v>0</v>
      </c>
      <c r="P49" s="46">
        <v>1287728</v>
      </c>
      <c r="Q49" s="45"/>
      <c r="R49" s="45">
        <v>0</v>
      </c>
      <c r="S49" s="45">
        <v>0</v>
      </c>
      <c r="T49" s="45">
        <v>0</v>
      </c>
      <c r="U49" s="45">
        <v>0</v>
      </c>
      <c r="V49" s="45">
        <v>0</v>
      </c>
      <c r="W49" s="45">
        <v>0</v>
      </c>
      <c r="X49" s="45">
        <v>0</v>
      </c>
      <c r="Y49" s="45">
        <v>0</v>
      </c>
      <c r="Z49" s="45">
        <v>0</v>
      </c>
      <c r="AA49" s="45">
        <v>0</v>
      </c>
      <c r="AB49" s="45">
        <v>0</v>
      </c>
      <c r="AC49" s="45" t="s">
        <v>1901</v>
      </c>
      <c r="AD49" s="30" t="s">
        <v>416</v>
      </c>
    </row>
    <row r="50" spans="1:30" ht="15.75">
      <c r="A50" s="45">
        <v>7</v>
      </c>
      <c r="B50" s="45">
        <v>7</v>
      </c>
      <c r="C50" s="45">
        <v>3</v>
      </c>
      <c r="D50" s="45" t="s">
        <v>455</v>
      </c>
      <c r="E50" s="45"/>
      <c r="F50" s="45" t="s">
        <v>294</v>
      </c>
      <c r="G50" s="45" t="s">
        <v>1634</v>
      </c>
      <c r="H50" s="45" t="s">
        <v>1377</v>
      </c>
      <c r="I50" s="45">
        <v>0</v>
      </c>
      <c r="J50" s="45">
        <v>0</v>
      </c>
      <c r="K50" s="45">
        <v>0</v>
      </c>
      <c r="L50" s="45">
        <v>9281</v>
      </c>
      <c r="M50" s="45">
        <v>0</v>
      </c>
      <c r="N50" s="45">
        <v>472639</v>
      </c>
      <c r="O50" s="45">
        <v>0</v>
      </c>
      <c r="P50" s="46">
        <v>472639</v>
      </c>
      <c r="Q50" s="45"/>
      <c r="R50" s="45">
        <v>0</v>
      </c>
      <c r="S50" s="45">
        <v>0</v>
      </c>
      <c r="T50" s="45">
        <v>0</v>
      </c>
      <c r="U50" s="45">
        <v>0</v>
      </c>
      <c r="V50" s="45">
        <v>0</v>
      </c>
      <c r="W50" s="45">
        <v>0</v>
      </c>
      <c r="X50" s="45">
        <v>0</v>
      </c>
      <c r="Y50" s="45">
        <v>0</v>
      </c>
      <c r="Z50" s="45">
        <v>0</v>
      </c>
      <c r="AA50" s="45">
        <v>0</v>
      </c>
      <c r="AB50" s="45">
        <v>0</v>
      </c>
      <c r="AC50" s="45" t="s">
        <v>1901</v>
      </c>
      <c r="AD50" s="30" t="s">
        <v>416</v>
      </c>
    </row>
    <row r="51" spans="1:30" ht="15.75">
      <c r="A51" s="45">
        <v>8</v>
      </c>
      <c r="B51" s="45">
        <v>8</v>
      </c>
      <c r="C51" s="45">
        <v>3</v>
      </c>
      <c r="D51" s="45" t="s">
        <v>456</v>
      </c>
      <c r="E51" s="45"/>
      <c r="F51" s="45" t="s">
        <v>295</v>
      </c>
      <c r="G51" s="45" t="s">
        <v>1634</v>
      </c>
      <c r="H51" s="45" t="s">
        <v>1377</v>
      </c>
      <c r="I51" s="45">
        <v>0</v>
      </c>
      <c r="J51" s="45">
        <v>0</v>
      </c>
      <c r="K51" s="45">
        <v>0</v>
      </c>
      <c r="L51" s="45">
        <v>49275</v>
      </c>
      <c r="M51" s="45">
        <v>0</v>
      </c>
      <c r="N51" s="45">
        <v>2712395</v>
      </c>
      <c r="O51" s="45">
        <v>0</v>
      </c>
      <c r="P51" s="46">
        <v>2712395</v>
      </c>
      <c r="Q51" s="45"/>
      <c r="R51" s="45">
        <v>0</v>
      </c>
      <c r="S51" s="45">
        <v>0</v>
      </c>
      <c r="T51" s="45">
        <v>0</v>
      </c>
      <c r="U51" s="45">
        <v>0</v>
      </c>
      <c r="V51" s="45">
        <v>0</v>
      </c>
      <c r="W51" s="45">
        <v>0</v>
      </c>
      <c r="X51" s="45">
        <v>0</v>
      </c>
      <c r="Y51" s="45">
        <v>0</v>
      </c>
      <c r="Z51" s="45">
        <v>0</v>
      </c>
      <c r="AA51" s="45">
        <v>0</v>
      </c>
      <c r="AB51" s="45">
        <v>0</v>
      </c>
      <c r="AC51" s="45" t="s">
        <v>1901</v>
      </c>
      <c r="AD51" s="30" t="s">
        <v>416</v>
      </c>
    </row>
    <row r="52" spans="1:30" ht="15.75">
      <c r="A52" s="45">
        <v>9</v>
      </c>
      <c r="B52" s="45">
        <v>9</v>
      </c>
      <c r="C52" s="45">
        <v>3</v>
      </c>
      <c r="D52" s="45" t="s">
        <v>457</v>
      </c>
      <c r="E52" s="45"/>
      <c r="F52" s="45" t="s">
        <v>296</v>
      </c>
      <c r="G52" s="45" t="s">
        <v>1634</v>
      </c>
      <c r="H52" s="45" t="s">
        <v>1377</v>
      </c>
      <c r="I52" s="45">
        <v>0</v>
      </c>
      <c r="J52" s="45">
        <v>0</v>
      </c>
      <c r="K52" s="45">
        <v>0</v>
      </c>
      <c r="L52" s="45">
        <v>3215</v>
      </c>
      <c r="M52" s="45">
        <v>0</v>
      </c>
      <c r="N52" s="45">
        <v>158825</v>
      </c>
      <c r="O52" s="45">
        <v>0</v>
      </c>
      <c r="P52" s="46">
        <v>158825</v>
      </c>
      <c r="Q52" s="45"/>
      <c r="R52" s="45">
        <v>0</v>
      </c>
      <c r="S52" s="45">
        <v>0</v>
      </c>
      <c r="T52" s="45">
        <v>0</v>
      </c>
      <c r="U52" s="45">
        <v>0</v>
      </c>
      <c r="V52" s="45">
        <v>0</v>
      </c>
      <c r="W52" s="45">
        <v>0</v>
      </c>
      <c r="X52" s="45">
        <v>0</v>
      </c>
      <c r="Y52" s="45">
        <v>0</v>
      </c>
      <c r="Z52" s="45">
        <v>0</v>
      </c>
      <c r="AA52" s="45">
        <v>0</v>
      </c>
      <c r="AB52" s="45">
        <v>0</v>
      </c>
      <c r="AC52" s="45" t="s">
        <v>1901</v>
      </c>
      <c r="AD52" s="30" t="s">
        <v>416</v>
      </c>
    </row>
    <row r="53" spans="1:30" ht="15.75">
      <c r="A53" s="45">
        <v>10</v>
      </c>
      <c r="B53" s="45">
        <v>10</v>
      </c>
      <c r="C53" s="45">
        <v>3</v>
      </c>
      <c r="D53" s="45" t="s">
        <v>458</v>
      </c>
      <c r="E53" s="45"/>
      <c r="F53" s="45" t="s">
        <v>297</v>
      </c>
      <c r="G53" s="45" t="s">
        <v>1634</v>
      </c>
      <c r="H53" s="45" t="s">
        <v>1377</v>
      </c>
      <c r="I53" s="45">
        <v>0</v>
      </c>
      <c r="J53" s="45">
        <v>0</v>
      </c>
      <c r="K53" s="45">
        <v>0</v>
      </c>
      <c r="L53" s="45">
        <v>40881</v>
      </c>
      <c r="M53" s="45">
        <v>0</v>
      </c>
      <c r="N53" s="45">
        <v>1506048</v>
      </c>
      <c r="O53" s="45">
        <v>0</v>
      </c>
      <c r="P53" s="46">
        <v>1506048</v>
      </c>
      <c r="Q53" s="45"/>
      <c r="R53" s="45">
        <v>0</v>
      </c>
      <c r="S53" s="45">
        <v>0</v>
      </c>
      <c r="T53" s="45">
        <v>0</v>
      </c>
      <c r="U53" s="45">
        <v>0</v>
      </c>
      <c r="V53" s="45">
        <v>0</v>
      </c>
      <c r="W53" s="45">
        <v>0</v>
      </c>
      <c r="X53" s="45">
        <v>0</v>
      </c>
      <c r="Y53" s="45">
        <v>0</v>
      </c>
      <c r="Z53" s="45">
        <v>0</v>
      </c>
      <c r="AA53" s="45">
        <v>0</v>
      </c>
      <c r="AB53" s="45">
        <v>0</v>
      </c>
      <c r="AC53" s="45" t="s">
        <v>1901</v>
      </c>
      <c r="AD53" s="30" t="s">
        <v>416</v>
      </c>
    </row>
    <row r="54" spans="1:30" ht="15.75">
      <c r="A54" s="45">
        <v>11</v>
      </c>
      <c r="B54" s="45">
        <v>11</v>
      </c>
      <c r="C54" s="45">
        <v>3</v>
      </c>
      <c r="D54" s="45" t="s">
        <v>459</v>
      </c>
      <c r="E54" s="45"/>
      <c r="F54" s="45" t="s">
        <v>1856</v>
      </c>
      <c r="G54" s="45" t="s">
        <v>1634</v>
      </c>
      <c r="H54" s="45" t="s">
        <v>1377</v>
      </c>
      <c r="I54" s="45">
        <v>0</v>
      </c>
      <c r="J54" s="45">
        <v>0</v>
      </c>
      <c r="K54" s="45">
        <v>0</v>
      </c>
      <c r="L54" s="45">
        <v>8394</v>
      </c>
      <c r="M54" s="45">
        <v>0</v>
      </c>
      <c r="N54" s="45">
        <v>531079</v>
      </c>
      <c r="O54" s="45">
        <v>0</v>
      </c>
      <c r="P54" s="46">
        <v>531079</v>
      </c>
      <c r="Q54" s="45"/>
      <c r="R54" s="45">
        <v>0</v>
      </c>
      <c r="S54" s="45">
        <v>0</v>
      </c>
      <c r="T54" s="45">
        <v>0</v>
      </c>
      <c r="U54" s="45">
        <v>0</v>
      </c>
      <c r="V54" s="45">
        <v>0</v>
      </c>
      <c r="W54" s="45">
        <v>0</v>
      </c>
      <c r="X54" s="45">
        <v>0</v>
      </c>
      <c r="Y54" s="45">
        <v>0</v>
      </c>
      <c r="Z54" s="45">
        <v>0</v>
      </c>
      <c r="AA54" s="45">
        <v>0</v>
      </c>
      <c r="AB54" s="45">
        <v>0</v>
      </c>
      <c r="AC54" s="45" t="s">
        <v>1901</v>
      </c>
      <c r="AD54" s="30" t="s">
        <v>416</v>
      </c>
    </row>
    <row r="55" spans="1:30" ht="15.75">
      <c r="A55" s="45">
        <v>12</v>
      </c>
      <c r="B55" s="45">
        <v>12</v>
      </c>
      <c r="C55" s="45">
        <v>3</v>
      </c>
      <c r="D55" s="45" t="s">
        <v>460</v>
      </c>
      <c r="E55" s="45"/>
      <c r="F55" s="45" t="s">
        <v>298</v>
      </c>
      <c r="G55" s="45" t="s">
        <v>1634</v>
      </c>
      <c r="H55" s="45" t="s">
        <v>1377</v>
      </c>
      <c r="I55" s="45">
        <v>0</v>
      </c>
      <c r="J55" s="45">
        <v>0</v>
      </c>
      <c r="K55" s="45">
        <v>0</v>
      </c>
      <c r="L55" s="45">
        <v>252602</v>
      </c>
      <c r="M55" s="45">
        <v>0</v>
      </c>
      <c r="N55" s="45">
        <v>10405981</v>
      </c>
      <c r="O55" s="45">
        <v>0</v>
      </c>
      <c r="P55" s="46">
        <v>10405981</v>
      </c>
      <c r="Q55" s="45"/>
      <c r="R55" s="45">
        <v>0</v>
      </c>
      <c r="S55" s="45">
        <v>0</v>
      </c>
      <c r="T55" s="45">
        <v>0</v>
      </c>
      <c r="U55" s="45">
        <v>0</v>
      </c>
      <c r="V55" s="45">
        <v>0</v>
      </c>
      <c r="W55" s="45">
        <v>0</v>
      </c>
      <c r="X55" s="45">
        <v>0</v>
      </c>
      <c r="Y55" s="45">
        <v>0</v>
      </c>
      <c r="Z55" s="45">
        <v>0</v>
      </c>
      <c r="AA55" s="45">
        <v>0</v>
      </c>
      <c r="AB55" s="45">
        <v>0</v>
      </c>
      <c r="AC55" s="45" t="s">
        <v>1901</v>
      </c>
      <c r="AD55" s="30" t="s">
        <v>416</v>
      </c>
    </row>
    <row r="56" spans="1:30" ht="15.75">
      <c r="A56" s="45">
        <v>13</v>
      </c>
      <c r="B56" s="45">
        <v>13</v>
      </c>
      <c r="C56" s="45">
        <v>3</v>
      </c>
      <c r="D56" s="45" t="s">
        <v>461</v>
      </c>
      <c r="E56" s="45"/>
      <c r="F56" s="45" t="s">
        <v>299</v>
      </c>
      <c r="G56" s="45" t="s">
        <v>1634</v>
      </c>
      <c r="H56" s="45" t="s">
        <v>1377</v>
      </c>
      <c r="I56" s="45">
        <v>0</v>
      </c>
      <c r="J56" s="45">
        <v>0</v>
      </c>
      <c r="K56" s="45">
        <v>0</v>
      </c>
      <c r="L56" s="45">
        <v>3417</v>
      </c>
      <c r="M56" s="45">
        <v>0</v>
      </c>
      <c r="N56" s="45">
        <v>187546</v>
      </c>
      <c r="O56" s="45">
        <v>0</v>
      </c>
      <c r="P56" s="46">
        <v>187546</v>
      </c>
      <c r="Q56" s="45"/>
      <c r="R56" s="45">
        <v>0</v>
      </c>
      <c r="S56" s="45">
        <v>0</v>
      </c>
      <c r="T56" s="45">
        <v>0</v>
      </c>
      <c r="U56" s="45">
        <v>0</v>
      </c>
      <c r="V56" s="45">
        <v>0</v>
      </c>
      <c r="W56" s="45">
        <v>0</v>
      </c>
      <c r="X56" s="45">
        <v>0</v>
      </c>
      <c r="Y56" s="45">
        <v>0</v>
      </c>
      <c r="Z56" s="45">
        <v>0</v>
      </c>
      <c r="AA56" s="45">
        <v>0</v>
      </c>
      <c r="AB56" s="45">
        <v>0</v>
      </c>
      <c r="AC56" s="45" t="s">
        <v>1901</v>
      </c>
      <c r="AD56" s="30" t="s">
        <v>416</v>
      </c>
    </row>
    <row r="57" spans="1:30" ht="15.75">
      <c r="A57" s="45">
        <v>14</v>
      </c>
      <c r="B57" s="45">
        <v>14</v>
      </c>
      <c r="C57" s="45">
        <v>3</v>
      </c>
      <c r="D57" s="45" t="s">
        <v>462</v>
      </c>
      <c r="E57" s="45"/>
      <c r="F57" s="45" t="s">
        <v>300</v>
      </c>
      <c r="G57" s="45" t="s">
        <v>1634</v>
      </c>
      <c r="H57" s="45" t="s">
        <v>1377</v>
      </c>
      <c r="I57" s="45">
        <v>0</v>
      </c>
      <c r="J57" s="45">
        <v>0</v>
      </c>
      <c r="K57" s="45">
        <v>0</v>
      </c>
      <c r="L57" s="45">
        <v>17324</v>
      </c>
      <c r="M57" s="45">
        <v>0</v>
      </c>
      <c r="N57" s="45">
        <v>905574</v>
      </c>
      <c r="O57" s="45">
        <v>0</v>
      </c>
      <c r="P57" s="46">
        <v>905574</v>
      </c>
      <c r="Q57" s="45"/>
      <c r="R57" s="45">
        <v>0</v>
      </c>
      <c r="S57" s="45">
        <v>0</v>
      </c>
      <c r="T57" s="45">
        <v>0</v>
      </c>
      <c r="U57" s="45">
        <v>0</v>
      </c>
      <c r="V57" s="45">
        <v>0</v>
      </c>
      <c r="W57" s="45">
        <v>0</v>
      </c>
      <c r="X57" s="45">
        <v>0</v>
      </c>
      <c r="Y57" s="45">
        <v>0</v>
      </c>
      <c r="Z57" s="45">
        <v>0</v>
      </c>
      <c r="AA57" s="45">
        <v>0</v>
      </c>
      <c r="AB57" s="45">
        <v>0</v>
      </c>
      <c r="AC57" s="45" t="s">
        <v>1901</v>
      </c>
      <c r="AD57" s="30" t="s">
        <v>416</v>
      </c>
    </row>
    <row r="58" spans="1:30" ht="15.75">
      <c r="A58" s="45">
        <v>1</v>
      </c>
      <c r="B58" s="45">
        <v>1</v>
      </c>
      <c r="C58" s="45">
        <v>4</v>
      </c>
      <c r="D58" s="45" t="s">
        <v>449</v>
      </c>
      <c r="E58" s="45"/>
      <c r="F58" s="45" t="s">
        <v>1305</v>
      </c>
      <c r="G58" s="45" t="s">
        <v>1634</v>
      </c>
      <c r="H58" s="45" t="s">
        <v>1377</v>
      </c>
      <c r="I58" s="45">
        <v>0</v>
      </c>
      <c r="J58" s="45">
        <v>0</v>
      </c>
      <c r="K58" s="45">
        <v>0</v>
      </c>
      <c r="L58" s="45">
        <v>25569</v>
      </c>
      <c r="M58" s="45">
        <v>0</v>
      </c>
      <c r="N58" s="45">
        <v>1235933</v>
      </c>
      <c r="O58" s="45">
        <v>0</v>
      </c>
      <c r="P58" s="46">
        <v>1235933</v>
      </c>
      <c r="Q58" s="45"/>
      <c r="R58" s="45">
        <v>0</v>
      </c>
      <c r="S58" s="45">
        <v>0</v>
      </c>
      <c r="T58" s="45">
        <v>0</v>
      </c>
      <c r="U58" s="45">
        <v>0</v>
      </c>
      <c r="V58" s="45">
        <v>0</v>
      </c>
      <c r="W58" s="45">
        <v>0</v>
      </c>
      <c r="X58" s="45">
        <v>0</v>
      </c>
      <c r="Y58" s="45">
        <v>0</v>
      </c>
      <c r="Z58" s="45">
        <v>0</v>
      </c>
      <c r="AA58" s="45">
        <v>0</v>
      </c>
      <c r="AB58" s="45">
        <v>0</v>
      </c>
      <c r="AC58" s="45" t="s">
        <v>1901</v>
      </c>
      <c r="AD58" s="30" t="s">
        <v>416</v>
      </c>
    </row>
    <row r="59" spans="1:30" ht="15.75">
      <c r="A59" s="45">
        <v>2</v>
      </c>
      <c r="B59" s="45">
        <v>2</v>
      </c>
      <c r="C59" s="45">
        <v>4</v>
      </c>
      <c r="D59" s="45" t="s">
        <v>450</v>
      </c>
      <c r="E59" s="45"/>
      <c r="F59" s="45" t="s">
        <v>301</v>
      </c>
      <c r="G59" s="45" t="s">
        <v>1634</v>
      </c>
      <c r="H59" s="45" t="s">
        <v>1377</v>
      </c>
      <c r="I59" s="45">
        <v>0</v>
      </c>
      <c r="J59" s="45">
        <v>0</v>
      </c>
      <c r="K59" s="45">
        <v>0</v>
      </c>
      <c r="L59" s="45">
        <v>5300</v>
      </c>
      <c r="M59" s="45">
        <v>0</v>
      </c>
      <c r="N59" s="45">
        <v>308885</v>
      </c>
      <c r="O59" s="45">
        <v>0</v>
      </c>
      <c r="P59" s="46">
        <v>308885</v>
      </c>
      <c r="Q59" s="45"/>
      <c r="R59" s="45">
        <v>0</v>
      </c>
      <c r="S59" s="45">
        <v>0</v>
      </c>
      <c r="T59" s="45">
        <v>0</v>
      </c>
      <c r="U59" s="45">
        <v>0</v>
      </c>
      <c r="V59" s="45">
        <v>0</v>
      </c>
      <c r="W59" s="45">
        <v>0</v>
      </c>
      <c r="X59" s="45">
        <v>0</v>
      </c>
      <c r="Y59" s="45">
        <v>0</v>
      </c>
      <c r="Z59" s="45">
        <v>0</v>
      </c>
      <c r="AA59" s="45">
        <v>0</v>
      </c>
      <c r="AB59" s="45">
        <v>0</v>
      </c>
      <c r="AC59" s="45" t="s">
        <v>1901</v>
      </c>
      <c r="AD59" s="30" t="s">
        <v>416</v>
      </c>
    </row>
    <row r="60" spans="1:30" ht="15.75">
      <c r="A60" s="45">
        <v>3</v>
      </c>
      <c r="B60" s="45">
        <v>3</v>
      </c>
      <c r="C60" s="45">
        <v>4</v>
      </c>
      <c r="D60" s="45" t="s">
        <v>451</v>
      </c>
      <c r="E60" s="45"/>
      <c r="F60" s="45" t="s">
        <v>302</v>
      </c>
      <c r="G60" s="45" t="s">
        <v>1634</v>
      </c>
      <c r="H60" s="45" t="s">
        <v>1377</v>
      </c>
      <c r="I60" s="45">
        <v>0</v>
      </c>
      <c r="J60" s="45">
        <v>0</v>
      </c>
      <c r="K60" s="45">
        <v>0</v>
      </c>
      <c r="L60" s="45">
        <v>260</v>
      </c>
      <c r="M60" s="45">
        <v>0</v>
      </c>
      <c r="N60" s="45">
        <v>16610</v>
      </c>
      <c r="O60" s="45">
        <v>0</v>
      </c>
      <c r="P60" s="46">
        <v>16610</v>
      </c>
      <c r="Q60" s="45"/>
      <c r="R60" s="45">
        <v>0</v>
      </c>
      <c r="S60" s="45">
        <v>0</v>
      </c>
      <c r="T60" s="45">
        <v>0</v>
      </c>
      <c r="U60" s="45">
        <v>0</v>
      </c>
      <c r="V60" s="45">
        <v>0</v>
      </c>
      <c r="W60" s="45">
        <v>0</v>
      </c>
      <c r="X60" s="45">
        <v>0</v>
      </c>
      <c r="Y60" s="45">
        <v>0</v>
      </c>
      <c r="Z60" s="45">
        <v>0</v>
      </c>
      <c r="AA60" s="45">
        <v>0</v>
      </c>
      <c r="AB60" s="45">
        <v>0</v>
      </c>
      <c r="AC60" s="45" t="s">
        <v>1901</v>
      </c>
      <c r="AD60" s="30" t="s">
        <v>416</v>
      </c>
    </row>
    <row r="61" spans="1:30" ht="15.75">
      <c r="A61" s="45">
        <v>4</v>
      </c>
      <c r="B61" s="45">
        <v>4</v>
      </c>
      <c r="C61" s="45">
        <v>4</v>
      </c>
      <c r="D61" s="45" t="s">
        <v>452</v>
      </c>
      <c r="E61" s="45"/>
      <c r="F61" s="45" t="s">
        <v>303</v>
      </c>
      <c r="G61" s="45" t="s">
        <v>1634</v>
      </c>
      <c r="H61" s="45" t="s">
        <v>1377</v>
      </c>
      <c r="I61" s="45">
        <v>0</v>
      </c>
      <c r="J61" s="45">
        <v>0</v>
      </c>
      <c r="K61" s="45">
        <v>0</v>
      </c>
      <c r="L61" s="45">
        <v>7665</v>
      </c>
      <c r="M61" s="45">
        <v>0</v>
      </c>
      <c r="N61" s="45">
        <v>344440</v>
      </c>
      <c r="O61" s="45">
        <v>0</v>
      </c>
      <c r="P61" s="46">
        <v>344440</v>
      </c>
      <c r="Q61" s="45"/>
      <c r="R61" s="45">
        <v>0</v>
      </c>
      <c r="S61" s="45">
        <v>0</v>
      </c>
      <c r="T61" s="45">
        <v>0</v>
      </c>
      <c r="U61" s="45">
        <v>0</v>
      </c>
      <c r="V61" s="45">
        <v>0</v>
      </c>
      <c r="W61" s="45">
        <v>0</v>
      </c>
      <c r="X61" s="45">
        <v>0</v>
      </c>
      <c r="Y61" s="45">
        <v>0</v>
      </c>
      <c r="Z61" s="45">
        <v>0</v>
      </c>
      <c r="AA61" s="45">
        <v>0</v>
      </c>
      <c r="AB61" s="45">
        <v>0</v>
      </c>
      <c r="AC61" s="45" t="s">
        <v>1901</v>
      </c>
      <c r="AD61" s="30" t="s">
        <v>416</v>
      </c>
    </row>
    <row r="62" spans="1:30" ht="15.75">
      <c r="A62" s="45">
        <v>5</v>
      </c>
      <c r="B62" s="45">
        <v>5</v>
      </c>
      <c r="C62" s="45">
        <v>4</v>
      </c>
      <c r="D62" s="45" t="s">
        <v>453</v>
      </c>
      <c r="E62" s="45"/>
      <c r="F62" s="45" t="s">
        <v>1016</v>
      </c>
      <c r="G62" s="45" t="s">
        <v>1634</v>
      </c>
      <c r="H62" s="45" t="s">
        <v>1377</v>
      </c>
      <c r="I62" s="45">
        <v>0</v>
      </c>
      <c r="J62" s="45">
        <v>0</v>
      </c>
      <c r="K62" s="45">
        <v>0</v>
      </c>
      <c r="L62" s="45">
        <v>299493</v>
      </c>
      <c r="M62" s="45">
        <v>0</v>
      </c>
      <c r="N62" s="45">
        <v>13031943</v>
      </c>
      <c r="O62" s="45">
        <v>86111</v>
      </c>
      <c r="P62" s="46">
        <v>13118054</v>
      </c>
      <c r="Q62" s="45"/>
      <c r="R62" s="45">
        <v>0</v>
      </c>
      <c r="S62" s="45">
        <v>0</v>
      </c>
      <c r="T62" s="45">
        <v>0</v>
      </c>
      <c r="U62" s="45">
        <v>0</v>
      </c>
      <c r="V62" s="45">
        <v>0</v>
      </c>
      <c r="W62" s="45">
        <v>0</v>
      </c>
      <c r="X62" s="45">
        <v>0</v>
      </c>
      <c r="Y62" s="45">
        <v>0</v>
      </c>
      <c r="Z62" s="45">
        <v>0</v>
      </c>
      <c r="AA62" s="45">
        <v>561500301</v>
      </c>
      <c r="AB62" s="45">
        <v>0</v>
      </c>
      <c r="AC62" s="45" t="s">
        <v>1901</v>
      </c>
      <c r="AD62" s="30" t="s">
        <v>416</v>
      </c>
    </row>
    <row r="63" spans="1:30" ht="15.75">
      <c r="A63" s="45">
        <v>6</v>
      </c>
      <c r="B63" s="45">
        <v>6</v>
      </c>
      <c r="C63" s="45">
        <v>4</v>
      </c>
      <c r="D63" s="45" t="s">
        <v>454</v>
      </c>
      <c r="E63" s="45"/>
      <c r="F63" s="45" t="s">
        <v>304</v>
      </c>
      <c r="G63" s="45" t="s">
        <v>1634</v>
      </c>
      <c r="H63" s="45" t="s">
        <v>1377</v>
      </c>
      <c r="I63" s="45">
        <v>0</v>
      </c>
      <c r="J63" s="45">
        <v>0</v>
      </c>
      <c r="K63" s="45">
        <v>0</v>
      </c>
      <c r="L63" s="45">
        <v>10225</v>
      </c>
      <c r="M63" s="45">
        <v>0</v>
      </c>
      <c r="N63" s="45">
        <v>627525</v>
      </c>
      <c r="O63" s="45">
        <v>0</v>
      </c>
      <c r="P63" s="46">
        <v>627525</v>
      </c>
      <c r="Q63" s="45"/>
      <c r="R63" s="45">
        <v>0</v>
      </c>
      <c r="S63" s="45">
        <v>0</v>
      </c>
      <c r="T63" s="45">
        <v>0</v>
      </c>
      <c r="U63" s="45">
        <v>0</v>
      </c>
      <c r="V63" s="45">
        <v>0</v>
      </c>
      <c r="W63" s="45">
        <v>0</v>
      </c>
      <c r="X63" s="45">
        <v>0</v>
      </c>
      <c r="Y63" s="45">
        <v>0</v>
      </c>
      <c r="Z63" s="45">
        <v>0</v>
      </c>
      <c r="AA63" s="45">
        <v>0</v>
      </c>
      <c r="AB63" s="45">
        <v>0</v>
      </c>
      <c r="AC63" s="45" t="s">
        <v>1901</v>
      </c>
      <c r="AD63" s="30" t="s">
        <v>416</v>
      </c>
    </row>
    <row r="64" spans="1:30" ht="15.75">
      <c r="A64" s="45">
        <v>7</v>
      </c>
      <c r="B64" s="45">
        <v>7</v>
      </c>
      <c r="C64" s="45">
        <v>4</v>
      </c>
      <c r="D64" s="45" t="s">
        <v>455</v>
      </c>
      <c r="E64" s="45"/>
      <c r="F64" s="45" t="s">
        <v>305</v>
      </c>
      <c r="G64" s="45" t="s">
        <v>1634</v>
      </c>
      <c r="H64" s="45" t="s">
        <v>1377</v>
      </c>
      <c r="I64" s="45">
        <v>0</v>
      </c>
      <c r="J64" s="45">
        <v>0</v>
      </c>
      <c r="K64" s="45">
        <v>0</v>
      </c>
      <c r="L64" s="45">
        <v>11000</v>
      </c>
      <c r="M64" s="45">
        <v>0</v>
      </c>
      <c r="N64" s="45">
        <v>1232500</v>
      </c>
      <c r="O64" s="45">
        <v>0</v>
      </c>
      <c r="P64" s="46">
        <v>1232500</v>
      </c>
      <c r="Q64" s="45"/>
      <c r="R64" s="45">
        <v>0</v>
      </c>
      <c r="S64" s="45">
        <v>0</v>
      </c>
      <c r="T64" s="45">
        <v>0</v>
      </c>
      <c r="U64" s="45">
        <v>0</v>
      </c>
      <c r="V64" s="45">
        <v>0</v>
      </c>
      <c r="W64" s="45">
        <v>0</v>
      </c>
      <c r="X64" s="45">
        <v>0</v>
      </c>
      <c r="Y64" s="45">
        <v>0</v>
      </c>
      <c r="Z64" s="45">
        <v>0</v>
      </c>
      <c r="AA64" s="45">
        <v>0</v>
      </c>
      <c r="AB64" s="45">
        <v>0</v>
      </c>
      <c r="AC64" s="45" t="s">
        <v>1901</v>
      </c>
      <c r="AD64" s="30" t="s">
        <v>416</v>
      </c>
    </row>
    <row r="65" spans="1:30" ht="15.75">
      <c r="A65" s="45">
        <v>8</v>
      </c>
      <c r="B65" s="45">
        <v>8</v>
      </c>
      <c r="C65" s="45">
        <v>4</v>
      </c>
      <c r="D65" s="45" t="s">
        <v>456</v>
      </c>
      <c r="E65" s="45"/>
      <c r="F65" s="45" t="s">
        <v>1015</v>
      </c>
      <c r="G65" s="45" t="s">
        <v>1634</v>
      </c>
      <c r="H65" s="45" t="s">
        <v>1377</v>
      </c>
      <c r="I65" s="45">
        <v>0</v>
      </c>
      <c r="J65" s="45">
        <v>0</v>
      </c>
      <c r="K65" s="45">
        <v>0</v>
      </c>
      <c r="L65" s="45">
        <v>84922</v>
      </c>
      <c r="M65" s="45">
        <v>0</v>
      </c>
      <c r="N65" s="45">
        <v>4165378</v>
      </c>
      <c r="O65" s="45">
        <v>401</v>
      </c>
      <c r="P65" s="46">
        <v>4165779</v>
      </c>
      <c r="Q65" s="45"/>
      <c r="R65" s="45">
        <v>0</v>
      </c>
      <c r="S65" s="45">
        <v>0</v>
      </c>
      <c r="T65" s="45">
        <v>0</v>
      </c>
      <c r="U65" s="45">
        <v>0</v>
      </c>
      <c r="V65" s="45">
        <v>0</v>
      </c>
      <c r="W65" s="45">
        <v>0</v>
      </c>
      <c r="X65" s="45">
        <v>0</v>
      </c>
      <c r="Y65" s="45">
        <v>0</v>
      </c>
      <c r="Z65" s="45">
        <v>0</v>
      </c>
      <c r="AA65" s="45">
        <v>561500302</v>
      </c>
      <c r="AB65" s="45">
        <v>0</v>
      </c>
      <c r="AC65" s="45" t="s">
        <v>1901</v>
      </c>
      <c r="AD65" s="30" t="s">
        <v>416</v>
      </c>
    </row>
    <row r="66" spans="1:30" ht="15.75">
      <c r="A66" s="45">
        <v>9</v>
      </c>
      <c r="B66" s="45">
        <v>9</v>
      </c>
      <c r="C66" s="45">
        <v>4</v>
      </c>
      <c r="D66" s="45" t="s">
        <v>457</v>
      </c>
      <c r="E66" s="45"/>
      <c r="F66" s="45" t="s">
        <v>306</v>
      </c>
      <c r="G66" s="45" t="s">
        <v>1634</v>
      </c>
      <c r="H66" s="45" t="s">
        <v>1377</v>
      </c>
      <c r="I66" s="45">
        <v>0</v>
      </c>
      <c r="J66" s="45">
        <v>0</v>
      </c>
      <c r="K66" s="45">
        <v>0</v>
      </c>
      <c r="L66" s="45">
        <v>546974</v>
      </c>
      <c r="M66" s="45">
        <v>0</v>
      </c>
      <c r="N66" s="45">
        <v>19773318</v>
      </c>
      <c r="O66" s="45">
        <v>0</v>
      </c>
      <c r="P66" s="46">
        <v>19773318</v>
      </c>
      <c r="Q66" s="45"/>
      <c r="R66" s="45">
        <v>0</v>
      </c>
      <c r="S66" s="45">
        <v>0</v>
      </c>
      <c r="T66" s="45">
        <v>0</v>
      </c>
      <c r="U66" s="45">
        <v>0</v>
      </c>
      <c r="V66" s="45">
        <v>0</v>
      </c>
      <c r="W66" s="45">
        <v>0</v>
      </c>
      <c r="X66" s="45">
        <v>0</v>
      </c>
      <c r="Y66" s="45">
        <v>0</v>
      </c>
      <c r="Z66" s="45">
        <v>0</v>
      </c>
      <c r="AA66" s="45">
        <v>0</v>
      </c>
      <c r="AB66" s="45">
        <v>0</v>
      </c>
      <c r="AC66" s="45" t="s">
        <v>1901</v>
      </c>
      <c r="AD66" s="30" t="s">
        <v>416</v>
      </c>
    </row>
    <row r="67" spans="1:30" ht="15.75">
      <c r="A67" s="45">
        <v>10</v>
      </c>
      <c r="B67" s="45">
        <v>10</v>
      </c>
      <c r="C67" s="45">
        <v>4</v>
      </c>
      <c r="D67" s="45" t="s">
        <v>458</v>
      </c>
      <c r="E67" s="45"/>
      <c r="F67" s="45" t="s">
        <v>307</v>
      </c>
      <c r="G67" s="45" t="s">
        <v>1634</v>
      </c>
      <c r="H67" s="45" t="s">
        <v>1377</v>
      </c>
      <c r="I67" s="45">
        <v>0</v>
      </c>
      <c r="J67" s="45">
        <v>0</v>
      </c>
      <c r="K67" s="45">
        <v>0</v>
      </c>
      <c r="L67" s="45">
        <v>54840</v>
      </c>
      <c r="M67" s="45">
        <v>0</v>
      </c>
      <c r="N67" s="45">
        <v>2085814</v>
      </c>
      <c r="O67" s="45">
        <v>0</v>
      </c>
      <c r="P67" s="46">
        <v>2085814</v>
      </c>
      <c r="Q67" s="45"/>
      <c r="R67" s="45">
        <v>0</v>
      </c>
      <c r="S67" s="45">
        <v>0</v>
      </c>
      <c r="T67" s="45">
        <v>0</v>
      </c>
      <c r="U67" s="45">
        <v>0</v>
      </c>
      <c r="V67" s="45">
        <v>0</v>
      </c>
      <c r="W67" s="45">
        <v>0</v>
      </c>
      <c r="X67" s="45">
        <v>0</v>
      </c>
      <c r="Y67" s="45">
        <v>0</v>
      </c>
      <c r="Z67" s="45">
        <v>0</v>
      </c>
      <c r="AA67" s="45">
        <v>0</v>
      </c>
      <c r="AB67" s="45">
        <v>0</v>
      </c>
      <c r="AC67" s="45" t="s">
        <v>1901</v>
      </c>
      <c r="AD67" s="30" t="s">
        <v>416</v>
      </c>
    </row>
    <row r="68" spans="1:30" ht="15.75">
      <c r="A68" s="45">
        <v>11</v>
      </c>
      <c r="B68" s="45">
        <v>11</v>
      </c>
      <c r="C68" s="45">
        <v>4</v>
      </c>
      <c r="D68" s="45" t="s">
        <v>459</v>
      </c>
      <c r="E68" s="45"/>
      <c r="F68" s="45" t="s">
        <v>1857</v>
      </c>
      <c r="G68" s="45" t="s">
        <v>1634</v>
      </c>
      <c r="H68" s="45" t="s">
        <v>1377</v>
      </c>
      <c r="I68" s="45">
        <v>0</v>
      </c>
      <c r="J68" s="45">
        <v>0</v>
      </c>
      <c r="K68" s="45">
        <v>0</v>
      </c>
      <c r="L68" s="45">
        <v>183683</v>
      </c>
      <c r="M68" s="45">
        <v>0</v>
      </c>
      <c r="N68" s="45">
        <v>8070464</v>
      </c>
      <c r="O68" s="45">
        <v>0</v>
      </c>
      <c r="P68" s="46">
        <v>8070464</v>
      </c>
      <c r="Q68" s="45"/>
      <c r="R68" s="45">
        <v>0</v>
      </c>
      <c r="S68" s="45">
        <v>0</v>
      </c>
      <c r="T68" s="45">
        <v>0</v>
      </c>
      <c r="U68" s="45">
        <v>0</v>
      </c>
      <c r="V68" s="45">
        <v>0</v>
      </c>
      <c r="W68" s="45">
        <v>0</v>
      </c>
      <c r="X68" s="45">
        <v>0</v>
      </c>
      <c r="Y68" s="45">
        <v>0</v>
      </c>
      <c r="Z68" s="45">
        <v>0</v>
      </c>
      <c r="AA68" s="45">
        <v>0</v>
      </c>
      <c r="AB68" s="45">
        <v>0</v>
      </c>
      <c r="AC68" s="45" t="s">
        <v>1901</v>
      </c>
      <c r="AD68" s="30" t="s">
        <v>416</v>
      </c>
    </row>
    <row r="69" spans="1:30" ht="15.75">
      <c r="A69" s="45">
        <v>12</v>
      </c>
      <c r="B69" s="45">
        <v>12</v>
      </c>
      <c r="C69" s="45">
        <v>4</v>
      </c>
      <c r="D69" s="45" t="s">
        <v>460</v>
      </c>
      <c r="E69" s="45"/>
      <c r="F69" s="45" t="s">
        <v>1858</v>
      </c>
      <c r="G69" s="45" t="s">
        <v>1634</v>
      </c>
      <c r="H69" s="45" t="s">
        <v>1377</v>
      </c>
      <c r="I69" s="45">
        <v>0</v>
      </c>
      <c r="J69" s="45">
        <v>0</v>
      </c>
      <c r="K69" s="45">
        <v>0</v>
      </c>
      <c r="L69" s="45">
        <v>12930</v>
      </c>
      <c r="M69" s="45">
        <v>0</v>
      </c>
      <c r="N69" s="45">
        <v>1409590</v>
      </c>
      <c r="O69" s="45">
        <v>0</v>
      </c>
      <c r="P69" s="46">
        <v>1409590</v>
      </c>
      <c r="Q69" s="45"/>
      <c r="R69" s="45">
        <v>0</v>
      </c>
      <c r="S69" s="45">
        <v>0</v>
      </c>
      <c r="T69" s="45">
        <v>0</v>
      </c>
      <c r="U69" s="45">
        <v>0</v>
      </c>
      <c r="V69" s="45">
        <v>0</v>
      </c>
      <c r="W69" s="45">
        <v>0</v>
      </c>
      <c r="X69" s="45">
        <v>0</v>
      </c>
      <c r="Y69" s="45">
        <v>0</v>
      </c>
      <c r="Z69" s="45">
        <v>0</v>
      </c>
      <c r="AA69" s="45">
        <v>0</v>
      </c>
      <c r="AB69" s="45">
        <v>0</v>
      </c>
      <c r="AC69" s="45" t="s">
        <v>1901</v>
      </c>
      <c r="AD69" s="30" t="s">
        <v>416</v>
      </c>
    </row>
    <row r="70" spans="1:30" ht="15.75">
      <c r="A70" s="45">
        <v>13</v>
      </c>
      <c r="B70" s="45">
        <v>13</v>
      </c>
      <c r="C70" s="45">
        <v>4</v>
      </c>
      <c r="D70" s="45" t="s">
        <v>461</v>
      </c>
      <c r="E70" s="45"/>
      <c r="F70" s="45" t="s">
        <v>1859</v>
      </c>
      <c r="G70" s="45" t="s">
        <v>1634</v>
      </c>
      <c r="H70" s="45" t="s">
        <v>1377</v>
      </c>
      <c r="I70" s="45">
        <v>0</v>
      </c>
      <c r="J70" s="45">
        <v>0</v>
      </c>
      <c r="K70" s="45">
        <v>0</v>
      </c>
      <c r="L70" s="45">
        <v>182633</v>
      </c>
      <c r="M70" s="45">
        <v>0</v>
      </c>
      <c r="N70" s="45">
        <v>5410753</v>
      </c>
      <c r="O70" s="45">
        <v>0</v>
      </c>
      <c r="P70" s="46">
        <v>5410753</v>
      </c>
      <c r="Q70" s="45"/>
      <c r="R70" s="45">
        <v>0</v>
      </c>
      <c r="S70" s="45">
        <v>0</v>
      </c>
      <c r="T70" s="45">
        <v>0</v>
      </c>
      <c r="U70" s="45">
        <v>0</v>
      </c>
      <c r="V70" s="45">
        <v>0</v>
      </c>
      <c r="W70" s="45">
        <v>0</v>
      </c>
      <c r="X70" s="45">
        <v>0</v>
      </c>
      <c r="Y70" s="45">
        <v>0</v>
      </c>
      <c r="Z70" s="45">
        <v>0</v>
      </c>
      <c r="AA70" s="45">
        <v>0</v>
      </c>
      <c r="AB70" s="45">
        <v>0</v>
      </c>
      <c r="AC70" s="45" t="s">
        <v>1901</v>
      </c>
      <c r="AD70" s="30" t="s">
        <v>416</v>
      </c>
    </row>
    <row r="71" spans="1:30" ht="15.75">
      <c r="A71" s="45">
        <v>14</v>
      </c>
      <c r="B71" s="45">
        <v>14</v>
      </c>
      <c r="C71" s="45">
        <v>4</v>
      </c>
      <c r="D71" s="45" t="s">
        <v>462</v>
      </c>
      <c r="E71" s="45"/>
      <c r="F71" s="45" t="s">
        <v>1860</v>
      </c>
      <c r="G71" s="45" t="s">
        <v>1634</v>
      </c>
      <c r="H71" s="45" t="s">
        <v>1377</v>
      </c>
      <c r="I71" s="45">
        <v>0</v>
      </c>
      <c r="J71" s="45">
        <v>0</v>
      </c>
      <c r="K71" s="45">
        <v>0</v>
      </c>
      <c r="L71" s="45">
        <v>2030</v>
      </c>
      <c r="M71" s="45">
        <v>0</v>
      </c>
      <c r="N71" s="45">
        <v>113526</v>
      </c>
      <c r="O71" s="45">
        <v>0</v>
      </c>
      <c r="P71" s="46">
        <v>113526</v>
      </c>
      <c r="Q71" s="45"/>
      <c r="R71" s="45">
        <v>0</v>
      </c>
      <c r="S71" s="45">
        <v>0</v>
      </c>
      <c r="T71" s="45">
        <v>0</v>
      </c>
      <c r="U71" s="45">
        <v>0</v>
      </c>
      <c r="V71" s="45">
        <v>0</v>
      </c>
      <c r="W71" s="45">
        <v>0</v>
      </c>
      <c r="X71" s="45">
        <v>0</v>
      </c>
      <c r="Y71" s="45">
        <v>0</v>
      </c>
      <c r="Z71" s="45">
        <v>0</v>
      </c>
      <c r="AA71" s="45">
        <v>0</v>
      </c>
      <c r="AB71" s="45">
        <v>0</v>
      </c>
      <c r="AC71" s="45" t="s">
        <v>1901</v>
      </c>
      <c r="AD71" s="30" t="s">
        <v>416</v>
      </c>
    </row>
    <row r="72" spans="1:30" ht="15.75">
      <c r="A72" s="45">
        <v>1</v>
      </c>
      <c r="B72" s="45">
        <v>1</v>
      </c>
      <c r="C72" s="45">
        <v>5</v>
      </c>
      <c r="D72" s="45" t="s">
        <v>449</v>
      </c>
      <c r="E72" s="45"/>
      <c r="F72" s="45" t="s">
        <v>1072</v>
      </c>
      <c r="G72" s="45" t="s">
        <v>1634</v>
      </c>
      <c r="H72" s="45" t="s">
        <v>1377</v>
      </c>
      <c r="I72" s="45">
        <v>0</v>
      </c>
      <c r="J72" s="45">
        <v>0</v>
      </c>
      <c r="K72" s="45">
        <v>0</v>
      </c>
      <c r="L72" s="45">
        <v>9398</v>
      </c>
      <c r="M72" s="45">
        <v>0</v>
      </c>
      <c r="N72" s="45">
        <v>526709</v>
      </c>
      <c r="O72" s="45">
        <v>0</v>
      </c>
      <c r="P72" s="46">
        <v>526709</v>
      </c>
      <c r="Q72" s="45"/>
      <c r="R72" s="45">
        <v>0</v>
      </c>
      <c r="S72" s="45">
        <v>0</v>
      </c>
      <c r="T72" s="45">
        <v>0</v>
      </c>
      <c r="U72" s="45">
        <v>0</v>
      </c>
      <c r="V72" s="45">
        <v>0</v>
      </c>
      <c r="W72" s="45">
        <v>0</v>
      </c>
      <c r="X72" s="45">
        <v>0</v>
      </c>
      <c r="Y72" s="45">
        <v>0</v>
      </c>
      <c r="Z72" s="45">
        <v>0</v>
      </c>
      <c r="AA72" s="45">
        <v>0</v>
      </c>
      <c r="AB72" s="45">
        <v>0</v>
      </c>
      <c r="AC72" s="45" t="s">
        <v>1901</v>
      </c>
      <c r="AD72" s="30" t="s">
        <v>416</v>
      </c>
    </row>
    <row r="73" spans="1:30" ht="15.75">
      <c r="A73" s="45">
        <v>2</v>
      </c>
      <c r="B73" s="45">
        <v>2</v>
      </c>
      <c r="C73" s="45">
        <v>5</v>
      </c>
      <c r="D73" s="45" t="s">
        <v>450</v>
      </c>
      <c r="E73" s="45"/>
      <c r="F73" s="45" t="s">
        <v>308</v>
      </c>
      <c r="G73" s="45" t="s">
        <v>1634</v>
      </c>
      <c r="H73" s="45" t="s">
        <v>1377</v>
      </c>
      <c r="I73" s="45">
        <v>0</v>
      </c>
      <c r="J73" s="45">
        <v>0</v>
      </c>
      <c r="K73" s="45">
        <v>0</v>
      </c>
      <c r="L73" s="45">
        <v>11112</v>
      </c>
      <c r="M73" s="45">
        <v>0</v>
      </c>
      <c r="N73" s="45">
        <v>222580</v>
      </c>
      <c r="O73" s="45">
        <v>0</v>
      </c>
      <c r="P73" s="46">
        <v>222580</v>
      </c>
      <c r="Q73" s="45"/>
      <c r="R73" s="45">
        <v>0</v>
      </c>
      <c r="S73" s="45">
        <v>0</v>
      </c>
      <c r="T73" s="45">
        <v>0</v>
      </c>
      <c r="U73" s="45">
        <v>0</v>
      </c>
      <c r="V73" s="45">
        <v>0</v>
      </c>
      <c r="W73" s="45">
        <v>0</v>
      </c>
      <c r="X73" s="45">
        <v>0</v>
      </c>
      <c r="Y73" s="45">
        <v>0</v>
      </c>
      <c r="Z73" s="45">
        <v>0</v>
      </c>
      <c r="AA73" s="45">
        <v>0</v>
      </c>
      <c r="AB73" s="45">
        <v>0</v>
      </c>
      <c r="AC73" s="45" t="s">
        <v>1901</v>
      </c>
      <c r="AD73" s="30" t="s">
        <v>416</v>
      </c>
    </row>
    <row r="74" spans="1:30" ht="15.75">
      <c r="A74" s="45">
        <v>3</v>
      </c>
      <c r="B74" s="45">
        <v>3</v>
      </c>
      <c r="C74" s="45">
        <v>5</v>
      </c>
      <c r="D74" s="45" t="s">
        <v>451</v>
      </c>
      <c r="E74" s="45"/>
      <c r="F74" s="45" t="s">
        <v>309</v>
      </c>
      <c r="G74" s="45" t="s">
        <v>1634</v>
      </c>
      <c r="H74" s="45" t="s">
        <v>1377</v>
      </c>
      <c r="I74" s="45">
        <v>0</v>
      </c>
      <c r="J74" s="45">
        <v>0</v>
      </c>
      <c r="K74" s="45">
        <v>0</v>
      </c>
      <c r="L74" s="45">
        <v>43046</v>
      </c>
      <c r="M74" s="45">
        <v>0</v>
      </c>
      <c r="N74" s="45">
        <v>2019314</v>
      </c>
      <c r="O74" s="45">
        <v>0</v>
      </c>
      <c r="P74" s="46">
        <v>2019314</v>
      </c>
      <c r="Q74" s="45"/>
      <c r="R74" s="45">
        <v>0</v>
      </c>
      <c r="S74" s="45">
        <v>0</v>
      </c>
      <c r="T74" s="45">
        <v>0</v>
      </c>
      <c r="U74" s="45">
        <v>0</v>
      </c>
      <c r="V74" s="45">
        <v>0</v>
      </c>
      <c r="W74" s="45">
        <v>0</v>
      </c>
      <c r="X74" s="45">
        <v>0</v>
      </c>
      <c r="Y74" s="45">
        <v>0</v>
      </c>
      <c r="Z74" s="45">
        <v>0</v>
      </c>
      <c r="AA74" s="45">
        <v>0</v>
      </c>
      <c r="AB74" s="45">
        <v>0</v>
      </c>
      <c r="AC74" s="45" t="s">
        <v>1901</v>
      </c>
      <c r="AD74" s="30" t="s">
        <v>416</v>
      </c>
    </row>
    <row r="75" spans="1:30" ht="15.75">
      <c r="A75" s="45">
        <v>4</v>
      </c>
      <c r="B75" s="45">
        <v>4</v>
      </c>
      <c r="C75" s="45">
        <v>5</v>
      </c>
      <c r="D75" s="45" t="s">
        <v>452</v>
      </c>
      <c r="E75" s="45"/>
      <c r="F75" s="45" t="s">
        <v>310</v>
      </c>
      <c r="G75" s="45" t="s">
        <v>1634</v>
      </c>
      <c r="H75" s="45" t="s">
        <v>1377</v>
      </c>
      <c r="I75" s="45">
        <v>0</v>
      </c>
      <c r="J75" s="45">
        <v>0</v>
      </c>
      <c r="K75" s="45">
        <v>0</v>
      </c>
      <c r="L75" s="45">
        <v>2072</v>
      </c>
      <c r="M75" s="45">
        <v>0</v>
      </c>
      <c r="N75" s="45">
        <v>93194</v>
      </c>
      <c r="O75" s="45">
        <v>0</v>
      </c>
      <c r="P75" s="46">
        <v>93194</v>
      </c>
      <c r="Q75" s="45"/>
      <c r="R75" s="45">
        <v>0</v>
      </c>
      <c r="S75" s="45">
        <v>0</v>
      </c>
      <c r="T75" s="45">
        <v>0</v>
      </c>
      <c r="U75" s="45">
        <v>0</v>
      </c>
      <c r="V75" s="45">
        <v>0</v>
      </c>
      <c r="W75" s="45">
        <v>0</v>
      </c>
      <c r="X75" s="45">
        <v>0</v>
      </c>
      <c r="Y75" s="45">
        <v>0</v>
      </c>
      <c r="Z75" s="45">
        <v>0</v>
      </c>
      <c r="AA75" s="45">
        <v>0</v>
      </c>
      <c r="AB75" s="45">
        <v>0</v>
      </c>
      <c r="AC75" s="45" t="s">
        <v>1901</v>
      </c>
      <c r="AD75" s="30" t="s">
        <v>416</v>
      </c>
    </row>
    <row r="76" spans="1:30" ht="15.75">
      <c r="A76" s="45">
        <v>5</v>
      </c>
      <c r="B76" s="45">
        <v>5</v>
      </c>
      <c r="C76" s="45">
        <v>5</v>
      </c>
      <c r="D76" s="45" t="s">
        <v>453</v>
      </c>
      <c r="E76" s="45"/>
      <c r="F76" s="45" t="s">
        <v>311</v>
      </c>
      <c r="G76" s="45" t="s">
        <v>1634</v>
      </c>
      <c r="H76" s="45" t="s">
        <v>1377</v>
      </c>
      <c r="I76" s="45">
        <v>0</v>
      </c>
      <c r="J76" s="45">
        <v>0</v>
      </c>
      <c r="K76" s="45">
        <v>0</v>
      </c>
      <c r="L76" s="45">
        <v>186355</v>
      </c>
      <c r="M76" s="45">
        <v>0</v>
      </c>
      <c r="N76" s="45">
        <v>9453785</v>
      </c>
      <c r="O76" s="45">
        <v>0</v>
      </c>
      <c r="P76" s="46">
        <v>9453785</v>
      </c>
      <c r="Q76" s="45"/>
      <c r="R76" s="45">
        <v>0</v>
      </c>
      <c r="S76" s="45">
        <v>0</v>
      </c>
      <c r="T76" s="45">
        <v>0</v>
      </c>
      <c r="U76" s="45">
        <v>0</v>
      </c>
      <c r="V76" s="45">
        <v>0</v>
      </c>
      <c r="W76" s="45">
        <v>0</v>
      </c>
      <c r="X76" s="45">
        <v>0</v>
      </c>
      <c r="Y76" s="45">
        <v>0</v>
      </c>
      <c r="Z76" s="45">
        <v>0</v>
      </c>
      <c r="AA76" s="45">
        <v>0</v>
      </c>
      <c r="AB76" s="45">
        <v>0</v>
      </c>
      <c r="AC76" s="45" t="s">
        <v>1901</v>
      </c>
      <c r="AD76" s="30" t="s">
        <v>416</v>
      </c>
    </row>
    <row r="77" spans="1:30" ht="15.75">
      <c r="A77" s="45">
        <v>6</v>
      </c>
      <c r="B77" s="45">
        <v>6</v>
      </c>
      <c r="C77" s="45">
        <v>5</v>
      </c>
      <c r="D77" s="45" t="s">
        <v>454</v>
      </c>
      <c r="E77" s="45"/>
      <c r="F77" s="45" t="s">
        <v>1635</v>
      </c>
      <c r="G77" s="45" t="s">
        <v>1634</v>
      </c>
      <c r="H77" s="45" t="s">
        <v>1377</v>
      </c>
      <c r="I77" s="45">
        <v>0</v>
      </c>
      <c r="J77" s="45">
        <v>0</v>
      </c>
      <c r="K77" s="45">
        <v>0</v>
      </c>
      <c r="L77" s="45">
        <v>23099</v>
      </c>
      <c r="M77" s="45">
        <v>0</v>
      </c>
      <c r="N77" s="45">
        <v>1063248</v>
      </c>
      <c r="O77" s="45">
        <v>0</v>
      </c>
      <c r="P77" s="46">
        <v>1063248</v>
      </c>
      <c r="Q77" s="45"/>
      <c r="R77" s="45">
        <v>0</v>
      </c>
      <c r="S77" s="45">
        <v>0</v>
      </c>
      <c r="T77" s="45">
        <v>0</v>
      </c>
      <c r="U77" s="45">
        <v>0</v>
      </c>
      <c r="V77" s="45">
        <v>0</v>
      </c>
      <c r="W77" s="45">
        <v>0</v>
      </c>
      <c r="X77" s="45">
        <v>0</v>
      </c>
      <c r="Y77" s="45">
        <v>0</v>
      </c>
      <c r="Z77" s="45">
        <v>0</v>
      </c>
      <c r="AA77" s="45">
        <v>0</v>
      </c>
      <c r="AB77" s="45">
        <v>0</v>
      </c>
      <c r="AC77" s="45" t="s">
        <v>1901</v>
      </c>
      <c r="AD77" s="30" t="s">
        <v>416</v>
      </c>
    </row>
    <row r="78" spans="1:30" ht="15.75">
      <c r="A78" s="45">
        <v>7</v>
      </c>
      <c r="B78" s="45">
        <v>7</v>
      </c>
      <c r="C78" s="45">
        <v>5</v>
      </c>
      <c r="D78" s="45" t="s">
        <v>455</v>
      </c>
      <c r="E78" s="45"/>
      <c r="F78" s="45" t="s">
        <v>312</v>
      </c>
      <c r="G78" s="45" t="s">
        <v>1634</v>
      </c>
      <c r="H78" s="45" t="s">
        <v>1377</v>
      </c>
      <c r="I78" s="45">
        <v>0</v>
      </c>
      <c r="J78" s="45">
        <v>0</v>
      </c>
      <c r="K78" s="45">
        <v>0</v>
      </c>
      <c r="L78" s="45">
        <v>16202</v>
      </c>
      <c r="M78" s="45">
        <v>0</v>
      </c>
      <c r="N78" s="45">
        <v>979391</v>
      </c>
      <c r="O78" s="45">
        <v>0</v>
      </c>
      <c r="P78" s="46">
        <v>979391</v>
      </c>
      <c r="Q78" s="45"/>
      <c r="R78" s="45">
        <v>0</v>
      </c>
      <c r="S78" s="45">
        <v>0</v>
      </c>
      <c r="T78" s="45">
        <v>0</v>
      </c>
      <c r="U78" s="45">
        <v>0</v>
      </c>
      <c r="V78" s="45">
        <v>0</v>
      </c>
      <c r="W78" s="45">
        <v>0</v>
      </c>
      <c r="X78" s="45">
        <v>0</v>
      </c>
      <c r="Y78" s="45">
        <v>0</v>
      </c>
      <c r="Z78" s="45">
        <v>0</v>
      </c>
      <c r="AA78" s="45">
        <v>0</v>
      </c>
      <c r="AB78" s="45">
        <v>0</v>
      </c>
      <c r="AC78" s="45" t="s">
        <v>1901</v>
      </c>
      <c r="AD78" s="30" t="s">
        <v>416</v>
      </c>
    </row>
    <row r="79" spans="1:30" ht="15.75">
      <c r="A79" s="45">
        <v>8</v>
      </c>
      <c r="B79" s="45">
        <v>8</v>
      </c>
      <c r="C79" s="45">
        <v>5</v>
      </c>
      <c r="D79" s="45" t="s">
        <v>456</v>
      </c>
      <c r="E79" s="45"/>
      <c r="F79" s="45" t="s">
        <v>313</v>
      </c>
      <c r="G79" s="45" t="s">
        <v>1634</v>
      </c>
      <c r="H79" s="45" t="s">
        <v>1377</v>
      </c>
      <c r="I79" s="45">
        <v>0</v>
      </c>
      <c r="J79" s="45">
        <v>0</v>
      </c>
      <c r="K79" s="45">
        <v>0</v>
      </c>
      <c r="L79" s="45">
        <v>29170</v>
      </c>
      <c r="M79" s="45">
        <v>0</v>
      </c>
      <c r="N79" s="45">
        <v>1523419</v>
      </c>
      <c r="O79" s="45">
        <v>0</v>
      </c>
      <c r="P79" s="46">
        <v>1523419</v>
      </c>
      <c r="Q79" s="45"/>
      <c r="R79" s="45">
        <v>0</v>
      </c>
      <c r="S79" s="45">
        <v>0</v>
      </c>
      <c r="T79" s="45">
        <v>0</v>
      </c>
      <c r="U79" s="45">
        <v>0</v>
      </c>
      <c r="V79" s="45">
        <v>0</v>
      </c>
      <c r="W79" s="45">
        <v>0</v>
      </c>
      <c r="X79" s="45">
        <v>0</v>
      </c>
      <c r="Y79" s="45">
        <v>0</v>
      </c>
      <c r="Z79" s="45">
        <v>0</v>
      </c>
      <c r="AA79" s="45">
        <v>0</v>
      </c>
      <c r="AB79" s="45">
        <v>0</v>
      </c>
      <c r="AC79" s="45" t="s">
        <v>1901</v>
      </c>
      <c r="AD79" s="30" t="s">
        <v>416</v>
      </c>
    </row>
    <row r="80" spans="1:30" ht="15.75">
      <c r="A80" s="45">
        <v>9</v>
      </c>
      <c r="B80" s="45">
        <v>9</v>
      </c>
      <c r="C80" s="45">
        <v>5</v>
      </c>
      <c r="D80" s="45" t="s">
        <v>457</v>
      </c>
      <c r="E80" s="45"/>
      <c r="F80" s="45" t="s">
        <v>314</v>
      </c>
      <c r="G80" s="45" t="s">
        <v>1634</v>
      </c>
      <c r="H80" s="45" t="s">
        <v>1377</v>
      </c>
      <c r="I80" s="45">
        <v>0</v>
      </c>
      <c r="J80" s="45">
        <v>0</v>
      </c>
      <c r="K80" s="45">
        <v>0</v>
      </c>
      <c r="L80" s="45">
        <v>18966</v>
      </c>
      <c r="M80" s="45">
        <v>0</v>
      </c>
      <c r="N80" s="45">
        <v>1066999</v>
      </c>
      <c r="O80" s="45">
        <v>0</v>
      </c>
      <c r="P80" s="46">
        <v>1066999</v>
      </c>
      <c r="Q80" s="45"/>
      <c r="R80" s="45">
        <v>0</v>
      </c>
      <c r="S80" s="45">
        <v>0</v>
      </c>
      <c r="T80" s="45">
        <v>0</v>
      </c>
      <c r="U80" s="45">
        <v>0</v>
      </c>
      <c r="V80" s="45">
        <v>0</v>
      </c>
      <c r="W80" s="45">
        <v>0</v>
      </c>
      <c r="X80" s="45">
        <v>0</v>
      </c>
      <c r="Y80" s="45">
        <v>0</v>
      </c>
      <c r="Z80" s="45">
        <v>0</v>
      </c>
      <c r="AA80" s="45">
        <v>0</v>
      </c>
      <c r="AB80" s="45">
        <v>0</v>
      </c>
      <c r="AC80" s="45" t="s">
        <v>1901</v>
      </c>
      <c r="AD80" s="30" t="s">
        <v>416</v>
      </c>
    </row>
    <row r="81" spans="1:30" ht="15.75">
      <c r="A81" s="45">
        <v>10</v>
      </c>
      <c r="B81" s="45">
        <v>10</v>
      </c>
      <c r="C81" s="45">
        <v>5</v>
      </c>
      <c r="D81" s="45" t="s">
        <v>458</v>
      </c>
      <c r="E81" s="45"/>
      <c r="F81" s="45" t="s">
        <v>315</v>
      </c>
      <c r="G81" s="45" t="s">
        <v>1634</v>
      </c>
      <c r="H81" s="45" t="s">
        <v>1377</v>
      </c>
      <c r="I81" s="45">
        <v>0</v>
      </c>
      <c r="J81" s="45">
        <v>0</v>
      </c>
      <c r="K81" s="45">
        <v>0</v>
      </c>
      <c r="L81" s="45">
        <v>115860</v>
      </c>
      <c r="M81" s="45">
        <v>0</v>
      </c>
      <c r="N81" s="45">
        <v>5715693</v>
      </c>
      <c r="O81" s="45">
        <v>0</v>
      </c>
      <c r="P81" s="46">
        <v>5715693</v>
      </c>
      <c r="Q81" s="45"/>
      <c r="R81" s="45">
        <v>0</v>
      </c>
      <c r="S81" s="45">
        <v>0</v>
      </c>
      <c r="T81" s="45">
        <v>0</v>
      </c>
      <c r="U81" s="45">
        <v>0</v>
      </c>
      <c r="V81" s="45">
        <v>0</v>
      </c>
      <c r="W81" s="45">
        <v>0</v>
      </c>
      <c r="X81" s="45">
        <v>0</v>
      </c>
      <c r="Y81" s="45">
        <v>0</v>
      </c>
      <c r="Z81" s="45">
        <v>0</v>
      </c>
      <c r="AA81" s="45">
        <v>0</v>
      </c>
      <c r="AB81" s="45">
        <v>0</v>
      </c>
      <c r="AC81" s="45" t="s">
        <v>1901</v>
      </c>
      <c r="AD81" s="30" t="s">
        <v>416</v>
      </c>
    </row>
    <row r="82" spans="1:30" ht="15.75">
      <c r="A82" s="45">
        <v>11</v>
      </c>
      <c r="B82" s="45">
        <v>11</v>
      </c>
      <c r="C82" s="45">
        <v>5</v>
      </c>
      <c r="D82" s="45" t="s">
        <v>459</v>
      </c>
      <c r="E82" s="45"/>
      <c r="F82" s="45" t="s">
        <v>1851</v>
      </c>
      <c r="G82" s="45" t="s">
        <v>1634</v>
      </c>
      <c r="H82" s="45" t="s">
        <v>1377</v>
      </c>
      <c r="I82" s="45">
        <v>0</v>
      </c>
      <c r="J82" s="45">
        <v>0</v>
      </c>
      <c r="K82" s="45">
        <v>0</v>
      </c>
      <c r="L82" s="45">
        <v>9162</v>
      </c>
      <c r="M82" s="45">
        <v>0</v>
      </c>
      <c r="N82" s="45">
        <v>288395</v>
      </c>
      <c r="O82" s="45">
        <v>0</v>
      </c>
      <c r="P82" s="46">
        <v>288395</v>
      </c>
      <c r="Q82" s="45"/>
      <c r="R82" s="45">
        <v>0</v>
      </c>
      <c r="S82" s="45">
        <v>0</v>
      </c>
      <c r="T82" s="45">
        <v>0</v>
      </c>
      <c r="U82" s="45">
        <v>0</v>
      </c>
      <c r="V82" s="45">
        <v>0</v>
      </c>
      <c r="W82" s="45">
        <v>0</v>
      </c>
      <c r="X82" s="45">
        <v>0</v>
      </c>
      <c r="Y82" s="45">
        <v>0</v>
      </c>
      <c r="Z82" s="45">
        <v>0</v>
      </c>
      <c r="AA82" s="45">
        <v>0</v>
      </c>
      <c r="AB82" s="45">
        <v>0</v>
      </c>
      <c r="AC82" s="45" t="s">
        <v>1901</v>
      </c>
      <c r="AD82" s="30" t="s">
        <v>416</v>
      </c>
    </row>
    <row r="83" spans="1:30" ht="15.75">
      <c r="A83" s="45">
        <v>12</v>
      </c>
      <c r="B83" s="45">
        <v>12</v>
      </c>
      <c r="C83" s="45">
        <v>5</v>
      </c>
      <c r="D83" s="45" t="s">
        <v>460</v>
      </c>
      <c r="E83" s="45"/>
      <c r="F83" s="45" t="s">
        <v>1852</v>
      </c>
      <c r="G83" s="45" t="s">
        <v>1634</v>
      </c>
      <c r="H83" s="45" t="s">
        <v>1377</v>
      </c>
      <c r="I83" s="45">
        <v>0</v>
      </c>
      <c r="J83" s="45">
        <v>0</v>
      </c>
      <c r="K83" s="45">
        <v>0</v>
      </c>
      <c r="L83" s="45">
        <v>618699</v>
      </c>
      <c r="M83" s="45">
        <v>0</v>
      </c>
      <c r="N83" s="45">
        <v>33158291</v>
      </c>
      <c r="O83" s="45">
        <v>0</v>
      </c>
      <c r="P83" s="46">
        <v>33158291</v>
      </c>
      <c r="Q83" s="45"/>
      <c r="R83" s="45">
        <v>0</v>
      </c>
      <c r="S83" s="45">
        <v>0</v>
      </c>
      <c r="T83" s="45">
        <v>0</v>
      </c>
      <c r="U83" s="45">
        <v>0</v>
      </c>
      <c r="V83" s="45">
        <v>0</v>
      </c>
      <c r="W83" s="45">
        <v>0</v>
      </c>
      <c r="X83" s="45">
        <v>0</v>
      </c>
      <c r="Y83" s="45">
        <v>0</v>
      </c>
      <c r="Z83" s="45">
        <v>0</v>
      </c>
      <c r="AA83" s="45">
        <v>0</v>
      </c>
      <c r="AB83" s="45">
        <v>0</v>
      </c>
      <c r="AC83" s="45" t="s">
        <v>1901</v>
      </c>
      <c r="AD83" s="30" t="s">
        <v>416</v>
      </c>
    </row>
    <row r="84" spans="1:30" ht="15.75">
      <c r="A84" s="45">
        <v>13</v>
      </c>
      <c r="B84" s="45">
        <v>13</v>
      </c>
      <c r="C84" s="45">
        <v>5</v>
      </c>
      <c r="D84" s="45" t="s">
        <v>461</v>
      </c>
      <c r="E84" s="45"/>
      <c r="F84" s="45" t="s">
        <v>316</v>
      </c>
      <c r="G84" s="45" t="s">
        <v>1634</v>
      </c>
      <c r="H84" s="45" t="s">
        <v>1377</v>
      </c>
      <c r="I84" s="45">
        <v>0</v>
      </c>
      <c r="J84" s="45">
        <v>0</v>
      </c>
      <c r="K84" s="45">
        <v>0</v>
      </c>
      <c r="L84" s="45">
        <v>15432</v>
      </c>
      <c r="M84" s="45">
        <v>0</v>
      </c>
      <c r="N84" s="45">
        <v>829363</v>
      </c>
      <c r="O84" s="45">
        <v>0</v>
      </c>
      <c r="P84" s="46">
        <v>829363</v>
      </c>
      <c r="Q84" s="45"/>
      <c r="R84" s="45">
        <v>0</v>
      </c>
      <c r="S84" s="45">
        <v>0</v>
      </c>
      <c r="T84" s="45">
        <v>0</v>
      </c>
      <c r="U84" s="45">
        <v>0</v>
      </c>
      <c r="V84" s="45">
        <v>0</v>
      </c>
      <c r="W84" s="45">
        <v>0</v>
      </c>
      <c r="X84" s="45">
        <v>0</v>
      </c>
      <c r="Y84" s="45">
        <v>0</v>
      </c>
      <c r="Z84" s="45">
        <v>0</v>
      </c>
      <c r="AA84" s="45">
        <v>0</v>
      </c>
      <c r="AB84" s="45">
        <v>0</v>
      </c>
      <c r="AC84" s="45" t="s">
        <v>1901</v>
      </c>
      <c r="AD84" s="30" t="s">
        <v>416</v>
      </c>
    </row>
    <row r="85" spans="1:30" ht="15.75">
      <c r="A85" s="45">
        <v>14</v>
      </c>
      <c r="B85" s="45">
        <v>14</v>
      </c>
      <c r="C85" s="45">
        <v>5</v>
      </c>
      <c r="D85" s="45" t="s">
        <v>462</v>
      </c>
      <c r="E85" s="45"/>
      <c r="F85" s="45" t="s">
        <v>1861</v>
      </c>
      <c r="G85" s="45" t="s">
        <v>1634</v>
      </c>
      <c r="H85" s="45" t="s">
        <v>1377</v>
      </c>
      <c r="I85" s="45">
        <v>0</v>
      </c>
      <c r="J85" s="45">
        <v>0</v>
      </c>
      <c r="K85" s="45">
        <v>0</v>
      </c>
      <c r="L85" s="45">
        <v>2765</v>
      </c>
      <c r="M85" s="45">
        <v>0</v>
      </c>
      <c r="N85" s="45">
        <v>162202</v>
      </c>
      <c r="O85" s="45">
        <v>0</v>
      </c>
      <c r="P85" s="46">
        <v>162202</v>
      </c>
      <c r="Q85" s="45"/>
      <c r="R85" s="45">
        <v>0</v>
      </c>
      <c r="S85" s="45">
        <v>0</v>
      </c>
      <c r="T85" s="45">
        <v>0</v>
      </c>
      <c r="U85" s="45">
        <v>0</v>
      </c>
      <c r="V85" s="45">
        <v>0</v>
      </c>
      <c r="W85" s="45">
        <v>0</v>
      </c>
      <c r="X85" s="45">
        <v>0</v>
      </c>
      <c r="Y85" s="45">
        <v>0</v>
      </c>
      <c r="Z85" s="45">
        <v>0</v>
      </c>
      <c r="AA85" s="45">
        <v>0</v>
      </c>
      <c r="AB85" s="45">
        <v>0</v>
      </c>
      <c r="AC85" s="45" t="s">
        <v>1901</v>
      </c>
      <c r="AD85" s="30" t="s">
        <v>416</v>
      </c>
    </row>
    <row r="86" spans="1:29" ht="15.75">
      <c r="A86" s="45">
        <v>1</v>
      </c>
      <c r="B86" s="45">
        <v>1</v>
      </c>
      <c r="C86" s="45">
        <v>6</v>
      </c>
      <c r="D86" s="45" t="s">
        <v>449</v>
      </c>
      <c r="E86" s="45"/>
      <c r="F86" s="45" t="s">
        <v>317</v>
      </c>
      <c r="G86" s="45" t="s">
        <v>1634</v>
      </c>
      <c r="H86" s="45" t="s">
        <v>1377</v>
      </c>
      <c r="I86" s="45">
        <v>0</v>
      </c>
      <c r="J86" s="45">
        <v>0</v>
      </c>
      <c r="K86" s="45">
        <v>0</v>
      </c>
      <c r="L86" s="45">
        <v>74264</v>
      </c>
      <c r="M86" s="45">
        <v>0</v>
      </c>
      <c r="N86" s="45">
        <v>2865660</v>
      </c>
      <c r="O86" s="45">
        <v>0</v>
      </c>
      <c r="P86" s="46">
        <v>2865660</v>
      </c>
      <c r="Q86" s="45"/>
      <c r="R86" s="45">
        <v>0</v>
      </c>
      <c r="S86" s="45">
        <v>0</v>
      </c>
      <c r="T86" s="45">
        <v>0</v>
      </c>
      <c r="U86" s="45">
        <v>0</v>
      </c>
      <c r="V86" s="45">
        <v>0</v>
      </c>
      <c r="W86" s="45">
        <v>0</v>
      </c>
      <c r="X86" s="45">
        <v>0</v>
      </c>
      <c r="Y86" s="45">
        <v>0</v>
      </c>
      <c r="Z86" s="45">
        <v>0</v>
      </c>
      <c r="AA86" s="45">
        <v>0</v>
      </c>
      <c r="AB86" s="45">
        <v>0</v>
      </c>
      <c r="AC86" s="45" t="s">
        <v>1901</v>
      </c>
    </row>
    <row r="87" spans="1:29" ht="15.75">
      <c r="A87" s="45">
        <v>2</v>
      </c>
      <c r="B87" s="45">
        <v>2</v>
      </c>
      <c r="C87" s="45">
        <v>6</v>
      </c>
      <c r="D87" s="45" t="s">
        <v>450</v>
      </c>
      <c r="E87" s="45"/>
      <c r="F87" s="45" t="s">
        <v>318</v>
      </c>
      <c r="G87" s="45" t="s">
        <v>1634</v>
      </c>
      <c r="H87" s="45" t="s">
        <v>1377</v>
      </c>
      <c r="I87" s="45">
        <v>0</v>
      </c>
      <c r="J87" s="45">
        <v>0</v>
      </c>
      <c r="K87" s="45">
        <v>0</v>
      </c>
      <c r="L87" s="45">
        <v>515</v>
      </c>
      <c r="M87" s="45">
        <v>0</v>
      </c>
      <c r="N87" s="45">
        <v>32100</v>
      </c>
      <c r="O87" s="45">
        <v>0</v>
      </c>
      <c r="P87" s="46">
        <v>32100</v>
      </c>
      <c r="Q87" s="45"/>
      <c r="R87" s="45">
        <v>0</v>
      </c>
      <c r="S87" s="45">
        <v>0</v>
      </c>
      <c r="T87" s="45">
        <v>0</v>
      </c>
      <c r="U87" s="45">
        <v>0</v>
      </c>
      <c r="V87" s="45">
        <v>0</v>
      </c>
      <c r="W87" s="45">
        <v>0</v>
      </c>
      <c r="X87" s="45">
        <v>0</v>
      </c>
      <c r="Y87" s="45">
        <v>0</v>
      </c>
      <c r="Z87" s="45">
        <v>0</v>
      </c>
      <c r="AA87" s="45">
        <v>0</v>
      </c>
      <c r="AB87" s="45">
        <v>0</v>
      </c>
      <c r="AC87" s="45" t="s">
        <v>1901</v>
      </c>
    </row>
    <row r="88" spans="1:29" ht="15.75">
      <c r="A88" s="45">
        <v>3</v>
      </c>
      <c r="B88" s="45">
        <v>3</v>
      </c>
      <c r="C88" s="45">
        <v>6</v>
      </c>
      <c r="D88" s="45" t="s">
        <v>451</v>
      </c>
      <c r="E88" s="45"/>
      <c r="F88" s="45" t="s">
        <v>319</v>
      </c>
      <c r="G88" s="45" t="s">
        <v>1634</v>
      </c>
      <c r="H88" s="45" t="s">
        <v>1377</v>
      </c>
      <c r="I88" s="45">
        <v>0</v>
      </c>
      <c r="J88" s="45">
        <v>0</v>
      </c>
      <c r="K88" s="45">
        <v>0</v>
      </c>
      <c r="L88" s="45">
        <v>425</v>
      </c>
      <c r="M88" s="45">
        <v>0</v>
      </c>
      <c r="N88" s="45">
        <v>25850</v>
      </c>
      <c r="O88" s="45">
        <v>0</v>
      </c>
      <c r="P88" s="46">
        <v>25850</v>
      </c>
      <c r="Q88" s="45"/>
      <c r="R88" s="45">
        <v>0</v>
      </c>
      <c r="S88" s="45">
        <v>0</v>
      </c>
      <c r="T88" s="45">
        <v>0</v>
      </c>
      <c r="U88" s="45">
        <v>0</v>
      </c>
      <c r="V88" s="45">
        <v>0</v>
      </c>
      <c r="W88" s="45">
        <v>0</v>
      </c>
      <c r="X88" s="45">
        <v>0</v>
      </c>
      <c r="Y88" s="45">
        <v>0</v>
      </c>
      <c r="Z88" s="45">
        <v>0</v>
      </c>
      <c r="AA88" s="45">
        <v>0</v>
      </c>
      <c r="AB88" s="45">
        <v>0</v>
      </c>
      <c r="AC88" s="45" t="s">
        <v>1901</v>
      </c>
    </row>
    <row r="89" spans="1:29" ht="15.75">
      <c r="A89" s="45">
        <v>4</v>
      </c>
      <c r="B89" s="45">
        <v>4</v>
      </c>
      <c r="C89" s="45">
        <v>6</v>
      </c>
      <c r="D89" s="45" t="s">
        <v>452</v>
      </c>
      <c r="E89" s="45"/>
      <c r="F89" s="45"/>
      <c r="G89" s="45"/>
      <c r="H89" s="45"/>
      <c r="I89" s="45"/>
      <c r="J89" s="45"/>
      <c r="K89" s="45"/>
      <c r="L89" s="45">
        <v>0</v>
      </c>
      <c r="M89" s="45">
        <v>0</v>
      </c>
      <c r="N89" s="45">
        <v>0</v>
      </c>
      <c r="O89" s="45">
        <v>0</v>
      </c>
      <c r="P89" s="46">
        <v>0</v>
      </c>
      <c r="Q89" s="45"/>
      <c r="R89" s="45">
        <v>0</v>
      </c>
      <c r="S89" s="45">
        <v>0</v>
      </c>
      <c r="T89" s="45">
        <v>0</v>
      </c>
      <c r="U89" s="45">
        <v>0</v>
      </c>
      <c r="V89" s="45">
        <v>0</v>
      </c>
      <c r="W89" s="45">
        <v>0</v>
      </c>
      <c r="X89" s="45">
        <v>0</v>
      </c>
      <c r="Y89" s="45">
        <v>0</v>
      </c>
      <c r="Z89" s="45">
        <v>0</v>
      </c>
      <c r="AA89" s="45">
        <v>0</v>
      </c>
      <c r="AB89" s="45">
        <v>0</v>
      </c>
      <c r="AC89" s="45" t="s">
        <v>1901</v>
      </c>
    </row>
    <row r="90" spans="1:29" ht="15.75">
      <c r="A90" s="45">
        <v>5</v>
      </c>
      <c r="B90" s="45">
        <v>5</v>
      </c>
      <c r="C90" s="45">
        <v>6</v>
      </c>
      <c r="D90" s="45" t="s">
        <v>453</v>
      </c>
      <c r="E90" s="45"/>
      <c r="F90" s="45"/>
      <c r="G90" s="45"/>
      <c r="H90" s="45"/>
      <c r="I90" s="45"/>
      <c r="J90" s="45"/>
      <c r="K90" s="45"/>
      <c r="L90" s="45">
        <v>0</v>
      </c>
      <c r="M90" s="45">
        <v>0</v>
      </c>
      <c r="N90" s="45">
        <v>0</v>
      </c>
      <c r="O90" s="45">
        <v>0</v>
      </c>
      <c r="P90" s="46">
        <v>0</v>
      </c>
      <c r="Q90" s="45"/>
      <c r="R90" s="45">
        <v>0</v>
      </c>
      <c r="S90" s="45">
        <v>0</v>
      </c>
      <c r="T90" s="45">
        <v>0</v>
      </c>
      <c r="U90" s="45">
        <v>0</v>
      </c>
      <c r="V90" s="45">
        <v>0</v>
      </c>
      <c r="W90" s="45">
        <v>0</v>
      </c>
      <c r="X90" s="45">
        <v>0</v>
      </c>
      <c r="Y90" s="45">
        <v>0</v>
      </c>
      <c r="Z90" s="45">
        <v>0</v>
      </c>
      <c r="AA90" s="45">
        <v>0</v>
      </c>
      <c r="AB90" s="45">
        <v>0</v>
      </c>
      <c r="AC90" s="45" t="s">
        <v>1901</v>
      </c>
    </row>
    <row r="91" spans="1:29" ht="15.75">
      <c r="A91" s="45">
        <v>6</v>
      </c>
      <c r="B91" s="45">
        <v>6</v>
      </c>
      <c r="C91" s="45">
        <v>6</v>
      </c>
      <c r="D91" s="45" t="s">
        <v>454</v>
      </c>
      <c r="E91" s="45"/>
      <c r="F91" s="45"/>
      <c r="G91" s="45"/>
      <c r="H91" s="45"/>
      <c r="I91" s="45"/>
      <c r="J91" s="45"/>
      <c r="K91" s="45"/>
      <c r="L91" s="45">
        <v>0</v>
      </c>
      <c r="M91" s="45">
        <v>0</v>
      </c>
      <c r="N91" s="45">
        <v>0</v>
      </c>
      <c r="O91" s="45">
        <v>0</v>
      </c>
      <c r="P91" s="46">
        <v>0</v>
      </c>
      <c r="Q91" s="45"/>
      <c r="R91" s="45">
        <v>0</v>
      </c>
      <c r="S91" s="45">
        <v>0</v>
      </c>
      <c r="T91" s="45">
        <v>0</v>
      </c>
      <c r="U91" s="45">
        <v>0</v>
      </c>
      <c r="V91" s="45">
        <v>0</v>
      </c>
      <c r="W91" s="45">
        <v>0</v>
      </c>
      <c r="X91" s="45">
        <v>0</v>
      </c>
      <c r="Y91" s="45">
        <v>0</v>
      </c>
      <c r="Z91" s="45">
        <v>0</v>
      </c>
      <c r="AA91" s="45">
        <v>0</v>
      </c>
      <c r="AB91" s="45">
        <v>0</v>
      </c>
      <c r="AC91" s="45" t="s">
        <v>1901</v>
      </c>
    </row>
    <row r="92" spans="1:29" ht="15.75">
      <c r="A92" s="45">
        <v>7</v>
      </c>
      <c r="B92" s="45">
        <v>7</v>
      </c>
      <c r="C92" s="45">
        <v>6</v>
      </c>
      <c r="D92" s="45" t="s">
        <v>455</v>
      </c>
      <c r="E92" s="45"/>
      <c r="F92" s="45"/>
      <c r="G92" s="45"/>
      <c r="H92" s="45"/>
      <c r="I92" s="45"/>
      <c r="J92" s="45"/>
      <c r="K92" s="45"/>
      <c r="L92" s="45">
        <v>0</v>
      </c>
      <c r="M92" s="45">
        <v>0</v>
      </c>
      <c r="N92" s="45">
        <v>0</v>
      </c>
      <c r="O92" s="45">
        <v>0</v>
      </c>
      <c r="P92" s="46">
        <v>0</v>
      </c>
      <c r="Q92" s="45"/>
      <c r="R92" s="45">
        <v>0</v>
      </c>
      <c r="S92" s="45">
        <v>0</v>
      </c>
      <c r="T92" s="45">
        <v>0</v>
      </c>
      <c r="U92" s="45">
        <v>0</v>
      </c>
      <c r="V92" s="45">
        <v>0</v>
      </c>
      <c r="W92" s="45">
        <v>0</v>
      </c>
      <c r="X92" s="45">
        <v>0</v>
      </c>
      <c r="Y92" s="45">
        <v>0</v>
      </c>
      <c r="Z92" s="45">
        <v>0</v>
      </c>
      <c r="AA92" s="45">
        <v>0</v>
      </c>
      <c r="AB92" s="45">
        <v>0</v>
      </c>
      <c r="AC92" s="45" t="s">
        <v>1901</v>
      </c>
    </row>
    <row r="93" spans="1:29" ht="15.75">
      <c r="A93" s="45">
        <v>8</v>
      </c>
      <c r="B93" s="45">
        <v>8</v>
      </c>
      <c r="C93" s="45">
        <v>6</v>
      </c>
      <c r="D93" s="45" t="s">
        <v>456</v>
      </c>
      <c r="E93" s="45"/>
      <c r="F93" s="45"/>
      <c r="G93" s="45"/>
      <c r="H93" s="45"/>
      <c r="I93" s="45"/>
      <c r="J93" s="45"/>
      <c r="K93" s="45"/>
      <c r="L93" s="45">
        <v>0</v>
      </c>
      <c r="M93" s="45">
        <v>0</v>
      </c>
      <c r="N93" s="45">
        <v>0</v>
      </c>
      <c r="O93" s="45">
        <v>0</v>
      </c>
      <c r="P93" s="46">
        <v>0</v>
      </c>
      <c r="Q93" s="45"/>
      <c r="R93" s="45">
        <v>0</v>
      </c>
      <c r="S93" s="45">
        <v>0</v>
      </c>
      <c r="T93" s="45">
        <v>0</v>
      </c>
      <c r="U93" s="45">
        <v>0</v>
      </c>
      <c r="V93" s="45">
        <v>0</v>
      </c>
      <c r="W93" s="45">
        <v>0</v>
      </c>
      <c r="X93" s="45">
        <v>0</v>
      </c>
      <c r="Y93" s="45">
        <v>0</v>
      </c>
      <c r="Z93" s="45">
        <v>0</v>
      </c>
      <c r="AA93" s="45">
        <v>0</v>
      </c>
      <c r="AB93" s="45">
        <v>0</v>
      </c>
      <c r="AC93" s="45" t="s">
        <v>1901</v>
      </c>
    </row>
    <row r="94" spans="1:29" ht="15.75">
      <c r="A94" s="45">
        <v>9</v>
      </c>
      <c r="B94" s="45">
        <v>9</v>
      </c>
      <c r="C94" s="45">
        <v>6</v>
      </c>
      <c r="D94" s="45" t="s">
        <v>457</v>
      </c>
      <c r="E94" s="45"/>
      <c r="F94" s="45"/>
      <c r="G94" s="45"/>
      <c r="H94" s="45"/>
      <c r="I94" s="45"/>
      <c r="J94" s="45"/>
      <c r="K94" s="45"/>
      <c r="L94" s="45">
        <v>0</v>
      </c>
      <c r="M94" s="45">
        <v>0</v>
      </c>
      <c r="N94" s="45">
        <v>0</v>
      </c>
      <c r="O94" s="45">
        <v>0</v>
      </c>
      <c r="P94" s="46">
        <v>0</v>
      </c>
      <c r="Q94" s="45"/>
      <c r="R94" s="45">
        <v>0</v>
      </c>
      <c r="S94" s="45">
        <v>0</v>
      </c>
      <c r="T94" s="45">
        <v>0</v>
      </c>
      <c r="U94" s="45">
        <v>0</v>
      </c>
      <c r="V94" s="45">
        <v>0</v>
      </c>
      <c r="W94" s="45">
        <v>0</v>
      </c>
      <c r="X94" s="45">
        <v>0</v>
      </c>
      <c r="Y94" s="45">
        <v>0</v>
      </c>
      <c r="Z94" s="45">
        <v>0</v>
      </c>
      <c r="AA94" s="45">
        <v>0</v>
      </c>
      <c r="AB94" s="45">
        <v>0</v>
      </c>
      <c r="AC94" s="45" t="s">
        <v>1901</v>
      </c>
    </row>
    <row r="95" spans="1:29" ht="15.75">
      <c r="A95" s="45">
        <v>10</v>
      </c>
      <c r="B95" s="45">
        <v>10</v>
      </c>
      <c r="C95" s="45">
        <v>6</v>
      </c>
      <c r="D95" s="45" t="s">
        <v>458</v>
      </c>
      <c r="E95" s="45"/>
      <c r="F95" s="45"/>
      <c r="G95" s="45"/>
      <c r="H95" s="45"/>
      <c r="I95" s="45"/>
      <c r="J95" s="45"/>
      <c r="K95" s="45"/>
      <c r="L95" s="45">
        <v>0</v>
      </c>
      <c r="M95" s="45">
        <v>0</v>
      </c>
      <c r="N95" s="45">
        <v>0</v>
      </c>
      <c r="O95" s="45">
        <v>0</v>
      </c>
      <c r="P95" s="46">
        <v>0</v>
      </c>
      <c r="Q95" s="45"/>
      <c r="R95" s="45">
        <v>0</v>
      </c>
      <c r="S95" s="45">
        <v>0</v>
      </c>
      <c r="T95" s="45">
        <v>0</v>
      </c>
      <c r="U95" s="45">
        <v>0</v>
      </c>
      <c r="V95" s="45">
        <v>0</v>
      </c>
      <c r="W95" s="45">
        <v>0</v>
      </c>
      <c r="X95" s="45">
        <v>0</v>
      </c>
      <c r="Y95" s="45">
        <v>0</v>
      </c>
      <c r="Z95" s="45">
        <v>0</v>
      </c>
      <c r="AA95" s="45">
        <v>0</v>
      </c>
      <c r="AB95" s="45">
        <v>0</v>
      </c>
      <c r="AC95" s="45" t="s">
        <v>1901</v>
      </c>
    </row>
    <row r="96" spans="1:29" ht="15.75">
      <c r="A96" s="45">
        <v>11</v>
      </c>
      <c r="B96" s="45">
        <v>11</v>
      </c>
      <c r="C96" s="45">
        <v>6</v>
      </c>
      <c r="D96" s="45" t="s">
        <v>459</v>
      </c>
      <c r="E96" s="45"/>
      <c r="F96" s="45"/>
      <c r="G96" s="45"/>
      <c r="H96" s="45"/>
      <c r="I96" s="45"/>
      <c r="J96" s="45"/>
      <c r="K96" s="45"/>
      <c r="L96" s="45">
        <v>0</v>
      </c>
      <c r="M96" s="45">
        <v>0</v>
      </c>
      <c r="N96" s="45">
        <v>0</v>
      </c>
      <c r="O96" s="45">
        <v>0</v>
      </c>
      <c r="P96" s="46">
        <v>0</v>
      </c>
      <c r="Q96" s="45"/>
      <c r="R96" s="45">
        <v>0</v>
      </c>
      <c r="S96" s="45">
        <v>0</v>
      </c>
      <c r="T96" s="45">
        <v>0</v>
      </c>
      <c r="U96" s="45">
        <v>0</v>
      </c>
      <c r="V96" s="45">
        <v>0</v>
      </c>
      <c r="W96" s="45">
        <v>0</v>
      </c>
      <c r="X96" s="45">
        <v>0</v>
      </c>
      <c r="Y96" s="45">
        <v>0</v>
      </c>
      <c r="Z96" s="45">
        <v>0</v>
      </c>
      <c r="AA96" s="45">
        <v>0</v>
      </c>
      <c r="AB96" s="45">
        <v>0</v>
      </c>
      <c r="AC96" s="45" t="s">
        <v>1901</v>
      </c>
    </row>
    <row r="97" spans="1:29" ht="15.75">
      <c r="A97" s="45">
        <v>12</v>
      </c>
      <c r="B97" s="45">
        <v>12</v>
      </c>
      <c r="C97" s="45">
        <v>6</v>
      </c>
      <c r="D97" s="45" t="s">
        <v>460</v>
      </c>
      <c r="E97" s="45"/>
      <c r="F97" s="45"/>
      <c r="G97" s="45"/>
      <c r="H97" s="45"/>
      <c r="I97" s="45"/>
      <c r="J97" s="45"/>
      <c r="K97" s="45"/>
      <c r="L97" s="45">
        <v>0</v>
      </c>
      <c r="M97" s="45">
        <v>0</v>
      </c>
      <c r="N97" s="45">
        <v>0</v>
      </c>
      <c r="O97" s="45">
        <v>0</v>
      </c>
      <c r="P97" s="46">
        <v>0</v>
      </c>
      <c r="Q97" s="45"/>
      <c r="R97" s="45">
        <v>0</v>
      </c>
      <c r="S97" s="45">
        <v>0</v>
      </c>
      <c r="T97" s="45">
        <v>0</v>
      </c>
      <c r="U97" s="45">
        <v>0</v>
      </c>
      <c r="V97" s="45">
        <v>0</v>
      </c>
      <c r="W97" s="45">
        <v>0</v>
      </c>
      <c r="X97" s="45">
        <v>0</v>
      </c>
      <c r="Y97" s="45">
        <v>0</v>
      </c>
      <c r="Z97" s="45">
        <v>0</v>
      </c>
      <c r="AA97" s="45">
        <v>0</v>
      </c>
      <c r="AB97" s="45">
        <v>0</v>
      </c>
      <c r="AC97" s="45" t="s">
        <v>1901</v>
      </c>
    </row>
    <row r="98" spans="1:29" ht="15.75">
      <c r="A98" s="45">
        <v>13</v>
      </c>
      <c r="B98" s="45">
        <v>13</v>
      </c>
      <c r="C98" s="45">
        <v>6</v>
      </c>
      <c r="D98" s="45" t="s">
        <v>461</v>
      </c>
      <c r="E98" s="45"/>
      <c r="F98" s="45"/>
      <c r="G98" s="45"/>
      <c r="H98" s="45"/>
      <c r="I98" s="45"/>
      <c r="J98" s="45"/>
      <c r="K98" s="45"/>
      <c r="L98" s="45">
        <v>0</v>
      </c>
      <c r="M98" s="45">
        <v>0</v>
      </c>
      <c r="N98" s="45">
        <v>0</v>
      </c>
      <c r="O98" s="45">
        <v>0</v>
      </c>
      <c r="P98" s="46">
        <v>0</v>
      </c>
      <c r="Q98" s="45"/>
      <c r="R98" s="45">
        <v>0</v>
      </c>
      <c r="S98" s="45">
        <v>0</v>
      </c>
      <c r="T98" s="45">
        <v>0</v>
      </c>
      <c r="U98" s="45">
        <v>0</v>
      </c>
      <c r="V98" s="45">
        <v>0</v>
      </c>
      <c r="W98" s="45">
        <v>0</v>
      </c>
      <c r="X98" s="45">
        <v>0</v>
      </c>
      <c r="Y98" s="45">
        <v>0</v>
      </c>
      <c r="Z98" s="45">
        <v>0</v>
      </c>
      <c r="AA98" s="45">
        <v>0</v>
      </c>
      <c r="AB98" s="45">
        <v>0</v>
      </c>
      <c r="AC98" s="45" t="s">
        <v>1901</v>
      </c>
    </row>
    <row r="99" spans="1:29" ht="15.75">
      <c r="A99" s="45">
        <v>14</v>
      </c>
      <c r="B99" s="45">
        <v>14</v>
      </c>
      <c r="C99" s="45">
        <v>6</v>
      </c>
      <c r="D99" s="45" t="s">
        <v>462</v>
      </c>
      <c r="E99" s="45"/>
      <c r="F99" s="45"/>
      <c r="G99" s="45"/>
      <c r="H99" s="45"/>
      <c r="I99" s="45"/>
      <c r="J99" s="45"/>
      <c r="K99" s="45"/>
      <c r="L99" s="45">
        <v>0</v>
      </c>
      <c r="M99" s="45">
        <v>0</v>
      </c>
      <c r="N99" s="45">
        <v>0</v>
      </c>
      <c r="O99" s="45">
        <v>0</v>
      </c>
      <c r="P99" s="46"/>
      <c r="Q99" s="45"/>
      <c r="R99" s="45">
        <v>0</v>
      </c>
      <c r="S99" s="45">
        <v>0</v>
      </c>
      <c r="T99" s="45">
        <v>0</v>
      </c>
      <c r="U99" s="45">
        <v>0</v>
      </c>
      <c r="V99" s="45">
        <v>0</v>
      </c>
      <c r="W99" s="45">
        <v>0</v>
      </c>
      <c r="X99" s="45">
        <v>0</v>
      </c>
      <c r="Y99" s="45">
        <v>0</v>
      </c>
      <c r="Z99" s="45">
        <v>0</v>
      </c>
      <c r="AA99" s="45">
        <v>0</v>
      </c>
      <c r="AB99" s="45">
        <v>0</v>
      </c>
      <c r="AC99" s="45" t="s">
        <v>1901</v>
      </c>
    </row>
    <row r="100" s="33" customFormat="1" ht="15.75">
      <c r="P100" s="269"/>
    </row>
    <row r="101" ht="15.75">
      <c r="P101" s="270"/>
    </row>
    <row r="102" ht="15.75">
      <c r="P102" s="271"/>
    </row>
  </sheetData>
  <sheetProtection/>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tabColor indexed="44"/>
  </sheetPr>
  <dimension ref="A1:M104"/>
  <sheetViews>
    <sheetView zoomScale="75" zoomScaleNormal="75" zoomScalePageLayoutView="0" workbookViewId="0" topLeftCell="A50">
      <selection activeCell="G75" sqref="G75"/>
    </sheetView>
  </sheetViews>
  <sheetFormatPr defaultColWidth="9.00390625" defaultRowHeight="15.75"/>
  <cols>
    <col min="1" max="1" width="4.875" style="172" customWidth="1"/>
    <col min="2" max="2" width="18.125" style="172" customWidth="1"/>
    <col min="3" max="3" width="5.25390625" style="172" customWidth="1"/>
    <col min="4" max="4" width="3.875" style="172" customWidth="1"/>
    <col min="5" max="5" width="8.75390625" style="172" customWidth="1"/>
    <col min="6" max="6" width="2.50390625" style="172" customWidth="1"/>
    <col min="7" max="7" width="14.625" style="278" customWidth="1"/>
    <col min="8" max="8" width="13.375" style="172" customWidth="1"/>
    <col min="9" max="9" width="12.625" style="172" customWidth="1"/>
    <col min="10" max="10" width="12.50390625" style="172" customWidth="1"/>
    <col min="11" max="11" width="10.125" style="172" bestFit="1" customWidth="1"/>
    <col min="12" max="16384" width="9.00390625" style="172" customWidth="1"/>
  </cols>
  <sheetData>
    <row r="1" spans="1:10" ht="19.5" thickTop="1">
      <c r="A1" s="930" t="s">
        <v>574</v>
      </c>
      <c r="B1" s="931"/>
      <c r="C1" s="931"/>
      <c r="D1" s="931"/>
      <c r="E1" s="931"/>
      <c r="F1" s="931"/>
      <c r="G1" s="931"/>
      <c r="H1" s="931"/>
      <c r="I1" s="931"/>
      <c r="J1" s="932"/>
    </row>
    <row r="2" spans="1:10" ht="15.75">
      <c r="A2" s="933" t="s">
        <v>575</v>
      </c>
      <c r="B2" s="934"/>
      <c r="C2" s="934"/>
      <c r="D2" s="934"/>
      <c r="E2" s="934"/>
      <c r="F2" s="934"/>
      <c r="G2" s="934"/>
      <c r="H2" s="934"/>
      <c r="I2" s="934"/>
      <c r="J2" s="935"/>
    </row>
    <row r="3" spans="1:10" ht="15.75">
      <c r="A3" s="936" t="s">
        <v>576</v>
      </c>
      <c r="B3" s="937"/>
      <c r="C3" s="937"/>
      <c r="D3" s="937"/>
      <c r="E3" s="937"/>
      <c r="F3" s="937"/>
      <c r="G3" s="937"/>
      <c r="H3" s="937"/>
      <c r="I3" s="937"/>
      <c r="J3" s="938"/>
    </row>
    <row r="4" spans="1:10" ht="24.75" customHeight="1" thickBot="1">
      <c r="A4" s="939" t="s">
        <v>156</v>
      </c>
      <c r="B4" s="940"/>
      <c r="C4" s="940"/>
      <c r="D4" s="940"/>
      <c r="E4" s="940"/>
      <c r="F4" s="940"/>
      <c r="G4" s="940"/>
      <c r="H4" s="940"/>
      <c r="I4" s="940"/>
      <c r="J4" s="941"/>
    </row>
    <row r="5" spans="1:10" ht="17.25" thickBot="1" thickTop="1">
      <c r="A5" s="963" t="s">
        <v>1885</v>
      </c>
      <c r="B5" s="964"/>
      <c r="C5" s="644" t="s">
        <v>578</v>
      </c>
      <c r="D5" s="644"/>
      <c r="E5" s="376" t="s">
        <v>838</v>
      </c>
      <c r="F5" s="377"/>
      <c r="G5" s="967" t="s">
        <v>1887</v>
      </c>
      <c r="H5" s="969" t="s">
        <v>1888</v>
      </c>
      <c r="I5" s="969" t="s">
        <v>1889</v>
      </c>
      <c r="J5" s="961" t="s">
        <v>839</v>
      </c>
    </row>
    <row r="6" spans="1:10" ht="16.5" thickBot="1">
      <c r="A6" s="944"/>
      <c r="B6" s="945"/>
      <c r="C6" s="645" t="s">
        <v>840</v>
      </c>
      <c r="D6" s="646" t="s">
        <v>1879</v>
      </c>
      <c r="E6" s="381" t="s">
        <v>1886</v>
      </c>
      <c r="F6" s="382"/>
      <c r="G6" s="949"/>
      <c r="H6" s="925"/>
      <c r="I6" s="925"/>
      <c r="J6" s="914"/>
    </row>
    <row r="7" spans="1:10" ht="16.5" thickBot="1">
      <c r="A7" s="965"/>
      <c r="B7" s="966"/>
      <c r="C7" s="648" t="s">
        <v>841</v>
      </c>
      <c r="D7" s="649" t="s">
        <v>579</v>
      </c>
      <c r="E7" s="384" t="s">
        <v>842</v>
      </c>
      <c r="F7" s="384" t="s">
        <v>843</v>
      </c>
      <c r="G7" s="968"/>
      <c r="H7" s="970"/>
      <c r="I7" s="970"/>
      <c r="J7" s="962"/>
    </row>
    <row r="8" spans="1:10" ht="16.5" thickTop="1">
      <c r="A8" s="650" t="s">
        <v>157</v>
      </c>
      <c r="B8" s="170"/>
      <c r="C8" s="171"/>
      <c r="D8" s="171"/>
      <c r="E8" s="171"/>
      <c r="F8" s="171"/>
      <c r="G8" s="279"/>
      <c r="H8" s="121"/>
      <c r="I8" s="121"/>
      <c r="J8" s="387"/>
    </row>
    <row r="9" spans="1:10" ht="15.75">
      <c r="A9" s="651"/>
      <c r="B9" s="652" t="s">
        <v>1300</v>
      </c>
      <c r="C9" s="219"/>
      <c r="D9" s="219"/>
      <c r="E9" s="219"/>
      <c r="F9" s="219"/>
      <c r="G9" s="279"/>
      <c r="H9" s="121"/>
      <c r="I9" s="121"/>
      <c r="J9" s="387"/>
    </row>
    <row r="10" spans="1:10" ht="15" customHeight="1">
      <c r="A10" s="653"/>
      <c r="B10" s="220" t="s">
        <v>664</v>
      </c>
      <c r="C10" s="390" t="s">
        <v>794</v>
      </c>
      <c r="D10" s="654">
        <v>501</v>
      </c>
      <c r="E10" s="654" t="s">
        <v>845</v>
      </c>
      <c r="F10" s="654"/>
      <c r="G10" s="655">
        <f>+'320-323 Electric O&amp;M'!F6</f>
        <v>50018163</v>
      </c>
      <c r="H10" s="392">
        <f>VLOOKUP($E10,ratio,2,FALSE)*$G10</f>
        <v>50018163</v>
      </c>
      <c r="I10" s="392">
        <f>VLOOKUP($E10,ratio,3,FALSE)*$G10</f>
        <v>0</v>
      </c>
      <c r="J10" s="393">
        <f>VLOOKUP($E10,ratio,4,FALSE)*$G10</f>
        <v>0</v>
      </c>
    </row>
    <row r="11" spans="1:10" ht="15" customHeight="1">
      <c r="A11" s="653"/>
      <c r="B11" s="220" t="s">
        <v>665</v>
      </c>
      <c r="C11" s="390" t="s">
        <v>794</v>
      </c>
      <c r="D11" s="654" t="s">
        <v>158</v>
      </c>
      <c r="E11" s="654" t="s">
        <v>845</v>
      </c>
      <c r="F11" s="654"/>
      <c r="G11" s="655">
        <f>+'320-323 Electric O&amp;M'!F14-'320-323 Electric O&amp;M'!F6</f>
        <v>12178423</v>
      </c>
      <c r="H11" s="655">
        <f>VLOOKUP($E11,ratio,2,FALSE)*$G11</f>
        <v>12178423</v>
      </c>
      <c r="I11" s="655">
        <f>VLOOKUP($E11,ratio,3,FALSE)*$G11</f>
        <v>0</v>
      </c>
      <c r="J11" s="656">
        <f>VLOOKUP($E11,ratio,4,FALSE)*$G11</f>
        <v>0</v>
      </c>
    </row>
    <row r="12" spans="1:10" ht="15" customHeight="1">
      <c r="A12" s="653"/>
      <c r="B12" s="220" t="s">
        <v>666</v>
      </c>
      <c r="C12" s="390" t="s">
        <v>794</v>
      </c>
      <c r="D12" s="654" t="s">
        <v>667</v>
      </c>
      <c r="E12" s="654" t="s">
        <v>845</v>
      </c>
      <c r="F12" s="654"/>
      <c r="G12" s="655">
        <f>+'320-323 Electric O&amp;M'!F21</f>
        <v>19991699</v>
      </c>
      <c r="H12" s="655">
        <f>VLOOKUP($E12,ratio,2,FALSE)*$G12</f>
        <v>19991699</v>
      </c>
      <c r="I12" s="655">
        <f>VLOOKUP($E12,ratio,3,FALSE)*$G12</f>
        <v>0</v>
      </c>
      <c r="J12" s="656">
        <f>VLOOKUP($E12,ratio,4,FALSE)*$G12</f>
        <v>0</v>
      </c>
    </row>
    <row r="13" spans="1:10" ht="15.75">
      <c r="A13" s="653"/>
      <c r="B13" s="657" t="s">
        <v>1301</v>
      </c>
      <c r="C13" s="135"/>
      <c r="D13" s="219"/>
      <c r="E13" s="221"/>
      <c r="F13" s="221"/>
      <c r="H13" s="145"/>
      <c r="I13" s="145"/>
      <c r="J13" s="659"/>
    </row>
    <row r="14" spans="1:10" ht="15" customHeight="1">
      <c r="A14" s="653"/>
      <c r="B14" s="220" t="s">
        <v>159</v>
      </c>
      <c r="C14" s="390" t="s">
        <v>794</v>
      </c>
      <c r="D14" s="654">
        <v>518</v>
      </c>
      <c r="E14" s="654" t="s">
        <v>845</v>
      </c>
      <c r="F14" s="654"/>
      <c r="G14" s="280">
        <f>+'320-323 Electric O&amp;M'!F26</f>
        <v>0</v>
      </c>
      <c r="H14" s="655">
        <f>VLOOKUP($E14,ratio,2,FALSE)*$G14</f>
        <v>0</v>
      </c>
      <c r="I14" s="655">
        <f>VLOOKUP($E14,ratio,3,FALSE)*$G14</f>
        <v>0</v>
      </c>
      <c r="J14" s="656">
        <f>VLOOKUP($E14,ratio,4,FALSE)*$G14</f>
        <v>0</v>
      </c>
    </row>
    <row r="15" spans="1:10" ht="15" customHeight="1">
      <c r="A15" s="653"/>
      <c r="B15" s="222" t="s">
        <v>668</v>
      </c>
      <c r="C15" s="390" t="s">
        <v>794</v>
      </c>
      <c r="D15" s="654" t="s">
        <v>160</v>
      </c>
      <c r="E15" s="654" t="s">
        <v>845</v>
      </c>
      <c r="F15" s="654"/>
      <c r="G15" s="280">
        <f>+'320-323 Electric O&amp;M'!F34-'320-323 Electric O&amp;M'!F26</f>
        <v>0</v>
      </c>
      <c r="H15" s="655">
        <f>VLOOKUP($E15,ratio,2,FALSE)*$G15</f>
        <v>0</v>
      </c>
      <c r="I15" s="655">
        <f>VLOOKUP($E15,ratio,3,FALSE)*$G15</f>
        <v>0</v>
      </c>
      <c r="J15" s="656">
        <f>VLOOKUP($E15,ratio,4,FALSE)*$G15</f>
        <v>0</v>
      </c>
    </row>
    <row r="16" spans="1:10" ht="15" customHeight="1">
      <c r="A16" s="653"/>
      <c r="B16" s="223" t="s">
        <v>161</v>
      </c>
      <c r="C16" s="390" t="s">
        <v>794</v>
      </c>
      <c r="D16" s="654" t="s">
        <v>162</v>
      </c>
      <c r="E16" s="660" t="s">
        <v>845</v>
      </c>
      <c r="F16" s="660"/>
      <c r="G16" s="280">
        <f>+'320-323 Electric O&amp;M'!F41</f>
        <v>0</v>
      </c>
      <c r="H16" s="655">
        <f>VLOOKUP($E16,ratio,2,FALSE)*$G16</f>
        <v>0</v>
      </c>
      <c r="I16" s="655">
        <f>VLOOKUP($E16,ratio,3,FALSE)*$G16</f>
        <v>0</v>
      </c>
      <c r="J16" s="656">
        <f>VLOOKUP($E16,ratio,4,FALSE)*$G16</f>
        <v>0</v>
      </c>
    </row>
    <row r="17" spans="1:10" ht="15.75">
      <c r="A17" s="653"/>
      <c r="B17" s="657" t="s">
        <v>1302</v>
      </c>
      <c r="C17" s="135"/>
      <c r="D17" s="219"/>
      <c r="E17" s="221"/>
      <c r="F17" s="221"/>
      <c r="H17" s="145"/>
      <c r="I17" s="145"/>
      <c r="J17" s="659"/>
    </row>
    <row r="18" spans="1:10" ht="15" customHeight="1">
      <c r="A18" s="653"/>
      <c r="B18" s="222" t="s">
        <v>163</v>
      </c>
      <c r="C18" s="390" t="s">
        <v>794</v>
      </c>
      <c r="D18" s="654" t="s">
        <v>164</v>
      </c>
      <c r="E18" s="660" t="s">
        <v>845</v>
      </c>
      <c r="F18" s="660"/>
      <c r="G18" s="280">
        <f>+'320-323 Electric O&amp;M'!F51</f>
        <v>4112341</v>
      </c>
      <c r="H18" s="655">
        <f>VLOOKUP($E18,ratio,2,FALSE)*$G18</f>
        <v>4112341</v>
      </c>
      <c r="I18" s="655">
        <f>VLOOKUP($E18,ratio,3,FALSE)*$G18</f>
        <v>0</v>
      </c>
      <c r="J18" s="656">
        <f>VLOOKUP($E18,ratio,4,FALSE)*$G18</f>
        <v>0</v>
      </c>
    </row>
    <row r="19" spans="1:10" ht="15" customHeight="1">
      <c r="A19" s="653"/>
      <c r="B19" s="222" t="s">
        <v>165</v>
      </c>
      <c r="C19" s="390" t="s">
        <v>794</v>
      </c>
      <c r="D19" s="654" t="s">
        <v>166</v>
      </c>
      <c r="E19" s="660" t="s">
        <v>845</v>
      </c>
      <c r="F19" s="660"/>
      <c r="G19" s="280">
        <f>+'320-323 Electric O&amp;M'!F59</f>
        <v>3776501</v>
      </c>
      <c r="H19" s="655">
        <f>VLOOKUP($E19,ratio,2,FALSE)*$G19</f>
        <v>3776501</v>
      </c>
      <c r="I19" s="655">
        <f>VLOOKUP($E19,ratio,3,FALSE)*$G19</f>
        <v>0</v>
      </c>
      <c r="J19" s="656">
        <f>VLOOKUP($E19,ratio,4,FALSE)*$G19</f>
        <v>0</v>
      </c>
    </row>
    <row r="20" spans="1:10" ht="15.75">
      <c r="A20" s="653"/>
      <c r="B20" s="657" t="s">
        <v>1303</v>
      </c>
      <c r="C20" s="135"/>
      <c r="D20" s="219"/>
      <c r="E20" s="221"/>
      <c r="F20" s="221"/>
      <c r="H20" s="145"/>
      <c r="I20" s="145"/>
      <c r="J20" s="659"/>
    </row>
    <row r="21" spans="1:13" ht="15" customHeight="1">
      <c r="A21" s="653"/>
      <c r="B21" s="220" t="s">
        <v>167</v>
      </c>
      <c r="C21" s="390" t="s">
        <v>794</v>
      </c>
      <c r="D21" s="654">
        <v>547</v>
      </c>
      <c r="E21" s="654" t="s">
        <v>845</v>
      </c>
      <c r="F21" s="654"/>
      <c r="G21" s="280">
        <f>+'320-323 Electric O&amp;M'!F64</f>
        <v>47301858</v>
      </c>
      <c r="H21" s="655">
        <f>VLOOKUP($E21,ratio,2,FALSE)*$G21</f>
        <v>47301858</v>
      </c>
      <c r="I21" s="655">
        <f>VLOOKUP($E21,ratio,3,FALSE)*$G21</f>
        <v>0</v>
      </c>
      <c r="J21" s="656">
        <f>VLOOKUP($E21,ratio,4,FALSE)*$G21</f>
        <v>0</v>
      </c>
      <c r="K21"/>
      <c r="L21"/>
      <c r="M21"/>
    </row>
    <row r="22" spans="1:13" ht="15" customHeight="1">
      <c r="A22" s="653"/>
      <c r="B22" s="222" t="s">
        <v>669</v>
      </c>
      <c r="C22" s="390" t="s">
        <v>794</v>
      </c>
      <c r="D22" s="654" t="s">
        <v>168</v>
      </c>
      <c r="E22" s="660" t="s">
        <v>845</v>
      </c>
      <c r="F22" s="660"/>
      <c r="G22" s="280">
        <f>+'320-323 Electric O&amp;M'!F68-'320-323 Electric O&amp;M'!F64</f>
        <v>16574506</v>
      </c>
      <c r="H22" s="655">
        <f>VLOOKUP($E22,ratio,2,FALSE)*$G22</f>
        <v>16574506</v>
      </c>
      <c r="I22" s="655">
        <f>VLOOKUP($E22,ratio,3,FALSE)*$G22</f>
        <v>0</v>
      </c>
      <c r="J22" s="656">
        <f>VLOOKUP($E22,ratio,4,FALSE)*$G22</f>
        <v>0</v>
      </c>
      <c r="K22"/>
      <c r="L22"/>
      <c r="M22"/>
    </row>
    <row r="23" spans="1:13" ht="15" customHeight="1">
      <c r="A23" s="653"/>
      <c r="B23" s="222" t="s">
        <v>169</v>
      </c>
      <c r="C23" s="390" t="s">
        <v>794</v>
      </c>
      <c r="D23" s="654" t="s">
        <v>170</v>
      </c>
      <c r="E23" s="660" t="s">
        <v>845</v>
      </c>
      <c r="F23" s="660"/>
      <c r="G23" s="280">
        <f>+'320-323 Electric O&amp;M'!F74</f>
        <v>8418999</v>
      </c>
      <c r="H23" s="655">
        <f>VLOOKUP($E23,ratio,2,FALSE)*$G23</f>
        <v>8418999</v>
      </c>
      <c r="I23" s="655">
        <f>VLOOKUP($E23,ratio,3,FALSE)*$G23</f>
        <v>0</v>
      </c>
      <c r="J23" s="656">
        <f>VLOOKUP($E23,ratio,4,FALSE)*$G23</f>
        <v>0</v>
      </c>
      <c r="K23"/>
      <c r="L23"/>
      <c r="M23"/>
    </row>
    <row r="24" spans="1:13" ht="15.75">
      <c r="A24" s="653"/>
      <c r="B24" s="657" t="s">
        <v>1299</v>
      </c>
      <c r="C24" s="135"/>
      <c r="D24" s="219"/>
      <c r="E24" s="221"/>
      <c r="F24" s="221"/>
      <c r="H24" s="145"/>
      <c r="I24" s="145"/>
      <c r="J24" s="659"/>
      <c r="K24"/>
      <c r="L24"/>
      <c r="M24"/>
    </row>
    <row r="25" spans="1:10" ht="15" customHeight="1">
      <c r="A25" s="406"/>
      <c r="B25" s="122" t="s">
        <v>1696</v>
      </c>
      <c r="C25" s="390" t="s">
        <v>794</v>
      </c>
      <c r="D25" s="390">
        <v>555</v>
      </c>
      <c r="E25" s="390" t="s">
        <v>845</v>
      </c>
      <c r="F25" s="390"/>
      <c r="G25" s="280">
        <f>+'320-323 Electric O&amp;M'!F77</f>
        <v>798300275</v>
      </c>
      <c r="H25" s="655">
        <f>VLOOKUP($E25,ratio,2,FALSE)*$G25</f>
        <v>798300275</v>
      </c>
      <c r="I25" s="655">
        <f>VLOOKUP($E25,ratio,3,FALSE)*$G25</f>
        <v>0</v>
      </c>
      <c r="J25" s="656">
        <f>VLOOKUP($E25,ratio,4,FALSE)*$G25</f>
        <v>0</v>
      </c>
    </row>
    <row r="26" spans="1:10" ht="15" customHeight="1">
      <c r="A26" s="653"/>
      <c r="B26" s="134" t="s">
        <v>171</v>
      </c>
      <c r="C26" s="390" t="s">
        <v>794</v>
      </c>
      <c r="D26" s="390">
        <v>556</v>
      </c>
      <c r="E26" s="391" t="s">
        <v>845</v>
      </c>
      <c r="F26" s="391"/>
      <c r="G26" s="280">
        <f>+'320-323 Electric O&amp;M'!F78</f>
        <v>815816</v>
      </c>
      <c r="H26" s="655">
        <f>VLOOKUP($E26,ratio,2,FALSE)*$G26</f>
        <v>815816</v>
      </c>
      <c r="I26" s="655">
        <f>VLOOKUP($E26,ratio,3,FALSE)*$G26</f>
        <v>0</v>
      </c>
      <c r="J26" s="656">
        <f>VLOOKUP($E26,ratio,4,FALSE)*$G26</f>
        <v>0</v>
      </c>
    </row>
    <row r="27" spans="1:10" ht="15" customHeight="1">
      <c r="A27" s="653"/>
      <c r="B27" s="134" t="s">
        <v>172</v>
      </c>
      <c r="C27" s="390" t="s">
        <v>794</v>
      </c>
      <c r="D27" s="390">
        <v>557</v>
      </c>
      <c r="E27" s="391" t="s">
        <v>845</v>
      </c>
      <c r="F27" s="391"/>
      <c r="G27" s="280">
        <f>+'320-323 Electric O&amp;M'!F79</f>
        <v>19538009</v>
      </c>
      <c r="H27" s="655">
        <f>VLOOKUP($E27,ratio,2,FALSE)*$G27</f>
        <v>19538009</v>
      </c>
      <c r="I27" s="655">
        <f>VLOOKUP($E27,ratio,3,FALSE)*$G27</f>
        <v>0</v>
      </c>
      <c r="J27" s="656">
        <f>VLOOKUP($E27,ratio,4,FALSE)*$G27</f>
        <v>0</v>
      </c>
    </row>
    <row r="28" spans="1:10" ht="15" customHeight="1">
      <c r="A28" s="406"/>
      <c r="B28" s="122" t="s">
        <v>173</v>
      </c>
      <c r="C28" s="390">
        <v>327</v>
      </c>
      <c r="D28" s="390">
        <v>555</v>
      </c>
      <c r="E28" s="390" t="s">
        <v>845</v>
      </c>
      <c r="F28" s="390"/>
      <c r="G28" s="280">
        <f>-'327 Purchase Power'!R123</f>
        <v>163622426</v>
      </c>
      <c r="H28" s="655">
        <f>VLOOKUP($E28,ratio,2,FALSE)*$G28</f>
        <v>163622426</v>
      </c>
      <c r="I28" s="655">
        <f>VLOOKUP($E28,ratio,3,FALSE)*$G28</f>
        <v>0</v>
      </c>
      <c r="J28" s="656">
        <f>VLOOKUP($E28,ratio,4,FALSE)*$G28</f>
        <v>0</v>
      </c>
    </row>
    <row r="29" spans="1:10" ht="15" customHeight="1">
      <c r="A29" s="406"/>
      <c r="B29" s="134" t="s">
        <v>670</v>
      </c>
      <c r="C29" s="390"/>
      <c r="D29" s="391"/>
      <c r="E29" s="391" t="s">
        <v>901</v>
      </c>
      <c r="F29" s="391"/>
      <c r="G29" s="281">
        <v>0</v>
      </c>
      <c r="H29" s="655">
        <f>VLOOKUP($E29,ratio,2,FALSE)*$G29</f>
        <v>0</v>
      </c>
      <c r="I29" s="655">
        <f>VLOOKUP($E29,ratio,3,FALSE)*$G29</f>
        <v>0</v>
      </c>
      <c r="J29" s="656">
        <f>VLOOKUP($E29,ratio,4,FALSE)*$G29</f>
        <v>0</v>
      </c>
    </row>
    <row r="30" spans="1:10" ht="15.75">
      <c r="A30" s="661" t="s">
        <v>174</v>
      </c>
      <c r="B30" s="140"/>
      <c r="C30" s="921"/>
      <c r="D30" s="922"/>
      <c r="E30" s="922"/>
      <c r="F30" s="923"/>
      <c r="G30" s="662">
        <f>SUM(G10:G29)</f>
        <v>1144649016</v>
      </c>
      <c r="H30" s="663">
        <f>SUM(H10:H29)</f>
        <v>1144649016</v>
      </c>
      <c r="I30" s="663">
        <f>SUM(I10:I29)</f>
        <v>0</v>
      </c>
      <c r="J30" s="664">
        <f>SUM(J10:J29)</f>
        <v>0</v>
      </c>
    </row>
    <row r="31" spans="1:10" ht="15" customHeight="1">
      <c r="A31" s="665"/>
      <c r="B31" s="140"/>
      <c r="C31" s="413"/>
      <c r="D31" s="135"/>
      <c r="E31" s="149"/>
      <c r="F31" s="149"/>
      <c r="G31" s="282"/>
      <c r="H31" s="162"/>
      <c r="I31" s="162"/>
      <c r="J31" s="666"/>
    </row>
    <row r="32" spans="1:10" ht="15.75">
      <c r="A32" s="667" t="s">
        <v>671</v>
      </c>
      <c r="B32" s="140"/>
      <c r="C32" s="413"/>
      <c r="D32" s="123"/>
      <c r="E32" s="140"/>
      <c r="F32" s="140"/>
      <c r="G32" s="282"/>
      <c r="H32" s="162"/>
      <c r="I32" s="162"/>
      <c r="J32" s="666"/>
    </row>
    <row r="33" spans="1:10" ht="15" customHeight="1">
      <c r="A33" s="406"/>
      <c r="B33" s="134" t="s">
        <v>902</v>
      </c>
      <c r="C33" s="390" t="s">
        <v>794</v>
      </c>
      <c r="D33" s="391" t="s">
        <v>175</v>
      </c>
      <c r="E33" s="391" t="s">
        <v>846</v>
      </c>
      <c r="F33" s="391"/>
      <c r="G33" s="283">
        <f>+'320-323 Electric O&amp;M'!F97</f>
        <v>52660736</v>
      </c>
      <c r="H33" s="655">
        <f>VLOOKUP($E33,ratio,2,FALSE)*$G33</f>
        <v>0</v>
      </c>
      <c r="I33" s="655">
        <f>VLOOKUP($E33,ratio,3,FALSE)*$G33</f>
        <v>52660736</v>
      </c>
      <c r="J33" s="656">
        <f>VLOOKUP($E33,ratio,4,FALSE)*$G33</f>
        <v>0</v>
      </c>
    </row>
    <row r="34" spans="1:10" ht="15" customHeight="1">
      <c r="A34" s="406"/>
      <c r="B34" s="134" t="s">
        <v>176</v>
      </c>
      <c r="C34" s="390" t="s">
        <v>794</v>
      </c>
      <c r="D34" s="391" t="s">
        <v>177</v>
      </c>
      <c r="E34" s="391" t="s">
        <v>846</v>
      </c>
      <c r="F34" s="391"/>
      <c r="G34" s="283">
        <f>SUM('320-323 Electric O&amp;M'!F84:F96,'320-323 Electric O&amp;M'!F98:F99)</f>
        <v>2541280</v>
      </c>
      <c r="H34" s="655">
        <f>VLOOKUP($E34,ratio,2,FALSE)*$G34</f>
        <v>0</v>
      </c>
      <c r="I34" s="655">
        <f>VLOOKUP($E34,ratio,3,FALSE)*$G34</f>
        <v>2541280</v>
      </c>
      <c r="J34" s="656">
        <f>VLOOKUP($E34,ratio,4,FALSE)*$G34</f>
        <v>0</v>
      </c>
    </row>
    <row r="35" spans="1:10" ht="15" customHeight="1">
      <c r="A35" s="406"/>
      <c r="B35" s="134" t="s">
        <v>178</v>
      </c>
      <c r="C35" s="390" t="s">
        <v>794</v>
      </c>
      <c r="D35" s="391" t="s">
        <v>179</v>
      </c>
      <c r="E35" s="391" t="s">
        <v>846</v>
      </c>
      <c r="F35" s="391"/>
      <c r="G35" s="283">
        <f>+'320-323 Electric O&amp;M'!F112</f>
        <v>2767316</v>
      </c>
      <c r="H35" s="655">
        <f>VLOOKUP($E35,ratio,2,FALSE)*$G35</f>
        <v>0</v>
      </c>
      <c r="I35" s="655">
        <f>VLOOKUP($E35,ratio,3,FALSE)*$G35</f>
        <v>2767316</v>
      </c>
      <c r="J35" s="656">
        <f>VLOOKUP($E35,ratio,4,FALSE)*$G35</f>
        <v>0</v>
      </c>
    </row>
    <row r="36" spans="1:10" ht="15.75">
      <c r="A36" s="661" t="s">
        <v>180</v>
      </c>
      <c r="B36" s="140"/>
      <c r="C36" s="921"/>
      <c r="D36" s="922"/>
      <c r="E36" s="922"/>
      <c r="F36" s="923"/>
      <c r="G36" s="662">
        <f>SUM(G33:G35)</f>
        <v>57969332</v>
      </c>
      <c r="H36" s="663">
        <f>SUM(H33:H35)</f>
        <v>0</v>
      </c>
      <c r="I36" s="663">
        <f>SUM(I33:I35)</f>
        <v>57969332</v>
      </c>
      <c r="J36" s="664">
        <f>SUM(J33:J35)</f>
        <v>0</v>
      </c>
    </row>
    <row r="37" spans="1:10" ht="16.5" thickBot="1">
      <c r="A37" s="668"/>
      <c r="B37" s="669"/>
      <c r="C37" s="670"/>
      <c r="D37" s="671"/>
      <c r="E37" s="482"/>
      <c r="F37" s="482"/>
      <c r="G37" s="672"/>
      <c r="H37" s="673"/>
      <c r="I37" s="673"/>
      <c r="J37" s="674"/>
    </row>
    <row r="38" spans="1:10" ht="15" customHeight="1" thickTop="1">
      <c r="A38" s="667" t="s">
        <v>181</v>
      </c>
      <c r="B38" s="140"/>
      <c r="C38" s="413"/>
      <c r="D38" s="123"/>
      <c r="E38" s="140"/>
      <c r="F38" s="140"/>
      <c r="G38" s="284"/>
      <c r="H38" s="162"/>
      <c r="I38" s="162"/>
      <c r="J38" s="666"/>
    </row>
    <row r="39" spans="1:10" ht="15" customHeight="1">
      <c r="A39" s="406"/>
      <c r="B39" s="134" t="s">
        <v>182</v>
      </c>
      <c r="C39" s="390" t="s">
        <v>794</v>
      </c>
      <c r="D39" s="391" t="s">
        <v>183</v>
      </c>
      <c r="E39" s="391" t="s">
        <v>844</v>
      </c>
      <c r="F39" s="391"/>
      <c r="G39" s="285">
        <f>+'320-323 Electric O&amp;M'!F145</f>
        <v>19484024</v>
      </c>
      <c r="H39" s="655">
        <f>VLOOKUP($E39,ratio,2,FALSE)*$G39</f>
        <v>0</v>
      </c>
      <c r="I39" s="655">
        <f>VLOOKUP($E39,ratio,3,FALSE)*$G39</f>
        <v>0</v>
      </c>
      <c r="J39" s="656">
        <f>VLOOKUP($E39,ratio,4,FALSE)*$G39</f>
        <v>19484024</v>
      </c>
    </row>
    <row r="40" spans="1:10" ht="15" customHeight="1">
      <c r="A40" s="406"/>
      <c r="B40" s="134" t="s">
        <v>178</v>
      </c>
      <c r="C40" s="390" t="s">
        <v>794</v>
      </c>
      <c r="D40" s="391" t="s">
        <v>184</v>
      </c>
      <c r="E40" s="391" t="s">
        <v>844</v>
      </c>
      <c r="F40" s="391"/>
      <c r="G40" s="285">
        <f>+'320-323 Electric O&amp;M'!F156</f>
        <v>45954076</v>
      </c>
      <c r="H40" s="655">
        <f>VLOOKUP($E40,ratio,2,FALSE)*$G40</f>
        <v>0</v>
      </c>
      <c r="I40" s="655">
        <f>VLOOKUP($E40,ratio,3,FALSE)*$G40</f>
        <v>0</v>
      </c>
      <c r="J40" s="656">
        <f>VLOOKUP($E40,ratio,4,FALSE)*$G40</f>
        <v>45954076</v>
      </c>
    </row>
    <row r="41" spans="1:10" ht="15" customHeight="1">
      <c r="A41" s="661" t="s">
        <v>185</v>
      </c>
      <c r="B41" s="140"/>
      <c r="C41" s="921"/>
      <c r="D41" s="922"/>
      <c r="E41" s="922"/>
      <c r="F41" s="923"/>
      <c r="G41" s="662">
        <f>SUM(G39:G40)</f>
        <v>65438100</v>
      </c>
      <c r="H41" s="663">
        <f>SUM(H39:H40)</f>
        <v>0</v>
      </c>
      <c r="I41" s="663">
        <f>SUM(I39:I40)</f>
        <v>0</v>
      </c>
      <c r="J41" s="664">
        <f>SUM(J39:J40)</f>
        <v>65438100</v>
      </c>
    </row>
    <row r="42" spans="1:10" ht="9.75" customHeight="1">
      <c r="A42" s="675"/>
      <c r="B42" s="140"/>
      <c r="C42" s="135"/>
      <c r="D42" s="135"/>
      <c r="E42" s="135"/>
      <c r="F42" s="135"/>
      <c r="G42" s="286"/>
      <c r="H42" s="131"/>
      <c r="I42" s="131"/>
      <c r="J42" s="676"/>
    </row>
    <row r="43" spans="1:10" ht="15" customHeight="1">
      <c r="A43" s="667" t="s">
        <v>186</v>
      </c>
      <c r="B43" s="140"/>
      <c r="C43" s="135"/>
      <c r="D43" s="135"/>
      <c r="E43" s="135"/>
      <c r="F43" s="135"/>
      <c r="G43" s="286"/>
      <c r="H43" s="131"/>
      <c r="I43" s="131"/>
      <c r="J43" s="676"/>
    </row>
    <row r="44" spans="1:10" ht="15" customHeight="1">
      <c r="A44" s="406"/>
      <c r="B44" s="134" t="s">
        <v>187</v>
      </c>
      <c r="C44" s="390" t="s">
        <v>794</v>
      </c>
      <c r="D44" s="654" t="s">
        <v>188</v>
      </c>
      <c r="E44" s="654" t="s">
        <v>844</v>
      </c>
      <c r="F44" s="654"/>
      <c r="G44" s="283">
        <f>+'320-323 Electric O&amp;M'!F165</f>
        <v>35267225</v>
      </c>
      <c r="H44" s="655">
        <f>VLOOKUP($E44,ratio,2,FALSE)*$G44</f>
        <v>0</v>
      </c>
      <c r="I44" s="655">
        <f>VLOOKUP($E44,ratio,3,FALSE)*$G44</f>
        <v>0</v>
      </c>
      <c r="J44" s="656">
        <f>VLOOKUP($E44,ratio,4,FALSE)*$G44</f>
        <v>35267225</v>
      </c>
    </row>
    <row r="45" spans="1:10" ht="15" customHeight="1">
      <c r="A45" s="406"/>
      <c r="B45" s="134" t="s">
        <v>903</v>
      </c>
      <c r="C45" s="390" t="s">
        <v>794</v>
      </c>
      <c r="D45" s="654" t="s">
        <v>904</v>
      </c>
      <c r="E45" s="654" t="s">
        <v>844</v>
      </c>
      <c r="F45" s="677"/>
      <c r="G45" s="283"/>
      <c r="H45" s="655">
        <f>VLOOKUP($E45,ratio,2,FALSE)*$G45</f>
        <v>0</v>
      </c>
      <c r="I45" s="655">
        <f>VLOOKUP($E45,ratio,3,FALSE)*$G45</f>
        <v>0</v>
      </c>
      <c r="J45" s="656">
        <f>VLOOKUP($E45,ratio,4,FALSE)*$G45</f>
        <v>0</v>
      </c>
    </row>
    <row r="46" spans="1:10" ht="15" customHeight="1">
      <c r="A46" s="406"/>
      <c r="B46" s="134" t="s">
        <v>905</v>
      </c>
      <c r="C46" s="390" t="s">
        <v>794</v>
      </c>
      <c r="D46" s="654">
        <v>908</v>
      </c>
      <c r="E46" s="654" t="s">
        <v>1872</v>
      </c>
      <c r="F46" s="677"/>
      <c r="G46" s="283"/>
      <c r="H46" s="655"/>
      <c r="I46" s="655"/>
      <c r="J46" s="656"/>
    </row>
    <row r="47" spans="1:10" ht="15" customHeight="1">
      <c r="A47" s="406"/>
      <c r="B47" s="134" t="s">
        <v>903</v>
      </c>
      <c r="C47" s="390" t="s">
        <v>794</v>
      </c>
      <c r="D47" s="654" t="s">
        <v>906</v>
      </c>
      <c r="E47" s="654" t="s">
        <v>844</v>
      </c>
      <c r="F47" s="677"/>
      <c r="G47" s="283">
        <f>+'320-323 Electric O&amp;M'!F172</f>
        <v>35908909</v>
      </c>
      <c r="H47" s="655">
        <f>VLOOKUP($E47,ratio,2,FALSE)*$G47</f>
        <v>0</v>
      </c>
      <c r="I47" s="655">
        <f>VLOOKUP($E47,ratio,3,FALSE)*$G47</f>
        <v>0</v>
      </c>
      <c r="J47" s="656">
        <f>VLOOKUP($E47,ratio,4,FALSE)*$G47</f>
        <v>35908909</v>
      </c>
    </row>
    <row r="48" spans="1:10" ht="15" customHeight="1">
      <c r="A48" s="406"/>
      <c r="B48" s="134" t="s">
        <v>907</v>
      </c>
      <c r="C48" s="390" t="s">
        <v>794</v>
      </c>
      <c r="D48" s="654" t="s">
        <v>908</v>
      </c>
      <c r="E48" s="660" t="s">
        <v>844</v>
      </c>
      <c r="F48" s="660"/>
      <c r="G48" s="283">
        <f>+'320-323 Electric O&amp;M'!F179</f>
        <v>555995</v>
      </c>
      <c r="H48" s="655">
        <f>VLOOKUP($E48,ratio,2,FALSE)*$G48</f>
        <v>0</v>
      </c>
      <c r="I48" s="655">
        <f>VLOOKUP($E48,ratio,3,FALSE)*$G48</f>
        <v>0</v>
      </c>
      <c r="J48" s="656">
        <f>VLOOKUP($E48,ratio,4,FALSE)*$G48</f>
        <v>555995</v>
      </c>
    </row>
    <row r="49" spans="1:10" ht="15" customHeight="1">
      <c r="A49" s="661" t="s">
        <v>189</v>
      </c>
      <c r="B49" s="140"/>
      <c r="C49" s="921"/>
      <c r="D49" s="922"/>
      <c r="E49" s="922"/>
      <c r="F49" s="923"/>
      <c r="G49" s="662">
        <f>SUM(G44:G48)</f>
        <v>71732129</v>
      </c>
      <c r="H49" s="663">
        <f>SUM(H44:H48)</f>
        <v>0</v>
      </c>
      <c r="I49" s="663">
        <f>SUM(I44:I48)</f>
        <v>0</v>
      </c>
      <c r="J49" s="664">
        <f>SUM(J44:J48)</f>
        <v>71732129</v>
      </c>
    </row>
    <row r="50" spans="1:10" ht="9.75" customHeight="1">
      <c r="A50" s="665"/>
      <c r="B50" s="140"/>
      <c r="C50" s="135"/>
      <c r="D50" s="123"/>
      <c r="E50" s="123"/>
      <c r="F50" s="123"/>
      <c r="G50" s="286"/>
      <c r="H50" s="131"/>
      <c r="I50" s="131"/>
      <c r="J50" s="676"/>
    </row>
    <row r="51" spans="1:10" ht="15" customHeight="1">
      <c r="A51" s="667" t="s">
        <v>190</v>
      </c>
      <c r="B51" s="140"/>
      <c r="C51" s="413"/>
      <c r="D51" s="123"/>
      <c r="E51" s="140"/>
      <c r="F51" s="140"/>
      <c r="G51" s="284"/>
      <c r="H51" s="162"/>
      <c r="I51" s="162"/>
      <c r="J51" s="666"/>
    </row>
    <row r="52" spans="1:10" ht="15" customHeight="1">
      <c r="A52" s="678"/>
      <c r="B52" s="679" t="s">
        <v>1640</v>
      </c>
      <c r="C52" s="413"/>
      <c r="D52" s="123"/>
      <c r="E52" s="140"/>
      <c r="F52" s="140"/>
      <c r="G52" s="284"/>
      <c r="H52" s="162"/>
      <c r="I52" s="162"/>
      <c r="J52" s="666"/>
    </row>
    <row r="53" spans="1:10" ht="15" customHeight="1">
      <c r="A53" s="406"/>
      <c r="B53" s="222" t="s">
        <v>191</v>
      </c>
      <c r="C53" s="390" t="s">
        <v>794</v>
      </c>
      <c r="D53" s="654">
        <v>920</v>
      </c>
      <c r="E53" s="654" t="s">
        <v>1877</v>
      </c>
      <c r="F53" s="654"/>
      <c r="G53" s="655">
        <f>+'320-323 Electric O&amp;M'!F182</f>
        <v>13241645</v>
      </c>
      <c r="H53" s="655">
        <f>VLOOKUP($E53,ratio,2,FALSE)*$G53</f>
        <v>3359622.0521392724</v>
      </c>
      <c r="I53" s="655">
        <f>VLOOKUP($E53,ratio,3,FALSE)*$G53</f>
        <v>431428.42067753366</v>
      </c>
      <c r="J53" s="656">
        <f aca="true" t="shared" si="0" ref="J53:J66">VLOOKUP($E53,ratio,4,FALSE)*$G53</f>
        <v>9450594.527183194</v>
      </c>
    </row>
    <row r="54" spans="1:10" ht="15" customHeight="1">
      <c r="A54" s="406"/>
      <c r="B54" s="222" t="s">
        <v>192</v>
      </c>
      <c r="C54" s="390" t="s">
        <v>794</v>
      </c>
      <c r="D54" s="654">
        <v>921</v>
      </c>
      <c r="E54" s="654" t="s">
        <v>1877</v>
      </c>
      <c r="F54" s="654"/>
      <c r="G54" s="655">
        <f>+'320-323 Electric O&amp;M'!F183</f>
        <v>15215027</v>
      </c>
      <c r="H54" s="655">
        <f aca="true" t="shared" si="1" ref="H54:H66">VLOOKUP($E54,ratio,2,FALSE)*$G54</f>
        <v>3860301.3623378696</v>
      </c>
      <c r="I54" s="655">
        <f aca="true" t="shared" si="2" ref="I54:I66">VLOOKUP($E54,ratio,3,FALSE)*$G54</f>
        <v>495723.53504236316</v>
      </c>
      <c r="J54" s="656">
        <f t="shared" si="0"/>
        <v>10859002.102619767</v>
      </c>
    </row>
    <row r="55" spans="1:10" ht="15" customHeight="1">
      <c r="A55" s="406"/>
      <c r="B55" s="222" t="s">
        <v>193</v>
      </c>
      <c r="C55" s="390" t="s">
        <v>794</v>
      </c>
      <c r="D55" s="654">
        <v>922</v>
      </c>
      <c r="E55" s="660" t="s">
        <v>1877</v>
      </c>
      <c r="F55" s="660"/>
      <c r="G55" s="655">
        <f>-'320-323 Electric O&amp;M'!F184</f>
        <v>-108476</v>
      </c>
      <c r="H55" s="655">
        <f t="shared" si="1"/>
        <v>-27522.13654178614</v>
      </c>
      <c r="I55" s="655">
        <f t="shared" si="2"/>
        <v>-3534.2760934473126</v>
      </c>
      <c r="J55" s="656">
        <f t="shared" si="0"/>
        <v>-77419.58736476654</v>
      </c>
    </row>
    <row r="56" spans="1:10" ht="15" customHeight="1">
      <c r="A56" s="406"/>
      <c r="B56" s="222" t="s">
        <v>194</v>
      </c>
      <c r="C56" s="390" t="s">
        <v>794</v>
      </c>
      <c r="D56" s="654">
        <v>923</v>
      </c>
      <c r="E56" s="660" t="s">
        <v>1877</v>
      </c>
      <c r="F56" s="660"/>
      <c r="G56" s="655">
        <f>+'320-323 Electric O&amp;M'!F185</f>
        <v>5292007</v>
      </c>
      <c r="H56" s="655">
        <f t="shared" si="1"/>
        <v>1342668.7860364325</v>
      </c>
      <c r="I56" s="655">
        <f t="shared" si="2"/>
        <v>172419.83320232894</v>
      </c>
      <c r="J56" s="656">
        <f t="shared" si="0"/>
        <v>3776918.3807612387</v>
      </c>
    </row>
    <row r="57" spans="1:10" ht="15" customHeight="1">
      <c r="A57" s="406"/>
      <c r="B57" s="222" t="s">
        <v>195</v>
      </c>
      <c r="C57" s="390" t="s">
        <v>794</v>
      </c>
      <c r="D57" s="654">
        <v>924</v>
      </c>
      <c r="E57" s="654" t="s">
        <v>1891</v>
      </c>
      <c r="F57" s="654"/>
      <c r="G57" s="655">
        <f>+'320-323 Electric O&amp;M'!F186</f>
        <v>2580565</v>
      </c>
      <c r="H57" s="655">
        <f t="shared" si="1"/>
        <v>894552.8392688876</v>
      </c>
      <c r="I57" s="655">
        <f t="shared" si="2"/>
        <v>171688.75359744756</v>
      </c>
      <c r="J57" s="656">
        <f t="shared" si="0"/>
        <v>1514323.406192518</v>
      </c>
    </row>
    <row r="58" spans="1:10" ht="15" customHeight="1">
      <c r="A58" s="406"/>
      <c r="B58" s="222" t="s">
        <v>196</v>
      </c>
      <c r="C58" s="390" t="s">
        <v>794</v>
      </c>
      <c r="D58" s="654">
        <v>925</v>
      </c>
      <c r="E58" s="660" t="s">
        <v>1877</v>
      </c>
      <c r="F58" s="660"/>
      <c r="G58" s="655">
        <f>+'320-323 Electric O&amp;M'!F187</f>
        <v>4632927</v>
      </c>
      <c r="H58" s="655">
        <f t="shared" si="1"/>
        <v>1175449.4033899447</v>
      </c>
      <c r="I58" s="655">
        <f t="shared" si="2"/>
        <v>150946.22901643292</v>
      </c>
      <c r="J58" s="656">
        <f t="shared" si="0"/>
        <v>3306531.3675936223</v>
      </c>
    </row>
    <row r="59" spans="1:10" ht="15" customHeight="1">
      <c r="A59" s="406"/>
      <c r="B59" s="222" t="s">
        <v>197</v>
      </c>
      <c r="C59" s="390" t="s">
        <v>794</v>
      </c>
      <c r="D59" s="654">
        <v>926</v>
      </c>
      <c r="E59" s="654" t="s">
        <v>1877</v>
      </c>
      <c r="F59" s="654"/>
      <c r="G59" s="655">
        <f>+'320-323 Electric O&amp;M'!F188</f>
        <v>14541949</v>
      </c>
      <c r="H59" s="655">
        <f t="shared" si="1"/>
        <v>3689530.4579970725</v>
      </c>
      <c r="I59" s="655">
        <f t="shared" si="2"/>
        <v>473793.8594973087</v>
      </c>
      <c r="J59" s="656">
        <f t="shared" si="0"/>
        <v>10378624.682505619</v>
      </c>
    </row>
    <row r="60" spans="1:10" ht="15" customHeight="1">
      <c r="A60" s="406"/>
      <c r="B60" s="222" t="s">
        <v>198</v>
      </c>
      <c r="C60" s="390" t="s">
        <v>794</v>
      </c>
      <c r="D60" s="654">
        <v>927</v>
      </c>
      <c r="E60" s="654" t="s">
        <v>844</v>
      </c>
      <c r="F60" s="654"/>
      <c r="G60" s="655">
        <f>+'320-323 Electric O&amp;M'!F189</f>
        <v>0</v>
      </c>
      <c r="H60" s="655">
        <f t="shared" si="1"/>
        <v>0</v>
      </c>
      <c r="I60" s="655">
        <f t="shared" si="2"/>
        <v>0</v>
      </c>
      <c r="J60" s="656">
        <f t="shared" si="0"/>
        <v>0</v>
      </c>
    </row>
    <row r="61" spans="1:10" ht="15" customHeight="1">
      <c r="A61" s="406"/>
      <c r="B61" s="222" t="s">
        <v>199</v>
      </c>
      <c r="C61" s="390" t="s">
        <v>794</v>
      </c>
      <c r="D61" s="654">
        <v>928</v>
      </c>
      <c r="E61" s="660" t="s">
        <v>844</v>
      </c>
      <c r="F61" s="660"/>
      <c r="G61" s="655">
        <f>+'320-323 Electric O&amp;M'!F190</f>
        <v>6087900</v>
      </c>
      <c r="H61" s="655">
        <f t="shared" si="1"/>
        <v>0</v>
      </c>
      <c r="I61" s="655">
        <f t="shared" si="2"/>
        <v>0</v>
      </c>
      <c r="J61" s="656">
        <f>VLOOKUP($E61,ratio,4,FALSE)*$G61</f>
        <v>6087900</v>
      </c>
    </row>
    <row r="62" spans="1:10" ht="15" customHeight="1">
      <c r="A62" s="406"/>
      <c r="B62" s="222" t="s">
        <v>200</v>
      </c>
      <c r="C62" s="390" t="s">
        <v>794</v>
      </c>
      <c r="D62" s="654">
        <v>929</v>
      </c>
      <c r="E62" s="654" t="s">
        <v>1891</v>
      </c>
      <c r="F62" s="654"/>
      <c r="G62" s="655">
        <f>+'320-323 Electric O&amp;M'!F191</f>
        <v>0</v>
      </c>
      <c r="H62" s="655">
        <f t="shared" si="1"/>
        <v>0</v>
      </c>
      <c r="I62" s="655">
        <f t="shared" si="2"/>
        <v>0</v>
      </c>
      <c r="J62" s="656">
        <f t="shared" si="0"/>
        <v>0</v>
      </c>
    </row>
    <row r="63" spans="1:10" ht="15" customHeight="1">
      <c r="A63" s="406"/>
      <c r="B63" s="222" t="s">
        <v>201</v>
      </c>
      <c r="C63" s="390" t="s">
        <v>794</v>
      </c>
      <c r="D63" s="654">
        <v>930.1</v>
      </c>
      <c r="E63" s="654" t="s">
        <v>844</v>
      </c>
      <c r="F63" s="654"/>
      <c r="G63" s="655">
        <f>+'320-323 Electric O&amp;M'!F192</f>
        <v>0</v>
      </c>
      <c r="H63" s="655">
        <f t="shared" si="1"/>
        <v>0</v>
      </c>
      <c r="I63" s="655">
        <f t="shared" si="2"/>
        <v>0</v>
      </c>
      <c r="J63" s="656">
        <f t="shared" si="0"/>
        <v>0</v>
      </c>
    </row>
    <row r="64" spans="1:10" ht="15" customHeight="1">
      <c r="A64" s="406"/>
      <c r="B64" s="222" t="s">
        <v>202</v>
      </c>
      <c r="C64" s="390" t="s">
        <v>794</v>
      </c>
      <c r="D64" s="654">
        <v>930.2</v>
      </c>
      <c r="E64" s="660" t="s">
        <v>844</v>
      </c>
      <c r="F64" s="660"/>
      <c r="G64" s="655">
        <f>+'320-323 Electric O&amp;M'!F193</f>
        <v>2560020</v>
      </c>
      <c r="H64" s="655">
        <f t="shared" si="1"/>
        <v>0</v>
      </c>
      <c r="I64" s="655">
        <f t="shared" si="2"/>
        <v>0</v>
      </c>
      <c r="J64" s="656">
        <f t="shared" si="0"/>
        <v>2560020</v>
      </c>
    </row>
    <row r="65" spans="1:10" ht="15" customHeight="1">
      <c r="A65" s="406"/>
      <c r="B65" s="222" t="s">
        <v>203</v>
      </c>
      <c r="C65" s="390" t="s">
        <v>794</v>
      </c>
      <c r="D65" s="654">
        <v>931</v>
      </c>
      <c r="E65" s="654" t="s">
        <v>844</v>
      </c>
      <c r="F65" s="654"/>
      <c r="G65" s="655">
        <f>+'320-323 Electric O&amp;M'!F194</f>
        <v>2653105</v>
      </c>
      <c r="H65" s="655">
        <f t="shared" si="1"/>
        <v>0</v>
      </c>
      <c r="I65" s="655">
        <f t="shared" si="2"/>
        <v>0</v>
      </c>
      <c r="J65" s="656">
        <f t="shared" si="0"/>
        <v>2653105</v>
      </c>
    </row>
    <row r="66" spans="1:10" ht="15" customHeight="1">
      <c r="A66" s="406"/>
      <c r="B66" s="222" t="s">
        <v>672</v>
      </c>
      <c r="C66" s="390" t="s">
        <v>673</v>
      </c>
      <c r="D66" s="654">
        <v>933</v>
      </c>
      <c r="E66" s="654" t="s">
        <v>844</v>
      </c>
      <c r="F66" s="654"/>
      <c r="G66" s="655"/>
      <c r="H66" s="655">
        <f t="shared" si="1"/>
        <v>0</v>
      </c>
      <c r="I66" s="655">
        <f t="shared" si="2"/>
        <v>0</v>
      </c>
      <c r="J66" s="656">
        <f t="shared" si="0"/>
        <v>0</v>
      </c>
    </row>
    <row r="67" spans="1:10" ht="15" customHeight="1">
      <c r="A67" s="406"/>
      <c r="B67" s="679" t="s">
        <v>1651</v>
      </c>
      <c r="C67" s="135"/>
      <c r="D67" s="123"/>
      <c r="E67" s="123"/>
      <c r="F67" s="123"/>
      <c r="G67" s="151"/>
      <c r="H67" s="151"/>
      <c r="I67" s="151"/>
      <c r="J67" s="681"/>
    </row>
    <row r="68" spans="1:10" ht="15" customHeight="1">
      <c r="A68" s="406"/>
      <c r="B68" s="134" t="s">
        <v>1876</v>
      </c>
      <c r="C68" s="390" t="s">
        <v>794</v>
      </c>
      <c r="D68" s="654">
        <v>935</v>
      </c>
      <c r="E68" s="654" t="s">
        <v>1875</v>
      </c>
      <c r="F68" s="654"/>
      <c r="G68" s="655">
        <f>+'320-323 Electric O&amp;M'!F197</f>
        <v>3400967</v>
      </c>
      <c r="H68" s="655">
        <f>VLOOKUP($E68,ratio,2,FALSE)*$G68</f>
        <v>1071881.7585342142</v>
      </c>
      <c r="I68" s="655">
        <f>VLOOKUP($E68,ratio,3,FALSE)*$G68</f>
        <v>189474.80579098858</v>
      </c>
      <c r="J68" s="656">
        <f>VLOOKUP($E68,ratio,4,FALSE)*$G68</f>
        <v>2139610.435674797</v>
      </c>
    </row>
    <row r="69" spans="1:10" ht="15" customHeight="1">
      <c r="A69" s="661" t="s">
        <v>204</v>
      </c>
      <c r="B69" s="142"/>
      <c r="C69" s="921"/>
      <c r="D69" s="922"/>
      <c r="E69" s="922"/>
      <c r="F69" s="923"/>
      <c r="G69" s="663">
        <f>SUM(G53:G68)</f>
        <v>70097636</v>
      </c>
      <c r="H69" s="663">
        <f>SUM(H53:H68)</f>
        <v>15366484.523161905</v>
      </c>
      <c r="I69" s="663">
        <f>SUM(I53:I68)</f>
        <v>2081941.1607309564</v>
      </c>
      <c r="J69" s="664">
        <f>SUM(J53:J68)</f>
        <v>52649210.31516599</v>
      </c>
    </row>
    <row r="70" spans="1:10" ht="9.75" customHeight="1" thickBot="1">
      <c r="A70" s="611"/>
      <c r="B70" s="682"/>
      <c r="C70" s="446"/>
      <c r="D70" s="683"/>
      <c r="E70" s="683"/>
      <c r="F70" s="683"/>
      <c r="G70" s="684"/>
      <c r="H70" s="427"/>
      <c r="I70" s="427"/>
      <c r="J70" s="428"/>
    </row>
    <row r="71" spans="1:10" ht="16.5" thickTop="1">
      <c r="A71" s="661" t="s">
        <v>205</v>
      </c>
      <c r="B71" s="142"/>
      <c r="C71" s="921"/>
      <c r="D71" s="922"/>
      <c r="E71" s="922"/>
      <c r="F71" s="923"/>
      <c r="G71" s="685">
        <f>G30+G36+G41+G49+G69</f>
        <v>1409886213</v>
      </c>
      <c r="H71" s="685">
        <f>H30+H36+H41+H49+H69</f>
        <v>1160015500.523162</v>
      </c>
      <c r="I71" s="685">
        <f>I30+I36+I41+I49+I69</f>
        <v>60051273.16073096</v>
      </c>
      <c r="J71" s="686">
        <f>J30+J36+J41+J49+J69</f>
        <v>189819439.315166</v>
      </c>
    </row>
    <row r="72" spans="1:10" ht="15.75">
      <c r="A72" s="687" t="s">
        <v>206</v>
      </c>
      <c r="B72" s="688"/>
      <c r="C72" s="689"/>
      <c r="D72" s="690"/>
      <c r="E72" s="134"/>
      <c r="F72" s="134"/>
      <c r="G72" s="691"/>
      <c r="H72" s="692"/>
      <c r="I72" s="692"/>
      <c r="J72" s="693"/>
    </row>
    <row r="73" spans="1:10" ht="15.75">
      <c r="A73" s="694"/>
      <c r="B73" s="695"/>
      <c r="C73" s="689"/>
      <c r="D73" s="696"/>
      <c r="E73" s="696"/>
      <c r="F73" s="696"/>
      <c r="G73" s="697"/>
      <c r="H73" s="162"/>
      <c r="I73" s="162"/>
      <c r="J73" s="666"/>
    </row>
    <row r="74" spans="1:10" ht="15.75">
      <c r="A74" s="667" t="s">
        <v>207</v>
      </c>
      <c r="B74" s="680"/>
      <c r="C74" s="698"/>
      <c r="D74" s="698"/>
      <c r="E74" s="698"/>
      <c r="F74" s="698"/>
      <c r="G74" s="699"/>
      <c r="H74" s="162"/>
      <c r="I74" s="162"/>
      <c r="J74" s="666"/>
    </row>
    <row r="75" spans="1:10" ht="15.75">
      <c r="A75" s="406"/>
      <c r="B75" s="134" t="s">
        <v>847</v>
      </c>
      <c r="C75" s="390">
        <v>336</v>
      </c>
      <c r="D75" s="700">
        <v>403</v>
      </c>
      <c r="E75" s="391" t="s">
        <v>844</v>
      </c>
      <c r="F75" s="436" t="s">
        <v>1881</v>
      </c>
      <c r="G75" s="285">
        <f>+'336 Elec Plnt Depr &amp; Amort'!J2</f>
        <v>1966305</v>
      </c>
      <c r="H75" s="130">
        <f>'DIRECT Amort Exp Intang Plant'!F14</f>
        <v>22899.07</v>
      </c>
      <c r="I75" s="130">
        <f>'DIRECT Amort Exp Intang Plant'!G14</f>
        <v>0</v>
      </c>
      <c r="J75" s="130">
        <f>'DIRECT Amort Exp Intang Plant'!H14</f>
        <v>1943405.51</v>
      </c>
    </row>
    <row r="76" spans="1:10" ht="15.75">
      <c r="A76" s="406"/>
      <c r="B76" s="134" t="s">
        <v>848</v>
      </c>
      <c r="C76" s="390">
        <v>336</v>
      </c>
      <c r="D76" s="700">
        <v>403</v>
      </c>
      <c r="E76" s="391" t="s">
        <v>1872</v>
      </c>
      <c r="F76" s="436" t="s">
        <v>1883</v>
      </c>
      <c r="G76" s="285"/>
      <c r="H76" s="655"/>
      <c r="I76" s="655"/>
      <c r="J76" s="656"/>
    </row>
    <row r="77" spans="1:10" ht="15.75">
      <c r="A77" s="406"/>
      <c r="B77" s="134" t="s">
        <v>849</v>
      </c>
      <c r="C77" s="390">
        <v>336</v>
      </c>
      <c r="D77" s="700">
        <v>403</v>
      </c>
      <c r="E77" s="391" t="s">
        <v>1872</v>
      </c>
      <c r="F77" s="436" t="s">
        <v>844</v>
      </c>
      <c r="G77" s="285"/>
      <c r="H77" s="655"/>
      <c r="I77" s="655"/>
      <c r="J77" s="656"/>
    </row>
    <row r="78" spans="1:10" ht="15.75">
      <c r="A78" s="406"/>
      <c r="B78" s="134" t="s">
        <v>1866</v>
      </c>
      <c r="C78" s="390">
        <v>336</v>
      </c>
      <c r="D78" s="700">
        <v>403</v>
      </c>
      <c r="E78" s="654" t="s">
        <v>845</v>
      </c>
      <c r="F78" s="654"/>
      <c r="G78" s="285">
        <f>+'336 Elec Plnt Depr &amp; Amort'!J3</f>
        <v>22463892</v>
      </c>
      <c r="H78" s="655">
        <f aca="true" t="shared" si="3" ref="H78:H85">VLOOKUP($E78,ratio,2,FALSE)*$G78</f>
        <v>22463892</v>
      </c>
      <c r="I78" s="655">
        <f aca="true" t="shared" si="4" ref="I78:I85">VLOOKUP($E78,ratio,3,FALSE)*$G78</f>
        <v>0</v>
      </c>
      <c r="J78" s="656">
        <f aca="true" t="shared" si="5" ref="J78:J85">VLOOKUP($E78,ratio,4,FALSE)*$G78</f>
        <v>0</v>
      </c>
    </row>
    <row r="79" spans="1:10" ht="15.75">
      <c r="A79" s="406"/>
      <c r="B79" s="134" t="s">
        <v>1867</v>
      </c>
      <c r="C79" s="390">
        <v>336</v>
      </c>
      <c r="D79" s="700">
        <v>403</v>
      </c>
      <c r="E79" s="654" t="s">
        <v>845</v>
      </c>
      <c r="F79" s="654"/>
      <c r="G79" s="285">
        <f>+'336 Elec Plnt Depr &amp; Amort'!J4</f>
        <v>0</v>
      </c>
      <c r="H79" s="655">
        <f t="shared" si="3"/>
        <v>0</v>
      </c>
      <c r="I79" s="655">
        <f t="shared" si="4"/>
        <v>0</v>
      </c>
      <c r="J79" s="656">
        <f t="shared" si="5"/>
        <v>0</v>
      </c>
    </row>
    <row r="80" spans="1:10" ht="15.75">
      <c r="A80" s="406"/>
      <c r="B80" s="134" t="s">
        <v>208</v>
      </c>
      <c r="C80" s="390">
        <v>336</v>
      </c>
      <c r="D80" s="700">
        <v>403</v>
      </c>
      <c r="E80" s="654" t="s">
        <v>845</v>
      </c>
      <c r="F80" s="654"/>
      <c r="G80" s="285">
        <f>+'336 Elec Plnt Depr &amp; Amort'!J5</f>
        <v>11594523</v>
      </c>
      <c r="H80" s="655">
        <f t="shared" si="3"/>
        <v>11594523</v>
      </c>
      <c r="I80" s="655">
        <f t="shared" si="4"/>
        <v>0</v>
      </c>
      <c r="J80" s="656">
        <f t="shared" si="5"/>
        <v>0</v>
      </c>
    </row>
    <row r="81" spans="1:10" ht="15.75">
      <c r="A81" s="406"/>
      <c r="B81" s="134" t="s">
        <v>209</v>
      </c>
      <c r="C81" s="390">
        <v>336</v>
      </c>
      <c r="D81" s="700">
        <v>403</v>
      </c>
      <c r="E81" s="654" t="s">
        <v>845</v>
      </c>
      <c r="F81" s="654"/>
      <c r="G81" s="285">
        <f>+'336 Elec Plnt Depr &amp; Amort'!J6</f>
        <v>0</v>
      </c>
      <c r="H81" s="655">
        <f t="shared" si="3"/>
        <v>0</v>
      </c>
      <c r="I81" s="655">
        <f t="shared" si="4"/>
        <v>0</v>
      </c>
      <c r="J81" s="656">
        <f t="shared" si="5"/>
        <v>0</v>
      </c>
    </row>
    <row r="82" spans="1:10" ht="15.75">
      <c r="A82" s="406"/>
      <c r="B82" s="134" t="s">
        <v>1898</v>
      </c>
      <c r="C82" s="390">
        <v>336</v>
      </c>
      <c r="D82" s="700">
        <v>403</v>
      </c>
      <c r="E82" s="654" t="s">
        <v>845</v>
      </c>
      <c r="F82" s="654"/>
      <c r="G82" s="285">
        <f>+'336 Elec Plnt Depr &amp; Amort'!J7</f>
        <v>13968917</v>
      </c>
      <c r="H82" s="655">
        <f t="shared" si="3"/>
        <v>13968917</v>
      </c>
      <c r="I82" s="655">
        <f t="shared" si="4"/>
        <v>0</v>
      </c>
      <c r="J82" s="656">
        <f t="shared" si="5"/>
        <v>0</v>
      </c>
    </row>
    <row r="83" spans="1:10" ht="15.75">
      <c r="A83" s="406"/>
      <c r="B83" s="134" t="s">
        <v>591</v>
      </c>
      <c r="C83" s="390">
        <v>336</v>
      </c>
      <c r="D83" s="700">
        <v>403</v>
      </c>
      <c r="E83" s="654" t="s">
        <v>846</v>
      </c>
      <c r="F83" s="654"/>
      <c r="G83" s="285">
        <f>+'336 Elec Plnt Depr &amp; Amort'!J8</f>
        <v>7581905</v>
      </c>
      <c r="H83" s="655">
        <f t="shared" si="3"/>
        <v>0</v>
      </c>
      <c r="I83" s="655">
        <f t="shared" si="4"/>
        <v>7581905</v>
      </c>
      <c r="J83" s="656">
        <f t="shared" si="5"/>
        <v>0</v>
      </c>
    </row>
    <row r="84" spans="1:10" ht="15.75">
      <c r="A84" s="406"/>
      <c r="B84" s="134" t="s">
        <v>1899</v>
      </c>
      <c r="C84" s="390">
        <v>336</v>
      </c>
      <c r="D84" s="700">
        <v>403</v>
      </c>
      <c r="E84" s="654" t="s">
        <v>844</v>
      </c>
      <c r="F84" s="654"/>
      <c r="G84" s="285">
        <f>+'336 Elec Plnt Depr &amp; Amort'!J9</f>
        <v>79270680</v>
      </c>
      <c r="H84" s="655">
        <f t="shared" si="3"/>
        <v>0</v>
      </c>
      <c r="I84" s="655">
        <f t="shared" si="4"/>
        <v>0</v>
      </c>
      <c r="J84" s="656">
        <f t="shared" si="5"/>
        <v>79270680</v>
      </c>
    </row>
    <row r="85" spans="1:10" ht="15.75">
      <c r="A85" s="406"/>
      <c r="B85" s="134" t="s">
        <v>1874</v>
      </c>
      <c r="C85" s="390">
        <v>336</v>
      </c>
      <c r="D85" s="700">
        <v>403</v>
      </c>
      <c r="E85" s="654" t="s">
        <v>1873</v>
      </c>
      <c r="F85" s="654"/>
      <c r="G85" s="285">
        <f>+'336 Elec Plnt Depr &amp; Amort'!J11</f>
        <v>6410520</v>
      </c>
      <c r="H85" s="655">
        <f t="shared" si="3"/>
        <v>2031663.7779749117</v>
      </c>
      <c r="I85" s="655">
        <f t="shared" si="4"/>
        <v>378335.48389495886</v>
      </c>
      <c r="J85" s="656">
        <f t="shared" si="5"/>
        <v>4000520.73813013</v>
      </c>
    </row>
    <row r="86" spans="1:10" ht="15.75">
      <c r="A86" s="406"/>
      <c r="B86" s="134" t="s">
        <v>210</v>
      </c>
      <c r="C86" s="390">
        <v>336</v>
      </c>
      <c r="D86" s="701">
        <v>404</v>
      </c>
      <c r="E86" s="654" t="s">
        <v>1872</v>
      </c>
      <c r="F86" s="677"/>
      <c r="G86" s="285">
        <f>+'336 Elec Plnt Depr &amp; Amort'!J12</f>
        <v>24441816</v>
      </c>
      <c r="H86" s="901"/>
      <c r="I86" s="901"/>
      <c r="J86" s="902"/>
    </row>
    <row r="87" spans="1:10" ht="15.75">
      <c r="A87" s="406"/>
      <c r="B87" s="134" t="s">
        <v>674</v>
      </c>
      <c r="C87" s="390" t="s">
        <v>431</v>
      </c>
      <c r="D87" s="701">
        <v>114</v>
      </c>
      <c r="E87" s="654" t="s">
        <v>1872</v>
      </c>
      <c r="F87" s="654"/>
      <c r="G87" s="283">
        <f>+'114-117 Statement of Income'!F10</f>
        <v>4753893</v>
      </c>
      <c r="H87" s="903">
        <f>$G$87*('Sch 1- Rate Base '!H85/'Sch 1- Rate Base '!$G$85)</f>
        <v>4677672.467222648</v>
      </c>
      <c r="I87" s="903">
        <f>$G$87*('Sch 1- Rate Base '!I85/'Sch 1- Rate Base '!$G$85)</f>
        <v>57762.12325871758</v>
      </c>
      <c r="J87" s="903">
        <f>$G$87*('Sch 1- Rate Base '!J85/'Sch 1- Rate Base '!$G$85)</f>
        <v>18458.415623456047</v>
      </c>
    </row>
    <row r="88" spans="1:10" ht="15.75">
      <c r="A88" s="661" t="s">
        <v>129</v>
      </c>
      <c r="B88" s="142"/>
      <c r="C88" s="921"/>
      <c r="D88" s="922"/>
      <c r="E88" s="922"/>
      <c r="F88" s="923"/>
      <c r="G88" s="663">
        <f>SUM(G75:G87)</f>
        <v>172452451</v>
      </c>
      <c r="H88" s="663">
        <f>SUM(H75:H87)</f>
        <v>54759567.31519756</v>
      </c>
      <c r="I88" s="663">
        <f>SUM(I75:I87)</f>
        <v>8018002.607153676</v>
      </c>
      <c r="J88" s="664">
        <f>SUM(J75:J87)</f>
        <v>85233064.6637536</v>
      </c>
    </row>
    <row r="89" spans="1:10" ht="15.75">
      <c r="A89" s="702"/>
      <c r="B89" s="142"/>
      <c r="C89" s="703"/>
      <c r="D89" s="144"/>
      <c r="E89" s="140"/>
      <c r="F89" s="140"/>
      <c r="G89" s="287"/>
      <c r="H89" s="224"/>
      <c r="I89" s="224"/>
      <c r="J89" s="704"/>
    </row>
    <row r="90" spans="1:10" ht="15.75">
      <c r="A90" s="490"/>
      <c r="B90" s="470"/>
      <c r="C90" s="470"/>
      <c r="D90" s="470"/>
      <c r="E90" s="470"/>
      <c r="F90" s="470"/>
      <c r="G90" s="658"/>
      <c r="H90" s="96"/>
      <c r="I90" s="96"/>
      <c r="J90" s="705"/>
    </row>
    <row r="91" spans="1:10" ht="15.75">
      <c r="A91" s="424" t="s">
        <v>228</v>
      </c>
      <c r="B91" s="147"/>
      <c r="C91" s="921"/>
      <c r="D91" s="922"/>
      <c r="E91" s="922"/>
      <c r="F91" s="923"/>
      <c r="G91" s="706">
        <f>G71+G88</f>
        <v>1582338664</v>
      </c>
      <c r="H91" s="706">
        <f>H71+H88</f>
        <v>1214775067.8383594</v>
      </c>
      <c r="I91" s="706">
        <f>I71+I88</f>
        <v>68069275.76788464</v>
      </c>
      <c r="J91" s="706">
        <f>J71+J88</f>
        <v>275052503.9789196</v>
      </c>
    </row>
    <row r="92" spans="1:10" ht="16.5" thickBot="1">
      <c r="A92" s="445" t="s">
        <v>675</v>
      </c>
      <c r="B92" s="426"/>
      <c r="C92" s="446"/>
      <c r="D92" s="446"/>
      <c r="E92" s="446"/>
      <c r="F92" s="446"/>
      <c r="G92" s="684"/>
      <c r="H92" s="427"/>
      <c r="I92" s="427"/>
      <c r="J92" s="428"/>
    </row>
    <row r="93" spans="1:6" ht="16.5" thickTop="1">
      <c r="A93" s="208"/>
      <c r="B93" s="208"/>
      <c r="C93" s="208"/>
      <c r="D93" s="208"/>
      <c r="E93" s="208"/>
      <c r="F93" s="208"/>
    </row>
    <row r="94" spans="1:6" ht="15.75">
      <c r="A94" s="208"/>
      <c r="B94" s="208"/>
      <c r="C94" s="208"/>
      <c r="D94" s="208"/>
      <c r="E94" s="208"/>
      <c r="F94" s="208"/>
    </row>
    <row r="95" spans="1:6" ht="15.75">
      <c r="A95" s="208"/>
      <c r="B95" s="208"/>
      <c r="C95" s="208"/>
      <c r="D95" s="208"/>
      <c r="E95" s="208"/>
      <c r="F95" s="208"/>
    </row>
    <row r="96" spans="1:6" ht="15.75">
      <c r="A96" s="208"/>
      <c r="B96" s="208"/>
      <c r="C96" s="208"/>
      <c r="D96" s="208"/>
      <c r="E96" s="208"/>
      <c r="F96" s="208"/>
    </row>
    <row r="97" spans="1:6" ht="15.75">
      <c r="A97" s="208"/>
      <c r="B97" s="208"/>
      <c r="C97" s="208"/>
      <c r="D97" s="208"/>
      <c r="E97" s="208"/>
      <c r="F97" s="208"/>
    </row>
    <row r="98" spans="1:6" ht="15.75">
      <c r="A98" s="208"/>
      <c r="B98" s="208"/>
      <c r="C98" s="208"/>
      <c r="D98" s="208"/>
      <c r="E98" s="208"/>
      <c r="F98" s="208"/>
    </row>
    <row r="99" spans="1:6" ht="15.75">
      <c r="A99" s="208"/>
      <c r="B99" s="208"/>
      <c r="C99" s="208"/>
      <c r="D99" s="208"/>
      <c r="E99" s="208"/>
      <c r="F99" s="208"/>
    </row>
    <row r="100" spans="1:6" ht="15.75">
      <c r="A100" s="208"/>
      <c r="B100" s="208"/>
      <c r="C100" s="208"/>
      <c r="D100" s="208"/>
      <c r="E100" s="208"/>
      <c r="F100" s="208"/>
    </row>
    <row r="101" spans="1:6" ht="15.75">
      <c r="A101" s="208"/>
      <c r="B101" s="208"/>
      <c r="C101" s="208"/>
      <c r="D101" s="208"/>
      <c r="E101" s="208"/>
      <c r="F101" s="208"/>
    </row>
    <row r="102" spans="1:6" ht="15.75">
      <c r="A102" s="208"/>
      <c r="B102" s="208"/>
      <c r="C102" s="208"/>
      <c r="D102" s="208"/>
      <c r="E102" s="208"/>
      <c r="F102" s="208"/>
    </row>
    <row r="103" spans="1:6" ht="15.75">
      <c r="A103" s="208"/>
      <c r="B103" s="208"/>
      <c r="C103" s="208"/>
      <c r="D103" s="208"/>
      <c r="E103" s="208"/>
      <c r="F103" s="208"/>
    </row>
    <row r="104" spans="1:6" ht="15.75">
      <c r="A104" s="208"/>
      <c r="B104" s="208"/>
      <c r="C104" s="208"/>
      <c r="D104" s="208"/>
      <c r="E104" s="208"/>
      <c r="F104" s="208"/>
    </row>
  </sheetData>
  <sheetProtection/>
  <mergeCells count="17">
    <mergeCell ref="J5:J7"/>
    <mergeCell ref="A5:B7"/>
    <mergeCell ref="G5:G7"/>
    <mergeCell ref="H5:H7"/>
    <mergeCell ref="I5:I7"/>
    <mergeCell ref="A1:J1"/>
    <mergeCell ref="A2:J2"/>
    <mergeCell ref="A3:J3"/>
    <mergeCell ref="A4:J4"/>
    <mergeCell ref="C88:F88"/>
    <mergeCell ref="C91:F91"/>
    <mergeCell ref="C30:F30"/>
    <mergeCell ref="C36:F36"/>
    <mergeCell ref="C41:F41"/>
    <mergeCell ref="C49:F49"/>
    <mergeCell ref="C69:F69"/>
    <mergeCell ref="C71:F71"/>
  </mergeCells>
  <printOptions horizontalCentered="1"/>
  <pageMargins left="0.2" right="0.28" top="0.75" bottom="0.75" header="0.25" footer="0.25"/>
  <pageSetup fitToHeight="3" horizontalDpi="600" verticalDpi="600" orientation="landscape" paperSize="9" scale="80" r:id="rId1"/>
  <headerFooter alignWithMargins="0">
    <oddHeader>&amp;CDRAFT  For Discussion Purposes Only</oddHeader>
    <oddFooter>&amp;L&amp;F
With PWM Suggestions&amp;CPage &amp;P of &amp;N&amp;R&amp;D</oddFooter>
  </headerFooter>
  <rowBreaks count="2" manualBreakCount="2">
    <brk id="37" max="255" man="1"/>
    <brk id="70" max="255" man="1"/>
  </rowBreaks>
</worksheet>
</file>

<file path=xl/worksheets/sheet40.xml><?xml version="1.0" encoding="utf-8"?>
<worksheet xmlns="http://schemas.openxmlformats.org/spreadsheetml/2006/main" xmlns:r="http://schemas.openxmlformats.org/officeDocument/2006/relationships">
  <sheetPr>
    <tabColor indexed="26"/>
  </sheetPr>
  <dimension ref="A1:O199"/>
  <sheetViews>
    <sheetView zoomScalePageLayoutView="0" workbookViewId="0" topLeftCell="A170">
      <selection activeCell="G24" sqref="G24"/>
    </sheetView>
  </sheetViews>
  <sheetFormatPr defaultColWidth="9.00390625" defaultRowHeight="15.75"/>
  <cols>
    <col min="1" max="3" width="9.00390625" style="10" customWidth="1"/>
    <col min="4" max="4" width="31.00390625" style="10" customWidth="1"/>
    <col min="5" max="5" width="32.00390625" style="10" customWidth="1"/>
    <col min="6" max="6" width="9.00390625" style="10" customWidth="1"/>
    <col min="7" max="7" width="9.00390625" style="72" customWidth="1"/>
    <col min="8" max="16384" width="9.00390625" style="10" customWidth="1"/>
  </cols>
  <sheetData>
    <row r="1" spans="1:15" ht="11.25">
      <c r="A1" s="83" t="s">
        <v>403</v>
      </c>
      <c r="B1" s="83" t="s">
        <v>404</v>
      </c>
      <c r="C1" s="83" t="s">
        <v>405</v>
      </c>
      <c r="D1" s="84" t="s">
        <v>374</v>
      </c>
      <c r="E1" s="83" t="s">
        <v>375</v>
      </c>
      <c r="F1" s="83" t="s">
        <v>534</v>
      </c>
      <c r="G1" s="85" t="s">
        <v>535</v>
      </c>
      <c r="H1" s="83" t="s">
        <v>410</v>
      </c>
      <c r="I1" s="83" t="s">
        <v>412</v>
      </c>
      <c r="J1" s="83" t="s">
        <v>414</v>
      </c>
      <c r="K1" s="83" t="s">
        <v>411</v>
      </c>
      <c r="L1" s="83" t="s">
        <v>536</v>
      </c>
      <c r="M1" s="83" t="s">
        <v>537</v>
      </c>
      <c r="N1" s="83" t="s">
        <v>415</v>
      </c>
      <c r="O1" s="83" t="s">
        <v>415</v>
      </c>
    </row>
    <row r="2" spans="1:15" ht="11.25">
      <c r="A2" s="83">
        <v>1</v>
      </c>
      <c r="B2" s="83">
        <v>1</v>
      </c>
      <c r="C2" s="83">
        <v>0</v>
      </c>
      <c r="D2" s="84" t="s">
        <v>1638</v>
      </c>
      <c r="E2" s="83"/>
      <c r="F2" s="83">
        <v>0</v>
      </c>
      <c r="G2" s="85">
        <v>0</v>
      </c>
      <c r="H2" s="83" t="s">
        <v>417</v>
      </c>
      <c r="I2" s="83" t="s">
        <v>538</v>
      </c>
      <c r="J2" s="83"/>
      <c r="K2" s="83" t="b">
        <v>0</v>
      </c>
      <c r="L2" s="83">
        <v>0</v>
      </c>
      <c r="M2" s="83">
        <v>0</v>
      </c>
      <c r="N2" s="83" t="s">
        <v>1901</v>
      </c>
      <c r="O2" s="83" t="s">
        <v>416</v>
      </c>
    </row>
    <row r="3" spans="1:15" ht="11.25">
      <c r="A3" s="83">
        <v>2</v>
      </c>
      <c r="B3" s="83">
        <v>2</v>
      </c>
      <c r="C3" s="83">
        <v>0</v>
      </c>
      <c r="D3" s="84" t="s">
        <v>1639</v>
      </c>
      <c r="E3" s="83"/>
      <c r="F3" s="83">
        <v>0</v>
      </c>
      <c r="G3" s="85">
        <v>0</v>
      </c>
      <c r="H3" s="83" t="s">
        <v>417</v>
      </c>
      <c r="I3" s="83" t="s">
        <v>538</v>
      </c>
      <c r="J3" s="83"/>
      <c r="K3" s="83" t="b">
        <v>0</v>
      </c>
      <c r="L3" s="83">
        <v>0</v>
      </c>
      <c r="M3" s="83">
        <v>0</v>
      </c>
      <c r="N3" s="83" t="s">
        <v>1901</v>
      </c>
      <c r="O3" s="83" t="s">
        <v>416</v>
      </c>
    </row>
    <row r="4" spans="1:15" ht="11.25">
      <c r="A4" s="83">
        <v>3</v>
      </c>
      <c r="B4" s="83">
        <v>3</v>
      </c>
      <c r="C4" s="83">
        <v>0</v>
      </c>
      <c r="D4" s="84" t="s">
        <v>1640</v>
      </c>
      <c r="E4" s="83"/>
      <c r="F4" s="83">
        <v>0</v>
      </c>
      <c r="G4" s="85">
        <v>0</v>
      </c>
      <c r="H4" s="83" t="s">
        <v>417</v>
      </c>
      <c r="I4" s="83" t="s">
        <v>538</v>
      </c>
      <c r="J4" s="83"/>
      <c r="K4" s="83" t="b">
        <v>0</v>
      </c>
      <c r="L4" s="83">
        <v>0</v>
      </c>
      <c r="M4" s="83">
        <v>0</v>
      </c>
      <c r="N4" s="83" t="s">
        <v>1901</v>
      </c>
      <c r="O4" s="83" t="s">
        <v>416</v>
      </c>
    </row>
    <row r="5" spans="1:15" ht="11.25">
      <c r="A5" s="83">
        <v>4</v>
      </c>
      <c r="B5" s="83">
        <v>4</v>
      </c>
      <c r="C5" s="83">
        <v>0</v>
      </c>
      <c r="D5" s="84" t="s">
        <v>1641</v>
      </c>
      <c r="E5" s="83"/>
      <c r="F5" s="83">
        <v>105786</v>
      </c>
      <c r="G5" s="85">
        <v>188295</v>
      </c>
      <c r="H5" s="83"/>
      <c r="I5" s="83"/>
      <c r="J5" s="83" t="s">
        <v>320</v>
      </c>
      <c r="K5" s="83" t="b">
        <v>0</v>
      </c>
      <c r="L5" s="83">
        <v>0</v>
      </c>
      <c r="M5" s="83">
        <v>0</v>
      </c>
      <c r="N5" s="83" t="s">
        <v>1901</v>
      </c>
      <c r="O5" s="83" t="s">
        <v>416</v>
      </c>
    </row>
    <row r="6" spans="1:15" ht="11.25">
      <c r="A6" s="83">
        <v>5</v>
      </c>
      <c r="B6" s="83">
        <v>5</v>
      </c>
      <c r="C6" s="83">
        <v>0</v>
      </c>
      <c r="D6" s="84" t="s">
        <v>1642</v>
      </c>
      <c r="E6" s="83"/>
      <c r="F6" s="86">
        <v>50018163</v>
      </c>
      <c r="G6" s="85">
        <v>43454840</v>
      </c>
      <c r="H6" s="83"/>
      <c r="I6" s="83"/>
      <c r="J6" s="83" t="s">
        <v>320</v>
      </c>
      <c r="K6" s="83" t="b">
        <v>0</v>
      </c>
      <c r="L6" s="83">
        <v>0</v>
      </c>
      <c r="M6" s="83">
        <v>0</v>
      </c>
      <c r="N6" s="83" t="s">
        <v>1901</v>
      </c>
      <c r="O6" s="83" t="s">
        <v>416</v>
      </c>
    </row>
    <row r="7" spans="1:15" ht="11.25">
      <c r="A7" s="83">
        <v>6</v>
      </c>
      <c r="B7" s="83">
        <v>6</v>
      </c>
      <c r="C7" s="83">
        <v>0</v>
      </c>
      <c r="D7" s="84" t="s">
        <v>1643</v>
      </c>
      <c r="E7" s="83"/>
      <c r="F7" s="83">
        <v>5373074</v>
      </c>
      <c r="G7" s="85">
        <v>5037866</v>
      </c>
      <c r="H7" s="83"/>
      <c r="I7" s="83"/>
      <c r="J7" s="83" t="s">
        <v>320</v>
      </c>
      <c r="K7" s="83" t="b">
        <v>0</v>
      </c>
      <c r="L7" s="83">
        <v>0</v>
      </c>
      <c r="M7" s="83">
        <v>0</v>
      </c>
      <c r="N7" s="83" t="s">
        <v>1901</v>
      </c>
      <c r="O7" s="83" t="s">
        <v>416</v>
      </c>
    </row>
    <row r="8" spans="1:15" ht="11.25">
      <c r="A8" s="83">
        <v>7</v>
      </c>
      <c r="B8" s="83">
        <v>7</v>
      </c>
      <c r="C8" s="83">
        <v>0</v>
      </c>
      <c r="D8" s="84" t="s">
        <v>1644</v>
      </c>
      <c r="E8" s="83"/>
      <c r="F8" s="83">
        <v>0</v>
      </c>
      <c r="G8" s="85">
        <v>0</v>
      </c>
      <c r="H8" s="83"/>
      <c r="I8" s="83"/>
      <c r="J8" s="83" t="s">
        <v>320</v>
      </c>
      <c r="K8" s="83" t="b">
        <v>0</v>
      </c>
      <c r="L8" s="83">
        <v>0</v>
      </c>
      <c r="M8" s="83">
        <v>0</v>
      </c>
      <c r="N8" s="83" t="s">
        <v>1901</v>
      </c>
      <c r="O8" s="83" t="s">
        <v>416</v>
      </c>
    </row>
    <row r="9" spans="1:15" ht="11.25">
      <c r="A9" s="83">
        <v>8</v>
      </c>
      <c r="B9" s="83">
        <v>8</v>
      </c>
      <c r="C9" s="83">
        <v>0</v>
      </c>
      <c r="D9" s="84" t="s">
        <v>1645</v>
      </c>
      <c r="E9" s="83"/>
      <c r="F9" s="83">
        <v>0</v>
      </c>
      <c r="G9" s="85">
        <v>0</v>
      </c>
      <c r="H9" s="83"/>
      <c r="I9" s="83"/>
      <c r="J9" s="83" t="s">
        <v>321</v>
      </c>
      <c r="K9" s="83" t="b">
        <v>0</v>
      </c>
      <c r="L9" s="83">
        <v>0</v>
      </c>
      <c r="M9" s="83">
        <v>0</v>
      </c>
      <c r="N9" s="83" t="s">
        <v>1901</v>
      </c>
      <c r="O9" s="83" t="s">
        <v>416</v>
      </c>
    </row>
    <row r="10" spans="1:15" ht="11.25">
      <c r="A10" s="83">
        <v>9</v>
      </c>
      <c r="B10" s="83">
        <v>9</v>
      </c>
      <c r="C10" s="83">
        <v>0</v>
      </c>
      <c r="D10" s="84" t="s">
        <v>1646</v>
      </c>
      <c r="E10" s="83"/>
      <c r="F10" s="83">
        <v>120080</v>
      </c>
      <c r="G10" s="85">
        <v>194909</v>
      </c>
      <c r="H10" s="83"/>
      <c r="I10" s="83"/>
      <c r="J10" s="83" t="s">
        <v>320</v>
      </c>
      <c r="K10" s="83" t="b">
        <v>0</v>
      </c>
      <c r="L10" s="83">
        <v>0</v>
      </c>
      <c r="M10" s="83">
        <v>0</v>
      </c>
      <c r="N10" s="83" t="s">
        <v>1901</v>
      </c>
      <c r="O10" s="83" t="s">
        <v>416</v>
      </c>
    </row>
    <row r="11" spans="1:15" ht="11.25">
      <c r="A11" s="83">
        <v>10</v>
      </c>
      <c r="B11" s="83">
        <v>10</v>
      </c>
      <c r="C11" s="83">
        <v>0</v>
      </c>
      <c r="D11" s="84" t="s">
        <v>1647</v>
      </c>
      <c r="E11" s="83"/>
      <c r="F11" s="83">
        <v>6552265</v>
      </c>
      <c r="G11" s="85">
        <v>5134293</v>
      </c>
      <c r="H11" s="83"/>
      <c r="I11" s="83"/>
      <c r="J11" s="83" t="s">
        <v>320</v>
      </c>
      <c r="K11" s="83" t="b">
        <v>0</v>
      </c>
      <c r="L11" s="83">
        <v>0</v>
      </c>
      <c r="M11" s="83">
        <v>0</v>
      </c>
      <c r="N11" s="83" t="s">
        <v>1901</v>
      </c>
      <c r="O11" s="83" t="s">
        <v>416</v>
      </c>
    </row>
    <row r="12" spans="1:15" ht="11.25">
      <c r="A12" s="83">
        <v>11</v>
      </c>
      <c r="B12" s="83">
        <v>11</v>
      </c>
      <c r="C12" s="83">
        <v>0</v>
      </c>
      <c r="D12" s="84" t="s">
        <v>1648</v>
      </c>
      <c r="E12" s="83"/>
      <c r="F12" s="83">
        <v>27218</v>
      </c>
      <c r="G12" s="85">
        <v>34710</v>
      </c>
      <c r="H12" s="83"/>
      <c r="I12" s="83"/>
      <c r="J12" s="83" t="s">
        <v>320</v>
      </c>
      <c r="K12" s="83" t="b">
        <v>0</v>
      </c>
      <c r="L12" s="83">
        <v>0</v>
      </c>
      <c r="M12" s="83">
        <v>0</v>
      </c>
      <c r="N12" s="83" t="s">
        <v>1901</v>
      </c>
      <c r="O12" s="83" t="s">
        <v>416</v>
      </c>
    </row>
    <row r="13" spans="1:15" ht="11.25">
      <c r="A13" s="83">
        <v>12</v>
      </c>
      <c r="B13" s="83">
        <v>12</v>
      </c>
      <c r="C13" s="83">
        <v>0</v>
      </c>
      <c r="D13" s="84" t="s">
        <v>1649</v>
      </c>
      <c r="E13" s="83"/>
      <c r="F13" s="83">
        <v>0</v>
      </c>
      <c r="G13" s="85">
        <v>0</v>
      </c>
      <c r="H13" s="83"/>
      <c r="I13" s="83"/>
      <c r="J13" s="83" t="s">
        <v>320</v>
      </c>
      <c r="K13" s="83" t="b">
        <v>0</v>
      </c>
      <c r="L13" s="83">
        <v>0</v>
      </c>
      <c r="M13" s="83">
        <v>0</v>
      </c>
      <c r="N13" s="83" t="s">
        <v>1901</v>
      </c>
      <c r="O13" s="83" t="s">
        <v>416</v>
      </c>
    </row>
    <row r="14" spans="1:15" ht="11.25">
      <c r="A14" s="83">
        <v>13</v>
      </c>
      <c r="B14" s="83">
        <v>13</v>
      </c>
      <c r="C14" s="83">
        <v>0</v>
      </c>
      <c r="D14" s="84" t="s">
        <v>1650</v>
      </c>
      <c r="E14" s="83"/>
      <c r="F14" s="86">
        <v>62196586</v>
      </c>
      <c r="G14" s="85">
        <v>54044913</v>
      </c>
      <c r="H14" s="83"/>
      <c r="I14" s="83"/>
      <c r="J14" s="83"/>
      <c r="K14" s="83" t="b">
        <v>1</v>
      </c>
      <c r="L14" s="83">
        <v>0</v>
      </c>
      <c r="M14" s="83">
        <v>0</v>
      </c>
      <c r="N14" s="83" t="s">
        <v>1901</v>
      </c>
      <c r="O14" s="83" t="s">
        <v>416</v>
      </c>
    </row>
    <row r="15" spans="1:15" ht="11.25">
      <c r="A15" s="83">
        <v>14</v>
      </c>
      <c r="B15" s="83">
        <v>14</v>
      </c>
      <c r="C15" s="83">
        <v>0</v>
      </c>
      <c r="D15" s="84" t="s">
        <v>1651</v>
      </c>
      <c r="E15" s="83"/>
      <c r="F15" s="83">
        <v>0</v>
      </c>
      <c r="G15" s="85">
        <v>0</v>
      </c>
      <c r="H15" s="83" t="s">
        <v>417</v>
      </c>
      <c r="I15" s="83" t="s">
        <v>538</v>
      </c>
      <c r="J15" s="83"/>
      <c r="K15" s="83" t="b">
        <v>0</v>
      </c>
      <c r="L15" s="83">
        <v>0</v>
      </c>
      <c r="M15" s="83">
        <v>0</v>
      </c>
      <c r="N15" s="83" t="s">
        <v>1901</v>
      </c>
      <c r="O15" s="83" t="s">
        <v>416</v>
      </c>
    </row>
    <row r="16" spans="1:15" ht="11.25">
      <c r="A16" s="83">
        <v>15</v>
      </c>
      <c r="B16" s="83">
        <v>15</v>
      </c>
      <c r="C16" s="83">
        <v>0</v>
      </c>
      <c r="D16" s="84" t="s">
        <v>1652</v>
      </c>
      <c r="E16" s="83"/>
      <c r="F16" s="83">
        <v>1479753</v>
      </c>
      <c r="G16" s="85">
        <v>1248653</v>
      </c>
      <c r="H16" s="83"/>
      <c r="I16" s="83"/>
      <c r="J16" s="83" t="s">
        <v>322</v>
      </c>
      <c r="K16" s="83" t="b">
        <v>0</v>
      </c>
      <c r="L16" s="83">
        <v>0</v>
      </c>
      <c r="M16" s="83">
        <v>0</v>
      </c>
      <c r="N16" s="83" t="s">
        <v>1901</v>
      </c>
      <c r="O16" s="83" t="s">
        <v>416</v>
      </c>
    </row>
    <row r="17" spans="1:15" ht="11.25">
      <c r="A17" s="83">
        <v>16</v>
      </c>
      <c r="B17" s="83">
        <v>16</v>
      </c>
      <c r="C17" s="83">
        <v>0</v>
      </c>
      <c r="D17" s="84" t="s">
        <v>1653</v>
      </c>
      <c r="E17" s="83"/>
      <c r="F17" s="83">
        <v>1613960</v>
      </c>
      <c r="G17" s="85">
        <v>1356864</v>
      </c>
      <c r="H17" s="83"/>
      <c r="I17" s="83"/>
      <c r="J17" s="83" t="s">
        <v>322</v>
      </c>
      <c r="K17" s="83" t="b">
        <v>0</v>
      </c>
      <c r="L17" s="83">
        <v>0</v>
      </c>
      <c r="M17" s="83">
        <v>0</v>
      </c>
      <c r="N17" s="83" t="s">
        <v>1901</v>
      </c>
      <c r="O17" s="83" t="s">
        <v>416</v>
      </c>
    </row>
    <row r="18" spans="1:15" ht="11.25">
      <c r="A18" s="83">
        <v>17</v>
      </c>
      <c r="B18" s="83">
        <v>17</v>
      </c>
      <c r="C18" s="83">
        <v>0</v>
      </c>
      <c r="D18" s="84" t="s">
        <v>1654</v>
      </c>
      <c r="E18" s="83"/>
      <c r="F18" s="83">
        <v>12941918</v>
      </c>
      <c r="G18" s="85">
        <v>10753560</v>
      </c>
      <c r="H18" s="83"/>
      <c r="I18" s="83"/>
      <c r="J18" s="83" t="s">
        <v>322</v>
      </c>
      <c r="K18" s="83" t="b">
        <v>0</v>
      </c>
      <c r="L18" s="83">
        <v>0</v>
      </c>
      <c r="M18" s="83">
        <v>0</v>
      </c>
      <c r="N18" s="83" t="s">
        <v>1901</v>
      </c>
      <c r="O18" s="83" t="s">
        <v>416</v>
      </c>
    </row>
    <row r="19" spans="1:15" ht="11.25">
      <c r="A19" s="83">
        <v>18</v>
      </c>
      <c r="B19" s="83">
        <v>18</v>
      </c>
      <c r="C19" s="83">
        <v>0</v>
      </c>
      <c r="D19" s="84" t="s">
        <v>1655</v>
      </c>
      <c r="E19" s="83"/>
      <c r="F19" s="83">
        <v>1761220</v>
      </c>
      <c r="G19" s="85">
        <v>986398</v>
      </c>
      <c r="H19" s="83"/>
      <c r="I19" s="83"/>
      <c r="J19" s="83" t="s">
        <v>322</v>
      </c>
      <c r="K19" s="83" t="b">
        <v>0</v>
      </c>
      <c r="L19" s="83">
        <v>0</v>
      </c>
      <c r="M19" s="83">
        <v>0</v>
      </c>
      <c r="N19" s="83" t="s">
        <v>1901</v>
      </c>
      <c r="O19" s="83" t="s">
        <v>416</v>
      </c>
    </row>
    <row r="20" spans="1:15" ht="11.25">
      <c r="A20" s="83">
        <v>19</v>
      </c>
      <c r="B20" s="83">
        <v>19</v>
      </c>
      <c r="C20" s="83">
        <v>0</v>
      </c>
      <c r="D20" s="84" t="s">
        <v>1656</v>
      </c>
      <c r="E20" s="83"/>
      <c r="F20" s="83">
        <v>2194848</v>
      </c>
      <c r="G20" s="85">
        <v>1801099</v>
      </c>
      <c r="H20" s="83"/>
      <c r="I20" s="83"/>
      <c r="J20" s="83" t="s">
        <v>322</v>
      </c>
      <c r="K20" s="83" t="b">
        <v>0</v>
      </c>
      <c r="L20" s="83">
        <v>0</v>
      </c>
      <c r="M20" s="83">
        <v>0</v>
      </c>
      <c r="N20" s="83" t="s">
        <v>1901</v>
      </c>
      <c r="O20" s="83" t="s">
        <v>416</v>
      </c>
    </row>
    <row r="21" spans="1:15" ht="11.25">
      <c r="A21" s="83">
        <v>20</v>
      </c>
      <c r="B21" s="83">
        <v>20</v>
      </c>
      <c r="C21" s="83">
        <v>0</v>
      </c>
      <c r="D21" s="84" t="s">
        <v>1657</v>
      </c>
      <c r="E21" s="83"/>
      <c r="F21" s="86">
        <v>19991699</v>
      </c>
      <c r="G21" s="85">
        <v>16146574</v>
      </c>
      <c r="H21" s="83"/>
      <c r="I21" s="83"/>
      <c r="J21" s="83"/>
      <c r="K21" s="83" t="b">
        <v>1</v>
      </c>
      <c r="L21" s="83">
        <v>0</v>
      </c>
      <c r="M21" s="83">
        <v>0</v>
      </c>
      <c r="N21" s="83" t="s">
        <v>1901</v>
      </c>
      <c r="O21" s="83" t="s">
        <v>416</v>
      </c>
    </row>
    <row r="22" spans="1:15" ht="11.25">
      <c r="A22" s="83">
        <v>21</v>
      </c>
      <c r="B22" s="83">
        <v>21</v>
      </c>
      <c r="C22" s="83">
        <v>0</v>
      </c>
      <c r="D22" s="84" t="s">
        <v>1658</v>
      </c>
      <c r="E22" s="83"/>
      <c r="F22" s="83">
        <v>82188285</v>
      </c>
      <c r="G22" s="85">
        <v>70191487</v>
      </c>
      <c r="H22" s="83"/>
      <c r="I22" s="83"/>
      <c r="J22" s="83"/>
      <c r="K22" s="83" t="b">
        <v>1</v>
      </c>
      <c r="L22" s="83">
        <v>0</v>
      </c>
      <c r="M22" s="83">
        <v>0</v>
      </c>
      <c r="N22" s="83" t="s">
        <v>1901</v>
      </c>
      <c r="O22" s="83" t="s">
        <v>416</v>
      </c>
    </row>
    <row r="23" spans="1:15" ht="11.25">
      <c r="A23" s="83">
        <v>22</v>
      </c>
      <c r="B23" s="83">
        <v>22</v>
      </c>
      <c r="C23" s="83">
        <v>0</v>
      </c>
      <c r="D23" s="84" t="s">
        <v>1659</v>
      </c>
      <c r="E23" s="83"/>
      <c r="F23" s="83">
        <v>0</v>
      </c>
      <c r="G23" s="85">
        <v>0</v>
      </c>
      <c r="H23" s="83" t="s">
        <v>417</v>
      </c>
      <c r="I23" s="83" t="s">
        <v>538</v>
      </c>
      <c r="J23" s="83"/>
      <c r="K23" s="83" t="b">
        <v>0</v>
      </c>
      <c r="L23" s="83">
        <v>0</v>
      </c>
      <c r="M23" s="83">
        <v>0</v>
      </c>
      <c r="N23" s="83" t="s">
        <v>1901</v>
      </c>
      <c r="O23" s="83" t="s">
        <v>416</v>
      </c>
    </row>
    <row r="24" spans="1:15" ht="11.25">
      <c r="A24" s="83">
        <v>23</v>
      </c>
      <c r="B24" s="83">
        <v>23</v>
      </c>
      <c r="C24" s="83">
        <v>0</v>
      </c>
      <c r="D24" s="84" t="s">
        <v>1640</v>
      </c>
      <c r="E24" s="83"/>
      <c r="F24" s="83">
        <v>0</v>
      </c>
      <c r="G24" s="85">
        <v>0</v>
      </c>
      <c r="H24" s="83" t="s">
        <v>417</v>
      </c>
      <c r="I24" s="83" t="s">
        <v>538</v>
      </c>
      <c r="J24" s="83"/>
      <c r="K24" s="83" t="b">
        <v>0</v>
      </c>
      <c r="L24" s="83">
        <v>0</v>
      </c>
      <c r="M24" s="83">
        <v>0</v>
      </c>
      <c r="N24" s="83" t="s">
        <v>1901</v>
      </c>
      <c r="O24" s="83" t="s">
        <v>416</v>
      </c>
    </row>
    <row r="25" spans="1:15" ht="11.25">
      <c r="A25" s="83">
        <v>24</v>
      </c>
      <c r="B25" s="83">
        <v>24</v>
      </c>
      <c r="C25" s="83">
        <v>0</v>
      </c>
      <c r="D25" s="84" t="s">
        <v>1660</v>
      </c>
      <c r="E25" s="83"/>
      <c r="F25" s="83">
        <v>0</v>
      </c>
      <c r="G25" s="85">
        <v>0</v>
      </c>
      <c r="H25" s="83"/>
      <c r="I25" s="83"/>
      <c r="J25" s="83" t="s">
        <v>323</v>
      </c>
      <c r="K25" s="83" t="b">
        <v>0</v>
      </c>
      <c r="L25" s="83">
        <v>0</v>
      </c>
      <c r="M25" s="83">
        <v>0</v>
      </c>
      <c r="N25" s="83" t="s">
        <v>1901</v>
      </c>
      <c r="O25" s="83" t="s">
        <v>416</v>
      </c>
    </row>
    <row r="26" spans="1:15" ht="11.25">
      <c r="A26" s="83">
        <v>25</v>
      </c>
      <c r="B26" s="83">
        <v>25</v>
      </c>
      <c r="C26" s="83">
        <v>0</v>
      </c>
      <c r="D26" s="84" t="s">
        <v>1661</v>
      </c>
      <c r="E26" s="83"/>
      <c r="F26" s="83">
        <v>0</v>
      </c>
      <c r="G26" s="85">
        <v>0</v>
      </c>
      <c r="H26" s="83"/>
      <c r="I26" s="83"/>
      <c r="J26" s="83" t="s">
        <v>323</v>
      </c>
      <c r="K26" s="83" t="b">
        <v>0</v>
      </c>
      <c r="L26" s="83">
        <v>0</v>
      </c>
      <c r="M26" s="83">
        <v>0</v>
      </c>
      <c r="N26" s="83" t="s">
        <v>1901</v>
      </c>
      <c r="O26" s="83" t="s">
        <v>416</v>
      </c>
    </row>
    <row r="27" spans="1:15" ht="11.25">
      <c r="A27" s="83">
        <v>26</v>
      </c>
      <c r="B27" s="83">
        <v>26</v>
      </c>
      <c r="C27" s="83">
        <v>0</v>
      </c>
      <c r="D27" s="84" t="s">
        <v>1662</v>
      </c>
      <c r="E27" s="83"/>
      <c r="F27" s="83">
        <v>0</v>
      </c>
      <c r="G27" s="85">
        <v>0</v>
      </c>
      <c r="H27" s="83"/>
      <c r="I27" s="83"/>
      <c r="J27" s="83" t="s">
        <v>323</v>
      </c>
      <c r="K27" s="83" t="b">
        <v>0</v>
      </c>
      <c r="L27" s="83">
        <v>0</v>
      </c>
      <c r="M27" s="83">
        <v>0</v>
      </c>
      <c r="N27" s="83" t="s">
        <v>1901</v>
      </c>
      <c r="O27" s="83" t="s">
        <v>416</v>
      </c>
    </row>
    <row r="28" spans="1:15" ht="11.25">
      <c r="A28" s="83">
        <v>27</v>
      </c>
      <c r="B28" s="83">
        <v>27</v>
      </c>
      <c r="C28" s="83">
        <v>0</v>
      </c>
      <c r="D28" s="84" t="s">
        <v>1663</v>
      </c>
      <c r="E28" s="83"/>
      <c r="F28" s="83">
        <v>0</v>
      </c>
      <c r="G28" s="85">
        <v>0</v>
      </c>
      <c r="H28" s="83"/>
      <c r="I28" s="83"/>
      <c r="J28" s="83" t="s">
        <v>323</v>
      </c>
      <c r="K28" s="83" t="b">
        <v>0</v>
      </c>
      <c r="L28" s="83">
        <v>0</v>
      </c>
      <c r="M28" s="83">
        <v>0</v>
      </c>
      <c r="N28" s="83" t="s">
        <v>1901</v>
      </c>
      <c r="O28" s="83" t="s">
        <v>416</v>
      </c>
    </row>
    <row r="29" spans="1:15" ht="11.25">
      <c r="A29" s="83">
        <v>28</v>
      </c>
      <c r="B29" s="83">
        <v>28</v>
      </c>
      <c r="C29" s="83">
        <v>0</v>
      </c>
      <c r="D29" s="84" t="s">
        <v>1664</v>
      </c>
      <c r="E29" s="83"/>
      <c r="F29" s="83">
        <v>0</v>
      </c>
      <c r="G29" s="85">
        <v>0</v>
      </c>
      <c r="H29" s="83"/>
      <c r="I29" s="83"/>
      <c r="J29" s="83" t="s">
        <v>323</v>
      </c>
      <c r="K29" s="83" t="b">
        <v>0</v>
      </c>
      <c r="L29" s="83">
        <v>0</v>
      </c>
      <c r="M29" s="83">
        <v>0</v>
      </c>
      <c r="N29" s="83" t="s">
        <v>1901</v>
      </c>
      <c r="O29" s="83" t="s">
        <v>416</v>
      </c>
    </row>
    <row r="30" spans="1:15" ht="11.25">
      <c r="A30" s="83">
        <v>29</v>
      </c>
      <c r="B30" s="83">
        <v>29</v>
      </c>
      <c r="C30" s="83">
        <v>0</v>
      </c>
      <c r="D30" s="84" t="s">
        <v>1665</v>
      </c>
      <c r="E30" s="83"/>
      <c r="F30" s="83">
        <v>0</v>
      </c>
      <c r="G30" s="85">
        <v>0</v>
      </c>
      <c r="H30" s="83"/>
      <c r="I30" s="83"/>
      <c r="J30" s="83" t="s">
        <v>324</v>
      </c>
      <c r="K30" s="83" t="b">
        <v>0</v>
      </c>
      <c r="L30" s="83">
        <v>0</v>
      </c>
      <c r="M30" s="83">
        <v>0</v>
      </c>
      <c r="N30" s="83" t="s">
        <v>1901</v>
      </c>
      <c r="O30" s="83" t="s">
        <v>416</v>
      </c>
    </row>
    <row r="31" spans="1:15" ht="11.25">
      <c r="A31" s="83">
        <v>30</v>
      </c>
      <c r="B31" s="83">
        <v>30</v>
      </c>
      <c r="C31" s="83">
        <v>0</v>
      </c>
      <c r="D31" s="84" t="s">
        <v>1666</v>
      </c>
      <c r="E31" s="83"/>
      <c r="F31" s="83">
        <v>0</v>
      </c>
      <c r="G31" s="85">
        <v>0</v>
      </c>
      <c r="H31" s="83"/>
      <c r="I31" s="83"/>
      <c r="J31" s="83" t="s">
        <v>323</v>
      </c>
      <c r="K31" s="83" t="b">
        <v>0</v>
      </c>
      <c r="L31" s="83">
        <v>0</v>
      </c>
      <c r="M31" s="83">
        <v>0</v>
      </c>
      <c r="N31" s="83" t="s">
        <v>1901</v>
      </c>
      <c r="O31" s="83" t="s">
        <v>416</v>
      </c>
    </row>
    <row r="32" spans="1:15" ht="11.25">
      <c r="A32" s="83">
        <v>31</v>
      </c>
      <c r="B32" s="83">
        <v>31</v>
      </c>
      <c r="C32" s="83">
        <v>0</v>
      </c>
      <c r="D32" s="84" t="s">
        <v>1667</v>
      </c>
      <c r="E32" s="83"/>
      <c r="F32" s="83">
        <v>0</v>
      </c>
      <c r="G32" s="85">
        <v>0</v>
      </c>
      <c r="H32" s="83"/>
      <c r="I32" s="83"/>
      <c r="J32" s="83" t="s">
        <v>323</v>
      </c>
      <c r="K32" s="83" t="b">
        <v>0</v>
      </c>
      <c r="L32" s="83">
        <v>0</v>
      </c>
      <c r="M32" s="83">
        <v>0</v>
      </c>
      <c r="N32" s="83" t="s">
        <v>1901</v>
      </c>
      <c r="O32" s="83" t="s">
        <v>416</v>
      </c>
    </row>
    <row r="33" spans="1:15" ht="11.25">
      <c r="A33" s="83">
        <v>32</v>
      </c>
      <c r="B33" s="83">
        <v>32</v>
      </c>
      <c r="C33" s="83">
        <v>0</v>
      </c>
      <c r="D33" s="84" t="s">
        <v>1668</v>
      </c>
      <c r="E33" s="83"/>
      <c r="F33" s="83">
        <v>0</v>
      </c>
      <c r="G33" s="85">
        <v>0</v>
      </c>
      <c r="H33" s="83"/>
      <c r="I33" s="83"/>
      <c r="J33" s="83" t="s">
        <v>323</v>
      </c>
      <c r="K33" s="83" t="b">
        <v>0</v>
      </c>
      <c r="L33" s="83">
        <v>0</v>
      </c>
      <c r="M33" s="83">
        <v>0</v>
      </c>
      <c r="N33" s="83" t="s">
        <v>1901</v>
      </c>
      <c r="O33" s="83" t="s">
        <v>416</v>
      </c>
    </row>
    <row r="34" spans="1:15" ht="11.25">
      <c r="A34" s="83">
        <v>33</v>
      </c>
      <c r="B34" s="83">
        <v>33</v>
      </c>
      <c r="C34" s="83">
        <v>0</v>
      </c>
      <c r="D34" s="84" t="s">
        <v>1669</v>
      </c>
      <c r="E34" s="83"/>
      <c r="F34" s="83">
        <v>0</v>
      </c>
      <c r="G34" s="85">
        <v>0</v>
      </c>
      <c r="H34" s="83"/>
      <c r="I34" s="83"/>
      <c r="J34" s="83"/>
      <c r="K34" s="83" t="b">
        <v>1</v>
      </c>
      <c r="L34" s="83">
        <v>0</v>
      </c>
      <c r="M34" s="83">
        <v>0</v>
      </c>
      <c r="N34" s="83" t="s">
        <v>1901</v>
      </c>
      <c r="O34" s="83" t="s">
        <v>416</v>
      </c>
    </row>
    <row r="35" spans="1:15" ht="11.25">
      <c r="A35" s="83">
        <v>34</v>
      </c>
      <c r="B35" s="83">
        <v>34</v>
      </c>
      <c r="C35" s="83">
        <v>0</v>
      </c>
      <c r="D35" s="84" t="s">
        <v>1651</v>
      </c>
      <c r="E35" s="83"/>
      <c r="F35" s="83">
        <v>0</v>
      </c>
      <c r="G35" s="85">
        <v>0</v>
      </c>
      <c r="H35" s="83" t="s">
        <v>417</v>
      </c>
      <c r="I35" s="83" t="s">
        <v>538</v>
      </c>
      <c r="J35" s="83"/>
      <c r="K35" s="83" t="b">
        <v>0</v>
      </c>
      <c r="L35" s="83">
        <v>0</v>
      </c>
      <c r="M35" s="83">
        <v>0</v>
      </c>
      <c r="N35" s="83" t="s">
        <v>1901</v>
      </c>
      <c r="O35" s="83" t="s">
        <v>416</v>
      </c>
    </row>
    <row r="36" spans="1:15" ht="11.25">
      <c r="A36" s="83">
        <v>35</v>
      </c>
      <c r="B36" s="83">
        <v>35</v>
      </c>
      <c r="C36" s="83">
        <v>0</v>
      </c>
      <c r="D36" s="84" t="s">
        <v>1670</v>
      </c>
      <c r="E36" s="83"/>
      <c r="F36" s="83">
        <v>0</v>
      </c>
      <c r="G36" s="85">
        <v>0</v>
      </c>
      <c r="H36" s="83"/>
      <c r="I36" s="83"/>
      <c r="J36" s="83" t="s">
        <v>325</v>
      </c>
      <c r="K36" s="83" t="b">
        <v>0</v>
      </c>
      <c r="L36" s="83">
        <v>0</v>
      </c>
      <c r="M36" s="83">
        <v>0</v>
      </c>
      <c r="N36" s="83" t="s">
        <v>1901</v>
      </c>
      <c r="O36" s="83" t="s">
        <v>416</v>
      </c>
    </row>
    <row r="37" spans="1:15" ht="11.25">
      <c r="A37" s="83">
        <v>36</v>
      </c>
      <c r="B37" s="83">
        <v>36</v>
      </c>
      <c r="C37" s="83">
        <v>0</v>
      </c>
      <c r="D37" s="84" t="s">
        <v>1671</v>
      </c>
      <c r="E37" s="83"/>
      <c r="F37" s="83">
        <v>0</v>
      </c>
      <c r="G37" s="85">
        <v>0</v>
      </c>
      <c r="H37" s="83"/>
      <c r="I37" s="83"/>
      <c r="J37" s="83" t="s">
        <v>325</v>
      </c>
      <c r="K37" s="83" t="b">
        <v>0</v>
      </c>
      <c r="L37" s="83">
        <v>0</v>
      </c>
      <c r="M37" s="83">
        <v>0</v>
      </c>
      <c r="N37" s="83" t="s">
        <v>1901</v>
      </c>
      <c r="O37" s="83" t="s">
        <v>416</v>
      </c>
    </row>
    <row r="38" spans="1:15" ht="11.25">
      <c r="A38" s="83">
        <v>37</v>
      </c>
      <c r="B38" s="83">
        <v>37</v>
      </c>
      <c r="C38" s="83">
        <v>0</v>
      </c>
      <c r="D38" s="84" t="s">
        <v>1672</v>
      </c>
      <c r="E38" s="83"/>
      <c r="F38" s="83">
        <v>0</v>
      </c>
      <c r="G38" s="85">
        <v>0</v>
      </c>
      <c r="H38" s="83"/>
      <c r="I38" s="83"/>
      <c r="J38" s="83" t="s">
        <v>325</v>
      </c>
      <c r="K38" s="83" t="b">
        <v>0</v>
      </c>
      <c r="L38" s="83">
        <v>0</v>
      </c>
      <c r="M38" s="83">
        <v>0</v>
      </c>
      <c r="N38" s="83" t="s">
        <v>1901</v>
      </c>
      <c r="O38" s="83" t="s">
        <v>416</v>
      </c>
    </row>
    <row r="39" spans="1:15" ht="11.25">
      <c r="A39" s="83">
        <v>38</v>
      </c>
      <c r="B39" s="83">
        <v>38</v>
      </c>
      <c r="C39" s="83">
        <v>0</v>
      </c>
      <c r="D39" s="84" t="s">
        <v>1673</v>
      </c>
      <c r="E39" s="83"/>
      <c r="F39" s="83">
        <v>0</v>
      </c>
      <c r="G39" s="85">
        <v>0</v>
      </c>
      <c r="H39" s="83"/>
      <c r="I39" s="83"/>
      <c r="J39" s="83" t="s">
        <v>325</v>
      </c>
      <c r="K39" s="83" t="b">
        <v>0</v>
      </c>
      <c r="L39" s="83">
        <v>0</v>
      </c>
      <c r="M39" s="83">
        <v>0</v>
      </c>
      <c r="N39" s="83" t="s">
        <v>1901</v>
      </c>
      <c r="O39" s="83" t="s">
        <v>416</v>
      </c>
    </row>
    <row r="40" spans="1:15" ht="11.25">
      <c r="A40" s="83">
        <v>39</v>
      </c>
      <c r="B40" s="83">
        <v>39</v>
      </c>
      <c r="C40" s="83">
        <v>0</v>
      </c>
      <c r="D40" s="84" t="s">
        <v>1674</v>
      </c>
      <c r="E40" s="83"/>
      <c r="F40" s="83">
        <v>0</v>
      </c>
      <c r="G40" s="85">
        <v>0</v>
      </c>
      <c r="H40" s="83"/>
      <c r="I40" s="83"/>
      <c r="J40" s="83" t="s">
        <v>325</v>
      </c>
      <c r="K40" s="83" t="b">
        <v>0</v>
      </c>
      <c r="L40" s="83">
        <v>0</v>
      </c>
      <c r="M40" s="83">
        <v>0</v>
      </c>
      <c r="N40" s="83" t="s">
        <v>1901</v>
      </c>
      <c r="O40" s="83" t="s">
        <v>416</v>
      </c>
    </row>
    <row r="41" spans="1:15" ht="11.25">
      <c r="A41" s="83">
        <v>40</v>
      </c>
      <c r="B41" s="83">
        <v>40</v>
      </c>
      <c r="C41" s="83">
        <v>0</v>
      </c>
      <c r="D41" s="84" t="s">
        <v>1675</v>
      </c>
      <c r="E41" s="83"/>
      <c r="F41" s="83">
        <v>0</v>
      </c>
      <c r="G41" s="85">
        <v>0</v>
      </c>
      <c r="H41" s="83"/>
      <c r="I41" s="83"/>
      <c r="J41" s="83"/>
      <c r="K41" s="83" t="b">
        <v>1</v>
      </c>
      <c r="L41" s="83">
        <v>0</v>
      </c>
      <c r="M41" s="83">
        <v>0</v>
      </c>
      <c r="N41" s="83" t="s">
        <v>1901</v>
      </c>
      <c r="O41" s="83" t="s">
        <v>416</v>
      </c>
    </row>
    <row r="42" spans="1:15" ht="11.25">
      <c r="A42" s="83">
        <v>41</v>
      </c>
      <c r="B42" s="83">
        <v>41</v>
      </c>
      <c r="C42" s="83">
        <v>0</v>
      </c>
      <c r="D42" s="84" t="s">
        <v>1676</v>
      </c>
      <c r="E42" s="83"/>
      <c r="F42" s="83">
        <v>0</v>
      </c>
      <c r="G42" s="85">
        <v>0</v>
      </c>
      <c r="H42" s="83"/>
      <c r="I42" s="83"/>
      <c r="J42" s="83"/>
      <c r="K42" s="83" t="b">
        <v>1</v>
      </c>
      <c r="L42" s="83">
        <v>0</v>
      </c>
      <c r="M42" s="83">
        <v>0</v>
      </c>
      <c r="N42" s="83" t="s">
        <v>1901</v>
      </c>
      <c r="O42" s="83" t="s">
        <v>416</v>
      </c>
    </row>
    <row r="43" spans="1:15" ht="11.25">
      <c r="A43" s="83">
        <v>42</v>
      </c>
      <c r="B43" s="83">
        <v>42</v>
      </c>
      <c r="C43" s="83">
        <v>0</v>
      </c>
      <c r="D43" s="84" t="s">
        <v>1677</v>
      </c>
      <c r="E43" s="83"/>
      <c r="F43" s="83">
        <v>0</v>
      </c>
      <c r="G43" s="85">
        <v>0</v>
      </c>
      <c r="H43" s="83" t="s">
        <v>417</v>
      </c>
      <c r="I43" s="83" t="s">
        <v>538</v>
      </c>
      <c r="J43" s="83"/>
      <c r="K43" s="83" t="b">
        <v>0</v>
      </c>
      <c r="L43" s="83">
        <v>0</v>
      </c>
      <c r="M43" s="83">
        <v>0</v>
      </c>
      <c r="N43" s="83" t="s">
        <v>1901</v>
      </c>
      <c r="O43" s="83" t="s">
        <v>416</v>
      </c>
    </row>
    <row r="44" spans="1:15" ht="11.25">
      <c r="A44" s="83">
        <v>43</v>
      </c>
      <c r="B44" s="83">
        <v>43</v>
      </c>
      <c r="C44" s="83">
        <v>0</v>
      </c>
      <c r="D44" s="84" t="s">
        <v>1640</v>
      </c>
      <c r="E44" s="83"/>
      <c r="F44" s="83">
        <v>0</v>
      </c>
      <c r="G44" s="85">
        <v>0</v>
      </c>
      <c r="H44" s="83" t="s">
        <v>417</v>
      </c>
      <c r="I44" s="83" t="s">
        <v>538</v>
      </c>
      <c r="J44" s="83"/>
      <c r="K44" s="83" t="b">
        <v>0</v>
      </c>
      <c r="L44" s="83">
        <v>0</v>
      </c>
      <c r="M44" s="83">
        <v>0</v>
      </c>
      <c r="N44" s="83" t="s">
        <v>1901</v>
      </c>
      <c r="O44" s="83" t="s">
        <v>416</v>
      </c>
    </row>
    <row r="45" spans="1:15" ht="11.25">
      <c r="A45" s="83">
        <v>44</v>
      </c>
      <c r="B45" s="83">
        <v>44</v>
      </c>
      <c r="C45" s="83">
        <v>0</v>
      </c>
      <c r="D45" s="84" t="s">
        <v>1678</v>
      </c>
      <c r="E45" s="83"/>
      <c r="F45" s="83">
        <v>539635</v>
      </c>
      <c r="G45" s="85">
        <v>286409</v>
      </c>
      <c r="H45" s="83"/>
      <c r="I45" s="83"/>
      <c r="J45" s="83" t="s">
        <v>326</v>
      </c>
      <c r="K45" s="83" t="b">
        <v>0</v>
      </c>
      <c r="L45" s="83">
        <v>0</v>
      </c>
      <c r="M45" s="83">
        <v>0</v>
      </c>
      <c r="N45" s="83" t="s">
        <v>1901</v>
      </c>
      <c r="O45" s="83" t="s">
        <v>416</v>
      </c>
    </row>
    <row r="46" spans="1:15" ht="11.25">
      <c r="A46" s="83">
        <v>45</v>
      </c>
      <c r="B46" s="83">
        <v>45</v>
      </c>
      <c r="C46" s="83">
        <v>0</v>
      </c>
      <c r="D46" s="84" t="s">
        <v>1679</v>
      </c>
      <c r="E46" s="83"/>
      <c r="F46" s="83">
        <v>0</v>
      </c>
      <c r="G46" s="85">
        <v>0</v>
      </c>
      <c r="H46" s="83"/>
      <c r="I46" s="83"/>
      <c r="J46" s="83" t="s">
        <v>326</v>
      </c>
      <c r="K46" s="83" t="b">
        <v>0</v>
      </c>
      <c r="L46" s="83">
        <v>0</v>
      </c>
      <c r="M46" s="83">
        <v>0</v>
      </c>
      <c r="N46" s="83" t="s">
        <v>1901</v>
      </c>
      <c r="O46" s="83" t="s">
        <v>416</v>
      </c>
    </row>
    <row r="47" spans="1:15" ht="11.25">
      <c r="A47" s="83">
        <v>46</v>
      </c>
      <c r="B47" s="83">
        <v>46</v>
      </c>
      <c r="C47" s="83">
        <v>0</v>
      </c>
      <c r="D47" s="84" t="s">
        <v>1680</v>
      </c>
      <c r="E47" s="83"/>
      <c r="F47" s="83">
        <v>1624242</v>
      </c>
      <c r="G47" s="85">
        <v>1419276</v>
      </c>
      <c r="H47" s="83"/>
      <c r="I47" s="83"/>
      <c r="J47" s="83" t="s">
        <v>326</v>
      </c>
      <c r="K47" s="83" t="b">
        <v>0</v>
      </c>
      <c r="L47" s="83">
        <v>0</v>
      </c>
      <c r="M47" s="83">
        <v>0</v>
      </c>
      <c r="N47" s="83" t="s">
        <v>1901</v>
      </c>
      <c r="O47" s="83" t="s">
        <v>416</v>
      </c>
    </row>
    <row r="48" spans="1:15" ht="11.25">
      <c r="A48" s="83">
        <v>47</v>
      </c>
      <c r="B48" s="83">
        <v>47</v>
      </c>
      <c r="C48" s="83">
        <v>0</v>
      </c>
      <c r="D48" s="84" t="s">
        <v>1681</v>
      </c>
      <c r="E48" s="83"/>
      <c r="F48" s="83">
        <v>1007080</v>
      </c>
      <c r="G48" s="85">
        <v>1052138</v>
      </c>
      <c r="H48" s="83"/>
      <c r="I48" s="83"/>
      <c r="J48" s="83" t="s">
        <v>326</v>
      </c>
      <c r="K48" s="83" t="b">
        <v>0</v>
      </c>
      <c r="L48" s="83">
        <v>0</v>
      </c>
      <c r="M48" s="83">
        <v>0</v>
      </c>
      <c r="N48" s="83" t="s">
        <v>1901</v>
      </c>
      <c r="O48" s="83" t="s">
        <v>416</v>
      </c>
    </row>
    <row r="49" spans="1:15" ht="11.25">
      <c r="A49" s="83">
        <v>48</v>
      </c>
      <c r="B49" s="83">
        <v>48</v>
      </c>
      <c r="C49" s="83">
        <v>0</v>
      </c>
      <c r="D49" s="84" t="s">
        <v>1682</v>
      </c>
      <c r="E49" s="83"/>
      <c r="F49" s="83">
        <v>941384</v>
      </c>
      <c r="G49" s="85">
        <v>2420048</v>
      </c>
      <c r="H49" s="83"/>
      <c r="I49" s="83"/>
      <c r="J49" s="83" t="s">
        <v>326</v>
      </c>
      <c r="K49" s="83" t="b">
        <v>0</v>
      </c>
      <c r="L49" s="83">
        <v>0</v>
      </c>
      <c r="M49" s="83">
        <v>0</v>
      </c>
      <c r="N49" s="83" t="s">
        <v>1901</v>
      </c>
      <c r="O49" s="83" t="s">
        <v>416</v>
      </c>
    </row>
    <row r="50" spans="1:15" ht="11.25">
      <c r="A50" s="83">
        <v>49</v>
      </c>
      <c r="B50" s="83">
        <v>49</v>
      </c>
      <c r="C50" s="83">
        <v>0</v>
      </c>
      <c r="D50" s="84" t="s">
        <v>1683</v>
      </c>
      <c r="E50" s="83"/>
      <c r="F50" s="83">
        <v>0</v>
      </c>
      <c r="G50" s="85">
        <v>0</v>
      </c>
      <c r="H50" s="83"/>
      <c r="I50" s="83"/>
      <c r="J50" s="83" t="s">
        <v>326</v>
      </c>
      <c r="K50" s="83" t="b">
        <v>0</v>
      </c>
      <c r="L50" s="83">
        <v>0</v>
      </c>
      <c r="M50" s="83">
        <v>0</v>
      </c>
      <c r="N50" s="83" t="s">
        <v>1901</v>
      </c>
      <c r="O50" s="83" t="s">
        <v>416</v>
      </c>
    </row>
    <row r="51" spans="1:15" ht="11.25">
      <c r="A51" s="83">
        <v>50</v>
      </c>
      <c r="B51" s="83">
        <v>50</v>
      </c>
      <c r="C51" s="83">
        <v>0</v>
      </c>
      <c r="D51" s="84" t="s">
        <v>1684</v>
      </c>
      <c r="E51" s="83"/>
      <c r="F51" s="83">
        <v>4112341</v>
      </c>
      <c r="G51" s="85">
        <v>5177871</v>
      </c>
      <c r="H51" s="83"/>
      <c r="I51" s="83"/>
      <c r="J51" s="83"/>
      <c r="K51" s="83" t="b">
        <v>1</v>
      </c>
      <c r="L51" s="83">
        <v>0</v>
      </c>
      <c r="M51" s="83">
        <v>0</v>
      </c>
      <c r="N51" s="83" t="s">
        <v>1901</v>
      </c>
      <c r="O51" s="83" t="s">
        <v>416</v>
      </c>
    </row>
    <row r="52" spans="1:15" ht="11.25">
      <c r="A52" s="83">
        <v>51</v>
      </c>
      <c r="B52" s="83">
        <v>51</v>
      </c>
      <c r="C52" s="83">
        <v>0</v>
      </c>
      <c r="D52" s="84" t="s">
        <v>1685</v>
      </c>
      <c r="E52" s="83"/>
      <c r="F52" s="83">
        <v>0</v>
      </c>
      <c r="G52" s="85">
        <v>0</v>
      </c>
      <c r="H52" s="83" t="s">
        <v>417</v>
      </c>
      <c r="I52" s="83" t="s">
        <v>538</v>
      </c>
      <c r="J52" s="83"/>
      <c r="K52" s="83" t="b">
        <v>0</v>
      </c>
      <c r="L52" s="83">
        <v>0</v>
      </c>
      <c r="M52" s="83">
        <v>0</v>
      </c>
      <c r="N52" s="83" t="s">
        <v>1901</v>
      </c>
      <c r="O52" s="83" t="s">
        <v>416</v>
      </c>
    </row>
    <row r="53" spans="1:15" ht="11.25">
      <c r="A53" s="83">
        <v>52</v>
      </c>
      <c r="B53" s="83">
        <v>52</v>
      </c>
      <c r="C53" s="83">
        <v>0</v>
      </c>
      <c r="D53" s="84" t="s">
        <v>1651</v>
      </c>
      <c r="E53" s="83"/>
      <c r="F53" s="83">
        <v>0</v>
      </c>
      <c r="G53" s="85">
        <v>0</v>
      </c>
      <c r="H53" s="83" t="s">
        <v>417</v>
      </c>
      <c r="I53" s="83" t="s">
        <v>538</v>
      </c>
      <c r="J53" s="83"/>
      <c r="K53" s="83" t="b">
        <v>0</v>
      </c>
      <c r="L53" s="83">
        <v>0</v>
      </c>
      <c r="M53" s="83">
        <v>0</v>
      </c>
      <c r="N53" s="83" t="s">
        <v>1901</v>
      </c>
      <c r="O53" s="83" t="s">
        <v>416</v>
      </c>
    </row>
    <row r="54" spans="1:15" ht="11.25">
      <c r="A54" s="83">
        <v>53</v>
      </c>
      <c r="B54" s="83">
        <v>53</v>
      </c>
      <c r="C54" s="83">
        <v>0</v>
      </c>
      <c r="D54" s="84" t="s">
        <v>1686</v>
      </c>
      <c r="E54" s="83"/>
      <c r="F54" s="83">
        <v>98397</v>
      </c>
      <c r="G54" s="85">
        <v>110344</v>
      </c>
      <c r="H54" s="83"/>
      <c r="I54" s="83"/>
      <c r="J54" s="83" t="s">
        <v>327</v>
      </c>
      <c r="K54" s="83" t="b">
        <v>0</v>
      </c>
      <c r="L54" s="83">
        <v>0</v>
      </c>
      <c r="M54" s="83">
        <v>0</v>
      </c>
      <c r="N54" s="83" t="s">
        <v>1901</v>
      </c>
      <c r="O54" s="83" t="s">
        <v>416</v>
      </c>
    </row>
    <row r="55" spans="1:15" ht="11.25">
      <c r="A55" s="83">
        <v>54</v>
      </c>
      <c r="B55" s="83">
        <v>54</v>
      </c>
      <c r="C55" s="83">
        <v>0</v>
      </c>
      <c r="D55" s="84" t="s">
        <v>1687</v>
      </c>
      <c r="E55" s="83"/>
      <c r="F55" s="83">
        <v>560931</v>
      </c>
      <c r="G55" s="85">
        <v>558229</v>
      </c>
      <c r="H55" s="83"/>
      <c r="I55" s="83"/>
      <c r="J55" s="83" t="s">
        <v>327</v>
      </c>
      <c r="K55" s="83" t="b">
        <v>0</v>
      </c>
      <c r="L55" s="83">
        <v>0</v>
      </c>
      <c r="M55" s="83">
        <v>0</v>
      </c>
      <c r="N55" s="83" t="s">
        <v>1901</v>
      </c>
      <c r="O55" s="83" t="s">
        <v>416</v>
      </c>
    </row>
    <row r="56" spans="1:15" ht="11.25">
      <c r="A56" s="83">
        <v>55</v>
      </c>
      <c r="B56" s="83">
        <v>55</v>
      </c>
      <c r="C56" s="83">
        <v>0</v>
      </c>
      <c r="D56" s="84" t="s">
        <v>1688</v>
      </c>
      <c r="E56" s="83"/>
      <c r="F56" s="83">
        <v>1184710</v>
      </c>
      <c r="G56" s="85">
        <v>1145988</v>
      </c>
      <c r="H56" s="83"/>
      <c r="I56" s="83"/>
      <c r="J56" s="83" t="s">
        <v>327</v>
      </c>
      <c r="K56" s="83" t="b">
        <v>0</v>
      </c>
      <c r="L56" s="83">
        <v>0</v>
      </c>
      <c r="M56" s="83">
        <v>0</v>
      </c>
      <c r="N56" s="83" t="s">
        <v>1901</v>
      </c>
      <c r="O56" s="83" t="s">
        <v>416</v>
      </c>
    </row>
    <row r="57" spans="1:15" ht="11.25">
      <c r="A57" s="83">
        <v>56</v>
      </c>
      <c r="B57" s="83">
        <v>56</v>
      </c>
      <c r="C57" s="83">
        <v>0</v>
      </c>
      <c r="D57" s="84" t="s">
        <v>1689</v>
      </c>
      <c r="E57" s="83"/>
      <c r="F57" s="83">
        <v>742803</v>
      </c>
      <c r="G57" s="85">
        <v>787635</v>
      </c>
      <c r="H57" s="83"/>
      <c r="I57" s="83"/>
      <c r="J57" s="83" t="s">
        <v>327</v>
      </c>
      <c r="K57" s="83" t="b">
        <v>0</v>
      </c>
      <c r="L57" s="83">
        <v>0</v>
      </c>
      <c r="M57" s="83">
        <v>0</v>
      </c>
      <c r="N57" s="83" t="s">
        <v>1901</v>
      </c>
      <c r="O57" s="83" t="s">
        <v>416</v>
      </c>
    </row>
    <row r="58" spans="1:15" ht="11.25">
      <c r="A58" s="83">
        <v>57</v>
      </c>
      <c r="B58" s="83">
        <v>57</v>
      </c>
      <c r="C58" s="83">
        <v>0</v>
      </c>
      <c r="D58" s="84" t="s">
        <v>1690</v>
      </c>
      <c r="E58" s="83"/>
      <c r="F58" s="83">
        <v>1189660</v>
      </c>
      <c r="G58" s="85">
        <v>1210533</v>
      </c>
      <c r="H58" s="83"/>
      <c r="I58" s="83"/>
      <c r="J58" s="83" t="s">
        <v>327</v>
      </c>
      <c r="K58" s="83" t="b">
        <v>0</v>
      </c>
      <c r="L58" s="83">
        <v>0</v>
      </c>
      <c r="M58" s="83">
        <v>0</v>
      </c>
      <c r="N58" s="83" t="s">
        <v>1901</v>
      </c>
      <c r="O58" s="83" t="s">
        <v>416</v>
      </c>
    </row>
    <row r="59" spans="1:15" ht="11.25">
      <c r="A59" s="83">
        <v>58</v>
      </c>
      <c r="B59" s="83">
        <v>58</v>
      </c>
      <c r="C59" s="83">
        <v>0</v>
      </c>
      <c r="D59" s="84" t="s">
        <v>1691</v>
      </c>
      <c r="E59" s="83"/>
      <c r="F59" s="83">
        <v>3776501</v>
      </c>
      <c r="G59" s="85">
        <v>3812729</v>
      </c>
      <c r="H59" s="83"/>
      <c r="I59" s="83"/>
      <c r="J59" s="83"/>
      <c r="K59" s="83" t="b">
        <v>1</v>
      </c>
      <c r="L59" s="83">
        <v>0</v>
      </c>
      <c r="M59" s="83">
        <v>0</v>
      </c>
      <c r="N59" s="83" t="s">
        <v>1901</v>
      </c>
      <c r="O59" s="83" t="s">
        <v>416</v>
      </c>
    </row>
    <row r="60" spans="1:15" ht="11.25">
      <c r="A60" s="83">
        <v>59</v>
      </c>
      <c r="B60" s="83">
        <v>59</v>
      </c>
      <c r="C60" s="83">
        <v>0</v>
      </c>
      <c r="D60" s="84" t="s">
        <v>1692</v>
      </c>
      <c r="E60" s="83"/>
      <c r="F60" s="83">
        <v>7888842</v>
      </c>
      <c r="G60" s="85">
        <v>8990600</v>
      </c>
      <c r="H60" s="83"/>
      <c r="I60" s="83"/>
      <c r="J60" s="83"/>
      <c r="K60" s="83" t="b">
        <v>1</v>
      </c>
      <c r="L60" s="83">
        <v>0</v>
      </c>
      <c r="M60" s="83">
        <v>0</v>
      </c>
      <c r="N60" s="83" t="s">
        <v>1901</v>
      </c>
      <c r="O60" s="83" t="s">
        <v>416</v>
      </c>
    </row>
    <row r="61" spans="1:15" ht="11.25">
      <c r="A61" s="83">
        <v>60</v>
      </c>
      <c r="B61" s="83">
        <v>60</v>
      </c>
      <c r="C61" s="83">
        <v>0</v>
      </c>
      <c r="D61" s="84" t="s">
        <v>1693</v>
      </c>
      <c r="E61" s="83"/>
      <c r="F61" s="83">
        <v>0</v>
      </c>
      <c r="G61" s="85">
        <v>0</v>
      </c>
      <c r="H61" s="83" t="s">
        <v>417</v>
      </c>
      <c r="I61" s="83" t="s">
        <v>538</v>
      </c>
      <c r="J61" s="83"/>
      <c r="K61" s="83" t="b">
        <v>0</v>
      </c>
      <c r="L61" s="83">
        <v>0</v>
      </c>
      <c r="M61" s="83">
        <v>0</v>
      </c>
      <c r="N61" s="83" t="s">
        <v>1901</v>
      </c>
      <c r="O61" s="83" t="s">
        <v>416</v>
      </c>
    </row>
    <row r="62" spans="1:15" ht="11.25">
      <c r="A62" s="83">
        <v>61</v>
      </c>
      <c r="B62" s="83">
        <v>61</v>
      </c>
      <c r="C62" s="83">
        <v>0</v>
      </c>
      <c r="D62" s="84" t="s">
        <v>1640</v>
      </c>
      <c r="E62" s="83"/>
      <c r="F62" s="83">
        <v>0</v>
      </c>
      <c r="G62" s="85">
        <v>0</v>
      </c>
      <c r="H62" s="83" t="s">
        <v>417</v>
      </c>
      <c r="I62" s="83" t="s">
        <v>538</v>
      </c>
      <c r="J62" s="83"/>
      <c r="K62" s="83" t="b">
        <v>0</v>
      </c>
      <c r="L62" s="83">
        <v>0</v>
      </c>
      <c r="M62" s="83">
        <v>0</v>
      </c>
      <c r="N62" s="83" t="s">
        <v>1901</v>
      </c>
      <c r="O62" s="83" t="s">
        <v>416</v>
      </c>
    </row>
    <row r="63" spans="1:15" ht="11.25">
      <c r="A63" s="83">
        <v>62</v>
      </c>
      <c r="B63" s="83">
        <v>62</v>
      </c>
      <c r="C63" s="83">
        <v>0</v>
      </c>
      <c r="D63" s="84" t="s">
        <v>1694</v>
      </c>
      <c r="E63" s="83"/>
      <c r="F63" s="83">
        <v>2660886</v>
      </c>
      <c r="G63" s="85">
        <v>2819847</v>
      </c>
      <c r="H63" s="83"/>
      <c r="I63" s="83"/>
      <c r="J63" s="83" t="s">
        <v>328</v>
      </c>
      <c r="K63" s="83" t="b">
        <v>0</v>
      </c>
      <c r="L63" s="83">
        <v>0</v>
      </c>
      <c r="M63" s="83">
        <v>0</v>
      </c>
      <c r="N63" s="83" t="s">
        <v>1901</v>
      </c>
      <c r="O63" s="83" t="s">
        <v>416</v>
      </c>
    </row>
    <row r="64" spans="1:15" ht="11.25">
      <c r="A64" s="83">
        <v>63</v>
      </c>
      <c r="B64" s="83">
        <v>63</v>
      </c>
      <c r="C64" s="83">
        <v>0</v>
      </c>
      <c r="D64" s="84" t="s">
        <v>1695</v>
      </c>
      <c r="E64" s="83"/>
      <c r="F64" s="83">
        <v>47301858</v>
      </c>
      <c r="G64" s="85">
        <v>29863583</v>
      </c>
      <c r="H64" s="83"/>
      <c r="I64" s="83"/>
      <c r="J64" s="83" t="s">
        <v>328</v>
      </c>
      <c r="K64" s="83" t="b">
        <v>0</v>
      </c>
      <c r="L64" s="83">
        <v>0</v>
      </c>
      <c r="M64" s="83">
        <v>0</v>
      </c>
      <c r="N64" s="83" t="s">
        <v>1901</v>
      </c>
      <c r="O64" s="83" t="s">
        <v>416</v>
      </c>
    </row>
    <row r="65" spans="1:15" ht="11.25">
      <c r="A65" s="83">
        <v>64</v>
      </c>
      <c r="B65" s="83">
        <v>64</v>
      </c>
      <c r="C65" s="83">
        <v>0</v>
      </c>
      <c r="D65" s="84" t="s">
        <v>1697</v>
      </c>
      <c r="E65" s="83"/>
      <c r="F65" s="83">
        <v>1240619</v>
      </c>
      <c r="G65" s="85">
        <v>890518</v>
      </c>
      <c r="H65" s="83"/>
      <c r="I65" s="83"/>
      <c r="J65" s="83" t="s">
        <v>328</v>
      </c>
      <c r="K65" s="83" t="b">
        <v>0</v>
      </c>
      <c r="L65" s="83">
        <v>0</v>
      </c>
      <c r="M65" s="83">
        <v>0</v>
      </c>
      <c r="N65" s="83" t="s">
        <v>1901</v>
      </c>
      <c r="O65" s="83" t="s">
        <v>416</v>
      </c>
    </row>
    <row r="66" spans="1:15" ht="11.25">
      <c r="A66" s="83">
        <v>65</v>
      </c>
      <c r="B66" s="83">
        <v>65</v>
      </c>
      <c r="C66" s="83">
        <v>0</v>
      </c>
      <c r="D66" s="84" t="s">
        <v>1698</v>
      </c>
      <c r="E66" s="83"/>
      <c r="F66" s="83">
        <v>3559484</v>
      </c>
      <c r="G66" s="85">
        <v>891686</v>
      </c>
      <c r="H66" s="83"/>
      <c r="I66" s="83"/>
      <c r="J66" s="83" t="s">
        <v>328</v>
      </c>
      <c r="K66" s="83" t="b">
        <v>0</v>
      </c>
      <c r="L66" s="83">
        <v>0</v>
      </c>
      <c r="M66" s="83">
        <v>0</v>
      </c>
      <c r="N66" s="83" t="s">
        <v>1901</v>
      </c>
      <c r="O66" s="83" t="s">
        <v>416</v>
      </c>
    </row>
    <row r="67" spans="1:15" ht="11.25">
      <c r="A67" s="83">
        <v>66</v>
      </c>
      <c r="B67" s="83">
        <v>66</v>
      </c>
      <c r="C67" s="83">
        <v>0</v>
      </c>
      <c r="D67" s="84" t="s">
        <v>1699</v>
      </c>
      <c r="E67" s="83"/>
      <c r="F67" s="83">
        <v>9113517</v>
      </c>
      <c r="G67" s="85">
        <v>7631317</v>
      </c>
      <c r="H67" s="83"/>
      <c r="I67" s="83"/>
      <c r="J67" s="83" t="s">
        <v>328</v>
      </c>
      <c r="K67" s="83" t="b">
        <v>0</v>
      </c>
      <c r="L67" s="83">
        <v>0</v>
      </c>
      <c r="M67" s="83">
        <v>0</v>
      </c>
      <c r="N67" s="83" t="s">
        <v>1901</v>
      </c>
      <c r="O67" s="83" t="s">
        <v>416</v>
      </c>
    </row>
    <row r="68" spans="1:15" ht="11.25">
      <c r="A68" s="83">
        <v>67</v>
      </c>
      <c r="B68" s="83">
        <v>67</v>
      </c>
      <c r="C68" s="83">
        <v>0</v>
      </c>
      <c r="D68" s="84" t="s">
        <v>1700</v>
      </c>
      <c r="E68" s="83"/>
      <c r="F68" s="83">
        <v>63876364</v>
      </c>
      <c r="G68" s="85">
        <v>42096951</v>
      </c>
      <c r="H68" s="83"/>
      <c r="I68" s="83"/>
      <c r="J68" s="83"/>
      <c r="K68" s="83" t="b">
        <v>1</v>
      </c>
      <c r="L68" s="83">
        <v>0</v>
      </c>
      <c r="M68" s="83">
        <v>0</v>
      </c>
      <c r="N68" s="83" t="s">
        <v>1901</v>
      </c>
      <c r="O68" s="83" t="s">
        <v>416</v>
      </c>
    </row>
    <row r="69" spans="1:15" ht="11.25">
      <c r="A69" s="83">
        <v>68</v>
      </c>
      <c r="B69" s="83">
        <v>68</v>
      </c>
      <c r="C69" s="83">
        <v>0</v>
      </c>
      <c r="D69" s="84" t="s">
        <v>1651</v>
      </c>
      <c r="E69" s="83"/>
      <c r="F69" s="83">
        <v>0</v>
      </c>
      <c r="G69" s="85">
        <v>0</v>
      </c>
      <c r="H69" s="83" t="s">
        <v>417</v>
      </c>
      <c r="I69" s="83" t="s">
        <v>538</v>
      </c>
      <c r="J69" s="83"/>
      <c r="K69" s="83" t="b">
        <v>0</v>
      </c>
      <c r="L69" s="83">
        <v>0</v>
      </c>
      <c r="M69" s="83">
        <v>0</v>
      </c>
      <c r="N69" s="83" t="s">
        <v>1901</v>
      </c>
      <c r="O69" s="83" t="s">
        <v>416</v>
      </c>
    </row>
    <row r="70" spans="1:15" ht="11.25">
      <c r="A70" s="83">
        <v>69</v>
      </c>
      <c r="B70" s="83">
        <v>69</v>
      </c>
      <c r="C70" s="83">
        <v>0</v>
      </c>
      <c r="D70" s="84" t="s">
        <v>1701</v>
      </c>
      <c r="E70" s="83"/>
      <c r="F70" s="83">
        <v>2267120</v>
      </c>
      <c r="G70" s="85">
        <v>1989629</v>
      </c>
      <c r="H70" s="83"/>
      <c r="I70" s="83"/>
      <c r="J70" s="83" t="s">
        <v>329</v>
      </c>
      <c r="K70" s="83" t="b">
        <v>0</v>
      </c>
      <c r="L70" s="83">
        <v>0</v>
      </c>
      <c r="M70" s="83">
        <v>0</v>
      </c>
      <c r="N70" s="83" t="s">
        <v>1901</v>
      </c>
      <c r="O70" s="83" t="s">
        <v>416</v>
      </c>
    </row>
    <row r="71" spans="1:15" ht="11.25">
      <c r="A71" s="83">
        <v>70</v>
      </c>
      <c r="B71" s="83">
        <v>70</v>
      </c>
      <c r="C71" s="83">
        <v>0</v>
      </c>
      <c r="D71" s="84" t="s">
        <v>1702</v>
      </c>
      <c r="E71" s="83"/>
      <c r="F71" s="83">
        <v>158510</v>
      </c>
      <c r="G71" s="85">
        <v>136288</v>
      </c>
      <c r="H71" s="83"/>
      <c r="I71" s="83"/>
      <c r="J71" s="83" t="s">
        <v>329</v>
      </c>
      <c r="K71" s="83" t="b">
        <v>0</v>
      </c>
      <c r="L71" s="83">
        <v>0</v>
      </c>
      <c r="M71" s="83">
        <v>0</v>
      </c>
      <c r="N71" s="83" t="s">
        <v>1901</v>
      </c>
      <c r="O71" s="83" t="s">
        <v>416</v>
      </c>
    </row>
    <row r="72" spans="1:15" ht="11.25">
      <c r="A72" s="83">
        <v>71</v>
      </c>
      <c r="B72" s="83">
        <v>71</v>
      </c>
      <c r="C72" s="83">
        <v>0</v>
      </c>
      <c r="D72" s="84" t="s">
        <v>1730</v>
      </c>
      <c r="E72" s="83"/>
      <c r="F72" s="83">
        <v>3325564</v>
      </c>
      <c r="G72" s="85">
        <v>3572555</v>
      </c>
      <c r="H72" s="83"/>
      <c r="I72" s="83"/>
      <c r="J72" s="83" t="s">
        <v>329</v>
      </c>
      <c r="K72" s="83" t="b">
        <v>0</v>
      </c>
      <c r="L72" s="83">
        <v>0</v>
      </c>
      <c r="M72" s="83">
        <v>0</v>
      </c>
      <c r="N72" s="83" t="s">
        <v>1901</v>
      </c>
      <c r="O72" s="83" t="s">
        <v>416</v>
      </c>
    </row>
    <row r="73" spans="1:15" ht="11.25">
      <c r="A73" s="83">
        <v>72</v>
      </c>
      <c r="B73" s="83">
        <v>72</v>
      </c>
      <c r="C73" s="83">
        <v>0</v>
      </c>
      <c r="D73" s="84" t="s">
        <v>1731</v>
      </c>
      <c r="E73" s="83"/>
      <c r="F73" s="83">
        <v>2667805</v>
      </c>
      <c r="G73" s="85">
        <v>-27127</v>
      </c>
      <c r="H73" s="83"/>
      <c r="I73" s="83"/>
      <c r="J73" s="83" t="s">
        <v>329</v>
      </c>
      <c r="K73" s="83" t="b">
        <v>0</v>
      </c>
      <c r="L73" s="83">
        <v>0</v>
      </c>
      <c r="M73" s="83">
        <v>0</v>
      </c>
      <c r="N73" s="83" t="s">
        <v>1901</v>
      </c>
      <c r="O73" s="83" t="s">
        <v>416</v>
      </c>
    </row>
    <row r="74" spans="1:15" ht="11.25">
      <c r="A74" s="83">
        <v>73</v>
      </c>
      <c r="B74" s="83">
        <v>73</v>
      </c>
      <c r="C74" s="83">
        <v>0</v>
      </c>
      <c r="D74" s="84" t="s">
        <v>1732</v>
      </c>
      <c r="E74" s="83"/>
      <c r="F74" s="83">
        <v>8418999</v>
      </c>
      <c r="G74" s="85">
        <v>5671345</v>
      </c>
      <c r="H74" s="83"/>
      <c r="I74" s="83"/>
      <c r="J74" s="83"/>
      <c r="K74" s="83" t="b">
        <v>1</v>
      </c>
      <c r="L74" s="83">
        <v>0</v>
      </c>
      <c r="M74" s="83">
        <v>0</v>
      </c>
      <c r="N74" s="83" t="s">
        <v>1901</v>
      </c>
      <c r="O74" s="83" t="s">
        <v>416</v>
      </c>
    </row>
    <row r="75" spans="1:15" ht="11.25">
      <c r="A75" s="83">
        <v>74</v>
      </c>
      <c r="B75" s="83">
        <v>74</v>
      </c>
      <c r="C75" s="83">
        <v>0</v>
      </c>
      <c r="D75" s="84" t="s">
        <v>1733</v>
      </c>
      <c r="E75" s="83"/>
      <c r="F75" s="83">
        <v>72295363</v>
      </c>
      <c r="G75" s="85">
        <v>47768296</v>
      </c>
      <c r="H75" s="83"/>
      <c r="I75" s="83"/>
      <c r="J75" s="83"/>
      <c r="K75" s="83" t="b">
        <v>1</v>
      </c>
      <c r="L75" s="83">
        <v>0</v>
      </c>
      <c r="M75" s="83">
        <v>0</v>
      </c>
      <c r="N75" s="83" t="s">
        <v>1901</v>
      </c>
      <c r="O75" s="83" t="s">
        <v>416</v>
      </c>
    </row>
    <row r="76" spans="1:15" ht="11.25">
      <c r="A76" s="83">
        <v>75</v>
      </c>
      <c r="B76" s="83">
        <v>75</v>
      </c>
      <c r="C76" s="83">
        <v>0</v>
      </c>
      <c r="D76" s="84" t="s">
        <v>1734</v>
      </c>
      <c r="E76" s="83"/>
      <c r="F76" s="83">
        <v>0</v>
      </c>
      <c r="G76" s="85">
        <v>0</v>
      </c>
      <c r="H76" s="83" t="s">
        <v>417</v>
      </c>
      <c r="I76" s="83" t="s">
        <v>538</v>
      </c>
      <c r="J76" s="83"/>
      <c r="K76" s="83" t="b">
        <v>0</v>
      </c>
      <c r="L76" s="83">
        <v>0</v>
      </c>
      <c r="M76" s="83">
        <v>0</v>
      </c>
      <c r="N76" s="83" t="s">
        <v>1901</v>
      </c>
      <c r="O76" s="83" t="s">
        <v>416</v>
      </c>
    </row>
    <row r="77" spans="1:15" ht="11.25">
      <c r="A77" s="83">
        <v>76</v>
      </c>
      <c r="B77" s="83">
        <v>76</v>
      </c>
      <c r="C77" s="83">
        <v>0</v>
      </c>
      <c r="D77" s="84" t="s">
        <v>1735</v>
      </c>
      <c r="E77" s="83"/>
      <c r="F77" s="83">
        <v>798300275</v>
      </c>
      <c r="G77" s="85">
        <v>717111302</v>
      </c>
      <c r="H77" s="83"/>
      <c r="I77" s="83"/>
      <c r="J77" s="83" t="s">
        <v>330</v>
      </c>
      <c r="K77" s="83" t="b">
        <v>0</v>
      </c>
      <c r="L77" s="83">
        <v>0</v>
      </c>
      <c r="M77" s="83">
        <v>0</v>
      </c>
      <c r="N77" s="83" t="s">
        <v>1901</v>
      </c>
      <c r="O77" s="83" t="s">
        <v>416</v>
      </c>
    </row>
    <row r="78" spans="1:15" ht="11.25">
      <c r="A78" s="83">
        <v>77</v>
      </c>
      <c r="B78" s="83">
        <v>77</v>
      </c>
      <c r="C78" s="83">
        <v>0</v>
      </c>
      <c r="D78" s="84" t="s">
        <v>1736</v>
      </c>
      <c r="E78" s="83"/>
      <c r="F78" s="83">
        <v>815816</v>
      </c>
      <c r="G78" s="85">
        <v>880445</v>
      </c>
      <c r="H78" s="83"/>
      <c r="I78" s="83"/>
      <c r="J78" s="83" t="s">
        <v>330</v>
      </c>
      <c r="K78" s="83" t="b">
        <v>0</v>
      </c>
      <c r="L78" s="83">
        <v>0</v>
      </c>
      <c r="M78" s="83">
        <v>0</v>
      </c>
      <c r="N78" s="83" t="s">
        <v>1901</v>
      </c>
      <c r="O78" s="83" t="s">
        <v>416</v>
      </c>
    </row>
    <row r="79" spans="1:15" ht="11.25">
      <c r="A79" s="83">
        <v>78</v>
      </c>
      <c r="B79" s="83">
        <v>78</v>
      </c>
      <c r="C79" s="83">
        <v>0</v>
      </c>
      <c r="D79" s="84" t="s">
        <v>1737</v>
      </c>
      <c r="E79" s="83"/>
      <c r="F79" s="83">
        <v>19538009</v>
      </c>
      <c r="G79" s="85">
        <v>-13378546</v>
      </c>
      <c r="H79" s="83"/>
      <c r="I79" s="83"/>
      <c r="J79" s="83" t="s">
        <v>330</v>
      </c>
      <c r="K79" s="83" t="b">
        <v>0</v>
      </c>
      <c r="L79" s="83">
        <v>0</v>
      </c>
      <c r="M79" s="83">
        <v>0</v>
      </c>
      <c r="N79" s="83" t="s">
        <v>1901</v>
      </c>
      <c r="O79" s="83" t="s">
        <v>416</v>
      </c>
    </row>
    <row r="80" spans="1:15" ht="11.25">
      <c r="A80" s="83">
        <v>79</v>
      </c>
      <c r="B80" s="83">
        <v>79</v>
      </c>
      <c r="C80" s="83">
        <v>0</v>
      </c>
      <c r="D80" s="84" t="s">
        <v>1738</v>
      </c>
      <c r="E80" s="83"/>
      <c r="F80" s="83">
        <v>818654100</v>
      </c>
      <c r="G80" s="85">
        <v>704613201</v>
      </c>
      <c r="H80" s="83"/>
      <c r="I80" s="83"/>
      <c r="J80" s="83"/>
      <c r="K80" s="83" t="b">
        <v>1</v>
      </c>
      <c r="L80" s="83">
        <v>0</v>
      </c>
      <c r="M80" s="83">
        <v>0</v>
      </c>
      <c r="N80" s="83" t="s">
        <v>1901</v>
      </c>
      <c r="O80" s="83" t="s">
        <v>416</v>
      </c>
    </row>
    <row r="81" spans="1:15" ht="11.25">
      <c r="A81" s="83">
        <v>80</v>
      </c>
      <c r="B81" s="83">
        <v>80</v>
      </c>
      <c r="C81" s="83">
        <v>0</v>
      </c>
      <c r="D81" s="84" t="s">
        <v>1739</v>
      </c>
      <c r="E81" s="83"/>
      <c r="F81" s="83">
        <v>981026590</v>
      </c>
      <c r="G81" s="85">
        <v>831563584</v>
      </c>
      <c r="H81" s="83"/>
      <c r="I81" s="83"/>
      <c r="J81" s="83"/>
      <c r="K81" s="83" t="b">
        <v>1</v>
      </c>
      <c r="L81" s="83">
        <v>0</v>
      </c>
      <c r="M81" s="83">
        <v>0</v>
      </c>
      <c r="N81" s="83" t="s">
        <v>1901</v>
      </c>
      <c r="O81" s="83" t="s">
        <v>416</v>
      </c>
    </row>
    <row r="82" spans="1:15" ht="11.25">
      <c r="A82" s="83">
        <v>81</v>
      </c>
      <c r="B82" s="83">
        <v>81</v>
      </c>
      <c r="C82" s="83">
        <v>0</v>
      </c>
      <c r="D82" s="84" t="s">
        <v>1740</v>
      </c>
      <c r="E82" s="83"/>
      <c r="F82" s="83">
        <v>0</v>
      </c>
      <c r="G82" s="85">
        <v>0</v>
      </c>
      <c r="H82" s="83" t="s">
        <v>417</v>
      </c>
      <c r="I82" s="83" t="s">
        <v>538</v>
      </c>
      <c r="J82" s="83"/>
      <c r="K82" s="83" t="b">
        <v>0</v>
      </c>
      <c r="L82" s="83">
        <v>0</v>
      </c>
      <c r="M82" s="83">
        <v>0</v>
      </c>
      <c r="N82" s="83" t="s">
        <v>1901</v>
      </c>
      <c r="O82" s="83" t="s">
        <v>416</v>
      </c>
    </row>
    <row r="83" spans="1:15" ht="11.25">
      <c r="A83" s="83">
        <v>82</v>
      </c>
      <c r="B83" s="83">
        <v>82</v>
      </c>
      <c r="C83" s="83">
        <v>0</v>
      </c>
      <c r="D83" s="84" t="s">
        <v>1640</v>
      </c>
      <c r="E83" s="83"/>
      <c r="F83" s="83">
        <v>0</v>
      </c>
      <c r="G83" s="85">
        <v>0</v>
      </c>
      <c r="H83" s="83" t="s">
        <v>417</v>
      </c>
      <c r="I83" s="83" t="s">
        <v>538</v>
      </c>
      <c r="J83" s="83"/>
      <c r="K83" s="83" t="b">
        <v>0</v>
      </c>
      <c r="L83" s="83">
        <v>0</v>
      </c>
      <c r="M83" s="83">
        <v>0</v>
      </c>
      <c r="N83" s="83" t="s">
        <v>1901</v>
      </c>
      <c r="O83" s="83" t="s">
        <v>416</v>
      </c>
    </row>
    <row r="84" spans="1:15" ht="11.25">
      <c r="A84" s="83">
        <v>83</v>
      </c>
      <c r="B84" s="83">
        <v>83</v>
      </c>
      <c r="C84" s="83">
        <v>0</v>
      </c>
      <c r="D84" s="84" t="s">
        <v>1741</v>
      </c>
      <c r="E84" s="83"/>
      <c r="F84" s="83">
        <v>889848</v>
      </c>
      <c r="G84" s="85">
        <v>1181136</v>
      </c>
      <c r="H84" s="83"/>
      <c r="I84" s="83"/>
      <c r="J84" s="83" t="s">
        <v>331</v>
      </c>
      <c r="K84" s="83" t="b">
        <v>0</v>
      </c>
      <c r="L84" s="83">
        <v>0</v>
      </c>
      <c r="M84" s="83">
        <v>0</v>
      </c>
      <c r="N84" s="83" t="s">
        <v>1901</v>
      </c>
      <c r="O84" s="83" t="s">
        <v>416</v>
      </c>
    </row>
    <row r="85" spans="1:15" ht="11.25">
      <c r="A85" s="83">
        <v>84</v>
      </c>
      <c r="B85" s="83">
        <v>84</v>
      </c>
      <c r="C85" s="83">
        <v>0</v>
      </c>
      <c r="D85" s="84" t="s">
        <v>1742</v>
      </c>
      <c r="E85" s="83"/>
      <c r="F85" s="83">
        <v>44890</v>
      </c>
      <c r="G85" s="85">
        <v>188496</v>
      </c>
      <c r="H85" s="83"/>
      <c r="I85" s="83"/>
      <c r="J85" s="83" t="s">
        <v>331</v>
      </c>
      <c r="K85" s="83" t="b">
        <v>0</v>
      </c>
      <c r="L85" s="83">
        <v>0</v>
      </c>
      <c r="M85" s="83">
        <v>0</v>
      </c>
      <c r="N85" s="83" t="s">
        <v>1901</v>
      </c>
      <c r="O85" s="83" t="s">
        <v>416</v>
      </c>
    </row>
    <row r="86" spans="1:15" ht="11.25">
      <c r="A86" s="83">
        <v>85</v>
      </c>
      <c r="B86" s="83">
        <v>85</v>
      </c>
      <c r="C86" s="83">
        <v>0</v>
      </c>
      <c r="D86" s="87" t="s">
        <v>332</v>
      </c>
      <c r="E86" s="83"/>
      <c r="F86" s="83">
        <v>60388</v>
      </c>
      <c r="G86" s="85">
        <v>0</v>
      </c>
      <c r="H86" s="83"/>
      <c r="I86" s="83"/>
      <c r="J86" s="83" t="s">
        <v>331</v>
      </c>
      <c r="K86" s="83" t="b">
        <v>0</v>
      </c>
      <c r="L86" s="83">
        <v>0</v>
      </c>
      <c r="M86" s="83">
        <v>0</v>
      </c>
      <c r="N86" s="83" t="s">
        <v>1901</v>
      </c>
      <c r="O86" s="83" t="s">
        <v>416</v>
      </c>
    </row>
    <row r="87" spans="1:15" ht="11.25">
      <c r="A87" s="83">
        <v>86</v>
      </c>
      <c r="B87" s="83">
        <v>86</v>
      </c>
      <c r="C87" s="83">
        <v>0</v>
      </c>
      <c r="D87" s="87" t="s">
        <v>333</v>
      </c>
      <c r="E87" s="83"/>
      <c r="F87" s="83">
        <v>126534</v>
      </c>
      <c r="G87" s="85">
        <v>0</v>
      </c>
      <c r="H87" s="83"/>
      <c r="I87" s="83"/>
      <c r="J87" s="83" t="s">
        <v>331</v>
      </c>
      <c r="K87" s="83" t="b">
        <v>0</v>
      </c>
      <c r="L87" s="83">
        <v>0</v>
      </c>
      <c r="M87" s="83">
        <v>0</v>
      </c>
      <c r="N87" s="83" t="s">
        <v>1901</v>
      </c>
      <c r="O87" s="83" t="s">
        <v>416</v>
      </c>
    </row>
    <row r="88" spans="1:15" ht="11.25">
      <c r="A88" s="83">
        <v>87</v>
      </c>
      <c r="B88" s="83">
        <v>87</v>
      </c>
      <c r="C88" s="83">
        <v>0</v>
      </c>
      <c r="D88" s="87" t="s">
        <v>334</v>
      </c>
      <c r="E88" s="83"/>
      <c r="F88" s="83">
        <v>47021</v>
      </c>
      <c r="G88" s="85">
        <v>0</v>
      </c>
      <c r="H88" s="83"/>
      <c r="I88" s="83"/>
      <c r="J88" s="83" t="s">
        <v>331</v>
      </c>
      <c r="K88" s="83" t="b">
        <v>0</v>
      </c>
      <c r="L88" s="83">
        <v>0</v>
      </c>
      <c r="M88" s="83">
        <v>0</v>
      </c>
      <c r="N88" s="83" t="s">
        <v>1901</v>
      </c>
      <c r="O88" s="83" t="s">
        <v>416</v>
      </c>
    </row>
    <row r="89" spans="1:15" ht="11.25">
      <c r="A89" s="83">
        <v>88</v>
      </c>
      <c r="B89" s="83">
        <v>88</v>
      </c>
      <c r="C89" s="83">
        <v>0</v>
      </c>
      <c r="D89" s="87" t="s">
        <v>335</v>
      </c>
      <c r="E89" s="83"/>
      <c r="F89" s="83">
        <v>0</v>
      </c>
      <c r="G89" s="85">
        <v>0</v>
      </c>
      <c r="H89" s="83"/>
      <c r="I89" s="83"/>
      <c r="J89" s="83" t="s">
        <v>331</v>
      </c>
      <c r="K89" s="83" t="b">
        <v>0</v>
      </c>
      <c r="L89" s="83">
        <v>0</v>
      </c>
      <c r="M89" s="83">
        <v>0</v>
      </c>
      <c r="N89" s="83" t="s">
        <v>1901</v>
      </c>
      <c r="O89" s="83" t="s">
        <v>416</v>
      </c>
    </row>
    <row r="90" spans="1:15" ht="11.25">
      <c r="A90" s="83">
        <v>89</v>
      </c>
      <c r="B90" s="83">
        <v>89</v>
      </c>
      <c r="C90" s="83">
        <v>0</v>
      </c>
      <c r="D90" s="87" t="s">
        <v>336</v>
      </c>
      <c r="E90" s="83"/>
      <c r="F90" s="83">
        <v>0</v>
      </c>
      <c r="G90" s="85">
        <v>0</v>
      </c>
      <c r="H90" s="83"/>
      <c r="I90" s="83"/>
      <c r="J90" s="83" t="s">
        <v>331</v>
      </c>
      <c r="K90" s="83" t="b">
        <v>0</v>
      </c>
      <c r="L90" s="83">
        <v>0</v>
      </c>
      <c r="M90" s="83">
        <v>0</v>
      </c>
      <c r="N90" s="83" t="s">
        <v>1901</v>
      </c>
      <c r="O90" s="83" t="s">
        <v>416</v>
      </c>
    </row>
    <row r="91" spans="1:15" ht="11.25">
      <c r="A91" s="83">
        <v>90</v>
      </c>
      <c r="B91" s="83">
        <v>90</v>
      </c>
      <c r="C91" s="83">
        <v>0</v>
      </c>
      <c r="D91" s="87" t="s">
        <v>337</v>
      </c>
      <c r="E91" s="83"/>
      <c r="F91" s="83">
        <v>0</v>
      </c>
      <c r="G91" s="85">
        <v>0</v>
      </c>
      <c r="H91" s="83"/>
      <c r="I91" s="83"/>
      <c r="J91" s="83" t="s">
        <v>331</v>
      </c>
      <c r="K91" s="83" t="b">
        <v>0</v>
      </c>
      <c r="L91" s="83">
        <v>0</v>
      </c>
      <c r="M91" s="83">
        <v>0</v>
      </c>
      <c r="N91" s="83" t="s">
        <v>1901</v>
      </c>
      <c r="O91" s="83" t="s">
        <v>416</v>
      </c>
    </row>
    <row r="92" spans="1:15" ht="11.25">
      <c r="A92" s="83">
        <v>91</v>
      </c>
      <c r="B92" s="83">
        <v>91</v>
      </c>
      <c r="C92" s="83">
        <v>0</v>
      </c>
      <c r="D92" s="87" t="s">
        <v>338</v>
      </c>
      <c r="E92" s="83"/>
      <c r="F92" s="83">
        <v>0</v>
      </c>
      <c r="G92" s="85">
        <v>0</v>
      </c>
      <c r="H92" s="83"/>
      <c r="I92" s="83"/>
      <c r="J92" s="83" t="s">
        <v>331</v>
      </c>
      <c r="K92" s="83" t="b">
        <v>0</v>
      </c>
      <c r="L92" s="83">
        <v>0</v>
      </c>
      <c r="M92" s="83">
        <v>0</v>
      </c>
      <c r="N92" s="83" t="s">
        <v>1901</v>
      </c>
      <c r="O92" s="83" t="s">
        <v>416</v>
      </c>
    </row>
    <row r="93" spans="1:15" ht="11.25">
      <c r="A93" s="83">
        <v>92</v>
      </c>
      <c r="B93" s="83">
        <v>92</v>
      </c>
      <c r="C93" s="83">
        <v>0</v>
      </c>
      <c r="D93" s="87" t="s">
        <v>339</v>
      </c>
      <c r="E93" s="83"/>
      <c r="F93" s="83">
        <v>0</v>
      </c>
      <c r="G93" s="85">
        <v>0</v>
      </c>
      <c r="H93" s="83"/>
      <c r="I93" s="83"/>
      <c r="J93" s="83" t="s">
        <v>331</v>
      </c>
      <c r="K93" s="83" t="b">
        <v>0</v>
      </c>
      <c r="L93" s="83">
        <v>0</v>
      </c>
      <c r="M93" s="83">
        <v>0</v>
      </c>
      <c r="N93" s="83" t="s">
        <v>1901</v>
      </c>
      <c r="O93" s="83" t="s">
        <v>416</v>
      </c>
    </row>
    <row r="94" spans="1:15" ht="11.25">
      <c r="A94" s="83">
        <v>93</v>
      </c>
      <c r="B94" s="83">
        <v>93</v>
      </c>
      <c r="C94" s="83">
        <v>0</v>
      </c>
      <c r="D94" s="84" t="s">
        <v>1743</v>
      </c>
      <c r="E94" s="83"/>
      <c r="F94" s="83">
        <v>161737</v>
      </c>
      <c r="G94" s="85">
        <v>130790</v>
      </c>
      <c r="H94" s="83"/>
      <c r="I94" s="83"/>
      <c r="J94" s="83" t="s">
        <v>331</v>
      </c>
      <c r="K94" s="83" t="b">
        <v>0</v>
      </c>
      <c r="L94" s="83">
        <v>0</v>
      </c>
      <c r="M94" s="83">
        <v>0</v>
      </c>
      <c r="N94" s="83" t="s">
        <v>1901</v>
      </c>
      <c r="O94" s="83" t="s">
        <v>416</v>
      </c>
    </row>
    <row r="95" spans="1:15" ht="11.25">
      <c r="A95" s="83">
        <v>94</v>
      </c>
      <c r="B95" s="83">
        <v>94</v>
      </c>
      <c r="C95" s="83">
        <v>0</v>
      </c>
      <c r="D95" s="84" t="s">
        <v>1744</v>
      </c>
      <c r="E95" s="83"/>
      <c r="F95" s="83">
        <v>282175</v>
      </c>
      <c r="G95" s="85">
        <v>197218</v>
      </c>
      <c r="H95" s="83"/>
      <c r="I95" s="83"/>
      <c r="J95" s="83" t="s">
        <v>331</v>
      </c>
      <c r="K95" s="83" t="b">
        <v>0</v>
      </c>
      <c r="L95" s="83">
        <v>0</v>
      </c>
      <c r="M95" s="83">
        <v>0</v>
      </c>
      <c r="N95" s="83" t="s">
        <v>1901</v>
      </c>
      <c r="O95" s="83" t="s">
        <v>416</v>
      </c>
    </row>
    <row r="96" spans="1:15" ht="11.25">
      <c r="A96" s="83">
        <v>95</v>
      </c>
      <c r="B96" s="83">
        <v>95</v>
      </c>
      <c r="C96" s="83">
        <v>0</v>
      </c>
      <c r="D96" s="84" t="s">
        <v>1745</v>
      </c>
      <c r="E96" s="83"/>
      <c r="F96" s="83">
        <v>0</v>
      </c>
      <c r="G96" s="85">
        <v>0</v>
      </c>
      <c r="H96" s="83"/>
      <c r="I96" s="83"/>
      <c r="J96" s="83" t="s">
        <v>331</v>
      </c>
      <c r="K96" s="83" t="b">
        <v>0</v>
      </c>
      <c r="L96" s="83">
        <v>0</v>
      </c>
      <c r="M96" s="83">
        <v>0</v>
      </c>
      <c r="N96" s="83" t="s">
        <v>1901</v>
      </c>
      <c r="O96" s="83" t="s">
        <v>416</v>
      </c>
    </row>
    <row r="97" spans="1:15" ht="11.25">
      <c r="A97" s="83">
        <v>96</v>
      </c>
      <c r="B97" s="83">
        <v>96</v>
      </c>
      <c r="C97" s="83">
        <v>0</v>
      </c>
      <c r="D97" s="84" t="s">
        <v>1746</v>
      </c>
      <c r="E97" s="83"/>
      <c r="F97" s="88">
        <v>52660736</v>
      </c>
      <c r="G97" s="85">
        <v>47615529</v>
      </c>
      <c r="H97" s="83"/>
      <c r="I97" s="83"/>
      <c r="J97" s="83" t="s">
        <v>331</v>
      </c>
      <c r="K97" s="83" t="b">
        <v>0</v>
      </c>
      <c r="L97" s="83">
        <v>0</v>
      </c>
      <c r="M97" s="83">
        <v>0</v>
      </c>
      <c r="N97" s="83" t="s">
        <v>1901</v>
      </c>
      <c r="O97" s="83" t="s">
        <v>416</v>
      </c>
    </row>
    <row r="98" spans="1:15" ht="11.25">
      <c r="A98" s="83">
        <v>97</v>
      </c>
      <c r="B98" s="83">
        <v>97</v>
      </c>
      <c r="C98" s="83">
        <v>0</v>
      </c>
      <c r="D98" s="84" t="s">
        <v>1747</v>
      </c>
      <c r="E98" s="83"/>
      <c r="F98" s="83">
        <v>768073</v>
      </c>
      <c r="G98" s="85">
        <v>469830</v>
      </c>
      <c r="H98" s="83"/>
      <c r="I98" s="83"/>
      <c r="J98" s="83" t="s">
        <v>331</v>
      </c>
      <c r="K98" s="83" t="b">
        <v>0</v>
      </c>
      <c r="L98" s="83">
        <v>0</v>
      </c>
      <c r="M98" s="83">
        <v>0</v>
      </c>
      <c r="N98" s="83" t="s">
        <v>1901</v>
      </c>
      <c r="O98" s="83" t="s">
        <v>416</v>
      </c>
    </row>
    <row r="99" spans="1:15" ht="11.25">
      <c r="A99" s="83">
        <v>98</v>
      </c>
      <c r="B99" s="83">
        <v>98</v>
      </c>
      <c r="C99" s="83">
        <v>0</v>
      </c>
      <c r="D99" s="84" t="s">
        <v>1748</v>
      </c>
      <c r="E99" s="83"/>
      <c r="F99" s="83">
        <v>160614</v>
      </c>
      <c r="G99" s="85">
        <v>160413</v>
      </c>
      <c r="H99" s="83"/>
      <c r="I99" s="83"/>
      <c r="J99" s="83" t="s">
        <v>331</v>
      </c>
      <c r="K99" s="83" t="b">
        <v>0</v>
      </c>
      <c r="L99" s="83">
        <v>0</v>
      </c>
      <c r="M99" s="83">
        <v>0</v>
      </c>
      <c r="N99" s="83" t="s">
        <v>1901</v>
      </c>
      <c r="O99" s="83" t="s">
        <v>416</v>
      </c>
    </row>
    <row r="100" spans="1:15" ht="11.25">
      <c r="A100" s="83">
        <v>99</v>
      </c>
      <c r="B100" s="83">
        <v>99</v>
      </c>
      <c r="C100" s="83">
        <v>0</v>
      </c>
      <c r="D100" s="84" t="s">
        <v>340</v>
      </c>
      <c r="E100" s="83"/>
      <c r="F100" s="88">
        <v>55202016</v>
      </c>
      <c r="G100" s="85">
        <v>49943412</v>
      </c>
      <c r="H100" s="83"/>
      <c r="I100" s="83"/>
      <c r="J100" s="83"/>
      <c r="K100" s="83" t="b">
        <v>1</v>
      </c>
      <c r="L100" s="83">
        <v>0</v>
      </c>
      <c r="M100" s="83">
        <v>0</v>
      </c>
      <c r="N100" s="83" t="s">
        <v>1901</v>
      </c>
      <c r="O100" s="83" t="s">
        <v>416</v>
      </c>
    </row>
    <row r="101" spans="1:15" ht="11.25">
      <c r="A101" s="83">
        <v>100</v>
      </c>
      <c r="B101" s="83">
        <v>100</v>
      </c>
      <c r="C101" s="83">
        <v>0</v>
      </c>
      <c r="D101" s="84" t="s">
        <v>1651</v>
      </c>
      <c r="E101" s="83"/>
      <c r="F101" s="85">
        <v>0</v>
      </c>
      <c r="G101" s="85">
        <v>0</v>
      </c>
      <c r="H101" s="83" t="s">
        <v>417</v>
      </c>
      <c r="I101" s="83" t="s">
        <v>538</v>
      </c>
      <c r="J101" s="83"/>
      <c r="K101" s="83" t="b">
        <v>0</v>
      </c>
      <c r="L101" s="83">
        <v>0</v>
      </c>
      <c r="M101" s="83">
        <v>0</v>
      </c>
      <c r="N101" s="83" t="s">
        <v>1901</v>
      </c>
      <c r="O101" s="83" t="s">
        <v>416</v>
      </c>
    </row>
    <row r="102" spans="1:15" ht="11.25">
      <c r="A102" s="83">
        <v>101</v>
      </c>
      <c r="B102" s="83">
        <v>101</v>
      </c>
      <c r="C102" s="83">
        <v>0</v>
      </c>
      <c r="D102" s="84" t="s">
        <v>1749</v>
      </c>
      <c r="E102" s="83"/>
      <c r="F102" s="83">
        <v>94766</v>
      </c>
      <c r="G102" s="85">
        <v>54291</v>
      </c>
      <c r="H102" s="83"/>
      <c r="I102" s="83"/>
      <c r="J102" s="83" t="s">
        <v>341</v>
      </c>
      <c r="K102" s="83" t="b">
        <v>0</v>
      </c>
      <c r="L102" s="83">
        <v>0</v>
      </c>
      <c r="M102" s="83">
        <v>0</v>
      </c>
      <c r="N102" s="83" t="s">
        <v>1901</v>
      </c>
      <c r="O102" s="83" t="s">
        <v>416</v>
      </c>
    </row>
    <row r="103" spans="1:15" ht="11.25">
      <c r="A103" s="83">
        <v>102</v>
      </c>
      <c r="B103" s="83">
        <v>102</v>
      </c>
      <c r="C103" s="83">
        <v>0</v>
      </c>
      <c r="D103" s="84" t="s">
        <v>1750</v>
      </c>
      <c r="E103" s="83"/>
      <c r="F103" s="83">
        <v>490</v>
      </c>
      <c r="G103" s="85">
        <v>2347</v>
      </c>
      <c r="H103" s="83"/>
      <c r="I103" s="83"/>
      <c r="J103" s="83" t="s">
        <v>341</v>
      </c>
      <c r="K103" s="83" t="b">
        <v>0</v>
      </c>
      <c r="L103" s="83">
        <v>0</v>
      </c>
      <c r="M103" s="83">
        <v>0</v>
      </c>
      <c r="N103" s="83" t="s">
        <v>1901</v>
      </c>
      <c r="O103" s="83" t="s">
        <v>416</v>
      </c>
    </row>
    <row r="104" spans="1:15" ht="11.25">
      <c r="A104" s="83">
        <v>103</v>
      </c>
      <c r="B104" s="83">
        <v>103</v>
      </c>
      <c r="C104" s="83">
        <v>0</v>
      </c>
      <c r="D104" s="87" t="s">
        <v>342</v>
      </c>
      <c r="E104" s="83"/>
      <c r="F104" s="83">
        <v>4010</v>
      </c>
      <c r="G104" s="85">
        <v>0</v>
      </c>
      <c r="H104" s="83"/>
      <c r="I104" s="83"/>
      <c r="J104" s="83" t="s">
        <v>341</v>
      </c>
      <c r="K104" s="83" t="b">
        <v>0</v>
      </c>
      <c r="L104" s="83">
        <v>0</v>
      </c>
      <c r="M104" s="83">
        <v>0</v>
      </c>
      <c r="N104" s="83" t="s">
        <v>1901</v>
      </c>
      <c r="O104" s="83" t="s">
        <v>416</v>
      </c>
    </row>
    <row r="105" spans="1:15" ht="11.25">
      <c r="A105" s="83">
        <v>104</v>
      </c>
      <c r="B105" s="83">
        <v>104</v>
      </c>
      <c r="C105" s="83">
        <v>0</v>
      </c>
      <c r="D105" s="87" t="s">
        <v>343</v>
      </c>
      <c r="E105" s="83"/>
      <c r="F105" s="83">
        <v>142765</v>
      </c>
      <c r="G105" s="85">
        <v>0</v>
      </c>
      <c r="H105" s="83"/>
      <c r="I105" s="83"/>
      <c r="J105" s="83" t="s">
        <v>341</v>
      </c>
      <c r="K105" s="83" t="b">
        <v>0</v>
      </c>
      <c r="L105" s="83">
        <v>0</v>
      </c>
      <c r="M105" s="83">
        <v>0</v>
      </c>
      <c r="N105" s="83" t="s">
        <v>1901</v>
      </c>
      <c r="O105" s="83" t="s">
        <v>416</v>
      </c>
    </row>
    <row r="106" spans="1:15" ht="11.25">
      <c r="A106" s="83">
        <v>105</v>
      </c>
      <c r="B106" s="83">
        <v>105</v>
      </c>
      <c r="C106" s="83">
        <v>0</v>
      </c>
      <c r="D106" s="87" t="s">
        <v>344</v>
      </c>
      <c r="E106" s="83"/>
      <c r="F106" s="83">
        <v>0</v>
      </c>
      <c r="G106" s="85">
        <v>0</v>
      </c>
      <c r="H106" s="83"/>
      <c r="I106" s="83"/>
      <c r="J106" s="83" t="s">
        <v>341</v>
      </c>
      <c r="K106" s="83" t="b">
        <v>0</v>
      </c>
      <c r="L106" s="83">
        <v>0</v>
      </c>
      <c r="M106" s="83">
        <v>0</v>
      </c>
      <c r="N106" s="83" t="s">
        <v>1901</v>
      </c>
      <c r="O106" s="83" t="s">
        <v>416</v>
      </c>
    </row>
    <row r="107" spans="1:15" ht="11.25">
      <c r="A107" s="83">
        <v>106</v>
      </c>
      <c r="B107" s="83">
        <v>106</v>
      </c>
      <c r="C107" s="83">
        <v>0</v>
      </c>
      <c r="D107" s="87" t="s">
        <v>345</v>
      </c>
      <c r="E107" s="83"/>
      <c r="F107" s="83">
        <v>0</v>
      </c>
      <c r="G107" s="85">
        <v>0</v>
      </c>
      <c r="H107" s="83"/>
      <c r="I107" s="83"/>
      <c r="J107" s="83" t="s">
        <v>341</v>
      </c>
      <c r="K107" s="83" t="b">
        <v>0</v>
      </c>
      <c r="L107" s="83">
        <v>0</v>
      </c>
      <c r="M107" s="83">
        <v>0</v>
      </c>
      <c r="N107" s="83" t="s">
        <v>1901</v>
      </c>
      <c r="O107" s="83" t="s">
        <v>416</v>
      </c>
    </row>
    <row r="108" spans="1:15" ht="11.25">
      <c r="A108" s="83">
        <v>107</v>
      </c>
      <c r="B108" s="83">
        <v>107</v>
      </c>
      <c r="C108" s="83">
        <v>0</v>
      </c>
      <c r="D108" s="84" t="s">
        <v>1751</v>
      </c>
      <c r="E108" s="83"/>
      <c r="F108" s="83">
        <v>441453</v>
      </c>
      <c r="G108" s="85">
        <v>398776</v>
      </c>
      <c r="H108" s="83"/>
      <c r="I108" s="83"/>
      <c r="J108" s="83" t="s">
        <v>341</v>
      </c>
      <c r="K108" s="83" t="b">
        <v>0</v>
      </c>
      <c r="L108" s="83">
        <v>0</v>
      </c>
      <c r="M108" s="83">
        <v>0</v>
      </c>
      <c r="N108" s="83" t="s">
        <v>1901</v>
      </c>
      <c r="O108" s="83" t="s">
        <v>416</v>
      </c>
    </row>
    <row r="109" spans="1:15" ht="11.25">
      <c r="A109" s="83">
        <v>108</v>
      </c>
      <c r="B109" s="83">
        <v>108</v>
      </c>
      <c r="C109" s="83">
        <v>0</v>
      </c>
      <c r="D109" s="84" t="s">
        <v>1752</v>
      </c>
      <c r="E109" s="83"/>
      <c r="F109" s="83">
        <v>2083832</v>
      </c>
      <c r="G109" s="85">
        <v>1712835</v>
      </c>
      <c r="H109" s="83"/>
      <c r="I109" s="83"/>
      <c r="J109" s="83" t="s">
        <v>341</v>
      </c>
      <c r="K109" s="83" t="b">
        <v>0</v>
      </c>
      <c r="L109" s="83">
        <v>0</v>
      </c>
      <c r="M109" s="83">
        <v>0</v>
      </c>
      <c r="N109" s="83" t="s">
        <v>1901</v>
      </c>
      <c r="O109" s="83" t="s">
        <v>416</v>
      </c>
    </row>
    <row r="110" spans="1:15" ht="11.25">
      <c r="A110" s="83">
        <v>109</v>
      </c>
      <c r="B110" s="83">
        <v>109</v>
      </c>
      <c r="C110" s="83">
        <v>0</v>
      </c>
      <c r="D110" s="84" t="s">
        <v>1753</v>
      </c>
      <c r="E110" s="83"/>
      <c r="F110" s="83">
        <v>0</v>
      </c>
      <c r="G110" s="85">
        <v>0</v>
      </c>
      <c r="H110" s="83"/>
      <c r="I110" s="83"/>
      <c r="J110" s="83" t="s">
        <v>341</v>
      </c>
      <c r="K110" s="83" t="b">
        <v>0</v>
      </c>
      <c r="L110" s="83">
        <v>0</v>
      </c>
      <c r="M110" s="83">
        <v>0</v>
      </c>
      <c r="N110" s="83" t="s">
        <v>1901</v>
      </c>
      <c r="O110" s="83" t="s">
        <v>416</v>
      </c>
    </row>
    <row r="111" spans="1:15" ht="11.25">
      <c r="A111" s="83">
        <v>110</v>
      </c>
      <c r="B111" s="83">
        <v>110</v>
      </c>
      <c r="C111" s="83">
        <v>0</v>
      </c>
      <c r="D111" s="84" t="s">
        <v>1754</v>
      </c>
      <c r="E111" s="83"/>
      <c r="F111" s="83">
        <v>0</v>
      </c>
      <c r="G111" s="85">
        <v>0</v>
      </c>
      <c r="H111" s="83"/>
      <c r="I111" s="83"/>
      <c r="J111" s="83" t="s">
        <v>341</v>
      </c>
      <c r="K111" s="83" t="b">
        <v>0</v>
      </c>
      <c r="L111" s="83">
        <v>0</v>
      </c>
      <c r="M111" s="83">
        <v>0</v>
      </c>
      <c r="N111" s="83" t="s">
        <v>1901</v>
      </c>
      <c r="O111" s="83" t="s">
        <v>416</v>
      </c>
    </row>
    <row r="112" spans="1:15" ht="11.25">
      <c r="A112" s="83">
        <v>111</v>
      </c>
      <c r="B112" s="83">
        <v>111</v>
      </c>
      <c r="C112" s="83">
        <v>0</v>
      </c>
      <c r="D112" s="84" t="s">
        <v>346</v>
      </c>
      <c r="E112" s="83"/>
      <c r="F112" s="88">
        <v>2767316</v>
      </c>
      <c r="G112" s="85">
        <v>2168249</v>
      </c>
      <c r="H112" s="83"/>
      <c r="I112" s="83"/>
      <c r="J112" s="83"/>
      <c r="K112" s="83" t="b">
        <v>1</v>
      </c>
      <c r="L112" s="83">
        <v>0</v>
      </c>
      <c r="M112" s="83">
        <v>0</v>
      </c>
      <c r="N112" s="83" t="s">
        <v>1901</v>
      </c>
      <c r="O112" s="83" t="s">
        <v>416</v>
      </c>
    </row>
    <row r="113" spans="1:15" ht="11.25">
      <c r="A113" s="83">
        <v>112</v>
      </c>
      <c r="B113" s="83">
        <v>112</v>
      </c>
      <c r="C113" s="83">
        <v>0</v>
      </c>
      <c r="D113" s="84" t="s">
        <v>347</v>
      </c>
      <c r="E113" s="83"/>
      <c r="F113" s="83">
        <v>57969332</v>
      </c>
      <c r="G113" s="85">
        <v>52111661</v>
      </c>
      <c r="H113" s="83"/>
      <c r="I113" s="83"/>
      <c r="J113" s="83"/>
      <c r="K113" s="83" t="b">
        <v>1</v>
      </c>
      <c r="L113" s="83">
        <v>0</v>
      </c>
      <c r="M113" s="83">
        <v>0</v>
      </c>
      <c r="N113" s="83" t="s">
        <v>1901</v>
      </c>
      <c r="O113" s="83" t="s">
        <v>416</v>
      </c>
    </row>
    <row r="114" spans="1:15" ht="11.25">
      <c r="A114" s="83">
        <v>113</v>
      </c>
      <c r="B114" s="83">
        <v>113</v>
      </c>
      <c r="C114" s="83">
        <v>0</v>
      </c>
      <c r="D114" s="84" t="s">
        <v>348</v>
      </c>
      <c r="E114" s="83"/>
      <c r="F114" s="83">
        <v>0</v>
      </c>
      <c r="G114" s="85">
        <v>0</v>
      </c>
      <c r="H114" s="83" t="s">
        <v>417</v>
      </c>
      <c r="I114" s="83" t="s">
        <v>538</v>
      </c>
      <c r="J114" s="83"/>
      <c r="K114" s="83" t="b">
        <v>0</v>
      </c>
      <c r="L114" s="83">
        <v>0</v>
      </c>
      <c r="M114" s="83">
        <v>0</v>
      </c>
      <c r="N114" s="83" t="s">
        <v>1901</v>
      </c>
      <c r="O114" s="83" t="s">
        <v>416</v>
      </c>
    </row>
    <row r="115" spans="1:15" ht="11.25">
      <c r="A115" s="83">
        <v>114</v>
      </c>
      <c r="B115" s="83">
        <v>114</v>
      </c>
      <c r="C115" s="83">
        <v>0</v>
      </c>
      <c r="D115" s="84" t="s">
        <v>1640</v>
      </c>
      <c r="E115" s="83"/>
      <c r="F115" s="83">
        <v>0</v>
      </c>
      <c r="G115" s="85">
        <v>0</v>
      </c>
      <c r="H115" s="83" t="s">
        <v>417</v>
      </c>
      <c r="I115" s="83" t="s">
        <v>538</v>
      </c>
      <c r="J115" s="83"/>
      <c r="K115" s="83" t="b">
        <v>0</v>
      </c>
      <c r="L115" s="83">
        <v>0</v>
      </c>
      <c r="M115" s="83">
        <v>0</v>
      </c>
      <c r="N115" s="83" t="s">
        <v>1901</v>
      </c>
      <c r="O115" s="83" t="s">
        <v>416</v>
      </c>
    </row>
    <row r="116" spans="1:15" ht="11.25">
      <c r="A116" s="83">
        <v>115</v>
      </c>
      <c r="B116" s="83">
        <v>115</v>
      </c>
      <c r="C116" s="83">
        <v>0</v>
      </c>
      <c r="D116" s="87" t="s">
        <v>349</v>
      </c>
      <c r="E116" s="83"/>
      <c r="F116" s="83">
        <v>0</v>
      </c>
      <c r="G116" s="85">
        <v>0</v>
      </c>
      <c r="H116" s="83"/>
      <c r="I116" s="83"/>
      <c r="J116" s="83" t="s">
        <v>350</v>
      </c>
      <c r="K116" s="83" t="b">
        <v>0</v>
      </c>
      <c r="L116" s="83">
        <v>0</v>
      </c>
      <c r="M116" s="83">
        <v>0</v>
      </c>
      <c r="N116" s="83" t="s">
        <v>1901</v>
      </c>
      <c r="O116" s="83" t="s">
        <v>416</v>
      </c>
    </row>
    <row r="117" spans="1:15" ht="11.25">
      <c r="A117" s="83">
        <v>116</v>
      </c>
      <c r="B117" s="83">
        <v>116</v>
      </c>
      <c r="C117" s="83">
        <v>0</v>
      </c>
      <c r="D117" s="87" t="s">
        <v>351</v>
      </c>
      <c r="E117" s="83"/>
      <c r="F117" s="83">
        <v>0</v>
      </c>
      <c r="G117" s="85">
        <v>0</v>
      </c>
      <c r="H117" s="83"/>
      <c r="I117" s="83"/>
      <c r="J117" s="83" t="s">
        <v>350</v>
      </c>
      <c r="K117" s="83" t="b">
        <v>0</v>
      </c>
      <c r="L117" s="83">
        <v>0</v>
      </c>
      <c r="M117" s="83">
        <v>0</v>
      </c>
      <c r="N117" s="83" t="s">
        <v>1901</v>
      </c>
      <c r="O117" s="83" t="s">
        <v>416</v>
      </c>
    </row>
    <row r="118" spans="1:15" ht="11.25">
      <c r="A118" s="83">
        <v>117</v>
      </c>
      <c r="B118" s="83">
        <v>117</v>
      </c>
      <c r="C118" s="83">
        <v>0</v>
      </c>
      <c r="D118" s="87" t="s">
        <v>352</v>
      </c>
      <c r="E118" s="83"/>
      <c r="F118" s="83">
        <v>0</v>
      </c>
      <c r="G118" s="85">
        <v>0</v>
      </c>
      <c r="H118" s="83"/>
      <c r="I118" s="83"/>
      <c r="J118" s="83" t="s">
        <v>350</v>
      </c>
      <c r="K118" s="83" t="b">
        <v>0</v>
      </c>
      <c r="L118" s="83">
        <v>0</v>
      </c>
      <c r="M118" s="83">
        <v>0</v>
      </c>
      <c r="N118" s="83" t="s">
        <v>1901</v>
      </c>
      <c r="O118" s="83" t="s">
        <v>416</v>
      </c>
    </row>
    <row r="119" spans="1:15" ht="11.25">
      <c r="A119" s="83">
        <v>118</v>
      </c>
      <c r="B119" s="83">
        <v>118</v>
      </c>
      <c r="C119" s="83">
        <v>0</v>
      </c>
      <c r="D119" s="87" t="s">
        <v>353</v>
      </c>
      <c r="E119" s="83"/>
      <c r="F119" s="83">
        <v>0</v>
      </c>
      <c r="G119" s="85">
        <v>0</v>
      </c>
      <c r="H119" s="83"/>
      <c r="I119" s="83"/>
      <c r="J119" s="83" t="s">
        <v>350</v>
      </c>
      <c r="K119" s="83" t="b">
        <v>0</v>
      </c>
      <c r="L119" s="83">
        <v>0</v>
      </c>
      <c r="M119" s="83">
        <v>0</v>
      </c>
      <c r="N119" s="83" t="s">
        <v>1901</v>
      </c>
      <c r="O119" s="83" t="s">
        <v>416</v>
      </c>
    </row>
    <row r="120" spans="1:15" ht="11.25">
      <c r="A120" s="83">
        <v>119</v>
      </c>
      <c r="B120" s="83">
        <v>119</v>
      </c>
      <c r="C120" s="83">
        <v>0</v>
      </c>
      <c r="D120" s="87" t="s">
        <v>354</v>
      </c>
      <c r="E120" s="83"/>
      <c r="F120" s="83">
        <v>0</v>
      </c>
      <c r="G120" s="85">
        <v>0</v>
      </c>
      <c r="H120" s="83"/>
      <c r="I120" s="83"/>
      <c r="J120" s="83" t="s">
        <v>350</v>
      </c>
      <c r="K120" s="83" t="b">
        <v>0</v>
      </c>
      <c r="L120" s="83">
        <v>0</v>
      </c>
      <c r="M120" s="83">
        <v>0</v>
      </c>
      <c r="N120" s="83" t="s">
        <v>1901</v>
      </c>
      <c r="O120" s="83" t="s">
        <v>416</v>
      </c>
    </row>
    <row r="121" spans="1:15" ht="11.25">
      <c r="A121" s="83">
        <v>120</v>
      </c>
      <c r="B121" s="83">
        <v>120</v>
      </c>
      <c r="C121" s="83">
        <v>0</v>
      </c>
      <c r="D121" s="87" t="s">
        <v>355</v>
      </c>
      <c r="E121" s="83"/>
      <c r="F121" s="83">
        <v>0</v>
      </c>
      <c r="G121" s="85">
        <v>0</v>
      </c>
      <c r="H121" s="83"/>
      <c r="I121" s="83"/>
      <c r="J121" s="83" t="s">
        <v>350</v>
      </c>
      <c r="K121" s="83" t="b">
        <v>0</v>
      </c>
      <c r="L121" s="83">
        <v>0</v>
      </c>
      <c r="M121" s="83">
        <v>0</v>
      </c>
      <c r="N121" s="83" t="s">
        <v>1901</v>
      </c>
      <c r="O121" s="83" t="s">
        <v>416</v>
      </c>
    </row>
    <row r="122" spans="1:15" ht="11.25">
      <c r="A122" s="83">
        <v>121</v>
      </c>
      <c r="B122" s="83">
        <v>121</v>
      </c>
      <c r="C122" s="83">
        <v>0</v>
      </c>
      <c r="D122" s="87" t="s">
        <v>356</v>
      </c>
      <c r="E122" s="83"/>
      <c r="F122" s="83">
        <v>0</v>
      </c>
      <c r="G122" s="85">
        <v>0</v>
      </c>
      <c r="H122" s="83"/>
      <c r="I122" s="83"/>
      <c r="J122" s="83" t="s">
        <v>350</v>
      </c>
      <c r="K122" s="83" t="b">
        <v>0</v>
      </c>
      <c r="L122" s="83">
        <v>0</v>
      </c>
      <c r="M122" s="83">
        <v>0</v>
      </c>
      <c r="N122" s="83" t="s">
        <v>1901</v>
      </c>
      <c r="O122" s="83" t="s">
        <v>416</v>
      </c>
    </row>
    <row r="123" spans="1:15" ht="11.25">
      <c r="A123" s="83">
        <v>122</v>
      </c>
      <c r="B123" s="83">
        <v>122</v>
      </c>
      <c r="C123" s="83">
        <v>0</v>
      </c>
      <c r="D123" s="87" t="s">
        <v>357</v>
      </c>
      <c r="E123" s="83"/>
      <c r="F123" s="83">
        <v>0</v>
      </c>
      <c r="G123" s="85">
        <v>0</v>
      </c>
      <c r="H123" s="83"/>
      <c r="I123" s="83"/>
      <c r="J123" s="83" t="s">
        <v>350</v>
      </c>
      <c r="K123" s="83" t="b">
        <v>0</v>
      </c>
      <c r="L123" s="83">
        <v>0</v>
      </c>
      <c r="M123" s="83">
        <v>0</v>
      </c>
      <c r="N123" s="83" t="s">
        <v>1901</v>
      </c>
      <c r="O123" s="83" t="s">
        <v>416</v>
      </c>
    </row>
    <row r="124" spans="1:15" ht="11.25">
      <c r="A124" s="83">
        <v>123</v>
      </c>
      <c r="B124" s="83">
        <v>123</v>
      </c>
      <c r="C124" s="83">
        <v>0</v>
      </c>
      <c r="D124" s="84" t="s">
        <v>358</v>
      </c>
      <c r="E124" s="83"/>
      <c r="F124" s="83">
        <v>0</v>
      </c>
      <c r="G124" s="85">
        <v>0</v>
      </c>
      <c r="H124" s="83"/>
      <c r="I124" s="83"/>
      <c r="J124" s="83"/>
      <c r="K124" s="83" t="b">
        <v>1</v>
      </c>
      <c r="L124" s="83">
        <v>0</v>
      </c>
      <c r="M124" s="83">
        <v>0</v>
      </c>
      <c r="N124" s="83" t="s">
        <v>1901</v>
      </c>
      <c r="O124" s="83" t="s">
        <v>416</v>
      </c>
    </row>
    <row r="125" spans="1:15" ht="11.25">
      <c r="A125" s="83">
        <v>124</v>
      </c>
      <c r="B125" s="83">
        <v>124</v>
      </c>
      <c r="C125" s="83">
        <v>0</v>
      </c>
      <c r="D125" s="84" t="s">
        <v>1651</v>
      </c>
      <c r="E125" s="83"/>
      <c r="F125" s="83">
        <v>0</v>
      </c>
      <c r="G125" s="85">
        <v>0</v>
      </c>
      <c r="H125" s="83" t="s">
        <v>417</v>
      </c>
      <c r="I125" s="83" t="s">
        <v>538</v>
      </c>
      <c r="J125" s="83"/>
      <c r="K125" s="83" t="b">
        <v>0</v>
      </c>
      <c r="L125" s="83">
        <v>0</v>
      </c>
      <c r="M125" s="83">
        <v>0</v>
      </c>
      <c r="N125" s="83" t="s">
        <v>1901</v>
      </c>
      <c r="O125" s="83" t="s">
        <v>416</v>
      </c>
    </row>
    <row r="126" spans="1:15" ht="11.25">
      <c r="A126" s="83">
        <v>125</v>
      </c>
      <c r="B126" s="83">
        <v>125</v>
      </c>
      <c r="C126" s="83">
        <v>0</v>
      </c>
      <c r="D126" s="87" t="s">
        <v>359</v>
      </c>
      <c r="E126" s="83"/>
      <c r="F126" s="83">
        <v>0</v>
      </c>
      <c r="G126" s="85">
        <v>0</v>
      </c>
      <c r="H126" s="83"/>
      <c r="I126" s="83"/>
      <c r="J126" s="83" t="s">
        <v>360</v>
      </c>
      <c r="K126" s="83" t="b">
        <v>0</v>
      </c>
      <c r="L126" s="83">
        <v>0</v>
      </c>
      <c r="M126" s="83">
        <v>0</v>
      </c>
      <c r="N126" s="83" t="s">
        <v>1901</v>
      </c>
      <c r="O126" s="83" t="s">
        <v>416</v>
      </c>
    </row>
    <row r="127" spans="1:15" ht="11.25">
      <c r="A127" s="83">
        <v>126</v>
      </c>
      <c r="B127" s="83">
        <v>126</v>
      </c>
      <c r="C127" s="83">
        <v>0</v>
      </c>
      <c r="D127" s="87" t="s">
        <v>361</v>
      </c>
      <c r="E127" s="83"/>
      <c r="F127" s="83">
        <v>0</v>
      </c>
      <c r="G127" s="85">
        <v>0</v>
      </c>
      <c r="H127" s="83"/>
      <c r="I127" s="83"/>
      <c r="J127" s="83" t="s">
        <v>360</v>
      </c>
      <c r="K127" s="83" t="b">
        <v>0</v>
      </c>
      <c r="L127" s="83">
        <v>0</v>
      </c>
      <c r="M127" s="83">
        <v>0</v>
      </c>
      <c r="N127" s="83" t="s">
        <v>1901</v>
      </c>
      <c r="O127" s="83" t="s">
        <v>416</v>
      </c>
    </row>
    <row r="128" spans="1:15" ht="11.25">
      <c r="A128" s="83">
        <v>127</v>
      </c>
      <c r="B128" s="83">
        <v>127</v>
      </c>
      <c r="C128" s="83">
        <v>0</v>
      </c>
      <c r="D128" s="87" t="s">
        <v>362</v>
      </c>
      <c r="E128" s="83"/>
      <c r="F128" s="83">
        <v>0</v>
      </c>
      <c r="G128" s="85">
        <v>0</v>
      </c>
      <c r="H128" s="83"/>
      <c r="I128" s="83"/>
      <c r="J128" s="83" t="s">
        <v>360</v>
      </c>
      <c r="K128" s="83" t="b">
        <v>0</v>
      </c>
      <c r="L128" s="83">
        <v>0</v>
      </c>
      <c r="M128" s="83">
        <v>0</v>
      </c>
      <c r="N128" s="83" t="s">
        <v>1901</v>
      </c>
      <c r="O128" s="83" t="s">
        <v>416</v>
      </c>
    </row>
    <row r="129" spans="1:15" ht="11.25">
      <c r="A129" s="83">
        <v>128</v>
      </c>
      <c r="B129" s="83">
        <v>128</v>
      </c>
      <c r="C129" s="83">
        <v>0</v>
      </c>
      <c r="D129" s="87" t="s">
        <v>363</v>
      </c>
      <c r="E129" s="83"/>
      <c r="F129" s="83">
        <v>0</v>
      </c>
      <c r="G129" s="85">
        <v>0</v>
      </c>
      <c r="H129" s="83"/>
      <c r="I129" s="83"/>
      <c r="J129" s="83" t="s">
        <v>360</v>
      </c>
      <c r="K129" s="83" t="b">
        <v>0</v>
      </c>
      <c r="L129" s="83">
        <v>0</v>
      </c>
      <c r="M129" s="83">
        <v>0</v>
      </c>
      <c r="N129" s="83" t="s">
        <v>1901</v>
      </c>
      <c r="O129" s="83" t="s">
        <v>416</v>
      </c>
    </row>
    <row r="130" spans="1:15" ht="11.25">
      <c r="A130" s="83">
        <v>129</v>
      </c>
      <c r="B130" s="83">
        <v>129</v>
      </c>
      <c r="C130" s="83">
        <v>0</v>
      </c>
      <c r="D130" s="87" t="s">
        <v>364</v>
      </c>
      <c r="E130" s="83"/>
      <c r="F130" s="83">
        <v>0</v>
      </c>
      <c r="G130" s="85">
        <v>0</v>
      </c>
      <c r="H130" s="83"/>
      <c r="I130" s="83"/>
      <c r="J130" s="83" t="s">
        <v>360</v>
      </c>
      <c r="K130" s="83" t="b">
        <v>0</v>
      </c>
      <c r="L130" s="83">
        <v>0</v>
      </c>
      <c r="M130" s="83">
        <v>0</v>
      </c>
      <c r="N130" s="83" t="s">
        <v>1901</v>
      </c>
      <c r="O130" s="83" t="s">
        <v>416</v>
      </c>
    </row>
    <row r="131" spans="1:15" ht="11.25">
      <c r="A131" s="83">
        <v>130</v>
      </c>
      <c r="B131" s="83">
        <v>130</v>
      </c>
      <c r="C131" s="83">
        <v>0</v>
      </c>
      <c r="D131" s="84" t="s">
        <v>365</v>
      </c>
      <c r="E131" s="83"/>
      <c r="F131" s="83">
        <v>0</v>
      </c>
      <c r="G131" s="85">
        <v>0</v>
      </c>
      <c r="H131" s="83"/>
      <c r="I131" s="83"/>
      <c r="J131" s="83"/>
      <c r="K131" s="83" t="b">
        <v>1</v>
      </c>
      <c r="L131" s="83">
        <v>0</v>
      </c>
      <c r="M131" s="83">
        <v>0</v>
      </c>
      <c r="N131" s="83" t="s">
        <v>1901</v>
      </c>
      <c r="O131" s="83" t="s">
        <v>416</v>
      </c>
    </row>
    <row r="132" spans="1:15" ht="11.25">
      <c r="A132" s="83">
        <v>131</v>
      </c>
      <c r="B132" s="83">
        <v>131</v>
      </c>
      <c r="C132" s="83">
        <v>0</v>
      </c>
      <c r="D132" s="84" t="s">
        <v>366</v>
      </c>
      <c r="E132" s="83"/>
      <c r="F132" s="83">
        <v>0</v>
      </c>
      <c r="G132" s="85">
        <v>0</v>
      </c>
      <c r="H132" s="83"/>
      <c r="I132" s="83"/>
      <c r="J132" s="83"/>
      <c r="K132" s="83" t="b">
        <v>1</v>
      </c>
      <c r="L132" s="83">
        <v>0</v>
      </c>
      <c r="M132" s="83">
        <v>0</v>
      </c>
      <c r="N132" s="83" t="s">
        <v>1901</v>
      </c>
      <c r="O132" s="83" t="s">
        <v>416</v>
      </c>
    </row>
    <row r="133" spans="1:15" ht="11.25">
      <c r="A133" s="83">
        <v>132</v>
      </c>
      <c r="B133" s="83">
        <v>132</v>
      </c>
      <c r="C133" s="83">
        <v>0</v>
      </c>
      <c r="D133" s="84" t="s">
        <v>367</v>
      </c>
      <c r="E133" s="83"/>
      <c r="F133" s="83">
        <v>0</v>
      </c>
      <c r="G133" s="85">
        <v>0</v>
      </c>
      <c r="H133" s="83" t="s">
        <v>417</v>
      </c>
      <c r="I133" s="83" t="s">
        <v>538</v>
      </c>
      <c r="J133" s="83"/>
      <c r="K133" s="83" t="b">
        <v>0</v>
      </c>
      <c r="L133" s="83">
        <v>0</v>
      </c>
      <c r="M133" s="83">
        <v>0</v>
      </c>
      <c r="N133" s="83" t="s">
        <v>1901</v>
      </c>
      <c r="O133" s="83" t="s">
        <v>416</v>
      </c>
    </row>
    <row r="134" spans="1:15" ht="11.25">
      <c r="A134" s="83">
        <v>133</v>
      </c>
      <c r="B134" s="83">
        <v>133</v>
      </c>
      <c r="C134" s="83">
        <v>0</v>
      </c>
      <c r="D134" s="84" t="s">
        <v>1640</v>
      </c>
      <c r="E134" s="83"/>
      <c r="F134" s="83">
        <v>0</v>
      </c>
      <c r="G134" s="85">
        <v>0</v>
      </c>
      <c r="H134" s="83" t="s">
        <v>417</v>
      </c>
      <c r="I134" s="83" t="s">
        <v>538</v>
      </c>
      <c r="J134" s="83"/>
      <c r="K134" s="83" t="b">
        <v>0</v>
      </c>
      <c r="L134" s="83">
        <v>0</v>
      </c>
      <c r="M134" s="83">
        <v>0</v>
      </c>
      <c r="N134" s="83" t="s">
        <v>1901</v>
      </c>
      <c r="O134" s="83" t="s">
        <v>416</v>
      </c>
    </row>
    <row r="135" spans="1:15" ht="11.25">
      <c r="A135" s="83">
        <v>134</v>
      </c>
      <c r="B135" s="83">
        <v>134</v>
      </c>
      <c r="C135" s="83">
        <v>0</v>
      </c>
      <c r="D135" s="84" t="s">
        <v>1755</v>
      </c>
      <c r="E135" s="83"/>
      <c r="F135" s="83">
        <v>2201789</v>
      </c>
      <c r="G135" s="85">
        <v>2708420</v>
      </c>
      <c r="H135" s="83"/>
      <c r="I135" s="83"/>
      <c r="J135" s="83" t="s">
        <v>368</v>
      </c>
      <c r="K135" s="83" t="b">
        <v>0</v>
      </c>
      <c r="L135" s="83">
        <v>0</v>
      </c>
      <c r="M135" s="83">
        <v>0</v>
      </c>
      <c r="N135" s="83" t="s">
        <v>1901</v>
      </c>
      <c r="O135" s="83" t="s">
        <v>416</v>
      </c>
    </row>
    <row r="136" spans="1:15" ht="11.25">
      <c r="A136" s="83">
        <v>135</v>
      </c>
      <c r="B136" s="83">
        <v>135</v>
      </c>
      <c r="C136" s="83">
        <v>0</v>
      </c>
      <c r="D136" s="84" t="s">
        <v>1756</v>
      </c>
      <c r="E136" s="83"/>
      <c r="F136" s="83">
        <v>4360652</v>
      </c>
      <c r="G136" s="85">
        <v>4244548</v>
      </c>
      <c r="H136" s="83"/>
      <c r="I136" s="83"/>
      <c r="J136" s="83" t="s">
        <v>368</v>
      </c>
      <c r="K136" s="83" t="b">
        <v>0</v>
      </c>
      <c r="L136" s="83">
        <v>0</v>
      </c>
      <c r="M136" s="83">
        <v>0</v>
      </c>
      <c r="N136" s="83" t="s">
        <v>1901</v>
      </c>
      <c r="O136" s="83" t="s">
        <v>416</v>
      </c>
    </row>
    <row r="137" spans="1:15" ht="11.25">
      <c r="A137" s="83">
        <v>136</v>
      </c>
      <c r="B137" s="83">
        <v>136</v>
      </c>
      <c r="C137" s="83">
        <v>0</v>
      </c>
      <c r="D137" s="84" t="s">
        <v>1806</v>
      </c>
      <c r="E137" s="83"/>
      <c r="F137" s="83">
        <v>1558851</v>
      </c>
      <c r="G137" s="85">
        <v>1421344</v>
      </c>
      <c r="H137" s="83"/>
      <c r="I137" s="83"/>
      <c r="J137" s="83" t="s">
        <v>368</v>
      </c>
      <c r="K137" s="83" t="b">
        <v>0</v>
      </c>
      <c r="L137" s="83">
        <v>0</v>
      </c>
      <c r="M137" s="83">
        <v>0</v>
      </c>
      <c r="N137" s="83" t="s">
        <v>1901</v>
      </c>
      <c r="O137" s="83" t="s">
        <v>416</v>
      </c>
    </row>
    <row r="138" spans="1:15" ht="11.25">
      <c r="A138" s="83">
        <v>137</v>
      </c>
      <c r="B138" s="83">
        <v>137</v>
      </c>
      <c r="C138" s="83">
        <v>0</v>
      </c>
      <c r="D138" s="84" t="s">
        <v>1807</v>
      </c>
      <c r="E138" s="83"/>
      <c r="F138" s="83">
        <v>2271915</v>
      </c>
      <c r="G138" s="85">
        <v>3434460</v>
      </c>
      <c r="H138" s="83"/>
      <c r="I138" s="83"/>
      <c r="J138" s="83" t="s">
        <v>368</v>
      </c>
      <c r="K138" s="83" t="b">
        <v>0</v>
      </c>
      <c r="L138" s="83">
        <v>0</v>
      </c>
      <c r="M138" s="83">
        <v>0</v>
      </c>
      <c r="N138" s="83" t="s">
        <v>1901</v>
      </c>
      <c r="O138" s="83" t="s">
        <v>416</v>
      </c>
    </row>
    <row r="139" spans="1:15" ht="11.25">
      <c r="A139" s="83">
        <v>138</v>
      </c>
      <c r="B139" s="83">
        <v>138</v>
      </c>
      <c r="C139" s="83">
        <v>0</v>
      </c>
      <c r="D139" s="84" t="s">
        <v>1808</v>
      </c>
      <c r="E139" s="83"/>
      <c r="F139" s="83">
        <v>2353878</v>
      </c>
      <c r="G139" s="85">
        <v>2850630</v>
      </c>
      <c r="H139" s="83"/>
      <c r="I139" s="83"/>
      <c r="J139" s="83" t="s">
        <v>368</v>
      </c>
      <c r="K139" s="83" t="b">
        <v>0</v>
      </c>
      <c r="L139" s="83">
        <v>0</v>
      </c>
      <c r="M139" s="83">
        <v>0</v>
      </c>
      <c r="N139" s="83" t="s">
        <v>1901</v>
      </c>
      <c r="O139" s="83" t="s">
        <v>416</v>
      </c>
    </row>
    <row r="140" spans="1:15" ht="11.25">
      <c r="A140" s="83">
        <v>139</v>
      </c>
      <c r="B140" s="83">
        <v>139</v>
      </c>
      <c r="C140" s="83">
        <v>0</v>
      </c>
      <c r="D140" s="84" t="s">
        <v>1809</v>
      </c>
      <c r="E140" s="83"/>
      <c r="F140" s="83">
        <v>1220075</v>
      </c>
      <c r="G140" s="85">
        <v>1256135</v>
      </c>
      <c r="H140" s="83"/>
      <c r="I140" s="83"/>
      <c r="J140" s="83" t="s">
        <v>368</v>
      </c>
      <c r="K140" s="83" t="b">
        <v>0</v>
      </c>
      <c r="L140" s="83">
        <v>0</v>
      </c>
      <c r="M140" s="83">
        <v>0</v>
      </c>
      <c r="N140" s="83" t="s">
        <v>1901</v>
      </c>
      <c r="O140" s="83" t="s">
        <v>416</v>
      </c>
    </row>
    <row r="141" spans="1:15" ht="11.25">
      <c r="A141" s="83">
        <v>140</v>
      </c>
      <c r="B141" s="83">
        <v>140</v>
      </c>
      <c r="C141" s="83">
        <v>0</v>
      </c>
      <c r="D141" s="84" t="s">
        <v>1810</v>
      </c>
      <c r="E141" s="83"/>
      <c r="F141" s="83">
        <v>1414700</v>
      </c>
      <c r="G141" s="85">
        <v>1920970</v>
      </c>
      <c r="H141" s="83"/>
      <c r="I141" s="83"/>
      <c r="J141" s="83" t="s">
        <v>368</v>
      </c>
      <c r="K141" s="83" t="b">
        <v>0</v>
      </c>
      <c r="L141" s="83">
        <v>0</v>
      </c>
      <c r="M141" s="83">
        <v>0</v>
      </c>
      <c r="N141" s="83" t="s">
        <v>1901</v>
      </c>
      <c r="O141" s="83" t="s">
        <v>416</v>
      </c>
    </row>
    <row r="142" spans="1:15" ht="11.25">
      <c r="A142" s="83">
        <v>141</v>
      </c>
      <c r="B142" s="83">
        <v>141</v>
      </c>
      <c r="C142" s="83">
        <v>0</v>
      </c>
      <c r="D142" s="84" t="s">
        <v>1811</v>
      </c>
      <c r="E142" s="83"/>
      <c r="F142" s="83">
        <v>2456586</v>
      </c>
      <c r="G142" s="85">
        <v>2166812</v>
      </c>
      <c r="H142" s="83"/>
      <c r="I142" s="83"/>
      <c r="J142" s="83" t="s">
        <v>368</v>
      </c>
      <c r="K142" s="83" t="b">
        <v>0</v>
      </c>
      <c r="L142" s="83">
        <v>0</v>
      </c>
      <c r="M142" s="83">
        <v>0</v>
      </c>
      <c r="N142" s="83" t="s">
        <v>1901</v>
      </c>
      <c r="O142" s="83" t="s">
        <v>416</v>
      </c>
    </row>
    <row r="143" spans="1:15" ht="11.25">
      <c r="A143" s="83">
        <v>142</v>
      </c>
      <c r="B143" s="83">
        <v>142</v>
      </c>
      <c r="C143" s="83">
        <v>0</v>
      </c>
      <c r="D143" s="84" t="s">
        <v>1812</v>
      </c>
      <c r="E143" s="83"/>
      <c r="F143" s="83">
        <v>1356924</v>
      </c>
      <c r="G143" s="85">
        <v>1888875</v>
      </c>
      <c r="H143" s="83"/>
      <c r="I143" s="83"/>
      <c r="J143" s="83" t="s">
        <v>368</v>
      </c>
      <c r="K143" s="83" t="b">
        <v>0</v>
      </c>
      <c r="L143" s="83">
        <v>0</v>
      </c>
      <c r="M143" s="83">
        <v>0</v>
      </c>
      <c r="N143" s="83" t="s">
        <v>1901</v>
      </c>
      <c r="O143" s="83" t="s">
        <v>416</v>
      </c>
    </row>
    <row r="144" spans="1:15" ht="11.25">
      <c r="A144" s="83">
        <v>143</v>
      </c>
      <c r="B144" s="83">
        <v>143</v>
      </c>
      <c r="C144" s="83">
        <v>0</v>
      </c>
      <c r="D144" s="84" t="s">
        <v>1813</v>
      </c>
      <c r="E144" s="83"/>
      <c r="F144" s="83">
        <v>288654</v>
      </c>
      <c r="G144" s="85">
        <v>128207</v>
      </c>
      <c r="H144" s="83"/>
      <c r="I144" s="83"/>
      <c r="J144" s="83" t="s">
        <v>368</v>
      </c>
      <c r="K144" s="83" t="b">
        <v>0</v>
      </c>
      <c r="L144" s="83">
        <v>0</v>
      </c>
      <c r="M144" s="83">
        <v>0</v>
      </c>
      <c r="N144" s="83" t="s">
        <v>1901</v>
      </c>
      <c r="O144" s="83" t="s">
        <v>416</v>
      </c>
    </row>
    <row r="145" spans="1:15" ht="11.25">
      <c r="A145" s="83">
        <v>144</v>
      </c>
      <c r="B145" s="83">
        <v>144</v>
      </c>
      <c r="C145" s="83">
        <v>0</v>
      </c>
      <c r="D145" s="84" t="s">
        <v>369</v>
      </c>
      <c r="E145" s="83"/>
      <c r="F145" s="83">
        <v>19484024</v>
      </c>
      <c r="G145" s="85">
        <v>22020401</v>
      </c>
      <c r="H145" s="83"/>
      <c r="I145" s="83"/>
      <c r="J145" s="83"/>
      <c r="K145" s="83" t="b">
        <v>1</v>
      </c>
      <c r="L145" s="83">
        <v>0</v>
      </c>
      <c r="M145" s="83">
        <v>0</v>
      </c>
      <c r="N145" s="83" t="s">
        <v>1901</v>
      </c>
      <c r="O145" s="83" t="s">
        <v>416</v>
      </c>
    </row>
    <row r="146" spans="1:15" ht="11.25">
      <c r="A146" s="83">
        <v>145</v>
      </c>
      <c r="B146" s="83">
        <v>145</v>
      </c>
      <c r="C146" s="83">
        <v>0</v>
      </c>
      <c r="D146" s="84" t="s">
        <v>1651</v>
      </c>
      <c r="E146" s="83"/>
      <c r="F146" s="83">
        <v>0</v>
      </c>
      <c r="G146" s="85">
        <v>0</v>
      </c>
      <c r="H146" s="83" t="s">
        <v>417</v>
      </c>
      <c r="I146" s="83" t="s">
        <v>538</v>
      </c>
      <c r="J146" s="83"/>
      <c r="K146" s="83" t="b">
        <v>0</v>
      </c>
      <c r="L146" s="83">
        <v>0</v>
      </c>
      <c r="M146" s="83">
        <v>0</v>
      </c>
      <c r="N146" s="83" t="s">
        <v>1901</v>
      </c>
      <c r="O146" s="83" t="s">
        <v>416</v>
      </c>
    </row>
    <row r="147" spans="1:15" ht="11.25">
      <c r="A147" s="83">
        <v>146</v>
      </c>
      <c r="B147" s="83">
        <v>146</v>
      </c>
      <c r="C147" s="83">
        <v>0</v>
      </c>
      <c r="D147" s="84" t="s">
        <v>1814</v>
      </c>
      <c r="E147" s="83"/>
      <c r="F147" s="83">
        <v>16475</v>
      </c>
      <c r="G147" s="85">
        <v>14902</v>
      </c>
      <c r="H147" s="83"/>
      <c r="I147" s="83"/>
      <c r="J147" s="83" t="s">
        <v>370</v>
      </c>
      <c r="K147" s="83" t="b">
        <v>0</v>
      </c>
      <c r="L147" s="83">
        <v>0</v>
      </c>
      <c r="M147" s="83">
        <v>0</v>
      </c>
      <c r="N147" s="83" t="s">
        <v>1901</v>
      </c>
      <c r="O147" s="83" t="s">
        <v>416</v>
      </c>
    </row>
    <row r="148" spans="1:15" ht="11.25">
      <c r="A148" s="83">
        <v>147</v>
      </c>
      <c r="B148" s="83">
        <v>147</v>
      </c>
      <c r="C148" s="83">
        <v>0</v>
      </c>
      <c r="D148" s="84" t="s">
        <v>1815</v>
      </c>
      <c r="E148" s="83"/>
      <c r="F148" s="83">
        <v>5166</v>
      </c>
      <c r="G148" s="85">
        <v>1164</v>
      </c>
      <c r="H148" s="83"/>
      <c r="I148" s="83"/>
      <c r="J148" s="83" t="s">
        <v>370</v>
      </c>
      <c r="K148" s="83" t="b">
        <v>0</v>
      </c>
      <c r="L148" s="83">
        <v>0</v>
      </c>
      <c r="M148" s="83">
        <v>0</v>
      </c>
      <c r="N148" s="83" t="s">
        <v>1901</v>
      </c>
      <c r="O148" s="83" t="s">
        <v>416</v>
      </c>
    </row>
    <row r="149" spans="1:15" ht="11.25">
      <c r="A149" s="83">
        <v>148</v>
      </c>
      <c r="B149" s="83">
        <v>148</v>
      </c>
      <c r="C149" s="83">
        <v>0</v>
      </c>
      <c r="D149" s="84" t="s">
        <v>1816</v>
      </c>
      <c r="E149" s="83"/>
      <c r="F149" s="83">
        <v>3386399</v>
      </c>
      <c r="G149" s="85">
        <v>3275444</v>
      </c>
      <c r="H149" s="83"/>
      <c r="I149" s="83"/>
      <c r="J149" s="83" t="s">
        <v>370</v>
      </c>
      <c r="K149" s="83" t="b">
        <v>0</v>
      </c>
      <c r="L149" s="83">
        <v>0</v>
      </c>
      <c r="M149" s="83">
        <v>0</v>
      </c>
      <c r="N149" s="83" t="s">
        <v>1901</v>
      </c>
      <c r="O149" s="83" t="s">
        <v>416</v>
      </c>
    </row>
    <row r="150" spans="1:15" ht="11.25">
      <c r="A150" s="83">
        <v>149</v>
      </c>
      <c r="B150" s="83">
        <v>149</v>
      </c>
      <c r="C150" s="83">
        <v>0</v>
      </c>
      <c r="D150" s="84" t="s">
        <v>1817</v>
      </c>
      <c r="E150" s="83"/>
      <c r="F150" s="83">
        <v>29669356</v>
      </c>
      <c r="G150" s="85">
        <v>23259811</v>
      </c>
      <c r="H150" s="83"/>
      <c r="I150" s="83"/>
      <c r="J150" s="83" t="s">
        <v>370</v>
      </c>
      <c r="K150" s="83" t="b">
        <v>0</v>
      </c>
      <c r="L150" s="83">
        <v>0</v>
      </c>
      <c r="M150" s="83">
        <v>0</v>
      </c>
      <c r="N150" s="83" t="s">
        <v>1901</v>
      </c>
      <c r="O150" s="83" t="s">
        <v>416</v>
      </c>
    </row>
    <row r="151" spans="1:15" ht="11.25">
      <c r="A151" s="83">
        <v>150</v>
      </c>
      <c r="B151" s="83">
        <v>150</v>
      </c>
      <c r="C151" s="83">
        <v>0</v>
      </c>
      <c r="D151" s="84" t="s">
        <v>1818</v>
      </c>
      <c r="E151" s="83"/>
      <c r="F151" s="83">
        <v>10608415</v>
      </c>
      <c r="G151" s="85">
        <v>10386205</v>
      </c>
      <c r="H151" s="83"/>
      <c r="I151" s="83"/>
      <c r="J151" s="83" t="s">
        <v>370</v>
      </c>
      <c r="K151" s="83" t="b">
        <v>0</v>
      </c>
      <c r="L151" s="83">
        <v>0</v>
      </c>
      <c r="M151" s="83">
        <v>0</v>
      </c>
      <c r="N151" s="83" t="s">
        <v>1901</v>
      </c>
      <c r="O151" s="83" t="s">
        <v>416</v>
      </c>
    </row>
    <row r="152" spans="1:15" ht="11.25">
      <c r="A152" s="83">
        <v>151</v>
      </c>
      <c r="B152" s="83">
        <v>151</v>
      </c>
      <c r="C152" s="83">
        <v>0</v>
      </c>
      <c r="D152" s="84" t="s">
        <v>1819</v>
      </c>
      <c r="E152" s="83"/>
      <c r="F152" s="83">
        <v>199568</v>
      </c>
      <c r="G152" s="85">
        <v>352628</v>
      </c>
      <c r="H152" s="83"/>
      <c r="I152" s="83"/>
      <c r="J152" s="83" t="s">
        <v>370</v>
      </c>
      <c r="K152" s="83" t="b">
        <v>0</v>
      </c>
      <c r="L152" s="83">
        <v>0</v>
      </c>
      <c r="M152" s="83">
        <v>0</v>
      </c>
      <c r="N152" s="83" t="s">
        <v>1901</v>
      </c>
      <c r="O152" s="83" t="s">
        <v>416</v>
      </c>
    </row>
    <row r="153" spans="1:15" ht="11.25">
      <c r="A153" s="83">
        <v>152</v>
      </c>
      <c r="B153" s="83">
        <v>152</v>
      </c>
      <c r="C153" s="83">
        <v>0</v>
      </c>
      <c r="D153" s="84" t="s">
        <v>1820</v>
      </c>
      <c r="E153" s="83"/>
      <c r="F153" s="83">
        <v>1782700</v>
      </c>
      <c r="G153" s="85">
        <v>1330963</v>
      </c>
      <c r="H153" s="83"/>
      <c r="I153" s="83"/>
      <c r="J153" s="83" t="s">
        <v>370</v>
      </c>
      <c r="K153" s="83" t="b">
        <v>0</v>
      </c>
      <c r="L153" s="83">
        <v>0</v>
      </c>
      <c r="M153" s="83">
        <v>0</v>
      </c>
      <c r="N153" s="83" t="s">
        <v>1901</v>
      </c>
      <c r="O153" s="83" t="s">
        <v>416</v>
      </c>
    </row>
    <row r="154" spans="1:15" ht="11.25">
      <c r="A154" s="83">
        <v>153</v>
      </c>
      <c r="B154" s="83">
        <v>153</v>
      </c>
      <c r="C154" s="83">
        <v>0</v>
      </c>
      <c r="D154" s="84" t="s">
        <v>1821</v>
      </c>
      <c r="E154" s="83"/>
      <c r="F154" s="83">
        <v>283876</v>
      </c>
      <c r="G154" s="85">
        <v>426228</v>
      </c>
      <c r="H154" s="83"/>
      <c r="I154" s="83"/>
      <c r="J154" s="83" t="s">
        <v>370</v>
      </c>
      <c r="K154" s="83" t="b">
        <v>0</v>
      </c>
      <c r="L154" s="83">
        <v>0</v>
      </c>
      <c r="M154" s="83">
        <v>0</v>
      </c>
      <c r="N154" s="83" t="s">
        <v>1901</v>
      </c>
      <c r="O154" s="83" t="s">
        <v>416</v>
      </c>
    </row>
    <row r="155" spans="1:15" ht="11.25">
      <c r="A155" s="83">
        <v>154</v>
      </c>
      <c r="B155" s="83">
        <v>154</v>
      </c>
      <c r="C155" s="83">
        <v>0</v>
      </c>
      <c r="D155" s="84" t="s">
        <v>1822</v>
      </c>
      <c r="E155" s="83"/>
      <c r="F155" s="83">
        <v>2121</v>
      </c>
      <c r="G155" s="85">
        <v>19754</v>
      </c>
      <c r="H155" s="83"/>
      <c r="I155" s="83"/>
      <c r="J155" s="83" t="s">
        <v>370</v>
      </c>
      <c r="K155" s="83" t="b">
        <v>0</v>
      </c>
      <c r="L155" s="83">
        <v>0</v>
      </c>
      <c r="M155" s="83">
        <v>0</v>
      </c>
      <c r="N155" s="83" t="s">
        <v>1901</v>
      </c>
      <c r="O155" s="83" t="s">
        <v>416</v>
      </c>
    </row>
    <row r="156" spans="1:15" ht="11.25">
      <c r="A156" s="83">
        <v>155</v>
      </c>
      <c r="B156" s="83">
        <v>155</v>
      </c>
      <c r="C156" s="83">
        <v>0</v>
      </c>
      <c r="D156" s="84" t="s">
        <v>371</v>
      </c>
      <c r="E156" s="83"/>
      <c r="F156" s="83">
        <v>45954076</v>
      </c>
      <c r="G156" s="85">
        <v>39067099</v>
      </c>
      <c r="H156" s="83"/>
      <c r="I156" s="83"/>
      <c r="J156" s="83"/>
      <c r="K156" s="83" t="b">
        <v>1</v>
      </c>
      <c r="L156" s="83">
        <v>0</v>
      </c>
      <c r="M156" s="83">
        <v>0</v>
      </c>
      <c r="N156" s="83" t="s">
        <v>1901</v>
      </c>
      <c r="O156" s="83" t="s">
        <v>416</v>
      </c>
    </row>
    <row r="157" spans="1:15" ht="11.25">
      <c r="A157" s="83">
        <v>156</v>
      </c>
      <c r="B157" s="83">
        <v>156</v>
      </c>
      <c r="C157" s="83">
        <v>0</v>
      </c>
      <c r="D157" s="84" t="s">
        <v>1428</v>
      </c>
      <c r="E157" s="83"/>
      <c r="F157" s="83">
        <v>65438100</v>
      </c>
      <c r="G157" s="85">
        <v>61087500</v>
      </c>
      <c r="H157" s="83"/>
      <c r="I157" s="83"/>
      <c r="J157" s="83"/>
      <c r="K157" s="83" t="b">
        <v>1</v>
      </c>
      <c r="L157" s="83">
        <v>0</v>
      </c>
      <c r="M157" s="83">
        <v>0</v>
      </c>
      <c r="N157" s="83" t="s">
        <v>1901</v>
      </c>
      <c r="O157" s="83" t="s">
        <v>416</v>
      </c>
    </row>
    <row r="158" spans="1:15" ht="11.25">
      <c r="A158" s="83">
        <v>157</v>
      </c>
      <c r="B158" s="83">
        <v>157</v>
      </c>
      <c r="C158" s="83">
        <v>0</v>
      </c>
      <c r="D158" s="84" t="s">
        <v>1429</v>
      </c>
      <c r="E158" s="83"/>
      <c r="F158" s="83">
        <v>0</v>
      </c>
      <c r="G158" s="85">
        <v>0</v>
      </c>
      <c r="H158" s="83" t="s">
        <v>417</v>
      </c>
      <c r="I158" s="83" t="s">
        <v>538</v>
      </c>
      <c r="J158" s="83"/>
      <c r="K158" s="83" t="b">
        <v>0</v>
      </c>
      <c r="L158" s="83">
        <v>0</v>
      </c>
      <c r="M158" s="83">
        <v>0</v>
      </c>
      <c r="N158" s="83" t="s">
        <v>1901</v>
      </c>
      <c r="O158" s="83" t="s">
        <v>416</v>
      </c>
    </row>
    <row r="159" spans="1:15" ht="11.25">
      <c r="A159" s="83">
        <v>158</v>
      </c>
      <c r="B159" s="83">
        <v>158</v>
      </c>
      <c r="C159" s="83">
        <v>0</v>
      </c>
      <c r="D159" s="84" t="s">
        <v>1640</v>
      </c>
      <c r="E159" s="83"/>
      <c r="F159" s="83">
        <v>0</v>
      </c>
      <c r="G159" s="85">
        <v>0</v>
      </c>
      <c r="H159" s="83" t="s">
        <v>417</v>
      </c>
      <c r="I159" s="83" t="s">
        <v>538</v>
      </c>
      <c r="J159" s="83"/>
      <c r="K159" s="83" t="b">
        <v>0</v>
      </c>
      <c r="L159" s="83">
        <v>0</v>
      </c>
      <c r="M159" s="83">
        <v>0</v>
      </c>
      <c r="N159" s="83" t="s">
        <v>1901</v>
      </c>
      <c r="O159" s="83" t="s">
        <v>416</v>
      </c>
    </row>
    <row r="160" spans="1:15" ht="11.25">
      <c r="A160" s="83">
        <v>159</v>
      </c>
      <c r="B160" s="83">
        <v>159</v>
      </c>
      <c r="C160" s="83">
        <v>0</v>
      </c>
      <c r="D160" s="84" t="s">
        <v>1823</v>
      </c>
      <c r="E160" s="83"/>
      <c r="F160" s="83">
        <v>831542</v>
      </c>
      <c r="G160" s="85">
        <v>732685</v>
      </c>
      <c r="H160" s="83"/>
      <c r="I160" s="83"/>
      <c r="J160" s="83" t="s">
        <v>1430</v>
      </c>
      <c r="K160" s="83" t="b">
        <v>0</v>
      </c>
      <c r="L160" s="83">
        <v>0</v>
      </c>
      <c r="M160" s="83">
        <v>0</v>
      </c>
      <c r="N160" s="83" t="s">
        <v>1901</v>
      </c>
      <c r="O160" s="83" t="s">
        <v>416</v>
      </c>
    </row>
    <row r="161" spans="1:15" ht="11.25">
      <c r="A161" s="83">
        <v>160</v>
      </c>
      <c r="B161" s="83">
        <v>160</v>
      </c>
      <c r="C161" s="83">
        <v>0</v>
      </c>
      <c r="D161" s="84" t="s">
        <v>1824</v>
      </c>
      <c r="E161" s="83"/>
      <c r="F161" s="83">
        <v>15335939</v>
      </c>
      <c r="G161" s="85">
        <v>14509949</v>
      </c>
      <c r="H161" s="83"/>
      <c r="I161" s="83"/>
      <c r="J161" s="83" t="s">
        <v>1430</v>
      </c>
      <c r="K161" s="83" t="b">
        <v>0</v>
      </c>
      <c r="L161" s="83">
        <v>0</v>
      </c>
      <c r="M161" s="83">
        <v>0</v>
      </c>
      <c r="N161" s="83" t="s">
        <v>1901</v>
      </c>
      <c r="O161" s="83" t="s">
        <v>416</v>
      </c>
    </row>
    <row r="162" spans="1:15" ht="11.25">
      <c r="A162" s="83">
        <v>161</v>
      </c>
      <c r="B162" s="83">
        <v>161</v>
      </c>
      <c r="C162" s="83">
        <v>0</v>
      </c>
      <c r="D162" s="84" t="s">
        <v>1825</v>
      </c>
      <c r="E162" s="83"/>
      <c r="F162" s="83">
        <v>13874836</v>
      </c>
      <c r="G162" s="85">
        <v>12389162</v>
      </c>
      <c r="H162" s="83"/>
      <c r="I162" s="83"/>
      <c r="J162" s="83" t="s">
        <v>1430</v>
      </c>
      <c r="K162" s="83" t="b">
        <v>0</v>
      </c>
      <c r="L162" s="83">
        <v>0</v>
      </c>
      <c r="M162" s="83">
        <v>0</v>
      </c>
      <c r="N162" s="83" t="s">
        <v>1901</v>
      </c>
      <c r="O162" s="83" t="s">
        <v>416</v>
      </c>
    </row>
    <row r="163" spans="1:15" ht="11.25">
      <c r="A163" s="83">
        <v>162</v>
      </c>
      <c r="B163" s="83">
        <v>162</v>
      </c>
      <c r="C163" s="83">
        <v>0</v>
      </c>
      <c r="D163" s="84" t="s">
        <v>1826</v>
      </c>
      <c r="E163" s="83"/>
      <c r="F163" s="83">
        <v>5230885</v>
      </c>
      <c r="G163" s="85">
        <v>5147756</v>
      </c>
      <c r="H163" s="83"/>
      <c r="I163" s="83"/>
      <c r="J163" s="83" t="s">
        <v>1430</v>
      </c>
      <c r="K163" s="83" t="b">
        <v>0</v>
      </c>
      <c r="L163" s="83">
        <v>0</v>
      </c>
      <c r="M163" s="83">
        <v>0</v>
      </c>
      <c r="N163" s="83" t="s">
        <v>1901</v>
      </c>
      <c r="O163" s="83" t="s">
        <v>416</v>
      </c>
    </row>
    <row r="164" spans="1:15" ht="11.25">
      <c r="A164" s="83">
        <v>163</v>
      </c>
      <c r="B164" s="83">
        <v>163</v>
      </c>
      <c r="C164" s="83">
        <v>0</v>
      </c>
      <c r="D164" s="84" t="s">
        <v>1827</v>
      </c>
      <c r="E164" s="83"/>
      <c r="F164" s="83">
        <v>-5977</v>
      </c>
      <c r="G164" s="85">
        <v>-114768</v>
      </c>
      <c r="H164" s="83"/>
      <c r="I164" s="83"/>
      <c r="J164" s="83" t="s">
        <v>1430</v>
      </c>
      <c r="K164" s="83" t="b">
        <v>0</v>
      </c>
      <c r="L164" s="83">
        <v>0</v>
      </c>
      <c r="M164" s="83">
        <v>0</v>
      </c>
      <c r="N164" s="83" t="s">
        <v>1901</v>
      </c>
      <c r="O164" s="83" t="s">
        <v>416</v>
      </c>
    </row>
    <row r="165" spans="1:15" ht="11.25">
      <c r="A165" s="83">
        <v>164</v>
      </c>
      <c r="B165" s="83">
        <v>164</v>
      </c>
      <c r="C165" s="83">
        <v>0</v>
      </c>
      <c r="D165" s="84" t="s">
        <v>1431</v>
      </c>
      <c r="E165" s="83"/>
      <c r="F165" s="83">
        <v>35267225</v>
      </c>
      <c r="G165" s="85">
        <v>32664784</v>
      </c>
      <c r="H165" s="83"/>
      <c r="I165" s="83"/>
      <c r="J165" s="83"/>
      <c r="K165" s="83" t="b">
        <v>1</v>
      </c>
      <c r="L165" s="83">
        <v>0</v>
      </c>
      <c r="M165" s="83">
        <v>0</v>
      </c>
      <c r="N165" s="83" t="s">
        <v>1901</v>
      </c>
      <c r="O165" s="83" t="s">
        <v>416</v>
      </c>
    </row>
    <row r="166" spans="1:15" ht="11.25">
      <c r="A166" s="83">
        <v>165</v>
      </c>
      <c r="B166" s="83">
        <v>165</v>
      </c>
      <c r="C166" s="83">
        <v>0</v>
      </c>
      <c r="D166" s="84" t="s">
        <v>1432</v>
      </c>
      <c r="E166" s="83"/>
      <c r="F166" s="83">
        <v>0</v>
      </c>
      <c r="G166" s="85">
        <v>0</v>
      </c>
      <c r="H166" s="83" t="s">
        <v>417</v>
      </c>
      <c r="I166" s="83" t="s">
        <v>538</v>
      </c>
      <c r="J166" s="83"/>
      <c r="K166" s="83" t="b">
        <v>0</v>
      </c>
      <c r="L166" s="83">
        <v>0</v>
      </c>
      <c r="M166" s="83">
        <v>0</v>
      </c>
      <c r="N166" s="83" t="s">
        <v>1901</v>
      </c>
      <c r="O166" s="83" t="s">
        <v>416</v>
      </c>
    </row>
    <row r="167" spans="1:15" ht="11.25">
      <c r="A167" s="83">
        <v>166</v>
      </c>
      <c r="B167" s="83">
        <v>166</v>
      </c>
      <c r="C167" s="83">
        <v>0</v>
      </c>
      <c r="D167" s="84" t="s">
        <v>1640</v>
      </c>
      <c r="E167" s="83"/>
      <c r="F167" s="83">
        <v>0</v>
      </c>
      <c r="G167" s="85">
        <v>0</v>
      </c>
      <c r="H167" s="83" t="s">
        <v>417</v>
      </c>
      <c r="I167" s="83" t="s">
        <v>538</v>
      </c>
      <c r="J167" s="83"/>
      <c r="K167" s="83" t="b">
        <v>0</v>
      </c>
      <c r="L167" s="83">
        <v>0</v>
      </c>
      <c r="M167" s="83">
        <v>0</v>
      </c>
      <c r="N167" s="83" t="s">
        <v>1901</v>
      </c>
      <c r="O167" s="83" t="s">
        <v>416</v>
      </c>
    </row>
    <row r="168" spans="1:15" ht="11.25">
      <c r="A168" s="83">
        <v>167</v>
      </c>
      <c r="B168" s="83">
        <v>167</v>
      </c>
      <c r="C168" s="83">
        <v>0</v>
      </c>
      <c r="D168" s="84" t="s">
        <v>1828</v>
      </c>
      <c r="E168" s="83"/>
      <c r="F168" s="83">
        <v>0</v>
      </c>
      <c r="G168" s="85">
        <v>0</v>
      </c>
      <c r="H168" s="83"/>
      <c r="I168" s="83"/>
      <c r="J168" s="83" t="s">
        <v>498</v>
      </c>
      <c r="K168" s="83" t="b">
        <v>0</v>
      </c>
      <c r="L168" s="83">
        <v>0</v>
      </c>
      <c r="M168" s="83">
        <v>0</v>
      </c>
      <c r="N168" s="83" t="s">
        <v>1901</v>
      </c>
      <c r="O168" s="83" t="s">
        <v>416</v>
      </c>
    </row>
    <row r="169" spans="1:15" ht="11.25">
      <c r="A169" s="83">
        <v>168</v>
      </c>
      <c r="B169" s="83">
        <v>168</v>
      </c>
      <c r="C169" s="83">
        <v>0</v>
      </c>
      <c r="D169" s="84" t="s">
        <v>1829</v>
      </c>
      <c r="E169" s="83"/>
      <c r="F169" s="83">
        <v>35272099</v>
      </c>
      <c r="G169" s="85">
        <v>28441543</v>
      </c>
      <c r="H169" s="83"/>
      <c r="I169" s="83"/>
      <c r="J169" s="83" t="s">
        <v>498</v>
      </c>
      <c r="K169" s="83" t="b">
        <v>0</v>
      </c>
      <c r="L169" s="83">
        <v>0</v>
      </c>
      <c r="M169" s="83">
        <v>0</v>
      </c>
      <c r="N169" s="83" t="s">
        <v>1901</v>
      </c>
      <c r="O169" s="83" t="s">
        <v>416</v>
      </c>
    </row>
    <row r="170" spans="1:15" ht="11.25">
      <c r="A170" s="83">
        <v>169</v>
      </c>
      <c r="B170" s="83">
        <v>169</v>
      </c>
      <c r="C170" s="83">
        <v>0</v>
      </c>
      <c r="D170" s="84" t="s">
        <v>1830</v>
      </c>
      <c r="E170" s="83"/>
      <c r="F170" s="83">
        <v>635437</v>
      </c>
      <c r="G170" s="85">
        <v>809134</v>
      </c>
      <c r="H170" s="83"/>
      <c r="I170" s="83"/>
      <c r="J170" s="83" t="s">
        <v>498</v>
      </c>
      <c r="K170" s="83" t="b">
        <v>0</v>
      </c>
      <c r="L170" s="83">
        <v>0</v>
      </c>
      <c r="M170" s="83">
        <v>0</v>
      </c>
      <c r="N170" s="83" t="s">
        <v>1901</v>
      </c>
      <c r="O170" s="83" t="s">
        <v>416</v>
      </c>
    </row>
    <row r="171" spans="1:14" ht="11.25">
      <c r="A171" s="10">
        <v>170</v>
      </c>
      <c r="B171" s="10">
        <v>170</v>
      </c>
      <c r="C171" s="10">
        <v>0</v>
      </c>
      <c r="D171" s="84" t="s">
        <v>1831</v>
      </c>
      <c r="F171" s="10">
        <v>1373</v>
      </c>
      <c r="G171" s="72">
        <v>18351</v>
      </c>
      <c r="J171" s="10" t="s">
        <v>498</v>
      </c>
      <c r="K171" s="10" t="b">
        <v>0</v>
      </c>
      <c r="L171" s="10">
        <v>0</v>
      </c>
      <c r="M171" s="10">
        <v>0</v>
      </c>
      <c r="N171" s="10" t="s">
        <v>1901</v>
      </c>
    </row>
    <row r="172" spans="1:14" ht="11.25">
      <c r="A172" s="10">
        <v>171</v>
      </c>
      <c r="B172" s="10">
        <v>171</v>
      </c>
      <c r="C172" s="10">
        <v>0</v>
      </c>
      <c r="D172" s="84" t="s">
        <v>499</v>
      </c>
      <c r="F172" s="10">
        <v>35908909</v>
      </c>
      <c r="G172" s="72">
        <v>29269028</v>
      </c>
      <c r="K172" s="10" t="b">
        <v>1</v>
      </c>
      <c r="L172" s="10">
        <v>0</v>
      </c>
      <c r="M172" s="10">
        <v>0</v>
      </c>
      <c r="N172" s="10" t="s">
        <v>1901</v>
      </c>
    </row>
    <row r="173" spans="1:14" ht="11.25">
      <c r="A173" s="10">
        <v>172</v>
      </c>
      <c r="B173" s="10">
        <v>172</v>
      </c>
      <c r="C173" s="10">
        <v>0</v>
      </c>
      <c r="D173" s="84" t="s">
        <v>500</v>
      </c>
      <c r="F173" s="10">
        <v>0</v>
      </c>
      <c r="G173" s="72">
        <v>0</v>
      </c>
      <c r="H173" s="10" t="s">
        <v>417</v>
      </c>
      <c r="I173" s="10" t="s">
        <v>538</v>
      </c>
      <c r="K173" s="10" t="b">
        <v>0</v>
      </c>
      <c r="L173" s="10">
        <v>0</v>
      </c>
      <c r="M173" s="10">
        <v>0</v>
      </c>
      <c r="N173" s="10" t="s">
        <v>1901</v>
      </c>
    </row>
    <row r="174" spans="1:14" ht="11.25">
      <c r="A174" s="10">
        <v>173</v>
      </c>
      <c r="B174" s="10">
        <v>173</v>
      </c>
      <c r="C174" s="10">
        <v>0</v>
      </c>
      <c r="D174" s="84" t="s">
        <v>1640</v>
      </c>
      <c r="F174" s="10">
        <v>0</v>
      </c>
      <c r="G174" s="72">
        <v>0</v>
      </c>
      <c r="H174" s="10" t="s">
        <v>417</v>
      </c>
      <c r="I174" s="10" t="s">
        <v>538</v>
      </c>
      <c r="K174" s="10" t="b">
        <v>0</v>
      </c>
      <c r="L174" s="10">
        <v>0</v>
      </c>
      <c r="M174" s="10">
        <v>0</v>
      </c>
      <c r="N174" s="10" t="s">
        <v>1901</v>
      </c>
    </row>
    <row r="175" spans="1:14" ht="11.25">
      <c r="A175" s="10">
        <v>174</v>
      </c>
      <c r="B175" s="10">
        <v>174</v>
      </c>
      <c r="C175" s="10">
        <v>0</v>
      </c>
      <c r="D175" s="84" t="s">
        <v>1832</v>
      </c>
      <c r="F175" s="10">
        <v>1470</v>
      </c>
      <c r="G175" s="72">
        <v>1737</v>
      </c>
      <c r="J175" s="10" t="s">
        <v>501</v>
      </c>
      <c r="K175" s="10" t="b">
        <v>0</v>
      </c>
      <c r="L175" s="10">
        <v>0</v>
      </c>
      <c r="M175" s="10">
        <v>0</v>
      </c>
      <c r="N175" s="10" t="s">
        <v>1901</v>
      </c>
    </row>
    <row r="176" spans="1:14" ht="11.25">
      <c r="A176" s="10">
        <v>175</v>
      </c>
      <c r="B176" s="10">
        <v>175</v>
      </c>
      <c r="C176" s="10">
        <v>0</v>
      </c>
      <c r="D176" s="84" t="s">
        <v>1833</v>
      </c>
      <c r="F176" s="10">
        <v>282414</v>
      </c>
      <c r="G176" s="72">
        <v>396569</v>
      </c>
      <c r="J176" s="10" t="s">
        <v>501</v>
      </c>
      <c r="K176" s="10" t="b">
        <v>0</v>
      </c>
      <c r="L176" s="10">
        <v>0</v>
      </c>
      <c r="M176" s="10">
        <v>0</v>
      </c>
      <c r="N176" s="10" t="s">
        <v>1901</v>
      </c>
    </row>
    <row r="177" spans="1:14" ht="11.25">
      <c r="A177" s="10">
        <v>176</v>
      </c>
      <c r="B177" s="10">
        <v>176</v>
      </c>
      <c r="C177" s="10">
        <v>0</v>
      </c>
      <c r="D177" s="84" t="s">
        <v>1834</v>
      </c>
      <c r="F177" s="10">
        <v>150054</v>
      </c>
      <c r="G177" s="72">
        <v>73595</v>
      </c>
      <c r="J177" s="10" t="s">
        <v>501</v>
      </c>
      <c r="K177" s="10" t="b">
        <v>0</v>
      </c>
      <c r="L177" s="10">
        <v>0</v>
      </c>
      <c r="M177" s="10">
        <v>0</v>
      </c>
      <c r="N177" s="10" t="s">
        <v>1901</v>
      </c>
    </row>
    <row r="178" spans="1:14" ht="11.25">
      <c r="A178" s="10">
        <v>177</v>
      </c>
      <c r="B178" s="10">
        <v>177</v>
      </c>
      <c r="C178" s="10">
        <v>0</v>
      </c>
      <c r="D178" s="84" t="s">
        <v>1835</v>
      </c>
      <c r="F178" s="10">
        <v>122057</v>
      </c>
      <c r="G178" s="72">
        <v>138160</v>
      </c>
      <c r="J178" s="10" t="s">
        <v>501</v>
      </c>
      <c r="K178" s="10" t="b">
        <v>0</v>
      </c>
      <c r="L178" s="10">
        <v>0</v>
      </c>
      <c r="M178" s="10">
        <v>0</v>
      </c>
      <c r="N178" s="10" t="s">
        <v>1901</v>
      </c>
    </row>
    <row r="179" spans="1:14" ht="11.25">
      <c r="A179" s="10">
        <v>178</v>
      </c>
      <c r="B179" s="10">
        <v>178</v>
      </c>
      <c r="C179" s="10">
        <v>0</v>
      </c>
      <c r="D179" s="84" t="s">
        <v>502</v>
      </c>
      <c r="F179" s="10">
        <v>555995</v>
      </c>
      <c r="G179" s="72">
        <v>610061</v>
      </c>
      <c r="K179" s="10" t="b">
        <v>1</v>
      </c>
      <c r="L179" s="10">
        <v>0</v>
      </c>
      <c r="M179" s="10">
        <v>0</v>
      </c>
      <c r="N179" s="10" t="s">
        <v>1901</v>
      </c>
    </row>
    <row r="180" spans="1:14" ht="11.25">
      <c r="A180" s="10">
        <v>179</v>
      </c>
      <c r="B180" s="10">
        <v>179</v>
      </c>
      <c r="C180" s="10">
        <v>0</v>
      </c>
      <c r="D180" s="84" t="s">
        <v>503</v>
      </c>
      <c r="F180" s="10">
        <v>0</v>
      </c>
      <c r="G180" s="72">
        <v>0</v>
      </c>
      <c r="H180" s="10" t="s">
        <v>417</v>
      </c>
      <c r="I180" s="10" t="s">
        <v>538</v>
      </c>
      <c r="K180" s="10" t="b">
        <v>0</v>
      </c>
      <c r="L180" s="10">
        <v>0</v>
      </c>
      <c r="M180" s="10">
        <v>0</v>
      </c>
      <c r="N180" s="10" t="s">
        <v>1901</v>
      </c>
    </row>
    <row r="181" spans="1:14" ht="11.25">
      <c r="A181" s="10">
        <v>180</v>
      </c>
      <c r="B181" s="10">
        <v>180</v>
      </c>
      <c r="C181" s="10">
        <v>0</v>
      </c>
      <c r="D181" s="84" t="s">
        <v>1640</v>
      </c>
      <c r="F181" s="10">
        <v>0</v>
      </c>
      <c r="G181" s="72">
        <v>0</v>
      </c>
      <c r="H181" s="10" t="s">
        <v>417</v>
      </c>
      <c r="I181" s="10" t="s">
        <v>538</v>
      </c>
      <c r="K181" s="10" t="b">
        <v>0</v>
      </c>
      <c r="L181" s="10">
        <v>0</v>
      </c>
      <c r="M181" s="10">
        <v>0</v>
      </c>
      <c r="N181" s="10" t="s">
        <v>1901</v>
      </c>
    </row>
    <row r="182" spans="1:14" ht="11.25">
      <c r="A182" s="10">
        <v>181</v>
      </c>
      <c r="B182" s="10">
        <v>181</v>
      </c>
      <c r="C182" s="10">
        <v>0</v>
      </c>
      <c r="D182" s="84" t="s">
        <v>1836</v>
      </c>
      <c r="F182" s="10">
        <v>13241645</v>
      </c>
      <c r="G182" s="72">
        <v>13061254</v>
      </c>
      <c r="J182" s="10" t="s">
        <v>504</v>
      </c>
      <c r="K182" s="10" t="b">
        <v>0</v>
      </c>
      <c r="L182" s="10">
        <v>0</v>
      </c>
      <c r="M182" s="10">
        <v>0</v>
      </c>
      <c r="N182" s="10" t="s">
        <v>1901</v>
      </c>
    </row>
    <row r="183" spans="1:14" ht="11.25">
      <c r="A183" s="10">
        <v>182</v>
      </c>
      <c r="B183" s="10">
        <v>182</v>
      </c>
      <c r="C183" s="10">
        <v>0</v>
      </c>
      <c r="D183" s="84" t="s">
        <v>1837</v>
      </c>
      <c r="F183" s="10">
        <v>15215027</v>
      </c>
      <c r="G183" s="72">
        <v>16350166</v>
      </c>
      <c r="J183" s="10" t="s">
        <v>504</v>
      </c>
      <c r="K183" s="10" t="b">
        <v>0</v>
      </c>
      <c r="L183" s="10">
        <v>0</v>
      </c>
      <c r="M183" s="10">
        <v>0</v>
      </c>
      <c r="N183" s="10" t="s">
        <v>1901</v>
      </c>
    </row>
    <row r="184" spans="1:14" ht="11.25">
      <c r="A184" s="10">
        <v>183</v>
      </c>
      <c r="B184" s="10">
        <v>183</v>
      </c>
      <c r="C184" s="10">
        <v>0</v>
      </c>
      <c r="D184" s="84" t="s">
        <v>1838</v>
      </c>
      <c r="F184" s="10">
        <v>108476</v>
      </c>
      <c r="G184" s="72">
        <v>111760</v>
      </c>
      <c r="J184" s="10" t="s">
        <v>505</v>
      </c>
      <c r="K184" s="10" t="b">
        <v>0</v>
      </c>
      <c r="L184" s="10">
        <v>0</v>
      </c>
      <c r="M184" s="10">
        <v>0</v>
      </c>
      <c r="N184" s="10" t="s">
        <v>1901</v>
      </c>
    </row>
    <row r="185" spans="1:14" ht="11.25">
      <c r="A185" s="10">
        <v>184</v>
      </c>
      <c r="B185" s="10">
        <v>184</v>
      </c>
      <c r="C185" s="10">
        <v>0</v>
      </c>
      <c r="D185" s="84" t="s">
        <v>1839</v>
      </c>
      <c r="F185" s="10">
        <v>5292007</v>
      </c>
      <c r="G185" s="72">
        <v>4670772</v>
      </c>
      <c r="J185" s="10" t="s">
        <v>504</v>
      </c>
      <c r="K185" s="10" t="b">
        <v>0</v>
      </c>
      <c r="L185" s="10">
        <v>0</v>
      </c>
      <c r="M185" s="10">
        <v>0</v>
      </c>
      <c r="N185" s="10" t="s">
        <v>1901</v>
      </c>
    </row>
    <row r="186" spans="1:14" ht="11.25">
      <c r="A186" s="10">
        <v>185</v>
      </c>
      <c r="B186" s="10">
        <v>185</v>
      </c>
      <c r="C186" s="10">
        <v>0</v>
      </c>
      <c r="D186" s="84" t="s">
        <v>1840</v>
      </c>
      <c r="F186" s="10">
        <v>2580565</v>
      </c>
      <c r="G186" s="72">
        <v>2523484</v>
      </c>
      <c r="J186" s="10" t="s">
        <v>504</v>
      </c>
      <c r="K186" s="10" t="b">
        <v>0</v>
      </c>
      <c r="L186" s="10">
        <v>0</v>
      </c>
      <c r="M186" s="10">
        <v>0</v>
      </c>
      <c r="N186" s="10" t="s">
        <v>1901</v>
      </c>
    </row>
    <row r="187" spans="1:14" ht="11.25">
      <c r="A187" s="10">
        <v>186</v>
      </c>
      <c r="B187" s="10">
        <v>186</v>
      </c>
      <c r="C187" s="10">
        <v>0</v>
      </c>
      <c r="D187" s="84" t="s">
        <v>1841</v>
      </c>
      <c r="F187" s="10">
        <v>4632927</v>
      </c>
      <c r="G187" s="72">
        <v>3638274</v>
      </c>
      <c r="J187" s="10" t="s">
        <v>504</v>
      </c>
      <c r="K187" s="10" t="b">
        <v>0</v>
      </c>
      <c r="L187" s="10">
        <v>0</v>
      </c>
      <c r="M187" s="10">
        <v>0</v>
      </c>
      <c r="N187" s="10" t="s">
        <v>1901</v>
      </c>
    </row>
    <row r="188" spans="1:14" ht="11.25">
      <c r="A188" s="10">
        <v>187</v>
      </c>
      <c r="B188" s="10">
        <v>187</v>
      </c>
      <c r="C188" s="10">
        <v>0</v>
      </c>
      <c r="D188" s="84" t="s">
        <v>1842</v>
      </c>
      <c r="F188" s="10">
        <v>14541949</v>
      </c>
      <c r="G188" s="72">
        <v>12847612</v>
      </c>
      <c r="J188" s="10" t="s">
        <v>504</v>
      </c>
      <c r="K188" s="10" t="b">
        <v>0</v>
      </c>
      <c r="L188" s="10">
        <v>0</v>
      </c>
      <c r="M188" s="10">
        <v>0</v>
      </c>
      <c r="N188" s="10" t="s">
        <v>1901</v>
      </c>
    </row>
    <row r="189" spans="1:14" ht="11.25">
      <c r="A189" s="10">
        <v>188</v>
      </c>
      <c r="B189" s="10">
        <v>188</v>
      </c>
      <c r="C189" s="10">
        <v>0</v>
      </c>
      <c r="D189" s="84" t="s">
        <v>1843</v>
      </c>
      <c r="F189" s="10">
        <v>0</v>
      </c>
      <c r="G189" s="72">
        <v>0</v>
      </c>
      <c r="J189" s="10" t="s">
        <v>504</v>
      </c>
      <c r="K189" s="10" t="b">
        <v>0</v>
      </c>
      <c r="L189" s="10">
        <v>0</v>
      </c>
      <c r="M189" s="10">
        <v>0</v>
      </c>
      <c r="N189" s="10" t="s">
        <v>1901</v>
      </c>
    </row>
    <row r="190" spans="1:14" ht="11.25">
      <c r="A190" s="10">
        <v>189</v>
      </c>
      <c r="B190" s="10">
        <v>189</v>
      </c>
      <c r="C190" s="10">
        <v>0</v>
      </c>
      <c r="D190" s="84" t="s">
        <v>1844</v>
      </c>
      <c r="F190" s="10">
        <v>6087900</v>
      </c>
      <c r="G190" s="72">
        <v>6031140</v>
      </c>
      <c r="J190" s="10" t="s">
        <v>504</v>
      </c>
      <c r="K190" s="10" t="b">
        <v>0</v>
      </c>
      <c r="L190" s="10">
        <v>0</v>
      </c>
      <c r="M190" s="10">
        <v>0</v>
      </c>
      <c r="N190" s="10" t="s">
        <v>1901</v>
      </c>
    </row>
    <row r="191" spans="1:14" ht="11.25">
      <c r="A191" s="10">
        <v>190</v>
      </c>
      <c r="B191" s="10">
        <v>190</v>
      </c>
      <c r="C191" s="10">
        <v>0</v>
      </c>
      <c r="D191" s="84" t="s">
        <v>1845</v>
      </c>
      <c r="F191" s="10">
        <v>0</v>
      </c>
      <c r="G191" s="72">
        <v>0</v>
      </c>
      <c r="J191" s="10" t="s">
        <v>505</v>
      </c>
      <c r="K191" s="10" t="b">
        <v>0</v>
      </c>
      <c r="L191" s="10">
        <v>0</v>
      </c>
      <c r="M191" s="10">
        <v>0</v>
      </c>
      <c r="N191" s="10" t="s">
        <v>1901</v>
      </c>
    </row>
    <row r="192" spans="1:14" ht="11.25">
      <c r="A192" s="10">
        <v>191</v>
      </c>
      <c r="B192" s="10">
        <v>191</v>
      </c>
      <c r="C192" s="10">
        <v>0</v>
      </c>
      <c r="D192" s="87" t="s">
        <v>1846</v>
      </c>
      <c r="F192" s="10">
        <v>0</v>
      </c>
      <c r="G192" s="72">
        <v>0</v>
      </c>
      <c r="J192" s="10" t="s">
        <v>504</v>
      </c>
      <c r="K192" s="10" t="b">
        <v>0</v>
      </c>
      <c r="L192" s="10">
        <v>0</v>
      </c>
      <c r="M192" s="10">
        <v>0</v>
      </c>
      <c r="N192" s="10" t="s">
        <v>1901</v>
      </c>
    </row>
    <row r="193" spans="1:14" ht="11.25">
      <c r="A193" s="10">
        <v>192</v>
      </c>
      <c r="B193" s="10">
        <v>192</v>
      </c>
      <c r="C193" s="10">
        <v>0</v>
      </c>
      <c r="D193" s="87" t="s">
        <v>1847</v>
      </c>
      <c r="F193" s="10">
        <v>2560020</v>
      </c>
      <c r="G193" s="72">
        <v>2879619</v>
      </c>
      <c r="J193" s="10" t="s">
        <v>504</v>
      </c>
      <c r="K193" s="10" t="b">
        <v>0</v>
      </c>
      <c r="L193" s="10">
        <v>0</v>
      </c>
      <c r="M193" s="10">
        <v>0</v>
      </c>
      <c r="N193" s="10" t="s">
        <v>1901</v>
      </c>
    </row>
    <row r="194" spans="1:14" ht="11.25">
      <c r="A194" s="10">
        <v>193</v>
      </c>
      <c r="B194" s="10">
        <v>193</v>
      </c>
      <c r="C194" s="10">
        <v>0</v>
      </c>
      <c r="D194" s="84" t="s">
        <v>1848</v>
      </c>
      <c r="F194" s="10">
        <v>2653105</v>
      </c>
      <c r="G194" s="72">
        <v>2273691</v>
      </c>
      <c r="J194" s="10" t="s">
        <v>504</v>
      </c>
      <c r="K194" s="10" t="b">
        <v>0</v>
      </c>
      <c r="L194" s="10">
        <v>0</v>
      </c>
      <c r="M194" s="10">
        <v>0</v>
      </c>
      <c r="N194" s="10" t="s">
        <v>1901</v>
      </c>
    </row>
    <row r="195" spans="1:14" ht="11.25">
      <c r="A195" s="10">
        <v>194</v>
      </c>
      <c r="B195" s="10">
        <v>194</v>
      </c>
      <c r="C195" s="10">
        <v>0</v>
      </c>
      <c r="D195" s="84" t="s">
        <v>506</v>
      </c>
      <c r="F195" s="10">
        <v>66696669</v>
      </c>
      <c r="G195" s="72">
        <v>64164252</v>
      </c>
      <c r="K195" s="10" t="b">
        <v>1</v>
      </c>
      <c r="L195" s="10">
        <v>0</v>
      </c>
      <c r="M195" s="10">
        <v>0</v>
      </c>
      <c r="N195" s="10" t="s">
        <v>1901</v>
      </c>
    </row>
    <row r="196" spans="1:14" ht="11.25">
      <c r="A196" s="10">
        <v>195</v>
      </c>
      <c r="B196" s="10">
        <v>195</v>
      </c>
      <c r="C196" s="10">
        <v>0</v>
      </c>
      <c r="D196" s="84" t="s">
        <v>1651</v>
      </c>
      <c r="F196" s="10">
        <v>0</v>
      </c>
      <c r="G196" s="72">
        <v>0</v>
      </c>
      <c r="H196" s="10" t="s">
        <v>417</v>
      </c>
      <c r="I196" s="10" t="s">
        <v>538</v>
      </c>
      <c r="J196" s="10" t="s">
        <v>507</v>
      </c>
      <c r="K196" s="10" t="b">
        <v>0</v>
      </c>
      <c r="L196" s="10">
        <v>0</v>
      </c>
      <c r="M196" s="10">
        <v>0</v>
      </c>
      <c r="N196" s="10" t="s">
        <v>1901</v>
      </c>
    </row>
    <row r="197" spans="1:14" ht="11.25">
      <c r="A197" s="10">
        <v>196</v>
      </c>
      <c r="B197" s="10">
        <v>196</v>
      </c>
      <c r="C197" s="10">
        <v>0</v>
      </c>
      <c r="D197" s="84" t="s">
        <v>1849</v>
      </c>
      <c r="F197" s="10">
        <v>3400967</v>
      </c>
      <c r="G197" s="72">
        <v>3277337</v>
      </c>
      <c r="J197" s="10" t="s">
        <v>507</v>
      </c>
      <c r="K197" s="10" t="b">
        <v>0</v>
      </c>
      <c r="L197" s="10">
        <v>0</v>
      </c>
      <c r="M197" s="10">
        <v>0</v>
      </c>
      <c r="N197" s="10" t="s">
        <v>1901</v>
      </c>
    </row>
    <row r="198" spans="1:14" ht="11.25">
      <c r="A198" s="10">
        <v>197</v>
      </c>
      <c r="B198" s="10">
        <v>197</v>
      </c>
      <c r="C198" s="10">
        <v>0</v>
      </c>
      <c r="D198" s="84" t="s">
        <v>508</v>
      </c>
      <c r="F198" s="10">
        <v>70097636</v>
      </c>
      <c r="G198" s="72">
        <v>67441589</v>
      </c>
      <c r="K198" s="10" t="b">
        <v>1</v>
      </c>
      <c r="L198" s="10">
        <v>0</v>
      </c>
      <c r="M198" s="10">
        <v>0</v>
      </c>
      <c r="N198" s="10" t="s">
        <v>1901</v>
      </c>
    </row>
    <row r="199" spans="1:14" ht="11.25">
      <c r="A199" s="10">
        <v>198</v>
      </c>
      <c r="B199" s="10">
        <v>198</v>
      </c>
      <c r="C199" s="10">
        <v>0</v>
      </c>
      <c r="D199" s="84" t="s">
        <v>509</v>
      </c>
      <c r="F199" s="10">
        <v>1246263787</v>
      </c>
      <c r="G199" s="72">
        <v>1074748207</v>
      </c>
      <c r="K199" s="10" t="b">
        <v>1</v>
      </c>
      <c r="L199" s="10">
        <v>0</v>
      </c>
      <c r="M199" s="10">
        <v>0</v>
      </c>
      <c r="N199" s="10" t="s">
        <v>1901</v>
      </c>
    </row>
  </sheetData>
  <sheetProtection/>
  <printOptions/>
  <pageMargins left="0.75" right="0.75" top="1" bottom="1" header="0.5" footer="0.5"/>
  <pageSetup horizontalDpi="600" verticalDpi="600" orientation="portrait" r:id="rId1"/>
</worksheet>
</file>

<file path=xl/worksheets/sheet41.xml><?xml version="1.0" encoding="utf-8"?>
<worksheet xmlns="http://schemas.openxmlformats.org/spreadsheetml/2006/main" xmlns:r="http://schemas.openxmlformats.org/officeDocument/2006/relationships">
  <sheetPr>
    <tabColor indexed="26"/>
  </sheetPr>
  <dimension ref="A1:AJ127"/>
  <sheetViews>
    <sheetView zoomScalePageLayoutView="0" workbookViewId="0" topLeftCell="F1">
      <selection activeCell="L1" sqref="L1:L16384"/>
    </sheetView>
  </sheetViews>
  <sheetFormatPr defaultColWidth="9.00390625" defaultRowHeight="15.75"/>
  <cols>
    <col min="6" max="6" width="36.375" style="0" bestFit="1" customWidth="1"/>
    <col min="18" max="18" width="11.375" style="0" bestFit="1" customWidth="1"/>
  </cols>
  <sheetData>
    <row r="1" spans="1:36" ht="15.75">
      <c r="A1" t="s">
        <v>403</v>
      </c>
      <c r="B1" t="s">
        <v>404</v>
      </c>
      <c r="C1" t="s">
        <v>405</v>
      </c>
      <c r="D1" t="s">
        <v>374</v>
      </c>
      <c r="E1" t="s">
        <v>375</v>
      </c>
      <c r="F1" t="s">
        <v>1757</v>
      </c>
      <c r="G1" t="s">
        <v>1048</v>
      </c>
      <c r="H1" t="s">
        <v>991</v>
      </c>
      <c r="I1" t="s">
        <v>1758</v>
      </c>
      <c r="J1" t="s">
        <v>1759</v>
      </c>
      <c r="K1" t="s">
        <v>1760</v>
      </c>
      <c r="L1" t="s">
        <v>1761</v>
      </c>
      <c r="M1" t="s">
        <v>995</v>
      </c>
      <c r="N1" t="s">
        <v>996</v>
      </c>
      <c r="O1" t="s">
        <v>997</v>
      </c>
      <c r="P1" t="s">
        <v>998</v>
      </c>
      <c r="Q1" t="s">
        <v>999</v>
      </c>
      <c r="R1" s="33" t="s">
        <v>1762</v>
      </c>
      <c r="S1" t="s">
        <v>1763</v>
      </c>
      <c r="T1" t="s">
        <v>1059</v>
      </c>
      <c r="U1" t="s">
        <v>1004</v>
      </c>
      <c r="V1" t="s">
        <v>1764</v>
      </c>
      <c r="W1" t="s">
        <v>1765</v>
      </c>
      <c r="X1" t="s">
        <v>1766</v>
      </c>
      <c r="Y1" t="s">
        <v>1767</v>
      </c>
      <c r="Z1" t="s">
        <v>1008</v>
      </c>
      <c r="AA1" t="s">
        <v>1009</v>
      </c>
      <c r="AB1" t="s">
        <v>1010</v>
      </c>
      <c r="AC1" t="s">
        <v>1011</v>
      </c>
      <c r="AD1" t="s">
        <v>1012</v>
      </c>
      <c r="AE1" t="s">
        <v>1768</v>
      </c>
      <c r="AF1" t="s">
        <v>411</v>
      </c>
      <c r="AG1" t="s">
        <v>410</v>
      </c>
      <c r="AH1" t="s">
        <v>412</v>
      </c>
      <c r="AI1" t="s">
        <v>413</v>
      </c>
      <c r="AJ1" t="s">
        <v>415</v>
      </c>
    </row>
    <row r="2" spans="1:36" ht="15.75">
      <c r="A2">
        <v>1</v>
      </c>
      <c r="B2">
        <v>1</v>
      </c>
      <c r="C2">
        <v>0</v>
      </c>
      <c r="D2" t="s">
        <v>449</v>
      </c>
      <c r="F2" t="s">
        <v>1769</v>
      </c>
      <c r="G2" t="s">
        <v>1770</v>
      </c>
      <c r="L2">
        <v>22243</v>
      </c>
      <c r="M2">
        <v>0</v>
      </c>
      <c r="N2">
        <v>0</v>
      </c>
      <c r="O2">
        <v>0</v>
      </c>
      <c r="P2">
        <v>1489791</v>
      </c>
      <c r="Q2">
        <v>0</v>
      </c>
      <c r="R2" s="33">
        <v>1489791</v>
      </c>
      <c r="S2">
        <v>561500339</v>
      </c>
      <c r="T2">
        <v>0</v>
      </c>
      <c r="U2">
        <v>0</v>
      </c>
      <c r="V2">
        <v>0</v>
      </c>
      <c r="W2">
        <v>0</v>
      </c>
      <c r="X2">
        <v>0</v>
      </c>
      <c r="Y2">
        <v>0</v>
      </c>
      <c r="Z2">
        <v>0</v>
      </c>
      <c r="AA2">
        <v>0</v>
      </c>
      <c r="AB2">
        <v>0</v>
      </c>
      <c r="AC2">
        <v>0</v>
      </c>
      <c r="AD2">
        <v>0</v>
      </c>
      <c r="AE2">
        <v>0</v>
      </c>
      <c r="AF2" t="b">
        <v>0</v>
      </c>
      <c r="AJ2" t="s">
        <v>1901</v>
      </c>
    </row>
    <row r="3" spans="1:36" ht="15.75">
      <c r="A3">
        <v>2</v>
      </c>
      <c r="B3">
        <v>2</v>
      </c>
      <c r="C3">
        <v>0</v>
      </c>
      <c r="D3" t="s">
        <v>450</v>
      </c>
      <c r="F3" t="s">
        <v>1771</v>
      </c>
      <c r="G3" t="s">
        <v>1770</v>
      </c>
      <c r="L3">
        <v>362075</v>
      </c>
      <c r="M3">
        <v>0</v>
      </c>
      <c r="N3">
        <v>0</v>
      </c>
      <c r="O3">
        <v>0</v>
      </c>
      <c r="P3">
        <v>11498660</v>
      </c>
      <c r="Q3">
        <v>0</v>
      </c>
      <c r="R3" s="33">
        <v>11498660</v>
      </c>
      <c r="S3">
        <v>561500340</v>
      </c>
      <c r="T3">
        <v>0</v>
      </c>
      <c r="U3">
        <v>0</v>
      </c>
      <c r="V3">
        <v>0</v>
      </c>
      <c r="W3">
        <v>0</v>
      </c>
      <c r="X3">
        <v>0</v>
      </c>
      <c r="Y3">
        <v>0</v>
      </c>
      <c r="Z3">
        <v>0</v>
      </c>
      <c r="AA3">
        <v>0</v>
      </c>
      <c r="AB3">
        <v>0</v>
      </c>
      <c r="AC3">
        <v>0</v>
      </c>
      <c r="AD3">
        <v>0</v>
      </c>
      <c r="AE3">
        <v>0</v>
      </c>
      <c r="AF3" t="b">
        <v>0</v>
      </c>
      <c r="AJ3" t="s">
        <v>1901</v>
      </c>
    </row>
    <row r="4" spans="1:36" ht="15.75">
      <c r="A4">
        <v>3</v>
      </c>
      <c r="B4">
        <v>3</v>
      </c>
      <c r="C4">
        <v>0</v>
      </c>
      <c r="D4" t="s">
        <v>451</v>
      </c>
      <c r="F4" t="s">
        <v>1771</v>
      </c>
      <c r="G4" t="s">
        <v>1770</v>
      </c>
      <c r="L4">
        <v>7077</v>
      </c>
      <c r="M4">
        <v>0</v>
      </c>
      <c r="N4">
        <v>0</v>
      </c>
      <c r="O4">
        <v>0</v>
      </c>
      <c r="P4">
        <v>0</v>
      </c>
      <c r="Q4">
        <v>0</v>
      </c>
      <c r="R4" s="33">
        <v>0</v>
      </c>
      <c r="S4">
        <v>561500341</v>
      </c>
      <c r="T4">
        <v>0</v>
      </c>
      <c r="U4">
        <v>0</v>
      </c>
      <c r="V4">
        <v>0</v>
      </c>
      <c r="W4">
        <v>0</v>
      </c>
      <c r="X4">
        <v>0</v>
      </c>
      <c r="Y4">
        <v>0</v>
      </c>
      <c r="Z4">
        <v>0</v>
      </c>
      <c r="AA4">
        <v>0</v>
      </c>
      <c r="AB4">
        <v>0</v>
      </c>
      <c r="AC4">
        <v>0</v>
      </c>
      <c r="AD4">
        <v>0</v>
      </c>
      <c r="AE4">
        <v>0</v>
      </c>
      <c r="AF4" t="b">
        <v>0</v>
      </c>
      <c r="AJ4" t="s">
        <v>1901</v>
      </c>
    </row>
    <row r="5" spans="1:36" ht="15.75">
      <c r="A5">
        <v>4</v>
      </c>
      <c r="B5">
        <v>4</v>
      </c>
      <c r="C5">
        <v>0</v>
      </c>
      <c r="D5" t="s">
        <v>452</v>
      </c>
      <c r="F5" t="s">
        <v>1772</v>
      </c>
      <c r="G5" t="s">
        <v>1770</v>
      </c>
      <c r="L5">
        <v>0</v>
      </c>
      <c r="M5">
        <v>0</v>
      </c>
      <c r="N5">
        <v>0</v>
      </c>
      <c r="O5">
        <v>0</v>
      </c>
      <c r="P5">
        <v>0</v>
      </c>
      <c r="Q5">
        <v>18696796</v>
      </c>
      <c r="R5" s="33">
        <v>18696796</v>
      </c>
      <c r="S5">
        <v>561500342</v>
      </c>
      <c r="T5">
        <v>0</v>
      </c>
      <c r="U5">
        <v>0</v>
      </c>
      <c r="V5">
        <v>0</v>
      </c>
      <c r="W5">
        <v>0</v>
      </c>
      <c r="X5">
        <v>0</v>
      </c>
      <c r="Y5">
        <v>0</v>
      </c>
      <c r="Z5">
        <v>0</v>
      </c>
      <c r="AA5">
        <v>0</v>
      </c>
      <c r="AB5">
        <v>0</v>
      </c>
      <c r="AC5">
        <v>0</v>
      </c>
      <c r="AD5">
        <v>561500352</v>
      </c>
      <c r="AE5">
        <v>0</v>
      </c>
      <c r="AF5" t="b">
        <v>0</v>
      </c>
      <c r="AJ5" t="s">
        <v>1901</v>
      </c>
    </row>
    <row r="6" spans="1:36" ht="15.75">
      <c r="A6">
        <v>5</v>
      </c>
      <c r="B6">
        <v>5</v>
      </c>
      <c r="C6">
        <v>0</v>
      </c>
      <c r="D6" t="s">
        <v>453</v>
      </c>
      <c r="F6" t="s">
        <v>1772</v>
      </c>
      <c r="G6" t="s">
        <v>1770</v>
      </c>
      <c r="L6">
        <v>1294355</v>
      </c>
      <c r="M6">
        <v>0</v>
      </c>
      <c r="N6">
        <v>0</v>
      </c>
      <c r="O6">
        <v>0</v>
      </c>
      <c r="P6">
        <v>15356219</v>
      </c>
      <c r="Q6">
        <v>570331</v>
      </c>
      <c r="R6" s="33">
        <v>15926550</v>
      </c>
      <c r="S6">
        <v>0</v>
      </c>
      <c r="T6">
        <v>0</v>
      </c>
      <c r="U6">
        <v>0</v>
      </c>
      <c r="V6">
        <v>0</v>
      </c>
      <c r="W6">
        <v>0</v>
      </c>
      <c r="X6">
        <v>0</v>
      </c>
      <c r="Y6">
        <v>0</v>
      </c>
      <c r="Z6">
        <v>0</v>
      </c>
      <c r="AA6">
        <v>0</v>
      </c>
      <c r="AB6">
        <v>0</v>
      </c>
      <c r="AC6">
        <v>0</v>
      </c>
      <c r="AD6">
        <v>561500353</v>
      </c>
      <c r="AE6">
        <v>0</v>
      </c>
      <c r="AF6" t="b">
        <v>0</v>
      </c>
      <c r="AJ6" t="s">
        <v>1901</v>
      </c>
    </row>
    <row r="7" spans="1:36" ht="15.75">
      <c r="A7">
        <v>6</v>
      </c>
      <c r="B7">
        <v>6</v>
      </c>
      <c r="C7">
        <v>0</v>
      </c>
      <c r="D7" t="s">
        <v>454</v>
      </c>
      <c r="F7" t="s">
        <v>1772</v>
      </c>
      <c r="G7" t="s">
        <v>1770</v>
      </c>
      <c r="L7">
        <v>0</v>
      </c>
      <c r="M7">
        <v>0</v>
      </c>
      <c r="N7">
        <v>0</v>
      </c>
      <c r="O7">
        <v>0</v>
      </c>
      <c r="P7">
        <v>0</v>
      </c>
      <c r="Q7">
        <v>-175723</v>
      </c>
      <c r="R7" s="33">
        <v>-175723</v>
      </c>
      <c r="S7">
        <v>0</v>
      </c>
      <c r="T7">
        <v>0</v>
      </c>
      <c r="U7">
        <v>0</v>
      </c>
      <c r="V7">
        <v>0</v>
      </c>
      <c r="W7">
        <v>0</v>
      </c>
      <c r="X7">
        <v>0</v>
      </c>
      <c r="Y7">
        <v>0</v>
      </c>
      <c r="Z7">
        <v>0</v>
      </c>
      <c r="AA7">
        <v>0</v>
      </c>
      <c r="AB7">
        <v>0</v>
      </c>
      <c r="AC7">
        <v>0</v>
      </c>
      <c r="AD7">
        <v>561500354</v>
      </c>
      <c r="AE7">
        <v>0</v>
      </c>
      <c r="AF7" t="b">
        <v>0</v>
      </c>
      <c r="AJ7" t="s">
        <v>1901</v>
      </c>
    </row>
    <row r="8" spans="1:36" ht="15.75">
      <c r="A8">
        <v>7</v>
      </c>
      <c r="B8">
        <v>7</v>
      </c>
      <c r="C8">
        <v>0</v>
      </c>
      <c r="D8" t="s">
        <v>455</v>
      </c>
      <c r="F8" t="s">
        <v>1773</v>
      </c>
      <c r="G8" t="s">
        <v>1770</v>
      </c>
      <c r="L8">
        <v>2365522</v>
      </c>
      <c r="M8">
        <v>0</v>
      </c>
      <c r="N8">
        <v>0</v>
      </c>
      <c r="O8">
        <v>0</v>
      </c>
      <c r="P8">
        <v>13192030</v>
      </c>
      <c r="Q8">
        <v>13509540</v>
      </c>
      <c r="R8" s="33">
        <v>26701570</v>
      </c>
      <c r="S8">
        <v>561500343</v>
      </c>
      <c r="T8">
        <v>0</v>
      </c>
      <c r="U8">
        <v>0</v>
      </c>
      <c r="V8">
        <v>0</v>
      </c>
      <c r="W8">
        <v>0</v>
      </c>
      <c r="X8">
        <v>0</v>
      </c>
      <c r="Y8">
        <v>0</v>
      </c>
      <c r="Z8">
        <v>0</v>
      </c>
      <c r="AA8">
        <v>0</v>
      </c>
      <c r="AB8">
        <v>0</v>
      </c>
      <c r="AC8">
        <v>0</v>
      </c>
      <c r="AD8">
        <v>561500355</v>
      </c>
      <c r="AE8">
        <v>0</v>
      </c>
      <c r="AF8" t="b">
        <v>0</v>
      </c>
      <c r="AJ8" t="s">
        <v>1901</v>
      </c>
    </row>
    <row r="9" spans="1:36" ht="15.75">
      <c r="A9">
        <v>8</v>
      </c>
      <c r="B9">
        <v>8</v>
      </c>
      <c r="C9">
        <v>0</v>
      </c>
      <c r="D9" t="s">
        <v>456</v>
      </c>
      <c r="F9" t="s">
        <v>1773</v>
      </c>
      <c r="G9" t="s">
        <v>1770</v>
      </c>
      <c r="L9">
        <v>0</v>
      </c>
      <c r="M9">
        <v>0</v>
      </c>
      <c r="N9">
        <v>0</v>
      </c>
      <c r="O9">
        <v>0</v>
      </c>
      <c r="P9">
        <v>0</v>
      </c>
      <c r="Q9">
        <v>510623</v>
      </c>
      <c r="R9" s="33">
        <v>510623</v>
      </c>
      <c r="S9">
        <v>0</v>
      </c>
      <c r="T9">
        <v>0</v>
      </c>
      <c r="U9">
        <v>0</v>
      </c>
      <c r="V9">
        <v>0</v>
      </c>
      <c r="W9">
        <v>0</v>
      </c>
      <c r="X9">
        <v>0</v>
      </c>
      <c r="Y9">
        <v>0</v>
      </c>
      <c r="Z9">
        <v>0</v>
      </c>
      <c r="AA9">
        <v>0</v>
      </c>
      <c r="AB9">
        <v>0</v>
      </c>
      <c r="AC9">
        <v>0</v>
      </c>
      <c r="AD9">
        <v>561500356</v>
      </c>
      <c r="AE9">
        <v>0</v>
      </c>
      <c r="AF9" t="b">
        <v>0</v>
      </c>
      <c r="AJ9" t="s">
        <v>1901</v>
      </c>
    </row>
    <row r="10" spans="1:36" ht="15.75">
      <c r="A10">
        <v>9</v>
      </c>
      <c r="B10">
        <v>9</v>
      </c>
      <c r="C10">
        <v>0</v>
      </c>
      <c r="D10" t="s">
        <v>457</v>
      </c>
      <c r="F10" t="s">
        <v>1774</v>
      </c>
      <c r="G10" t="s">
        <v>1770</v>
      </c>
      <c r="L10">
        <v>1133871</v>
      </c>
      <c r="M10">
        <v>0</v>
      </c>
      <c r="N10">
        <v>0</v>
      </c>
      <c r="O10">
        <v>0</v>
      </c>
      <c r="P10">
        <v>6057280</v>
      </c>
      <c r="Q10">
        <v>0</v>
      </c>
      <c r="R10" s="33">
        <v>6057280</v>
      </c>
      <c r="S10">
        <v>561500344</v>
      </c>
      <c r="T10">
        <v>0</v>
      </c>
      <c r="U10">
        <v>0</v>
      </c>
      <c r="V10">
        <v>0</v>
      </c>
      <c r="W10">
        <v>0</v>
      </c>
      <c r="X10">
        <v>0</v>
      </c>
      <c r="Y10">
        <v>0</v>
      </c>
      <c r="Z10">
        <v>0</v>
      </c>
      <c r="AA10">
        <v>0</v>
      </c>
      <c r="AB10">
        <v>0</v>
      </c>
      <c r="AC10">
        <v>0</v>
      </c>
      <c r="AD10">
        <v>0</v>
      </c>
      <c r="AE10">
        <v>0</v>
      </c>
      <c r="AF10" t="b">
        <v>0</v>
      </c>
      <c r="AJ10" t="s">
        <v>1901</v>
      </c>
    </row>
    <row r="11" spans="1:36" ht="15.75">
      <c r="A11">
        <v>10</v>
      </c>
      <c r="B11">
        <v>10</v>
      </c>
      <c r="C11">
        <v>0</v>
      </c>
      <c r="D11" t="s">
        <v>458</v>
      </c>
      <c r="F11" t="s">
        <v>1775</v>
      </c>
      <c r="G11" t="s">
        <v>1770</v>
      </c>
      <c r="L11">
        <v>443113</v>
      </c>
      <c r="M11">
        <v>0</v>
      </c>
      <c r="N11">
        <v>0</v>
      </c>
      <c r="O11">
        <v>0</v>
      </c>
      <c r="P11">
        <v>9412800</v>
      </c>
      <c r="Q11">
        <v>-203150</v>
      </c>
      <c r="R11" s="33">
        <v>9209650</v>
      </c>
      <c r="S11">
        <v>561500345</v>
      </c>
      <c r="T11">
        <v>0</v>
      </c>
      <c r="U11">
        <v>0</v>
      </c>
      <c r="V11">
        <v>0</v>
      </c>
      <c r="W11">
        <v>0</v>
      </c>
      <c r="X11">
        <v>0</v>
      </c>
      <c r="Y11">
        <v>0</v>
      </c>
      <c r="Z11">
        <v>0</v>
      </c>
      <c r="AA11">
        <v>0</v>
      </c>
      <c r="AB11">
        <v>0</v>
      </c>
      <c r="AC11">
        <v>0</v>
      </c>
      <c r="AD11">
        <v>561500357</v>
      </c>
      <c r="AE11">
        <v>0</v>
      </c>
      <c r="AF11" t="b">
        <v>0</v>
      </c>
      <c r="AJ11" t="s">
        <v>1901</v>
      </c>
    </row>
    <row r="12" spans="1:36" ht="15.75">
      <c r="A12">
        <v>11</v>
      </c>
      <c r="B12">
        <v>11</v>
      </c>
      <c r="C12">
        <v>0</v>
      </c>
      <c r="D12" t="s">
        <v>459</v>
      </c>
      <c r="F12" t="s">
        <v>1776</v>
      </c>
      <c r="G12" t="s">
        <v>1770</v>
      </c>
      <c r="L12">
        <v>455505</v>
      </c>
      <c r="M12">
        <v>0</v>
      </c>
      <c r="N12">
        <v>0</v>
      </c>
      <c r="O12">
        <v>0</v>
      </c>
      <c r="P12">
        <v>4793424</v>
      </c>
      <c r="Q12">
        <v>-515354</v>
      </c>
      <c r="R12" s="33">
        <v>4278070</v>
      </c>
      <c r="S12">
        <v>561500346</v>
      </c>
      <c r="T12">
        <v>0</v>
      </c>
      <c r="U12">
        <v>0</v>
      </c>
      <c r="V12">
        <v>0</v>
      </c>
      <c r="W12">
        <v>0</v>
      </c>
      <c r="X12">
        <v>0</v>
      </c>
      <c r="Y12">
        <v>0</v>
      </c>
      <c r="Z12">
        <v>0</v>
      </c>
      <c r="AA12">
        <v>0</v>
      </c>
      <c r="AB12">
        <v>0</v>
      </c>
      <c r="AC12">
        <v>0</v>
      </c>
      <c r="AD12">
        <v>561500358</v>
      </c>
      <c r="AE12">
        <v>0</v>
      </c>
      <c r="AF12" t="b">
        <v>0</v>
      </c>
      <c r="AJ12" t="s">
        <v>1901</v>
      </c>
    </row>
    <row r="13" spans="1:36" ht="15.75">
      <c r="A13">
        <v>12</v>
      </c>
      <c r="B13">
        <v>12</v>
      </c>
      <c r="C13">
        <v>0</v>
      </c>
      <c r="D13" t="s">
        <v>460</v>
      </c>
      <c r="F13" t="s">
        <v>1305</v>
      </c>
      <c r="G13" t="s">
        <v>1770</v>
      </c>
      <c r="L13">
        <v>723917</v>
      </c>
      <c r="M13">
        <v>0</v>
      </c>
      <c r="N13">
        <v>0</v>
      </c>
      <c r="O13">
        <v>34329552</v>
      </c>
      <c r="P13">
        <v>4817261</v>
      </c>
      <c r="Q13">
        <v>51022</v>
      </c>
      <c r="R13" s="33">
        <v>39197835</v>
      </c>
      <c r="S13">
        <v>561500347</v>
      </c>
      <c r="T13">
        <v>0</v>
      </c>
      <c r="U13">
        <v>0</v>
      </c>
      <c r="V13">
        <v>0</v>
      </c>
      <c r="W13">
        <v>0</v>
      </c>
      <c r="X13">
        <v>0</v>
      </c>
      <c r="Y13">
        <v>0</v>
      </c>
      <c r="Z13">
        <v>0</v>
      </c>
      <c r="AA13">
        <v>0</v>
      </c>
      <c r="AB13">
        <v>0</v>
      </c>
      <c r="AC13">
        <v>0</v>
      </c>
      <c r="AD13">
        <v>561500359</v>
      </c>
      <c r="AE13">
        <v>0</v>
      </c>
      <c r="AF13" t="b">
        <v>0</v>
      </c>
      <c r="AJ13" t="s">
        <v>1901</v>
      </c>
    </row>
    <row r="14" spans="1:36" ht="15.75">
      <c r="A14">
        <v>13</v>
      </c>
      <c r="B14">
        <v>13</v>
      </c>
      <c r="C14">
        <v>0</v>
      </c>
      <c r="D14" t="s">
        <v>461</v>
      </c>
      <c r="F14" t="s">
        <v>313</v>
      </c>
      <c r="G14" t="s">
        <v>1770</v>
      </c>
      <c r="L14">
        <v>89664</v>
      </c>
      <c r="M14">
        <v>0</v>
      </c>
      <c r="N14">
        <v>0</v>
      </c>
      <c r="O14">
        <v>0</v>
      </c>
      <c r="P14">
        <v>3737195</v>
      </c>
      <c r="Q14">
        <v>0</v>
      </c>
      <c r="R14" s="33">
        <v>3737195</v>
      </c>
      <c r="S14">
        <v>561500348</v>
      </c>
      <c r="T14">
        <v>0</v>
      </c>
      <c r="U14">
        <v>0</v>
      </c>
      <c r="V14">
        <v>0</v>
      </c>
      <c r="W14">
        <v>0</v>
      </c>
      <c r="X14">
        <v>0</v>
      </c>
      <c r="Y14">
        <v>0</v>
      </c>
      <c r="Z14">
        <v>0</v>
      </c>
      <c r="AA14">
        <v>0</v>
      </c>
      <c r="AB14">
        <v>0</v>
      </c>
      <c r="AC14">
        <v>0</v>
      </c>
      <c r="AD14">
        <v>0</v>
      </c>
      <c r="AE14">
        <v>0</v>
      </c>
      <c r="AF14" t="b">
        <v>0</v>
      </c>
      <c r="AJ14" t="s">
        <v>1901</v>
      </c>
    </row>
    <row r="15" spans="1:36" ht="15.75">
      <c r="A15">
        <v>14</v>
      </c>
      <c r="B15">
        <v>14</v>
      </c>
      <c r="C15">
        <v>0</v>
      </c>
      <c r="D15" t="s">
        <v>462</v>
      </c>
      <c r="F15" t="s">
        <v>1777</v>
      </c>
      <c r="G15" t="s">
        <v>1770</v>
      </c>
      <c r="L15">
        <v>1823</v>
      </c>
      <c r="M15">
        <v>0</v>
      </c>
      <c r="N15">
        <v>0</v>
      </c>
      <c r="O15">
        <v>0</v>
      </c>
      <c r="P15">
        <v>63815</v>
      </c>
      <c r="Q15">
        <v>0</v>
      </c>
      <c r="R15" s="33">
        <v>63815</v>
      </c>
      <c r="S15">
        <v>561500349</v>
      </c>
      <c r="T15">
        <v>0</v>
      </c>
      <c r="U15">
        <v>0</v>
      </c>
      <c r="V15">
        <v>0</v>
      </c>
      <c r="W15">
        <v>0</v>
      </c>
      <c r="X15">
        <v>0</v>
      </c>
      <c r="Y15">
        <v>0</v>
      </c>
      <c r="Z15">
        <v>0</v>
      </c>
      <c r="AA15">
        <v>0</v>
      </c>
      <c r="AB15">
        <v>0</v>
      </c>
      <c r="AC15">
        <v>0</v>
      </c>
      <c r="AD15">
        <v>0</v>
      </c>
      <c r="AE15">
        <v>0</v>
      </c>
      <c r="AF15" t="b">
        <v>0</v>
      </c>
      <c r="AJ15" t="s">
        <v>1901</v>
      </c>
    </row>
    <row r="16" spans="1:36" ht="15.75">
      <c r="A16">
        <v>1</v>
      </c>
      <c r="B16">
        <v>1</v>
      </c>
      <c r="C16">
        <v>1</v>
      </c>
      <c r="D16" t="s">
        <v>449</v>
      </c>
      <c r="F16" t="s">
        <v>1778</v>
      </c>
      <c r="G16" t="s">
        <v>1770</v>
      </c>
      <c r="L16">
        <v>36732</v>
      </c>
      <c r="M16">
        <v>0</v>
      </c>
      <c r="N16">
        <v>0</v>
      </c>
      <c r="O16">
        <v>0</v>
      </c>
      <c r="P16">
        <v>2289300</v>
      </c>
      <c r="Q16">
        <v>0</v>
      </c>
      <c r="R16" s="33">
        <v>2289300</v>
      </c>
      <c r="S16">
        <v>561500350</v>
      </c>
      <c r="T16">
        <v>0</v>
      </c>
      <c r="U16">
        <v>0</v>
      </c>
      <c r="V16">
        <v>0</v>
      </c>
      <c r="W16">
        <v>0</v>
      </c>
      <c r="X16">
        <v>0</v>
      </c>
      <c r="Y16">
        <v>0</v>
      </c>
      <c r="Z16">
        <v>0</v>
      </c>
      <c r="AA16">
        <v>0</v>
      </c>
      <c r="AB16">
        <v>0</v>
      </c>
      <c r="AC16">
        <v>0</v>
      </c>
      <c r="AD16">
        <v>0</v>
      </c>
      <c r="AE16">
        <v>0</v>
      </c>
      <c r="AF16" t="b">
        <v>0</v>
      </c>
      <c r="AJ16" t="s">
        <v>1901</v>
      </c>
    </row>
    <row r="17" spans="1:36" ht="15.75">
      <c r="A17">
        <v>2</v>
      </c>
      <c r="B17">
        <v>2</v>
      </c>
      <c r="C17">
        <v>1</v>
      </c>
      <c r="D17" t="s">
        <v>450</v>
      </c>
      <c r="F17" t="s">
        <v>1779</v>
      </c>
      <c r="G17" t="s">
        <v>1780</v>
      </c>
      <c r="L17">
        <v>2171</v>
      </c>
      <c r="M17">
        <v>0</v>
      </c>
      <c r="N17">
        <v>0</v>
      </c>
      <c r="O17">
        <v>0</v>
      </c>
      <c r="P17">
        <v>68973</v>
      </c>
      <c r="Q17">
        <v>0</v>
      </c>
      <c r="R17" s="33">
        <v>68973</v>
      </c>
      <c r="S17">
        <v>0</v>
      </c>
      <c r="T17">
        <v>0</v>
      </c>
      <c r="U17">
        <v>0</v>
      </c>
      <c r="V17">
        <v>0</v>
      </c>
      <c r="W17">
        <v>0</v>
      </c>
      <c r="X17">
        <v>0</v>
      </c>
      <c r="Y17">
        <v>0</v>
      </c>
      <c r="Z17">
        <v>0</v>
      </c>
      <c r="AA17">
        <v>0</v>
      </c>
      <c r="AB17">
        <v>0</v>
      </c>
      <c r="AC17">
        <v>0</v>
      </c>
      <c r="AD17">
        <v>0</v>
      </c>
      <c r="AE17">
        <v>0</v>
      </c>
      <c r="AF17" t="b">
        <v>0</v>
      </c>
      <c r="AJ17" t="s">
        <v>1901</v>
      </c>
    </row>
    <row r="18" spans="1:36" ht="15.75">
      <c r="A18">
        <v>3</v>
      </c>
      <c r="B18">
        <v>3</v>
      </c>
      <c r="C18">
        <v>1</v>
      </c>
      <c r="D18" t="s">
        <v>451</v>
      </c>
      <c r="F18" t="s">
        <v>1781</v>
      </c>
      <c r="G18" t="s">
        <v>1780</v>
      </c>
      <c r="L18">
        <v>33468</v>
      </c>
      <c r="M18">
        <v>0</v>
      </c>
      <c r="N18">
        <v>0</v>
      </c>
      <c r="O18">
        <v>0</v>
      </c>
      <c r="P18">
        <v>2543338</v>
      </c>
      <c r="Q18">
        <v>0</v>
      </c>
      <c r="R18" s="33">
        <v>2543338</v>
      </c>
      <c r="S18">
        <v>0</v>
      </c>
      <c r="T18">
        <v>0</v>
      </c>
      <c r="U18">
        <v>0</v>
      </c>
      <c r="V18">
        <v>0</v>
      </c>
      <c r="W18">
        <v>0</v>
      </c>
      <c r="X18">
        <v>0</v>
      </c>
      <c r="Y18">
        <v>0</v>
      </c>
      <c r="Z18">
        <v>0</v>
      </c>
      <c r="AA18">
        <v>0</v>
      </c>
      <c r="AB18">
        <v>0</v>
      </c>
      <c r="AC18">
        <v>0</v>
      </c>
      <c r="AD18">
        <v>0</v>
      </c>
      <c r="AE18">
        <v>0</v>
      </c>
      <c r="AF18" t="b">
        <v>0</v>
      </c>
      <c r="AJ18" t="s">
        <v>1901</v>
      </c>
    </row>
    <row r="19" spans="1:36" ht="15.75">
      <c r="A19">
        <v>4</v>
      </c>
      <c r="B19">
        <v>4</v>
      </c>
      <c r="C19">
        <v>1</v>
      </c>
      <c r="D19" t="s">
        <v>452</v>
      </c>
      <c r="F19" t="s">
        <v>1782</v>
      </c>
      <c r="G19" t="s">
        <v>1780</v>
      </c>
      <c r="L19">
        <v>694034</v>
      </c>
      <c r="M19">
        <v>0</v>
      </c>
      <c r="N19">
        <v>0</v>
      </c>
      <c r="O19">
        <v>0</v>
      </c>
      <c r="P19">
        <v>38162689</v>
      </c>
      <c r="Q19">
        <v>189884</v>
      </c>
      <c r="R19" s="33">
        <v>38352573</v>
      </c>
      <c r="S19">
        <v>0</v>
      </c>
      <c r="T19">
        <v>0</v>
      </c>
      <c r="U19">
        <v>0</v>
      </c>
      <c r="V19">
        <v>0</v>
      </c>
      <c r="W19">
        <v>0</v>
      </c>
      <c r="X19">
        <v>0</v>
      </c>
      <c r="Y19">
        <v>0</v>
      </c>
      <c r="Z19">
        <v>0</v>
      </c>
      <c r="AA19">
        <v>0</v>
      </c>
      <c r="AB19">
        <v>0</v>
      </c>
      <c r="AC19">
        <v>0</v>
      </c>
      <c r="AD19">
        <v>561500360</v>
      </c>
      <c r="AE19">
        <v>0</v>
      </c>
      <c r="AF19" t="b">
        <v>0</v>
      </c>
      <c r="AJ19" t="s">
        <v>1901</v>
      </c>
    </row>
    <row r="20" spans="1:36" ht="15.75">
      <c r="A20">
        <v>5</v>
      </c>
      <c r="B20">
        <v>5</v>
      </c>
      <c r="C20">
        <v>1</v>
      </c>
      <c r="D20" t="s">
        <v>453</v>
      </c>
      <c r="F20" t="s">
        <v>1782</v>
      </c>
      <c r="G20" t="s">
        <v>1780</v>
      </c>
      <c r="L20">
        <v>289662</v>
      </c>
      <c r="M20">
        <v>0</v>
      </c>
      <c r="N20">
        <v>0</v>
      </c>
      <c r="O20">
        <v>0</v>
      </c>
      <c r="P20">
        <v>19100436</v>
      </c>
      <c r="Q20">
        <v>3047265</v>
      </c>
      <c r="R20" s="33">
        <v>22147701</v>
      </c>
      <c r="S20">
        <v>0</v>
      </c>
      <c r="T20">
        <v>0</v>
      </c>
      <c r="U20">
        <v>0</v>
      </c>
      <c r="V20">
        <v>0</v>
      </c>
      <c r="W20">
        <v>0</v>
      </c>
      <c r="X20">
        <v>0</v>
      </c>
      <c r="Y20">
        <v>0</v>
      </c>
      <c r="Z20">
        <v>0</v>
      </c>
      <c r="AA20">
        <v>0</v>
      </c>
      <c r="AB20">
        <v>0</v>
      </c>
      <c r="AC20">
        <v>0</v>
      </c>
      <c r="AD20">
        <v>561500361</v>
      </c>
      <c r="AE20">
        <v>0</v>
      </c>
      <c r="AF20" t="b">
        <v>0</v>
      </c>
      <c r="AJ20" t="s">
        <v>1901</v>
      </c>
    </row>
    <row r="21" spans="1:36" ht="15.75">
      <c r="A21">
        <v>6</v>
      </c>
      <c r="B21">
        <v>6</v>
      </c>
      <c r="C21">
        <v>1</v>
      </c>
      <c r="D21" t="s">
        <v>454</v>
      </c>
      <c r="F21" t="s">
        <v>1783</v>
      </c>
      <c r="G21" t="s">
        <v>1780</v>
      </c>
      <c r="L21">
        <v>17653</v>
      </c>
      <c r="M21">
        <v>0</v>
      </c>
      <c r="N21">
        <v>0</v>
      </c>
      <c r="O21">
        <v>0</v>
      </c>
      <c r="P21">
        <v>710563</v>
      </c>
      <c r="Q21">
        <v>0</v>
      </c>
      <c r="R21" s="33">
        <v>710563</v>
      </c>
      <c r="S21">
        <v>0</v>
      </c>
      <c r="T21">
        <v>0</v>
      </c>
      <c r="U21">
        <v>0</v>
      </c>
      <c r="V21">
        <v>0</v>
      </c>
      <c r="W21">
        <v>0</v>
      </c>
      <c r="X21">
        <v>0</v>
      </c>
      <c r="Y21">
        <v>0</v>
      </c>
      <c r="Z21">
        <v>0</v>
      </c>
      <c r="AA21">
        <v>0</v>
      </c>
      <c r="AB21">
        <v>0</v>
      </c>
      <c r="AC21">
        <v>0</v>
      </c>
      <c r="AD21">
        <v>0</v>
      </c>
      <c r="AE21">
        <v>0</v>
      </c>
      <c r="AF21" t="b">
        <v>0</v>
      </c>
      <c r="AJ21" t="s">
        <v>1901</v>
      </c>
    </row>
    <row r="22" spans="1:36" ht="15.75">
      <c r="A22">
        <v>7</v>
      </c>
      <c r="B22">
        <v>7</v>
      </c>
      <c r="C22">
        <v>1</v>
      </c>
      <c r="D22" t="s">
        <v>455</v>
      </c>
      <c r="F22" t="s">
        <v>1784</v>
      </c>
      <c r="G22" t="s">
        <v>1780</v>
      </c>
      <c r="L22">
        <v>1847</v>
      </c>
      <c r="M22">
        <v>0</v>
      </c>
      <c r="N22">
        <v>0</v>
      </c>
      <c r="O22">
        <v>0</v>
      </c>
      <c r="P22">
        <v>68003</v>
      </c>
      <c r="Q22">
        <v>0</v>
      </c>
      <c r="R22" s="33">
        <v>68003</v>
      </c>
      <c r="S22">
        <v>0</v>
      </c>
      <c r="T22">
        <v>0</v>
      </c>
      <c r="U22">
        <v>0</v>
      </c>
      <c r="V22">
        <v>0</v>
      </c>
      <c r="W22">
        <v>0</v>
      </c>
      <c r="X22">
        <v>0</v>
      </c>
      <c r="Y22">
        <v>0</v>
      </c>
      <c r="Z22">
        <v>0</v>
      </c>
      <c r="AA22">
        <v>0</v>
      </c>
      <c r="AB22">
        <v>0</v>
      </c>
      <c r="AC22">
        <v>0</v>
      </c>
      <c r="AD22">
        <v>0</v>
      </c>
      <c r="AE22">
        <v>0</v>
      </c>
      <c r="AF22" t="b">
        <v>0</v>
      </c>
      <c r="AJ22" t="s">
        <v>1901</v>
      </c>
    </row>
    <row r="23" spans="1:36" ht="15.75">
      <c r="A23">
        <v>8</v>
      </c>
      <c r="B23">
        <v>8</v>
      </c>
      <c r="C23">
        <v>1</v>
      </c>
      <c r="D23" t="s">
        <v>456</v>
      </c>
      <c r="F23" t="s">
        <v>1785</v>
      </c>
      <c r="G23" t="s">
        <v>1780</v>
      </c>
      <c r="L23">
        <v>4829</v>
      </c>
      <c r="M23">
        <v>0</v>
      </c>
      <c r="N23">
        <v>0</v>
      </c>
      <c r="O23">
        <v>99900</v>
      </c>
      <c r="P23">
        <v>125092</v>
      </c>
      <c r="Q23">
        <v>2121</v>
      </c>
      <c r="R23" s="33">
        <v>227113</v>
      </c>
      <c r="S23">
        <v>0</v>
      </c>
      <c r="T23">
        <v>0</v>
      </c>
      <c r="U23">
        <v>0</v>
      </c>
      <c r="V23">
        <v>0</v>
      </c>
      <c r="W23">
        <v>0</v>
      </c>
      <c r="X23">
        <v>0</v>
      </c>
      <c r="Y23">
        <v>0</v>
      </c>
      <c r="Z23">
        <v>0</v>
      </c>
      <c r="AA23">
        <v>0</v>
      </c>
      <c r="AB23">
        <v>0</v>
      </c>
      <c r="AC23">
        <v>0</v>
      </c>
      <c r="AD23">
        <v>561500362</v>
      </c>
      <c r="AE23">
        <v>0</v>
      </c>
      <c r="AF23" t="b">
        <v>0</v>
      </c>
      <c r="AJ23" t="s">
        <v>1901</v>
      </c>
    </row>
    <row r="24" spans="1:36" ht="15.75">
      <c r="A24">
        <v>9</v>
      </c>
      <c r="B24">
        <v>9</v>
      </c>
      <c r="C24">
        <v>1</v>
      </c>
      <c r="D24" t="s">
        <v>457</v>
      </c>
      <c r="F24" t="s">
        <v>1785</v>
      </c>
      <c r="G24" t="s">
        <v>1780</v>
      </c>
      <c r="L24">
        <v>0</v>
      </c>
      <c r="M24">
        <v>0</v>
      </c>
      <c r="N24">
        <v>0</v>
      </c>
      <c r="O24">
        <v>0</v>
      </c>
      <c r="P24">
        <v>0</v>
      </c>
      <c r="Q24">
        <v>60000</v>
      </c>
      <c r="R24" s="33">
        <v>60000</v>
      </c>
      <c r="S24">
        <v>0</v>
      </c>
      <c r="T24">
        <v>0</v>
      </c>
      <c r="U24">
        <v>0</v>
      </c>
      <c r="V24">
        <v>0</v>
      </c>
      <c r="W24">
        <v>0</v>
      </c>
      <c r="X24">
        <v>0</v>
      </c>
      <c r="Y24">
        <v>0</v>
      </c>
      <c r="Z24">
        <v>0</v>
      </c>
      <c r="AA24">
        <v>0</v>
      </c>
      <c r="AB24">
        <v>0</v>
      </c>
      <c r="AC24">
        <v>0</v>
      </c>
      <c r="AD24">
        <v>561500363</v>
      </c>
      <c r="AE24">
        <v>0</v>
      </c>
      <c r="AF24" t="b">
        <v>0</v>
      </c>
      <c r="AJ24" t="s">
        <v>1901</v>
      </c>
    </row>
    <row r="25" spans="1:36" ht="15.75">
      <c r="A25">
        <v>10</v>
      </c>
      <c r="B25">
        <v>10</v>
      </c>
      <c r="C25">
        <v>1</v>
      </c>
      <c r="D25" t="s">
        <v>458</v>
      </c>
      <c r="F25" t="s">
        <v>1785</v>
      </c>
      <c r="G25" t="s">
        <v>1780</v>
      </c>
      <c r="L25">
        <v>0</v>
      </c>
      <c r="M25">
        <v>0</v>
      </c>
      <c r="N25">
        <v>0</v>
      </c>
      <c r="O25">
        <v>0</v>
      </c>
      <c r="P25">
        <v>0</v>
      </c>
      <c r="Q25">
        <v>180000</v>
      </c>
      <c r="R25" s="33">
        <v>180000</v>
      </c>
      <c r="S25">
        <v>0</v>
      </c>
      <c r="T25">
        <v>0</v>
      </c>
      <c r="U25">
        <v>0</v>
      </c>
      <c r="V25">
        <v>0</v>
      </c>
      <c r="W25">
        <v>0</v>
      </c>
      <c r="X25">
        <v>0</v>
      </c>
      <c r="Y25">
        <v>0</v>
      </c>
      <c r="Z25">
        <v>0</v>
      </c>
      <c r="AA25">
        <v>0</v>
      </c>
      <c r="AB25">
        <v>0</v>
      </c>
      <c r="AC25">
        <v>0</v>
      </c>
      <c r="AD25">
        <v>561500364</v>
      </c>
      <c r="AE25">
        <v>0</v>
      </c>
      <c r="AF25" t="b">
        <v>0</v>
      </c>
      <c r="AJ25" t="s">
        <v>1901</v>
      </c>
    </row>
    <row r="26" spans="1:36" ht="15.75">
      <c r="A26">
        <v>11</v>
      </c>
      <c r="B26">
        <v>11</v>
      </c>
      <c r="C26">
        <v>1</v>
      </c>
      <c r="D26" t="s">
        <v>459</v>
      </c>
      <c r="F26" t="s">
        <v>1786</v>
      </c>
      <c r="G26" t="s">
        <v>1780</v>
      </c>
      <c r="L26">
        <v>141325</v>
      </c>
      <c r="M26">
        <v>0</v>
      </c>
      <c r="N26">
        <v>0</v>
      </c>
      <c r="O26">
        <v>0</v>
      </c>
      <c r="P26">
        <v>12509876</v>
      </c>
      <c r="Q26">
        <v>0</v>
      </c>
      <c r="R26" s="33">
        <v>12509876</v>
      </c>
      <c r="S26">
        <v>0</v>
      </c>
      <c r="T26">
        <v>0</v>
      </c>
      <c r="U26">
        <v>0</v>
      </c>
      <c r="V26">
        <v>0</v>
      </c>
      <c r="W26">
        <v>0</v>
      </c>
      <c r="X26">
        <v>0</v>
      </c>
      <c r="Y26">
        <v>0</v>
      </c>
      <c r="Z26">
        <v>0</v>
      </c>
      <c r="AA26">
        <v>0</v>
      </c>
      <c r="AB26">
        <v>0</v>
      </c>
      <c r="AC26">
        <v>0</v>
      </c>
      <c r="AD26">
        <v>0</v>
      </c>
      <c r="AE26">
        <v>0</v>
      </c>
      <c r="AF26" t="b">
        <v>0</v>
      </c>
      <c r="AJ26" t="s">
        <v>1901</v>
      </c>
    </row>
    <row r="27" spans="1:36" ht="15.75">
      <c r="A27">
        <v>12</v>
      </c>
      <c r="B27">
        <v>12</v>
      </c>
      <c r="C27">
        <v>1</v>
      </c>
      <c r="D27" t="s">
        <v>460</v>
      </c>
      <c r="F27" t="s">
        <v>1787</v>
      </c>
      <c r="G27" t="s">
        <v>1780</v>
      </c>
      <c r="L27">
        <v>579514</v>
      </c>
      <c r="M27">
        <v>0</v>
      </c>
      <c r="N27">
        <v>0</v>
      </c>
      <c r="O27">
        <v>0</v>
      </c>
      <c r="P27">
        <v>48223030</v>
      </c>
      <c r="Q27">
        <v>9880257</v>
      </c>
      <c r="R27" s="33">
        <v>58103287</v>
      </c>
      <c r="S27">
        <v>0</v>
      </c>
      <c r="T27">
        <v>0</v>
      </c>
      <c r="U27">
        <v>0</v>
      </c>
      <c r="V27">
        <v>0</v>
      </c>
      <c r="W27">
        <v>0</v>
      </c>
      <c r="X27">
        <v>0</v>
      </c>
      <c r="Y27">
        <v>0</v>
      </c>
      <c r="Z27">
        <v>0</v>
      </c>
      <c r="AA27">
        <v>0</v>
      </c>
      <c r="AB27">
        <v>0</v>
      </c>
      <c r="AC27">
        <v>0</v>
      </c>
      <c r="AD27">
        <v>561500365</v>
      </c>
      <c r="AE27">
        <v>0</v>
      </c>
      <c r="AF27" t="b">
        <v>0</v>
      </c>
      <c r="AJ27" t="s">
        <v>1901</v>
      </c>
    </row>
    <row r="28" spans="1:36" ht="15.75">
      <c r="A28">
        <v>13</v>
      </c>
      <c r="B28">
        <v>13</v>
      </c>
      <c r="C28">
        <v>1</v>
      </c>
      <c r="D28" t="s">
        <v>461</v>
      </c>
      <c r="F28" t="s">
        <v>1788</v>
      </c>
      <c r="G28" t="s">
        <v>1780</v>
      </c>
      <c r="L28">
        <v>585</v>
      </c>
      <c r="M28">
        <v>0</v>
      </c>
      <c r="N28">
        <v>0</v>
      </c>
      <c r="O28">
        <v>0</v>
      </c>
      <c r="P28">
        <v>34410</v>
      </c>
      <c r="Q28">
        <v>0</v>
      </c>
      <c r="R28" s="33">
        <v>34410</v>
      </c>
      <c r="S28">
        <v>0</v>
      </c>
      <c r="T28">
        <v>0</v>
      </c>
      <c r="U28">
        <v>0</v>
      </c>
      <c r="V28">
        <v>0</v>
      </c>
      <c r="W28">
        <v>0</v>
      </c>
      <c r="X28">
        <v>0</v>
      </c>
      <c r="Y28">
        <v>0</v>
      </c>
      <c r="Z28">
        <v>0</v>
      </c>
      <c r="AA28">
        <v>0</v>
      </c>
      <c r="AB28">
        <v>0</v>
      </c>
      <c r="AC28">
        <v>0</v>
      </c>
      <c r="AD28">
        <v>0</v>
      </c>
      <c r="AE28">
        <v>0</v>
      </c>
      <c r="AF28" t="b">
        <v>0</v>
      </c>
      <c r="AJ28" t="s">
        <v>1901</v>
      </c>
    </row>
    <row r="29" spans="1:36" ht="15.75">
      <c r="A29">
        <v>14</v>
      </c>
      <c r="B29">
        <v>14</v>
      </c>
      <c r="C29">
        <v>1</v>
      </c>
      <c r="D29" t="s">
        <v>462</v>
      </c>
      <c r="F29" t="s">
        <v>1789</v>
      </c>
      <c r="G29" t="s">
        <v>1780</v>
      </c>
      <c r="L29">
        <v>844472</v>
      </c>
      <c r="M29">
        <v>0</v>
      </c>
      <c r="N29">
        <v>0</v>
      </c>
      <c r="O29">
        <v>0</v>
      </c>
      <c r="P29">
        <v>71956021</v>
      </c>
      <c r="Q29">
        <v>48611756</v>
      </c>
      <c r="R29" s="33">
        <v>120567777</v>
      </c>
      <c r="S29">
        <v>0</v>
      </c>
      <c r="T29">
        <v>0</v>
      </c>
      <c r="U29">
        <v>0</v>
      </c>
      <c r="V29">
        <v>0</v>
      </c>
      <c r="W29">
        <v>0</v>
      </c>
      <c r="X29">
        <v>0</v>
      </c>
      <c r="Y29">
        <v>0</v>
      </c>
      <c r="Z29">
        <v>0</v>
      </c>
      <c r="AA29">
        <v>0</v>
      </c>
      <c r="AB29">
        <v>0</v>
      </c>
      <c r="AC29">
        <v>0</v>
      </c>
      <c r="AD29">
        <v>561500366</v>
      </c>
      <c r="AE29">
        <v>0</v>
      </c>
      <c r="AF29" t="b">
        <v>0</v>
      </c>
      <c r="AJ29" t="s">
        <v>1901</v>
      </c>
    </row>
    <row r="30" spans="1:36" ht="15.75">
      <c r="A30">
        <v>1</v>
      </c>
      <c r="B30">
        <v>1</v>
      </c>
      <c r="C30">
        <v>2</v>
      </c>
      <c r="D30" t="s">
        <v>449</v>
      </c>
      <c r="F30" t="s">
        <v>1789</v>
      </c>
      <c r="G30" t="s">
        <v>1780</v>
      </c>
      <c r="L30">
        <v>0</v>
      </c>
      <c r="M30">
        <v>0</v>
      </c>
      <c r="N30">
        <v>0</v>
      </c>
      <c r="O30">
        <v>0</v>
      </c>
      <c r="P30">
        <v>0</v>
      </c>
      <c r="Q30">
        <v>20615004</v>
      </c>
      <c r="R30" s="33">
        <v>20615004</v>
      </c>
      <c r="S30">
        <v>0</v>
      </c>
      <c r="T30">
        <v>0</v>
      </c>
      <c r="U30">
        <v>0</v>
      </c>
      <c r="V30">
        <v>0</v>
      </c>
      <c r="W30">
        <v>0</v>
      </c>
      <c r="X30">
        <v>0</v>
      </c>
      <c r="Y30">
        <v>0</v>
      </c>
      <c r="Z30">
        <v>0</v>
      </c>
      <c r="AA30">
        <v>0</v>
      </c>
      <c r="AB30">
        <v>0</v>
      </c>
      <c r="AC30">
        <v>0</v>
      </c>
      <c r="AD30">
        <v>561500367</v>
      </c>
      <c r="AE30">
        <v>0</v>
      </c>
      <c r="AF30" t="b">
        <v>0</v>
      </c>
      <c r="AJ30" t="s">
        <v>1901</v>
      </c>
    </row>
    <row r="31" spans="1:36" ht="15.75">
      <c r="A31">
        <v>2</v>
      </c>
      <c r="B31">
        <v>2</v>
      </c>
      <c r="C31">
        <v>2</v>
      </c>
      <c r="D31" t="s">
        <v>450</v>
      </c>
      <c r="F31" t="s">
        <v>1790</v>
      </c>
      <c r="G31" t="s">
        <v>1780</v>
      </c>
      <c r="L31">
        <v>67233</v>
      </c>
      <c r="M31">
        <v>0</v>
      </c>
      <c r="N31">
        <v>0</v>
      </c>
      <c r="O31">
        <v>0</v>
      </c>
      <c r="P31">
        <v>5042475</v>
      </c>
      <c r="Q31">
        <v>0</v>
      </c>
      <c r="R31" s="33">
        <v>5042475</v>
      </c>
      <c r="S31">
        <v>0</v>
      </c>
      <c r="T31">
        <v>0</v>
      </c>
      <c r="U31">
        <v>0</v>
      </c>
      <c r="V31">
        <v>0</v>
      </c>
      <c r="W31">
        <v>0</v>
      </c>
      <c r="X31">
        <v>0</v>
      </c>
      <c r="Y31">
        <v>0</v>
      </c>
      <c r="Z31">
        <v>0</v>
      </c>
      <c r="AA31">
        <v>0</v>
      </c>
      <c r="AB31">
        <v>0</v>
      </c>
      <c r="AC31">
        <v>0</v>
      </c>
      <c r="AD31">
        <v>0</v>
      </c>
      <c r="AE31">
        <v>0</v>
      </c>
      <c r="AF31" t="b">
        <v>0</v>
      </c>
      <c r="AJ31" t="s">
        <v>1901</v>
      </c>
    </row>
    <row r="32" spans="1:36" ht="15.75">
      <c r="A32">
        <v>3</v>
      </c>
      <c r="B32">
        <v>3</v>
      </c>
      <c r="C32">
        <v>2</v>
      </c>
      <c r="D32" t="s">
        <v>451</v>
      </c>
      <c r="F32" t="s">
        <v>1791</v>
      </c>
      <c r="G32" t="s">
        <v>1780</v>
      </c>
      <c r="L32">
        <v>12691</v>
      </c>
      <c r="M32">
        <v>0</v>
      </c>
      <c r="N32">
        <v>0</v>
      </c>
      <c r="O32">
        <v>0</v>
      </c>
      <c r="P32">
        <v>951825</v>
      </c>
      <c r="Q32">
        <v>0</v>
      </c>
      <c r="R32" s="33">
        <v>951825</v>
      </c>
      <c r="S32">
        <v>0</v>
      </c>
      <c r="T32">
        <v>0</v>
      </c>
      <c r="U32">
        <v>0</v>
      </c>
      <c r="V32">
        <v>0</v>
      </c>
      <c r="W32">
        <v>0</v>
      </c>
      <c r="X32">
        <v>0</v>
      </c>
      <c r="Y32">
        <v>0</v>
      </c>
      <c r="Z32">
        <v>0</v>
      </c>
      <c r="AA32">
        <v>0</v>
      </c>
      <c r="AB32">
        <v>0</v>
      </c>
      <c r="AC32">
        <v>0</v>
      </c>
      <c r="AD32">
        <v>0</v>
      </c>
      <c r="AE32">
        <v>0</v>
      </c>
      <c r="AF32" t="b">
        <v>0</v>
      </c>
      <c r="AJ32" t="s">
        <v>1901</v>
      </c>
    </row>
    <row r="33" spans="1:36" ht="15.75">
      <c r="A33">
        <v>4</v>
      </c>
      <c r="B33">
        <v>4</v>
      </c>
      <c r="C33">
        <v>2</v>
      </c>
      <c r="D33" t="s">
        <v>452</v>
      </c>
      <c r="F33" t="s">
        <v>1014</v>
      </c>
      <c r="G33" t="s">
        <v>1792</v>
      </c>
      <c r="L33">
        <v>0</v>
      </c>
      <c r="M33">
        <v>305656</v>
      </c>
      <c r="N33">
        <v>309216</v>
      </c>
      <c r="O33">
        <v>0</v>
      </c>
      <c r="P33">
        <v>0</v>
      </c>
      <c r="Q33">
        <v>-49264</v>
      </c>
      <c r="R33" s="33">
        <v>-49264</v>
      </c>
      <c r="S33">
        <v>0</v>
      </c>
      <c r="T33">
        <v>0</v>
      </c>
      <c r="U33">
        <v>0</v>
      </c>
      <c r="V33">
        <v>0</v>
      </c>
      <c r="W33">
        <v>0</v>
      </c>
      <c r="X33">
        <v>0</v>
      </c>
      <c r="Y33">
        <v>0</v>
      </c>
      <c r="Z33">
        <v>0</v>
      </c>
      <c r="AA33">
        <v>0</v>
      </c>
      <c r="AB33">
        <v>0</v>
      </c>
      <c r="AC33">
        <v>0</v>
      </c>
      <c r="AD33">
        <v>561500368</v>
      </c>
      <c r="AE33">
        <v>0</v>
      </c>
      <c r="AF33" t="b">
        <v>0</v>
      </c>
      <c r="AJ33" t="s">
        <v>1901</v>
      </c>
    </row>
    <row r="34" spans="1:36" ht="15.75">
      <c r="A34">
        <v>5</v>
      </c>
      <c r="B34">
        <v>5</v>
      </c>
      <c r="C34">
        <v>2</v>
      </c>
      <c r="D34" t="s">
        <v>453</v>
      </c>
      <c r="F34" t="s">
        <v>1771</v>
      </c>
      <c r="G34" t="s">
        <v>1792</v>
      </c>
      <c r="L34">
        <v>0</v>
      </c>
      <c r="M34">
        <v>102038</v>
      </c>
      <c r="N34">
        <v>103655</v>
      </c>
      <c r="O34">
        <v>0</v>
      </c>
      <c r="P34">
        <v>0</v>
      </c>
      <c r="Q34">
        <v>341772</v>
      </c>
      <c r="R34" s="33">
        <v>341772</v>
      </c>
      <c r="S34">
        <v>0</v>
      </c>
      <c r="T34">
        <v>0</v>
      </c>
      <c r="U34">
        <v>0</v>
      </c>
      <c r="V34">
        <v>0</v>
      </c>
      <c r="W34">
        <v>0</v>
      </c>
      <c r="X34">
        <v>0</v>
      </c>
      <c r="Y34">
        <v>0</v>
      </c>
      <c r="Z34">
        <v>0</v>
      </c>
      <c r="AA34">
        <v>0</v>
      </c>
      <c r="AB34">
        <v>0</v>
      </c>
      <c r="AC34">
        <v>0</v>
      </c>
      <c r="AD34">
        <v>561500369</v>
      </c>
      <c r="AE34">
        <v>0</v>
      </c>
      <c r="AF34" t="b">
        <v>0</v>
      </c>
      <c r="AJ34" t="s">
        <v>1901</v>
      </c>
    </row>
    <row r="35" spans="1:36" ht="15.75">
      <c r="A35">
        <v>6</v>
      </c>
      <c r="B35">
        <v>6</v>
      </c>
      <c r="C35">
        <v>2</v>
      </c>
      <c r="D35" t="s">
        <v>454</v>
      </c>
      <c r="F35" t="s">
        <v>274</v>
      </c>
      <c r="G35" t="s">
        <v>1792</v>
      </c>
      <c r="L35">
        <v>0</v>
      </c>
      <c r="M35">
        <v>30396</v>
      </c>
      <c r="N35">
        <v>31096</v>
      </c>
      <c r="O35">
        <v>0</v>
      </c>
      <c r="P35">
        <v>0</v>
      </c>
      <c r="Q35">
        <v>-62596</v>
      </c>
      <c r="R35" s="33">
        <v>-62596</v>
      </c>
      <c r="S35">
        <v>0</v>
      </c>
      <c r="T35">
        <v>0</v>
      </c>
      <c r="U35">
        <v>0</v>
      </c>
      <c r="V35">
        <v>0</v>
      </c>
      <c r="W35">
        <v>0</v>
      </c>
      <c r="X35">
        <v>0</v>
      </c>
      <c r="Y35">
        <v>0</v>
      </c>
      <c r="Z35">
        <v>0</v>
      </c>
      <c r="AA35">
        <v>0</v>
      </c>
      <c r="AB35">
        <v>0</v>
      </c>
      <c r="AC35">
        <v>0</v>
      </c>
      <c r="AD35">
        <v>561500370</v>
      </c>
      <c r="AE35">
        <v>0</v>
      </c>
      <c r="AF35" t="b">
        <v>0</v>
      </c>
      <c r="AJ35" t="s">
        <v>1901</v>
      </c>
    </row>
    <row r="36" spans="1:36" ht="15.75">
      <c r="A36">
        <v>7</v>
      </c>
      <c r="B36">
        <v>7</v>
      </c>
      <c r="C36">
        <v>2</v>
      </c>
      <c r="D36" t="s">
        <v>455</v>
      </c>
      <c r="F36" t="s">
        <v>284</v>
      </c>
      <c r="G36" t="s">
        <v>1792</v>
      </c>
      <c r="L36">
        <v>0</v>
      </c>
      <c r="M36">
        <v>96</v>
      </c>
      <c r="N36">
        <v>96</v>
      </c>
      <c r="O36">
        <v>0</v>
      </c>
      <c r="P36">
        <v>0</v>
      </c>
      <c r="Q36">
        <v>0</v>
      </c>
      <c r="R36" s="33">
        <v>0</v>
      </c>
      <c r="S36">
        <v>0</v>
      </c>
      <c r="T36">
        <v>0</v>
      </c>
      <c r="U36">
        <v>0</v>
      </c>
      <c r="V36">
        <v>0</v>
      </c>
      <c r="W36">
        <v>0</v>
      </c>
      <c r="X36">
        <v>0</v>
      </c>
      <c r="Y36">
        <v>0</v>
      </c>
      <c r="Z36">
        <v>0</v>
      </c>
      <c r="AA36">
        <v>0</v>
      </c>
      <c r="AB36">
        <v>0</v>
      </c>
      <c r="AC36">
        <v>0</v>
      </c>
      <c r="AD36">
        <v>0</v>
      </c>
      <c r="AE36">
        <v>0</v>
      </c>
      <c r="AF36" t="b">
        <v>0</v>
      </c>
      <c r="AJ36" t="s">
        <v>1901</v>
      </c>
    </row>
    <row r="37" spans="1:36" ht="15.75">
      <c r="A37">
        <v>8</v>
      </c>
      <c r="B37">
        <v>8</v>
      </c>
      <c r="C37">
        <v>2</v>
      </c>
      <c r="D37" t="s">
        <v>456</v>
      </c>
      <c r="F37" t="s">
        <v>1793</v>
      </c>
      <c r="G37" t="s">
        <v>1792</v>
      </c>
      <c r="L37">
        <v>0</v>
      </c>
      <c r="M37">
        <v>412904</v>
      </c>
      <c r="N37">
        <v>413000</v>
      </c>
      <c r="O37">
        <v>0</v>
      </c>
      <c r="P37">
        <v>0</v>
      </c>
      <c r="Q37">
        <v>-4819</v>
      </c>
      <c r="R37" s="33">
        <v>-4819</v>
      </c>
      <c r="S37">
        <v>0</v>
      </c>
      <c r="T37">
        <v>0</v>
      </c>
      <c r="U37">
        <v>0</v>
      </c>
      <c r="V37">
        <v>0</v>
      </c>
      <c r="W37">
        <v>0</v>
      </c>
      <c r="X37">
        <v>0</v>
      </c>
      <c r="Y37">
        <v>0</v>
      </c>
      <c r="Z37">
        <v>0</v>
      </c>
      <c r="AA37">
        <v>0</v>
      </c>
      <c r="AB37">
        <v>0</v>
      </c>
      <c r="AC37">
        <v>0</v>
      </c>
      <c r="AD37">
        <v>561500371</v>
      </c>
      <c r="AE37">
        <v>0</v>
      </c>
      <c r="AF37" t="b">
        <v>0</v>
      </c>
      <c r="AJ37" t="s">
        <v>1901</v>
      </c>
    </row>
    <row r="38" spans="1:36" ht="15.75">
      <c r="A38">
        <v>9</v>
      </c>
      <c r="B38">
        <v>9</v>
      </c>
      <c r="C38">
        <v>2</v>
      </c>
      <c r="D38" t="s">
        <v>457</v>
      </c>
      <c r="F38" t="s">
        <v>1850</v>
      </c>
      <c r="G38" t="s">
        <v>1792</v>
      </c>
      <c r="L38">
        <v>0</v>
      </c>
      <c r="M38">
        <v>610192</v>
      </c>
      <c r="N38">
        <v>610192</v>
      </c>
      <c r="O38">
        <v>0</v>
      </c>
      <c r="P38">
        <v>0</v>
      </c>
      <c r="Q38">
        <v>-4200000</v>
      </c>
      <c r="R38" s="33">
        <v>-4200000</v>
      </c>
      <c r="S38">
        <v>0</v>
      </c>
      <c r="T38">
        <v>0</v>
      </c>
      <c r="U38">
        <v>0</v>
      </c>
      <c r="V38">
        <v>0</v>
      </c>
      <c r="W38">
        <v>0</v>
      </c>
      <c r="X38">
        <v>0</v>
      </c>
      <c r="Y38">
        <v>0</v>
      </c>
      <c r="Z38">
        <v>0</v>
      </c>
      <c r="AA38">
        <v>0</v>
      </c>
      <c r="AB38">
        <v>0</v>
      </c>
      <c r="AC38">
        <v>0</v>
      </c>
      <c r="AD38">
        <v>561500372</v>
      </c>
      <c r="AE38">
        <v>0</v>
      </c>
      <c r="AF38" t="b">
        <v>0</v>
      </c>
      <c r="AJ38" t="s">
        <v>1901</v>
      </c>
    </row>
    <row r="39" spans="1:36" ht="15.75">
      <c r="A39">
        <v>10</v>
      </c>
      <c r="B39">
        <v>10</v>
      </c>
      <c r="C39">
        <v>2</v>
      </c>
      <c r="D39" t="s">
        <v>458</v>
      </c>
      <c r="F39" t="s">
        <v>1851</v>
      </c>
      <c r="G39" t="s">
        <v>1792</v>
      </c>
      <c r="L39">
        <v>0</v>
      </c>
      <c r="M39">
        <v>25065</v>
      </c>
      <c r="N39">
        <v>25065</v>
      </c>
      <c r="O39">
        <v>0</v>
      </c>
      <c r="P39">
        <v>0</v>
      </c>
      <c r="Q39">
        <v>0</v>
      </c>
      <c r="R39" s="33">
        <v>0</v>
      </c>
      <c r="S39">
        <v>0</v>
      </c>
      <c r="T39">
        <v>0</v>
      </c>
      <c r="U39">
        <v>0</v>
      </c>
      <c r="V39">
        <v>0</v>
      </c>
      <c r="W39">
        <v>0</v>
      </c>
      <c r="X39">
        <v>0</v>
      </c>
      <c r="Y39">
        <v>0</v>
      </c>
      <c r="Z39">
        <v>0</v>
      </c>
      <c r="AA39">
        <v>0</v>
      </c>
      <c r="AB39">
        <v>0</v>
      </c>
      <c r="AC39">
        <v>0</v>
      </c>
      <c r="AD39">
        <v>0</v>
      </c>
      <c r="AE39">
        <v>0</v>
      </c>
      <c r="AF39" t="b">
        <v>0</v>
      </c>
      <c r="AJ39" t="s">
        <v>1901</v>
      </c>
    </row>
    <row r="40" spans="1:36" ht="15.75">
      <c r="A40">
        <v>11</v>
      </c>
      <c r="B40">
        <v>11</v>
      </c>
      <c r="C40">
        <v>2</v>
      </c>
      <c r="D40" t="s">
        <v>459</v>
      </c>
      <c r="F40" t="s">
        <v>309</v>
      </c>
      <c r="G40" t="s">
        <v>1792</v>
      </c>
      <c r="L40">
        <v>0</v>
      </c>
      <c r="M40">
        <v>78400</v>
      </c>
      <c r="N40">
        <v>78400</v>
      </c>
      <c r="O40">
        <v>0</v>
      </c>
      <c r="P40">
        <v>0</v>
      </c>
      <c r="Q40">
        <v>239120</v>
      </c>
      <c r="R40" s="33">
        <v>239120</v>
      </c>
      <c r="S40">
        <v>0</v>
      </c>
      <c r="T40">
        <v>0</v>
      </c>
      <c r="U40">
        <v>0</v>
      </c>
      <c r="V40">
        <v>0</v>
      </c>
      <c r="W40">
        <v>0</v>
      </c>
      <c r="X40">
        <v>0</v>
      </c>
      <c r="Y40">
        <v>0</v>
      </c>
      <c r="Z40">
        <v>0</v>
      </c>
      <c r="AA40">
        <v>0</v>
      </c>
      <c r="AB40">
        <v>0</v>
      </c>
      <c r="AC40">
        <v>0</v>
      </c>
      <c r="AD40">
        <v>561500373</v>
      </c>
      <c r="AE40">
        <v>0</v>
      </c>
      <c r="AF40" t="b">
        <v>0</v>
      </c>
      <c r="AJ40" t="s">
        <v>1901</v>
      </c>
    </row>
    <row r="41" spans="1:36" ht="15.75">
      <c r="A41">
        <v>12</v>
      </c>
      <c r="B41">
        <v>12</v>
      </c>
      <c r="C41">
        <v>2</v>
      </c>
      <c r="D41" t="s">
        <v>460</v>
      </c>
      <c r="F41" t="s">
        <v>1852</v>
      </c>
      <c r="G41" t="s">
        <v>1792</v>
      </c>
      <c r="L41">
        <v>0</v>
      </c>
      <c r="M41">
        <v>895958</v>
      </c>
      <c r="N41">
        <v>895958</v>
      </c>
      <c r="O41">
        <v>0</v>
      </c>
      <c r="P41">
        <v>0</v>
      </c>
      <c r="Q41">
        <v>-761601</v>
      </c>
      <c r="R41" s="33">
        <v>-761601</v>
      </c>
      <c r="S41">
        <v>0</v>
      </c>
      <c r="T41">
        <v>0</v>
      </c>
      <c r="U41">
        <v>0</v>
      </c>
      <c r="V41">
        <v>0</v>
      </c>
      <c r="W41">
        <v>0</v>
      </c>
      <c r="X41">
        <v>0</v>
      </c>
      <c r="Y41">
        <v>0</v>
      </c>
      <c r="Z41">
        <v>0</v>
      </c>
      <c r="AA41">
        <v>0</v>
      </c>
      <c r="AB41">
        <v>0</v>
      </c>
      <c r="AC41">
        <v>0</v>
      </c>
      <c r="AD41">
        <v>561500374</v>
      </c>
      <c r="AE41">
        <v>0</v>
      </c>
      <c r="AF41" t="b">
        <v>0</v>
      </c>
      <c r="AJ41" t="s">
        <v>1901</v>
      </c>
    </row>
    <row r="42" spans="1:36" ht="15.75">
      <c r="A42">
        <v>13</v>
      </c>
      <c r="B42">
        <v>13</v>
      </c>
      <c r="C42">
        <v>2</v>
      </c>
      <c r="D42" t="s">
        <v>461</v>
      </c>
      <c r="F42" t="s">
        <v>1794</v>
      </c>
      <c r="G42" t="s">
        <v>1792</v>
      </c>
      <c r="L42">
        <v>0</v>
      </c>
      <c r="M42">
        <v>0</v>
      </c>
      <c r="N42">
        <v>24938</v>
      </c>
      <c r="O42">
        <v>0</v>
      </c>
      <c r="P42">
        <v>0</v>
      </c>
      <c r="Q42">
        <v>0</v>
      </c>
      <c r="R42" s="33">
        <v>0</v>
      </c>
      <c r="S42">
        <v>0</v>
      </c>
      <c r="T42">
        <v>0</v>
      </c>
      <c r="U42">
        <v>0</v>
      </c>
      <c r="V42">
        <v>0</v>
      </c>
      <c r="W42">
        <v>0</v>
      </c>
      <c r="X42">
        <v>0</v>
      </c>
      <c r="Y42">
        <v>0</v>
      </c>
      <c r="Z42">
        <v>0</v>
      </c>
      <c r="AA42">
        <v>0</v>
      </c>
      <c r="AB42">
        <v>0</v>
      </c>
      <c r="AC42">
        <v>0</v>
      </c>
      <c r="AD42">
        <v>0</v>
      </c>
      <c r="AE42">
        <v>0</v>
      </c>
      <c r="AF42" t="b">
        <v>0</v>
      </c>
      <c r="AJ42" t="s">
        <v>1901</v>
      </c>
    </row>
    <row r="43" spans="1:36" ht="15.75">
      <c r="A43">
        <v>14</v>
      </c>
      <c r="B43">
        <v>14</v>
      </c>
      <c r="C43">
        <v>2</v>
      </c>
      <c r="D43" t="s">
        <v>462</v>
      </c>
      <c r="F43" t="s">
        <v>1795</v>
      </c>
      <c r="G43" t="s">
        <v>1634</v>
      </c>
      <c r="L43">
        <v>0</v>
      </c>
      <c r="M43">
        <v>2816</v>
      </c>
      <c r="N43">
        <v>3057</v>
      </c>
      <c r="O43">
        <v>0</v>
      </c>
      <c r="P43">
        <v>0</v>
      </c>
      <c r="Q43">
        <v>-37275</v>
      </c>
      <c r="R43" s="33">
        <v>-37275</v>
      </c>
      <c r="S43">
        <v>0</v>
      </c>
      <c r="T43">
        <v>0</v>
      </c>
      <c r="U43">
        <v>0</v>
      </c>
      <c r="V43">
        <v>0</v>
      </c>
      <c r="W43">
        <v>0</v>
      </c>
      <c r="X43">
        <v>0</v>
      </c>
      <c r="Y43">
        <v>0</v>
      </c>
      <c r="Z43">
        <v>0</v>
      </c>
      <c r="AA43">
        <v>0</v>
      </c>
      <c r="AB43">
        <v>0</v>
      </c>
      <c r="AC43">
        <v>0</v>
      </c>
      <c r="AD43">
        <v>561500375</v>
      </c>
      <c r="AE43">
        <v>0</v>
      </c>
      <c r="AF43" t="b">
        <v>0</v>
      </c>
      <c r="AJ43" t="s">
        <v>1901</v>
      </c>
    </row>
    <row r="44" spans="1:36" ht="15.75">
      <c r="A44">
        <v>1</v>
      </c>
      <c r="B44">
        <v>1</v>
      </c>
      <c r="C44">
        <v>3</v>
      </c>
      <c r="D44" t="s">
        <v>449</v>
      </c>
      <c r="F44" t="s">
        <v>265</v>
      </c>
      <c r="G44" t="s">
        <v>1634</v>
      </c>
      <c r="L44">
        <v>83200</v>
      </c>
      <c r="M44">
        <v>0</v>
      </c>
      <c r="N44">
        <v>0</v>
      </c>
      <c r="O44">
        <v>0</v>
      </c>
      <c r="P44">
        <v>5636328</v>
      </c>
      <c r="Q44">
        <v>0</v>
      </c>
      <c r="R44" s="33">
        <v>5636328</v>
      </c>
      <c r="S44">
        <v>0</v>
      </c>
      <c r="T44">
        <v>0</v>
      </c>
      <c r="U44">
        <v>0</v>
      </c>
      <c r="V44">
        <v>0</v>
      </c>
      <c r="W44">
        <v>0</v>
      </c>
      <c r="X44">
        <v>0</v>
      </c>
      <c r="Y44">
        <v>0</v>
      </c>
      <c r="Z44">
        <v>0</v>
      </c>
      <c r="AA44">
        <v>0</v>
      </c>
      <c r="AB44">
        <v>0</v>
      </c>
      <c r="AC44">
        <v>0</v>
      </c>
      <c r="AD44">
        <v>0</v>
      </c>
      <c r="AE44">
        <v>0</v>
      </c>
      <c r="AF44" t="b">
        <v>0</v>
      </c>
      <c r="AJ44" t="s">
        <v>1901</v>
      </c>
    </row>
    <row r="45" spans="1:36" ht="15.75">
      <c r="A45">
        <v>2</v>
      </c>
      <c r="B45">
        <v>2</v>
      </c>
      <c r="C45">
        <v>3</v>
      </c>
      <c r="D45" t="s">
        <v>450</v>
      </c>
      <c r="F45" t="s">
        <v>1853</v>
      </c>
      <c r="G45" t="s">
        <v>1634</v>
      </c>
      <c r="L45">
        <v>2000</v>
      </c>
      <c r="M45">
        <v>0</v>
      </c>
      <c r="N45">
        <v>0</v>
      </c>
      <c r="O45">
        <v>0</v>
      </c>
      <c r="P45">
        <v>92700</v>
      </c>
      <c r="Q45">
        <v>0</v>
      </c>
      <c r="R45" s="33">
        <v>92700</v>
      </c>
      <c r="S45">
        <v>0</v>
      </c>
      <c r="T45">
        <v>0</v>
      </c>
      <c r="U45">
        <v>0</v>
      </c>
      <c r="V45">
        <v>0</v>
      </c>
      <c r="W45">
        <v>0</v>
      </c>
      <c r="X45">
        <v>0</v>
      </c>
      <c r="Y45">
        <v>0</v>
      </c>
      <c r="Z45">
        <v>0</v>
      </c>
      <c r="AA45">
        <v>0</v>
      </c>
      <c r="AB45">
        <v>0</v>
      </c>
      <c r="AC45">
        <v>0</v>
      </c>
      <c r="AD45">
        <v>0</v>
      </c>
      <c r="AE45">
        <v>0</v>
      </c>
      <c r="AF45" t="b">
        <v>0</v>
      </c>
      <c r="AJ45" t="s">
        <v>1901</v>
      </c>
    </row>
    <row r="46" spans="1:36" ht="15.75">
      <c r="A46">
        <v>3</v>
      </c>
      <c r="B46">
        <v>3</v>
      </c>
      <c r="C46">
        <v>3</v>
      </c>
      <c r="D46" t="s">
        <v>451</v>
      </c>
      <c r="F46" t="s">
        <v>1796</v>
      </c>
      <c r="G46" t="s">
        <v>1634</v>
      </c>
      <c r="L46">
        <v>820</v>
      </c>
      <c r="M46">
        <v>0</v>
      </c>
      <c r="N46">
        <v>0</v>
      </c>
      <c r="O46">
        <v>0</v>
      </c>
      <c r="P46">
        <v>32320</v>
      </c>
      <c r="Q46">
        <v>0</v>
      </c>
      <c r="R46" s="33">
        <v>32320</v>
      </c>
      <c r="S46">
        <v>0</v>
      </c>
      <c r="T46">
        <v>0</v>
      </c>
      <c r="U46">
        <v>0</v>
      </c>
      <c r="V46">
        <v>0</v>
      </c>
      <c r="W46">
        <v>0</v>
      </c>
      <c r="X46">
        <v>0</v>
      </c>
      <c r="Y46">
        <v>0</v>
      </c>
      <c r="Z46">
        <v>0</v>
      </c>
      <c r="AA46">
        <v>0</v>
      </c>
      <c r="AB46">
        <v>0</v>
      </c>
      <c r="AC46">
        <v>0</v>
      </c>
      <c r="AD46">
        <v>0</v>
      </c>
      <c r="AE46">
        <v>0</v>
      </c>
      <c r="AF46" t="b">
        <v>0</v>
      </c>
      <c r="AJ46" t="s">
        <v>1901</v>
      </c>
    </row>
    <row r="47" spans="1:36" ht="15.75">
      <c r="A47">
        <v>4</v>
      </c>
      <c r="B47">
        <v>4</v>
      </c>
      <c r="C47">
        <v>3</v>
      </c>
      <c r="D47" t="s">
        <v>452</v>
      </c>
      <c r="F47" t="s">
        <v>266</v>
      </c>
      <c r="G47" t="s">
        <v>1634</v>
      </c>
      <c r="L47">
        <v>102667</v>
      </c>
      <c r="M47">
        <v>0</v>
      </c>
      <c r="N47">
        <v>0</v>
      </c>
      <c r="O47">
        <v>0</v>
      </c>
      <c r="P47">
        <v>4640873</v>
      </c>
      <c r="Q47">
        <v>-2509</v>
      </c>
      <c r="R47" s="33">
        <v>4638364</v>
      </c>
      <c r="S47">
        <v>0</v>
      </c>
      <c r="T47">
        <v>0</v>
      </c>
      <c r="U47">
        <v>0</v>
      </c>
      <c r="V47">
        <v>0</v>
      </c>
      <c r="W47">
        <v>0</v>
      </c>
      <c r="X47">
        <v>0</v>
      </c>
      <c r="Y47">
        <v>0</v>
      </c>
      <c r="Z47">
        <v>0</v>
      </c>
      <c r="AA47">
        <v>0</v>
      </c>
      <c r="AB47">
        <v>0</v>
      </c>
      <c r="AC47">
        <v>0</v>
      </c>
      <c r="AD47">
        <v>561500376</v>
      </c>
      <c r="AE47">
        <v>0</v>
      </c>
      <c r="AF47" t="b">
        <v>0</v>
      </c>
      <c r="AJ47" t="s">
        <v>1901</v>
      </c>
    </row>
    <row r="48" spans="1:36" ht="15.75">
      <c r="A48">
        <v>5</v>
      </c>
      <c r="B48">
        <v>5</v>
      </c>
      <c r="C48">
        <v>3</v>
      </c>
      <c r="D48" t="s">
        <v>453</v>
      </c>
      <c r="F48" t="s">
        <v>1014</v>
      </c>
      <c r="G48" t="s">
        <v>1634</v>
      </c>
      <c r="L48">
        <v>713907</v>
      </c>
      <c r="M48">
        <v>0</v>
      </c>
      <c r="N48">
        <v>0</v>
      </c>
      <c r="O48">
        <v>0</v>
      </c>
      <c r="P48">
        <v>39968924</v>
      </c>
      <c r="Q48">
        <v>0</v>
      </c>
      <c r="R48" s="33">
        <v>39968924</v>
      </c>
      <c r="S48">
        <v>0</v>
      </c>
      <c r="T48">
        <v>0</v>
      </c>
      <c r="U48">
        <v>0</v>
      </c>
      <c r="V48">
        <v>0</v>
      </c>
      <c r="W48">
        <v>0</v>
      </c>
      <c r="X48">
        <v>0</v>
      </c>
      <c r="Y48">
        <v>0</v>
      </c>
      <c r="Z48">
        <v>0</v>
      </c>
      <c r="AA48">
        <v>0</v>
      </c>
      <c r="AB48">
        <v>0</v>
      </c>
      <c r="AC48">
        <v>0</v>
      </c>
      <c r="AD48">
        <v>0</v>
      </c>
      <c r="AE48">
        <v>0</v>
      </c>
      <c r="AF48" t="b">
        <v>0</v>
      </c>
      <c r="AJ48" t="s">
        <v>1901</v>
      </c>
    </row>
    <row r="49" spans="1:36" ht="15.75">
      <c r="A49">
        <v>6</v>
      </c>
      <c r="B49">
        <v>6</v>
      </c>
      <c r="C49">
        <v>3</v>
      </c>
      <c r="D49" t="s">
        <v>454</v>
      </c>
      <c r="F49" t="s">
        <v>267</v>
      </c>
      <c r="G49" t="s">
        <v>1634</v>
      </c>
      <c r="L49">
        <v>7600</v>
      </c>
      <c r="M49">
        <v>0</v>
      </c>
      <c r="N49">
        <v>0</v>
      </c>
      <c r="O49">
        <v>0</v>
      </c>
      <c r="P49">
        <v>441376</v>
      </c>
      <c r="Q49">
        <v>0</v>
      </c>
      <c r="R49" s="33">
        <v>441376</v>
      </c>
      <c r="S49">
        <v>0</v>
      </c>
      <c r="T49">
        <v>0</v>
      </c>
      <c r="U49">
        <v>0</v>
      </c>
      <c r="V49">
        <v>0</v>
      </c>
      <c r="W49">
        <v>0</v>
      </c>
      <c r="X49">
        <v>0</v>
      </c>
      <c r="Y49">
        <v>0</v>
      </c>
      <c r="Z49">
        <v>0</v>
      </c>
      <c r="AA49">
        <v>0</v>
      </c>
      <c r="AB49">
        <v>0</v>
      </c>
      <c r="AC49">
        <v>0</v>
      </c>
      <c r="AD49">
        <v>0</v>
      </c>
      <c r="AE49">
        <v>0</v>
      </c>
      <c r="AF49" t="b">
        <v>0</v>
      </c>
      <c r="AJ49" t="s">
        <v>1901</v>
      </c>
    </row>
    <row r="50" spans="1:36" ht="15.75">
      <c r="A50">
        <v>7</v>
      </c>
      <c r="B50">
        <v>7</v>
      </c>
      <c r="C50">
        <v>3</v>
      </c>
      <c r="D50" t="s">
        <v>455</v>
      </c>
      <c r="F50" t="s">
        <v>268</v>
      </c>
      <c r="G50" t="s">
        <v>1634</v>
      </c>
      <c r="L50">
        <v>48</v>
      </c>
      <c r="M50">
        <v>0</v>
      </c>
      <c r="N50">
        <v>0</v>
      </c>
      <c r="O50">
        <v>0</v>
      </c>
      <c r="P50">
        <v>2838</v>
      </c>
      <c r="Q50">
        <v>0</v>
      </c>
      <c r="R50" s="33">
        <v>2838</v>
      </c>
      <c r="S50">
        <v>0</v>
      </c>
      <c r="T50">
        <v>0</v>
      </c>
      <c r="U50">
        <v>0</v>
      </c>
      <c r="V50">
        <v>0</v>
      </c>
      <c r="W50">
        <v>0</v>
      </c>
      <c r="X50">
        <v>0</v>
      </c>
      <c r="Y50">
        <v>0</v>
      </c>
      <c r="Z50">
        <v>0</v>
      </c>
      <c r="AA50">
        <v>0</v>
      </c>
      <c r="AB50">
        <v>0</v>
      </c>
      <c r="AC50">
        <v>0</v>
      </c>
      <c r="AD50">
        <v>0</v>
      </c>
      <c r="AE50">
        <v>0</v>
      </c>
      <c r="AF50" t="b">
        <v>0</v>
      </c>
      <c r="AJ50" t="s">
        <v>1901</v>
      </c>
    </row>
    <row r="51" spans="1:36" ht="15.75">
      <c r="A51">
        <v>8</v>
      </c>
      <c r="B51">
        <v>8</v>
      </c>
      <c r="C51">
        <v>3</v>
      </c>
      <c r="D51" t="s">
        <v>456</v>
      </c>
      <c r="F51" t="s">
        <v>269</v>
      </c>
      <c r="G51" t="s">
        <v>1634</v>
      </c>
      <c r="L51">
        <v>22518</v>
      </c>
      <c r="M51">
        <v>0</v>
      </c>
      <c r="N51">
        <v>0</v>
      </c>
      <c r="O51">
        <v>0</v>
      </c>
      <c r="P51">
        <v>1017888</v>
      </c>
      <c r="Q51">
        <v>0</v>
      </c>
      <c r="R51" s="33">
        <v>1017888</v>
      </c>
      <c r="S51">
        <v>0</v>
      </c>
      <c r="T51">
        <v>0</v>
      </c>
      <c r="U51">
        <v>0</v>
      </c>
      <c r="V51">
        <v>0</v>
      </c>
      <c r="W51">
        <v>0</v>
      </c>
      <c r="X51">
        <v>0</v>
      </c>
      <c r="Y51">
        <v>0</v>
      </c>
      <c r="Z51">
        <v>0</v>
      </c>
      <c r="AA51">
        <v>0</v>
      </c>
      <c r="AB51">
        <v>0</v>
      </c>
      <c r="AC51">
        <v>0</v>
      </c>
      <c r="AD51">
        <v>0</v>
      </c>
      <c r="AE51">
        <v>0</v>
      </c>
      <c r="AF51" t="b">
        <v>0</v>
      </c>
      <c r="AJ51" t="s">
        <v>1901</v>
      </c>
    </row>
    <row r="52" spans="1:36" ht="15.75">
      <c r="A52">
        <v>9</v>
      </c>
      <c r="B52">
        <v>9</v>
      </c>
      <c r="C52">
        <v>3</v>
      </c>
      <c r="D52" t="s">
        <v>457</v>
      </c>
      <c r="F52" t="s">
        <v>270</v>
      </c>
      <c r="G52" t="s">
        <v>1634</v>
      </c>
      <c r="L52">
        <v>12360</v>
      </c>
      <c r="M52">
        <v>0</v>
      </c>
      <c r="N52">
        <v>0</v>
      </c>
      <c r="O52">
        <v>0</v>
      </c>
      <c r="P52">
        <v>603540</v>
      </c>
      <c r="Q52">
        <v>0</v>
      </c>
      <c r="R52" s="33">
        <v>603540</v>
      </c>
      <c r="S52">
        <v>0</v>
      </c>
      <c r="T52">
        <v>0</v>
      </c>
      <c r="U52">
        <v>0</v>
      </c>
      <c r="V52">
        <v>0</v>
      </c>
      <c r="W52">
        <v>0</v>
      </c>
      <c r="X52">
        <v>0</v>
      </c>
      <c r="Y52">
        <v>0</v>
      </c>
      <c r="Z52">
        <v>0</v>
      </c>
      <c r="AA52">
        <v>0</v>
      </c>
      <c r="AB52">
        <v>0</v>
      </c>
      <c r="AC52">
        <v>0</v>
      </c>
      <c r="AD52">
        <v>0</v>
      </c>
      <c r="AE52">
        <v>0</v>
      </c>
      <c r="AF52" t="b">
        <v>0</v>
      </c>
      <c r="AJ52" t="s">
        <v>1901</v>
      </c>
    </row>
    <row r="53" spans="1:36" ht="15.75">
      <c r="A53">
        <v>10</v>
      </c>
      <c r="B53">
        <v>10</v>
      </c>
      <c r="C53">
        <v>3</v>
      </c>
      <c r="D53" t="s">
        <v>458</v>
      </c>
      <c r="F53" t="s">
        <v>271</v>
      </c>
      <c r="G53" t="s">
        <v>1634</v>
      </c>
      <c r="L53">
        <v>181121</v>
      </c>
      <c r="M53">
        <v>0</v>
      </c>
      <c r="N53">
        <v>0</v>
      </c>
      <c r="O53">
        <v>0</v>
      </c>
      <c r="P53">
        <v>9479023</v>
      </c>
      <c r="Q53">
        <v>0</v>
      </c>
      <c r="R53" s="33">
        <v>9479023</v>
      </c>
      <c r="S53">
        <v>0</v>
      </c>
      <c r="T53">
        <v>0</v>
      </c>
      <c r="U53">
        <v>0</v>
      </c>
      <c r="V53">
        <v>0</v>
      </c>
      <c r="W53">
        <v>0</v>
      </c>
      <c r="X53">
        <v>0</v>
      </c>
      <c r="Y53">
        <v>0</v>
      </c>
      <c r="Z53">
        <v>0</v>
      </c>
      <c r="AA53">
        <v>0</v>
      </c>
      <c r="AB53">
        <v>0</v>
      </c>
      <c r="AC53">
        <v>0</v>
      </c>
      <c r="AD53">
        <v>0</v>
      </c>
      <c r="AE53">
        <v>0</v>
      </c>
      <c r="AF53" t="b">
        <v>0</v>
      </c>
      <c r="AJ53" t="s">
        <v>1901</v>
      </c>
    </row>
    <row r="54" spans="1:36" ht="15.75">
      <c r="A54">
        <v>11</v>
      </c>
      <c r="B54">
        <v>11</v>
      </c>
      <c r="C54">
        <v>3</v>
      </c>
      <c r="D54" t="s">
        <v>459</v>
      </c>
      <c r="F54" t="s">
        <v>272</v>
      </c>
      <c r="G54" t="s">
        <v>1634</v>
      </c>
      <c r="L54">
        <v>739012</v>
      </c>
      <c r="M54">
        <v>0</v>
      </c>
      <c r="N54">
        <v>0</v>
      </c>
      <c r="O54">
        <v>0</v>
      </c>
      <c r="P54">
        <v>21800939</v>
      </c>
      <c r="Q54">
        <v>0</v>
      </c>
      <c r="R54" s="33">
        <v>21800939</v>
      </c>
      <c r="S54">
        <v>0</v>
      </c>
      <c r="T54">
        <v>0</v>
      </c>
      <c r="U54">
        <v>0</v>
      </c>
      <c r="V54">
        <v>0</v>
      </c>
      <c r="W54">
        <v>0</v>
      </c>
      <c r="X54">
        <v>0</v>
      </c>
      <c r="Y54">
        <v>0</v>
      </c>
      <c r="Z54">
        <v>0</v>
      </c>
      <c r="AA54">
        <v>0</v>
      </c>
      <c r="AB54">
        <v>0</v>
      </c>
      <c r="AC54">
        <v>0</v>
      </c>
      <c r="AD54">
        <v>0</v>
      </c>
      <c r="AE54">
        <v>0</v>
      </c>
      <c r="AF54" t="b">
        <v>0</v>
      </c>
      <c r="AJ54" t="s">
        <v>1901</v>
      </c>
    </row>
    <row r="55" spans="1:36" ht="15.75">
      <c r="A55">
        <v>12</v>
      </c>
      <c r="B55">
        <v>12</v>
      </c>
      <c r="C55">
        <v>3</v>
      </c>
      <c r="D55" t="s">
        <v>460</v>
      </c>
      <c r="F55" t="s">
        <v>1854</v>
      </c>
      <c r="G55" t="s">
        <v>1634</v>
      </c>
      <c r="L55">
        <v>4195</v>
      </c>
      <c r="M55">
        <v>0</v>
      </c>
      <c r="N55">
        <v>0</v>
      </c>
      <c r="O55">
        <v>0</v>
      </c>
      <c r="P55">
        <v>217860</v>
      </c>
      <c r="Q55">
        <v>0</v>
      </c>
      <c r="R55" s="33">
        <v>217860</v>
      </c>
      <c r="S55">
        <v>0</v>
      </c>
      <c r="T55">
        <v>0</v>
      </c>
      <c r="U55">
        <v>0</v>
      </c>
      <c r="V55">
        <v>0</v>
      </c>
      <c r="W55">
        <v>0</v>
      </c>
      <c r="X55">
        <v>0</v>
      </c>
      <c r="Y55">
        <v>0</v>
      </c>
      <c r="Z55">
        <v>0</v>
      </c>
      <c r="AA55">
        <v>0</v>
      </c>
      <c r="AB55">
        <v>0</v>
      </c>
      <c r="AC55">
        <v>0</v>
      </c>
      <c r="AD55">
        <v>0</v>
      </c>
      <c r="AE55">
        <v>0</v>
      </c>
      <c r="AF55" t="b">
        <v>0</v>
      </c>
      <c r="AJ55" t="s">
        <v>1901</v>
      </c>
    </row>
    <row r="56" spans="1:36" ht="15.75">
      <c r="A56">
        <v>13</v>
      </c>
      <c r="B56">
        <v>13</v>
      </c>
      <c r="C56">
        <v>3</v>
      </c>
      <c r="D56" t="s">
        <v>461</v>
      </c>
      <c r="F56" t="s">
        <v>274</v>
      </c>
      <c r="G56" t="s">
        <v>1634</v>
      </c>
      <c r="L56">
        <v>48374</v>
      </c>
      <c r="M56">
        <v>0</v>
      </c>
      <c r="N56">
        <v>0</v>
      </c>
      <c r="O56">
        <v>0</v>
      </c>
      <c r="P56">
        <v>2314114</v>
      </c>
      <c r="Q56">
        <v>0</v>
      </c>
      <c r="R56" s="33">
        <v>2314114</v>
      </c>
      <c r="S56">
        <v>0</v>
      </c>
      <c r="T56">
        <v>0</v>
      </c>
      <c r="U56">
        <v>0</v>
      </c>
      <c r="V56">
        <v>0</v>
      </c>
      <c r="W56">
        <v>0</v>
      </c>
      <c r="X56">
        <v>0</v>
      </c>
      <c r="Y56">
        <v>0</v>
      </c>
      <c r="Z56">
        <v>0</v>
      </c>
      <c r="AA56">
        <v>0</v>
      </c>
      <c r="AB56">
        <v>0</v>
      </c>
      <c r="AC56">
        <v>0</v>
      </c>
      <c r="AD56">
        <v>0</v>
      </c>
      <c r="AE56">
        <v>0</v>
      </c>
      <c r="AF56" t="b">
        <v>0</v>
      </c>
      <c r="AJ56" t="s">
        <v>1901</v>
      </c>
    </row>
    <row r="57" spans="1:36" ht="15.75">
      <c r="A57">
        <v>14</v>
      </c>
      <c r="B57">
        <v>14</v>
      </c>
      <c r="C57">
        <v>3</v>
      </c>
      <c r="D57" t="s">
        <v>462</v>
      </c>
      <c r="F57" t="s">
        <v>275</v>
      </c>
      <c r="G57" t="s">
        <v>1634</v>
      </c>
      <c r="L57">
        <v>40907</v>
      </c>
      <c r="M57">
        <v>0</v>
      </c>
      <c r="N57">
        <v>0</v>
      </c>
      <c r="O57">
        <v>0</v>
      </c>
      <c r="P57">
        <v>1715964</v>
      </c>
      <c r="Q57">
        <v>0</v>
      </c>
      <c r="R57" s="33">
        <v>1715964</v>
      </c>
      <c r="S57">
        <v>0</v>
      </c>
      <c r="T57">
        <v>0</v>
      </c>
      <c r="U57">
        <v>0</v>
      </c>
      <c r="V57">
        <v>0</v>
      </c>
      <c r="W57">
        <v>0</v>
      </c>
      <c r="X57">
        <v>0</v>
      </c>
      <c r="Y57">
        <v>0</v>
      </c>
      <c r="Z57">
        <v>0</v>
      </c>
      <c r="AA57">
        <v>0</v>
      </c>
      <c r="AB57">
        <v>0</v>
      </c>
      <c r="AC57">
        <v>0</v>
      </c>
      <c r="AD57">
        <v>0</v>
      </c>
      <c r="AE57">
        <v>0</v>
      </c>
      <c r="AF57" t="b">
        <v>0</v>
      </c>
      <c r="AJ57" t="s">
        <v>1901</v>
      </c>
    </row>
    <row r="58" spans="1:36" ht="15.75">
      <c r="A58">
        <v>1</v>
      </c>
      <c r="B58">
        <v>1</v>
      </c>
      <c r="C58">
        <v>4</v>
      </c>
      <c r="D58" t="s">
        <v>449</v>
      </c>
      <c r="F58" t="s">
        <v>276</v>
      </c>
      <c r="G58" t="s">
        <v>1634</v>
      </c>
      <c r="L58">
        <v>7400</v>
      </c>
      <c r="M58">
        <v>0</v>
      </c>
      <c r="N58">
        <v>0</v>
      </c>
      <c r="O58">
        <v>0</v>
      </c>
      <c r="P58">
        <v>355900</v>
      </c>
      <c r="Q58">
        <v>0</v>
      </c>
      <c r="R58" s="33">
        <v>355900</v>
      </c>
      <c r="S58">
        <v>0</v>
      </c>
      <c r="T58">
        <v>0</v>
      </c>
      <c r="U58">
        <v>0</v>
      </c>
      <c r="V58">
        <v>0</v>
      </c>
      <c r="W58">
        <v>0</v>
      </c>
      <c r="X58">
        <v>0</v>
      </c>
      <c r="Y58">
        <v>0</v>
      </c>
      <c r="Z58">
        <v>0</v>
      </c>
      <c r="AA58">
        <v>0</v>
      </c>
      <c r="AB58">
        <v>0</v>
      </c>
      <c r="AC58">
        <v>0</v>
      </c>
      <c r="AD58">
        <v>0</v>
      </c>
      <c r="AE58">
        <v>0</v>
      </c>
      <c r="AF58" t="b">
        <v>0</v>
      </c>
      <c r="AJ58" t="s">
        <v>1901</v>
      </c>
    </row>
    <row r="59" spans="1:36" ht="15.75">
      <c r="A59">
        <v>2</v>
      </c>
      <c r="B59">
        <v>2</v>
      </c>
      <c r="C59">
        <v>4</v>
      </c>
      <c r="D59" t="s">
        <v>450</v>
      </c>
      <c r="F59" t="s">
        <v>277</v>
      </c>
      <c r="G59" t="s">
        <v>1634</v>
      </c>
      <c r="L59">
        <v>21330</v>
      </c>
      <c r="M59">
        <v>0</v>
      </c>
      <c r="N59">
        <v>0</v>
      </c>
      <c r="O59">
        <v>0</v>
      </c>
      <c r="P59">
        <v>1100846</v>
      </c>
      <c r="Q59">
        <v>0</v>
      </c>
      <c r="R59" s="33">
        <v>1100846</v>
      </c>
      <c r="S59">
        <v>0</v>
      </c>
      <c r="T59">
        <v>0</v>
      </c>
      <c r="U59">
        <v>0</v>
      </c>
      <c r="V59">
        <v>0</v>
      </c>
      <c r="W59">
        <v>0</v>
      </c>
      <c r="X59">
        <v>0</v>
      </c>
      <c r="Y59">
        <v>0</v>
      </c>
      <c r="Z59">
        <v>0</v>
      </c>
      <c r="AA59">
        <v>0</v>
      </c>
      <c r="AB59">
        <v>0</v>
      </c>
      <c r="AC59">
        <v>0</v>
      </c>
      <c r="AD59">
        <v>0</v>
      </c>
      <c r="AE59">
        <v>0</v>
      </c>
      <c r="AF59" t="b">
        <v>0</v>
      </c>
      <c r="AJ59" t="s">
        <v>1901</v>
      </c>
    </row>
    <row r="60" spans="1:36" ht="15.75">
      <c r="A60">
        <v>3</v>
      </c>
      <c r="B60">
        <v>3</v>
      </c>
      <c r="C60">
        <v>4</v>
      </c>
      <c r="D60" t="s">
        <v>451</v>
      </c>
      <c r="F60" t="s">
        <v>278</v>
      </c>
      <c r="G60" t="s">
        <v>1634</v>
      </c>
      <c r="L60">
        <v>117050</v>
      </c>
      <c r="M60">
        <v>0</v>
      </c>
      <c r="N60">
        <v>0</v>
      </c>
      <c r="O60">
        <v>0</v>
      </c>
      <c r="P60">
        <v>5357720</v>
      </c>
      <c r="Q60">
        <v>0</v>
      </c>
      <c r="R60" s="33">
        <v>5357720</v>
      </c>
      <c r="S60">
        <v>0</v>
      </c>
      <c r="T60">
        <v>0</v>
      </c>
      <c r="U60">
        <v>0</v>
      </c>
      <c r="V60">
        <v>0</v>
      </c>
      <c r="W60">
        <v>0</v>
      </c>
      <c r="X60">
        <v>0</v>
      </c>
      <c r="Y60">
        <v>0</v>
      </c>
      <c r="Z60">
        <v>0</v>
      </c>
      <c r="AA60">
        <v>0</v>
      </c>
      <c r="AB60">
        <v>0</v>
      </c>
      <c r="AC60">
        <v>0</v>
      </c>
      <c r="AD60">
        <v>0</v>
      </c>
      <c r="AE60">
        <v>0</v>
      </c>
      <c r="AF60" t="b">
        <v>0</v>
      </c>
      <c r="AJ60" t="s">
        <v>1901</v>
      </c>
    </row>
    <row r="61" spans="1:36" ht="15.75">
      <c r="A61">
        <v>4</v>
      </c>
      <c r="B61">
        <v>4</v>
      </c>
      <c r="C61">
        <v>4</v>
      </c>
      <c r="D61" t="s">
        <v>452</v>
      </c>
      <c r="F61" t="s">
        <v>279</v>
      </c>
      <c r="G61" t="s">
        <v>1634</v>
      </c>
      <c r="L61">
        <v>9785</v>
      </c>
      <c r="M61">
        <v>0</v>
      </c>
      <c r="N61">
        <v>0</v>
      </c>
      <c r="O61">
        <v>0</v>
      </c>
      <c r="P61">
        <v>350512</v>
      </c>
      <c r="Q61">
        <v>0</v>
      </c>
      <c r="R61" s="33">
        <v>350512</v>
      </c>
      <c r="S61">
        <v>0</v>
      </c>
      <c r="T61">
        <v>0</v>
      </c>
      <c r="U61">
        <v>0</v>
      </c>
      <c r="V61">
        <v>0</v>
      </c>
      <c r="W61">
        <v>0</v>
      </c>
      <c r="X61">
        <v>0</v>
      </c>
      <c r="Y61">
        <v>0</v>
      </c>
      <c r="Z61">
        <v>0</v>
      </c>
      <c r="AA61">
        <v>0</v>
      </c>
      <c r="AB61">
        <v>0</v>
      </c>
      <c r="AC61">
        <v>0</v>
      </c>
      <c r="AD61">
        <v>0</v>
      </c>
      <c r="AE61">
        <v>0</v>
      </c>
      <c r="AF61" t="b">
        <v>0</v>
      </c>
      <c r="AJ61" t="s">
        <v>1901</v>
      </c>
    </row>
    <row r="62" spans="1:36" ht="15.75">
      <c r="A62">
        <v>5</v>
      </c>
      <c r="B62">
        <v>5</v>
      </c>
      <c r="C62">
        <v>4</v>
      </c>
      <c r="D62" t="s">
        <v>453</v>
      </c>
      <c r="F62" t="s">
        <v>280</v>
      </c>
      <c r="G62" t="s">
        <v>1634</v>
      </c>
      <c r="L62">
        <v>17475</v>
      </c>
      <c r="M62">
        <v>0</v>
      </c>
      <c r="N62">
        <v>0</v>
      </c>
      <c r="O62">
        <v>0</v>
      </c>
      <c r="P62">
        <v>649544</v>
      </c>
      <c r="Q62">
        <v>0</v>
      </c>
      <c r="R62" s="33">
        <v>649544</v>
      </c>
      <c r="S62">
        <v>0</v>
      </c>
      <c r="T62">
        <v>0</v>
      </c>
      <c r="U62">
        <v>0</v>
      </c>
      <c r="V62">
        <v>0</v>
      </c>
      <c r="W62">
        <v>0</v>
      </c>
      <c r="X62">
        <v>0</v>
      </c>
      <c r="Y62">
        <v>0</v>
      </c>
      <c r="Z62">
        <v>0</v>
      </c>
      <c r="AA62">
        <v>0</v>
      </c>
      <c r="AB62">
        <v>0</v>
      </c>
      <c r="AC62">
        <v>0</v>
      </c>
      <c r="AD62">
        <v>0</v>
      </c>
      <c r="AE62">
        <v>0</v>
      </c>
      <c r="AF62" t="b">
        <v>0</v>
      </c>
      <c r="AJ62" t="s">
        <v>1901</v>
      </c>
    </row>
    <row r="63" spans="1:36" ht="15.75">
      <c r="A63">
        <v>6</v>
      </c>
      <c r="B63">
        <v>6</v>
      </c>
      <c r="C63">
        <v>4</v>
      </c>
      <c r="D63" t="s">
        <v>454</v>
      </c>
      <c r="F63" t="s">
        <v>281</v>
      </c>
      <c r="G63" t="s">
        <v>1634</v>
      </c>
      <c r="L63">
        <v>320060</v>
      </c>
      <c r="M63">
        <v>0</v>
      </c>
      <c r="N63">
        <v>0</v>
      </c>
      <c r="O63">
        <v>0</v>
      </c>
      <c r="P63">
        <v>19342327</v>
      </c>
      <c r="Q63">
        <v>0</v>
      </c>
      <c r="R63" s="33">
        <v>19342327</v>
      </c>
      <c r="S63">
        <v>0</v>
      </c>
      <c r="T63">
        <v>0</v>
      </c>
      <c r="U63">
        <v>0</v>
      </c>
      <c r="V63">
        <v>0</v>
      </c>
      <c r="W63">
        <v>0</v>
      </c>
      <c r="X63">
        <v>0</v>
      </c>
      <c r="Y63">
        <v>0</v>
      </c>
      <c r="Z63">
        <v>0</v>
      </c>
      <c r="AA63">
        <v>0</v>
      </c>
      <c r="AB63">
        <v>0</v>
      </c>
      <c r="AC63">
        <v>0</v>
      </c>
      <c r="AD63">
        <v>0</v>
      </c>
      <c r="AE63">
        <v>0</v>
      </c>
      <c r="AF63" t="b">
        <v>0</v>
      </c>
      <c r="AJ63" t="s">
        <v>1901</v>
      </c>
    </row>
    <row r="64" spans="1:36" ht="15.75">
      <c r="A64">
        <v>7</v>
      </c>
      <c r="B64">
        <v>7</v>
      </c>
      <c r="C64">
        <v>4</v>
      </c>
      <c r="D64" t="s">
        <v>455</v>
      </c>
      <c r="F64" t="s">
        <v>282</v>
      </c>
      <c r="G64" t="s">
        <v>1634</v>
      </c>
      <c r="L64">
        <v>730645</v>
      </c>
      <c r="M64">
        <v>0</v>
      </c>
      <c r="N64">
        <v>0</v>
      </c>
      <c r="O64">
        <v>0</v>
      </c>
      <c r="P64">
        <v>40171485</v>
      </c>
      <c r="Q64">
        <v>0</v>
      </c>
      <c r="R64" s="33">
        <v>40171485</v>
      </c>
      <c r="S64">
        <v>0</v>
      </c>
      <c r="T64">
        <v>0</v>
      </c>
      <c r="U64">
        <v>0</v>
      </c>
      <c r="V64">
        <v>0</v>
      </c>
      <c r="W64">
        <v>0</v>
      </c>
      <c r="X64">
        <v>0</v>
      </c>
      <c r="Y64">
        <v>0</v>
      </c>
      <c r="Z64">
        <v>0</v>
      </c>
      <c r="AA64">
        <v>0</v>
      </c>
      <c r="AB64">
        <v>0</v>
      </c>
      <c r="AC64">
        <v>0</v>
      </c>
      <c r="AD64">
        <v>0</v>
      </c>
      <c r="AE64">
        <v>0</v>
      </c>
      <c r="AF64" t="b">
        <v>0</v>
      </c>
      <c r="AJ64" t="s">
        <v>1901</v>
      </c>
    </row>
    <row r="65" spans="1:36" ht="15.75">
      <c r="A65">
        <v>8</v>
      </c>
      <c r="B65">
        <v>8</v>
      </c>
      <c r="C65">
        <v>4</v>
      </c>
      <c r="D65" t="s">
        <v>456</v>
      </c>
      <c r="F65" t="s">
        <v>283</v>
      </c>
      <c r="G65" t="s">
        <v>1634</v>
      </c>
      <c r="L65">
        <v>27200</v>
      </c>
      <c r="M65">
        <v>0</v>
      </c>
      <c r="N65">
        <v>0</v>
      </c>
      <c r="O65">
        <v>0</v>
      </c>
      <c r="P65">
        <v>1553376</v>
      </c>
      <c r="Q65">
        <v>0</v>
      </c>
      <c r="R65" s="33">
        <v>1553376</v>
      </c>
      <c r="S65">
        <v>0</v>
      </c>
      <c r="T65">
        <v>0</v>
      </c>
      <c r="U65">
        <v>0</v>
      </c>
      <c r="V65">
        <v>0</v>
      </c>
      <c r="W65">
        <v>0</v>
      </c>
      <c r="X65">
        <v>0</v>
      </c>
      <c r="Y65">
        <v>0</v>
      </c>
      <c r="Z65">
        <v>0</v>
      </c>
      <c r="AA65">
        <v>0</v>
      </c>
      <c r="AB65">
        <v>0</v>
      </c>
      <c r="AC65">
        <v>0</v>
      </c>
      <c r="AD65">
        <v>0</v>
      </c>
      <c r="AE65">
        <v>0</v>
      </c>
      <c r="AF65" t="b">
        <v>0</v>
      </c>
      <c r="AJ65" t="s">
        <v>1901</v>
      </c>
    </row>
    <row r="66" spans="1:36" ht="15.75">
      <c r="A66">
        <v>9</v>
      </c>
      <c r="B66">
        <v>9</v>
      </c>
      <c r="C66">
        <v>4</v>
      </c>
      <c r="D66" t="s">
        <v>457</v>
      </c>
      <c r="F66" t="s">
        <v>284</v>
      </c>
      <c r="G66" t="s">
        <v>1634</v>
      </c>
      <c r="L66">
        <v>292497</v>
      </c>
      <c r="M66">
        <v>0</v>
      </c>
      <c r="N66">
        <v>0</v>
      </c>
      <c r="O66">
        <v>0</v>
      </c>
      <c r="P66">
        <v>9470184</v>
      </c>
      <c r="Q66">
        <v>0</v>
      </c>
      <c r="R66" s="33">
        <v>9470184</v>
      </c>
      <c r="S66">
        <v>0</v>
      </c>
      <c r="T66">
        <v>0</v>
      </c>
      <c r="U66">
        <v>0</v>
      </c>
      <c r="V66">
        <v>0</v>
      </c>
      <c r="W66">
        <v>0</v>
      </c>
      <c r="X66">
        <v>0</v>
      </c>
      <c r="Y66">
        <v>0</v>
      </c>
      <c r="Z66">
        <v>0</v>
      </c>
      <c r="AA66">
        <v>0</v>
      </c>
      <c r="AB66">
        <v>0</v>
      </c>
      <c r="AC66">
        <v>0</v>
      </c>
      <c r="AD66">
        <v>0</v>
      </c>
      <c r="AE66">
        <v>0</v>
      </c>
      <c r="AF66" t="b">
        <v>0</v>
      </c>
      <c r="AJ66" t="s">
        <v>1901</v>
      </c>
    </row>
    <row r="67" spans="1:36" ht="15.75">
      <c r="A67">
        <v>10</v>
      </c>
      <c r="B67">
        <v>10</v>
      </c>
      <c r="C67">
        <v>4</v>
      </c>
      <c r="D67" t="s">
        <v>458</v>
      </c>
      <c r="F67" t="s">
        <v>285</v>
      </c>
      <c r="G67" t="s">
        <v>1634</v>
      </c>
      <c r="L67">
        <v>175</v>
      </c>
      <c r="M67">
        <v>0</v>
      </c>
      <c r="N67">
        <v>0</v>
      </c>
      <c r="O67">
        <v>0</v>
      </c>
      <c r="P67">
        <v>8200</v>
      </c>
      <c r="Q67">
        <v>0</v>
      </c>
      <c r="R67" s="33">
        <v>8200</v>
      </c>
      <c r="S67">
        <v>0</v>
      </c>
      <c r="T67">
        <v>0</v>
      </c>
      <c r="U67">
        <v>0</v>
      </c>
      <c r="V67">
        <v>0</v>
      </c>
      <c r="W67">
        <v>0</v>
      </c>
      <c r="X67">
        <v>0</v>
      </c>
      <c r="Y67">
        <v>0</v>
      </c>
      <c r="Z67">
        <v>0</v>
      </c>
      <c r="AA67">
        <v>0</v>
      </c>
      <c r="AB67">
        <v>0</v>
      </c>
      <c r="AC67">
        <v>0</v>
      </c>
      <c r="AD67">
        <v>0</v>
      </c>
      <c r="AE67">
        <v>0</v>
      </c>
      <c r="AF67" t="b">
        <v>0</v>
      </c>
      <c r="AJ67" t="s">
        <v>1901</v>
      </c>
    </row>
    <row r="68" spans="1:36" ht="15.75">
      <c r="A68">
        <v>11</v>
      </c>
      <c r="B68">
        <v>11</v>
      </c>
      <c r="C68">
        <v>4</v>
      </c>
      <c r="D68" t="s">
        <v>459</v>
      </c>
      <c r="F68" t="s">
        <v>286</v>
      </c>
      <c r="G68" t="s">
        <v>1634</v>
      </c>
      <c r="L68">
        <v>63703</v>
      </c>
      <c r="M68">
        <v>0</v>
      </c>
      <c r="N68">
        <v>0</v>
      </c>
      <c r="O68">
        <v>0</v>
      </c>
      <c r="P68">
        <v>4004749</v>
      </c>
      <c r="Q68">
        <v>0</v>
      </c>
      <c r="R68" s="33">
        <v>4004749</v>
      </c>
      <c r="S68">
        <v>0</v>
      </c>
      <c r="T68">
        <v>0</v>
      </c>
      <c r="U68">
        <v>0</v>
      </c>
      <c r="V68">
        <v>0</v>
      </c>
      <c r="W68">
        <v>0</v>
      </c>
      <c r="X68">
        <v>0</v>
      </c>
      <c r="Y68">
        <v>0</v>
      </c>
      <c r="Z68">
        <v>0</v>
      </c>
      <c r="AA68">
        <v>0</v>
      </c>
      <c r="AB68">
        <v>0</v>
      </c>
      <c r="AC68">
        <v>0</v>
      </c>
      <c r="AD68">
        <v>0</v>
      </c>
      <c r="AE68">
        <v>0</v>
      </c>
      <c r="AF68" t="b">
        <v>0</v>
      </c>
      <c r="AJ68" t="s">
        <v>1901</v>
      </c>
    </row>
    <row r="69" spans="1:36" ht="15.75">
      <c r="A69">
        <v>12</v>
      </c>
      <c r="B69">
        <v>12</v>
      </c>
      <c r="C69">
        <v>4</v>
      </c>
      <c r="D69" t="s">
        <v>460</v>
      </c>
      <c r="F69" t="s">
        <v>287</v>
      </c>
      <c r="G69" t="s">
        <v>1634</v>
      </c>
      <c r="L69">
        <v>63650</v>
      </c>
      <c r="M69">
        <v>0</v>
      </c>
      <c r="N69">
        <v>0</v>
      </c>
      <c r="O69">
        <v>0</v>
      </c>
      <c r="P69">
        <v>2896796</v>
      </c>
      <c r="Q69">
        <v>0</v>
      </c>
      <c r="R69" s="33">
        <v>2896796</v>
      </c>
      <c r="S69">
        <v>0</v>
      </c>
      <c r="T69">
        <v>0</v>
      </c>
      <c r="U69">
        <v>0</v>
      </c>
      <c r="V69">
        <v>0</v>
      </c>
      <c r="W69">
        <v>0</v>
      </c>
      <c r="X69">
        <v>0</v>
      </c>
      <c r="Y69">
        <v>0</v>
      </c>
      <c r="Z69">
        <v>0</v>
      </c>
      <c r="AA69">
        <v>0</v>
      </c>
      <c r="AB69">
        <v>0</v>
      </c>
      <c r="AC69">
        <v>0</v>
      </c>
      <c r="AD69">
        <v>0</v>
      </c>
      <c r="AE69">
        <v>0</v>
      </c>
      <c r="AF69" t="b">
        <v>0</v>
      </c>
      <c r="AJ69" t="s">
        <v>1901</v>
      </c>
    </row>
    <row r="70" spans="1:36" ht="15.75">
      <c r="A70">
        <v>13</v>
      </c>
      <c r="B70">
        <v>13</v>
      </c>
      <c r="C70">
        <v>4</v>
      </c>
      <c r="D70" t="s">
        <v>461</v>
      </c>
      <c r="F70" t="s">
        <v>288</v>
      </c>
      <c r="G70" t="s">
        <v>1634</v>
      </c>
      <c r="L70">
        <v>16400</v>
      </c>
      <c r="M70">
        <v>0</v>
      </c>
      <c r="N70">
        <v>0</v>
      </c>
      <c r="O70">
        <v>0</v>
      </c>
      <c r="P70">
        <v>1016500</v>
      </c>
      <c r="Q70">
        <v>0</v>
      </c>
      <c r="R70" s="33">
        <v>1016500</v>
      </c>
      <c r="S70">
        <v>0</v>
      </c>
      <c r="T70">
        <v>0</v>
      </c>
      <c r="U70">
        <v>0</v>
      </c>
      <c r="V70">
        <v>0</v>
      </c>
      <c r="W70">
        <v>0</v>
      </c>
      <c r="X70">
        <v>0</v>
      </c>
      <c r="Y70">
        <v>0</v>
      </c>
      <c r="Z70">
        <v>0</v>
      </c>
      <c r="AA70">
        <v>0</v>
      </c>
      <c r="AB70">
        <v>0</v>
      </c>
      <c r="AC70">
        <v>0</v>
      </c>
      <c r="AD70">
        <v>0</v>
      </c>
      <c r="AE70">
        <v>0</v>
      </c>
      <c r="AF70" t="b">
        <v>0</v>
      </c>
      <c r="AJ70" t="s">
        <v>1901</v>
      </c>
    </row>
    <row r="71" spans="1:36" ht="15.75">
      <c r="A71">
        <v>14</v>
      </c>
      <c r="B71">
        <v>14</v>
      </c>
      <c r="C71">
        <v>4</v>
      </c>
      <c r="D71" t="s">
        <v>462</v>
      </c>
      <c r="F71" t="s">
        <v>289</v>
      </c>
      <c r="G71" t="s">
        <v>1634</v>
      </c>
      <c r="L71">
        <v>15035</v>
      </c>
      <c r="M71">
        <v>0</v>
      </c>
      <c r="N71">
        <v>0</v>
      </c>
      <c r="O71">
        <v>0</v>
      </c>
      <c r="P71">
        <v>726938</v>
      </c>
      <c r="Q71">
        <v>0</v>
      </c>
      <c r="R71" s="33">
        <v>726938</v>
      </c>
      <c r="S71">
        <v>0</v>
      </c>
      <c r="T71">
        <v>0</v>
      </c>
      <c r="U71">
        <v>0</v>
      </c>
      <c r="V71">
        <v>0</v>
      </c>
      <c r="W71">
        <v>0</v>
      </c>
      <c r="X71">
        <v>0</v>
      </c>
      <c r="Y71">
        <v>0</v>
      </c>
      <c r="Z71">
        <v>0</v>
      </c>
      <c r="AA71">
        <v>0</v>
      </c>
      <c r="AB71">
        <v>0</v>
      </c>
      <c r="AC71">
        <v>0</v>
      </c>
      <c r="AD71">
        <v>0</v>
      </c>
      <c r="AE71">
        <v>0</v>
      </c>
      <c r="AF71" t="b">
        <v>0</v>
      </c>
      <c r="AJ71" t="s">
        <v>1901</v>
      </c>
    </row>
    <row r="72" spans="1:36" ht="15.75">
      <c r="A72">
        <v>1</v>
      </c>
      <c r="B72">
        <v>1</v>
      </c>
      <c r="C72">
        <v>5</v>
      </c>
      <c r="D72" t="s">
        <v>449</v>
      </c>
      <c r="F72" t="s">
        <v>290</v>
      </c>
      <c r="G72" t="s">
        <v>1634</v>
      </c>
      <c r="L72">
        <v>89108</v>
      </c>
      <c r="M72">
        <v>0</v>
      </c>
      <c r="N72">
        <v>0</v>
      </c>
      <c r="O72">
        <v>0</v>
      </c>
      <c r="P72">
        <v>4029782</v>
      </c>
      <c r="Q72">
        <v>0</v>
      </c>
      <c r="R72" s="33">
        <v>4029782</v>
      </c>
      <c r="S72">
        <v>0</v>
      </c>
      <c r="T72">
        <v>0</v>
      </c>
      <c r="U72">
        <v>0</v>
      </c>
      <c r="V72">
        <v>0</v>
      </c>
      <c r="W72">
        <v>0</v>
      </c>
      <c r="X72">
        <v>0</v>
      </c>
      <c r="Y72">
        <v>0</v>
      </c>
      <c r="Z72">
        <v>0</v>
      </c>
      <c r="AA72">
        <v>0</v>
      </c>
      <c r="AB72">
        <v>0</v>
      </c>
      <c r="AC72">
        <v>0</v>
      </c>
      <c r="AD72">
        <v>0</v>
      </c>
      <c r="AE72">
        <v>0</v>
      </c>
      <c r="AF72" t="b">
        <v>0</v>
      </c>
      <c r="AJ72" t="s">
        <v>1901</v>
      </c>
    </row>
    <row r="73" spans="1:36" ht="15.75">
      <c r="A73">
        <v>2</v>
      </c>
      <c r="B73">
        <v>2</v>
      </c>
      <c r="C73">
        <v>5</v>
      </c>
      <c r="D73" t="s">
        <v>450</v>
      </c>
      <c r="F73" t="s">
        <v>291</v>
      </c>
      <c r="G73" t="s">
        <v>1634</v>
      </c>
      <c r="L73">
        <v>21400</v>
      </c>
      <c r="M73">
        <v>0</v>
      </c>
      <c r="N73">
        <v>0</v>
      </c>
      <c r="O73">
        <v>0</v>
      </c>
      <c r="P73">
        <v>1095359</v>
      </c>
      <c r="Q73">
        <v>0</v>
      </c>
      <c r="R73" s="33">
        <v>1095359</v>
      </c>
      <c r="S73">
        <v>0</v>
      </c>
      <c r="T73">
        <v>0</v>
      </c>
      <c r="U73">
        <v>0</v>
      </c>
      <c r="V73">
        <v>0</v>
      </c>
      <c r="W73">
        <v>0</v>
      </c>
      <c r="X73">
        <v>0</v>
      </c>
      <c r="Y73">
        <v>0</v>
      </c>
      <c r="Z73">
        <v>0</v>
      </c>
      <c r="AA73">
        <v>0</v>
      </c>
      <c r="AB73">
        <v>0</v>
      </c>
      <c r="AC73">
        <v>0</v>
      </c>
      <c r="AD73">
        <v>0</v>
      </c>
      <c r="AE73">
        <v>0</v>
      </c>
      <c r="AF73" t="b">
        <v>0</v>
      </c>
      <c r="AJ73" t="s">
        <v>1901</v>
      </c>
    </row>
    <row r="74" spans="1:36" ht="15.75">
      <c r="A74">
        <v>3</v>
      </c>
      <c r="B74">
        <v>3</v>
      </c>
      <c r="C74">
        <v>5</v>
      </c>
      <c r="D74" t="s">
        <v>451</v>
      </c>
      <c r="F74" t="s">
        <v>1797</v>
      </c>
      <c r="G74" t="s">
        <v>1634</v>
      </c>
      <c r="L74">
        <v>84230</v>
      </c>
      <c r="M74">
        <v>0</v>
      </c>
      <c r="N74">
        <v>0</v>
      </c>
      <c r="O74">
        <v>0</v>
      </c>
      <c r="P74">
        <v>2127360</v>
      </c>
      <c r="Q74">
        <v>0</v>
      </c>
      <c r="R74" s="33">
        <v>2127360</v>
      </c>
      <c r="S74">
        <v>0</v>
      </c>
      <c r="T74">
        <v>0</v>
      </c>
      <c r="U74">
        <v>0</v>
      </c>
      <c r="V74">
        <v>0</v>
      </c>
      <c r="W74">
        <v>0</v>
      </c>
      <c r="X74">
        <v>0</v>
      </c>
      <c r="Y74">
        <v>0</v>
      </c>
      <c r="Z74">
        <v>0</v>
      </c>
      <c r="AA74">
        <v>0</v>
      </c>
      <c r="AB74">
        <v>0</v>
      </c>
      <c r="AC74">
        <v>0</v>
      </c>
      <c r="AD74">
        <v>0</v>
      </c>
      <c r="AE74">
        <v>0</v>
      </c>
      <c r="AF74" t="b">
        <v>0</v>
      </c>
      <c r="AJ74" t="s">
        <v>1901</v>
      </c>
    </row>
    <row r="75" spans="1:36" ht="15.75">
      <c r="A75">
        <v>4</v>
      </c>
      <c r="B75">
        <v>4</v>
      </c>
      <c r="C75">
        <v>5</v>
      </c>
      <c r="D75" t="s">
        <v>452</v>
      </c>
      <c r="F75" t="s">
        <v>1855</v>
      </c>
      <c r="G75" t="s">
        <v>1634</v>
      </c>
      <c r="L75">
        <v>99558</v>
      </c>
      <c r="M75">
        <v>0</v>
      </c>
      <c r="N75">
        <v>0</v>
      </c>
      <c r="O75">
        <v>0</v>
      </c>
      <c r="P75">
        <v>5254716</v>
      </c>
      <c r="Q75">
        <v>0</v>
      </c>
      <c r="R75" s="33">
        <v>5254716</v>
      </c>
      <c r="S75">
        <v>0</v>
      </c>
      <c r="T75">
        <v>0</v>
      </c>
      <c r="U75">
        <v>0</v>
      </c>
      <c r="V75">
        <v>0</v>
      </c>
      <c r="W75">
        <v>0</v>
      </c>
      <c r="X75">
        <v>0</v>
      </c>
      <c r="Y75">
        <v>0</v>
      </c>
      <c r="Z75">
        <v>0</v>
      </c>
      <c r="AA75">
        <v>0</v>
      </c>
      <c r="AB75">
        <v>0</v>
      </c>
      <c r="AC75">
        <v>0</v>
      </c>
      <c r="AD75">
        <v>0</v>
      </c>
      <c r="AE75">
        <v>0</v>
      </c>
      <c r="AF75" t="b">
        <v>0</v>
      </c>
      <c r="AJ75" t="s">
        <v>1901</v>
      </c>
    </row>
    <row r="76" spans="1:36" ht="15.75">
      <c r="A76">
        <v>5</v>
      </c>
      <c r="B76">
        <v>5</v>
      </c>
      <c r="C76">
        <v>5</v>
      </c>
      <c r="D76" t="s">
        <v>453</v>
      </c>
      <c r="F76" t="s">
        <v>292</v>
      </c>
      <c r="G76" t="s">
        <v>1634</v>
      </c>
      <c r="L76">
        <v>20000</v>
      </c>
      <c r="M76">
        <v>0</v>
      </c>
      <c r="N76">
        <v>0</v>
      </c>
      <c r="O76">
        <v>0</v>
      </c>
      <c r="P76">
        <v>1044540</v>
      </c>
      <c r="Q76">
        <v>0</v>
      </c>
      <c r="R76" s="33">
        <v>1044540</v>
      </c>
      <c r="S76">
        <v>0</v>
      </c>
      <c r="T76">
        <v>0</v>
      </c>
      <c r="U76">
        <v>0</v>
      </c>
      <c r="V76">
        <v>0</v>
      </c>
      <c r="W76">
        <v>0</v>
      </c>
      <c r="X76">
        <v>0</v>
      </c>
      <c r="Y76">
        <v>0</v>
      </c>
      <c r="Z76">
        <v>0</v>
      </c>
      <c r="AA76">
        <v>0</v>
      </c>
      <c r="AB76">
        <v>0</v>
      </c>
      <c r="AC76">
        <v>0</v>
      </c>
      <c r="AD76">
        <v>0</v>
      </c>
      <c r="AE76">
        <v>0</v>
      </c>
      <c r="AF76" t="b">
        <v>0</v>
      </c>
      <c r="AJ76" t="s">
        <v>1901</v>
      </c>
    </row>
    <row r="77" spans="1:36" ht="15.75">
      <c r="A77">
        <v>6</v>
      </c>
      <c r="B77">
        <v>6</v>
      </c>
      <c r="C77">
        <v>5</v>
      </c>
      <c r="D77" t="s">
        <v>454</v>
      </c>
      <c r="F77" t="s">
        <v>293</v>
      </c>
      <c r="G77" t="s">
        <v>1634</v>
      </c>
      <c r="L77">
        <v>10000</v>
      </c>
      <c r="M77">
        <v>0</v>
      </c>
      <c r="N77">
        <v>0</v>
      </c>
      <c r="O77">
        <v>0</v>
      </c>
      <c r="P77">
        <v>547400</v>
      </c>
      <c r="Q77">
        <v>0</v>
      </c>
      <c r="R77" s="33">
        <v>547400</v>
      </c>
      <c r="S77">
        <v>0</v>
      </c>
      <c r="T77">
        <v>0</v>
      </c>
      <c r="U77">
        <v>0</v>
      </c>
      <c r="V77">
        <v>0</v>
      </c>
      <c r="W77">
        <v>0</v>
      </c>
      <c r="X77">
        <v>0</v>
      </c>
      <c r="Y77">
        <v>0</v>
      </c>
      <c r="Z77">
        <v>0</v>
      </c>
      <c r="AA77">
        <v>0</v>
      </c>
      <c r="AB77">
        <v>0</v>
      </c>
      <c r="AC77">
        <v>0</v>
      </c>
      <c r="AD77">
        <v>0</v>
      </c>
      <c r="AE77">
        <v>0</v>
      </c>
      <c r="AF77" t="b">
        <v>0</v>
      </c>
      <c r="AJ77" t="s">
        <v>1901</v>
      </c>
    </row>
    <row r="78" spans="1:36" ht="15.75">
      <c r="A78">
        <v>7</v>
      </c>
      <c r="B78">
        <v>7</v>
      </c>
      <c r="C78">
        <v>5</v>
      </c>
      <c r="D78" t="s">
        <v>455</v>
      </c>
      <c r="F78" t="s">
        <v>1798</v>
      </c>
      <c r="G78" t="s">
        <v>1634</v>
      </c>
      <c r="L78">
        <v>40</v>
      </c>
      <c r="M78">
        <v>0</v>
      </c>
      <c r="N78">
        <v>0</v>
      </c>
      <c r="O78">
        <v>0</v>
      </c>
      <c r="P78">
        <v>11878</v>
      </c>
      <c r="Q78">
        <v>0</v>
      </c>
      <c r="R78" s="33">
        <v>11878</v>
      </c>
      <c r="S78">
        <v>0</v>
      </c>
      <c r="T78">
        <v>0</v>
      </c>
      <c r="U78">
        <v>0</v>
      </c>
      <c r="V78">
        <v>0</v>
      </c>
      <c r="W78">
        <v>0</v>
      </c>
      <c r="X78">
        <v>0</v>
      </c>
      <c r="Y78">
        <v>0</v>
      </c>
      <c r="Z78">
        <v>0</v>
      </c>
      <c r="AA78">
        <v>0</v>
      </c>
      <c r="AB78">
        <v>0</v>
      </c>
      <c r="AC78">
        <v>0</v>
      </c>
      <c r="AD78">
        <v>0</v>
      </c>
      <c r="AE78">
        <v>0</v>
      </c>
      <c r="AF78" t="b">
        <v>0</v>
      </c>
      <c r="AJ78" t="s">
        <v>1901</v>
      </c>
    </row>
    <row r="79" spans="1:36" ht="15.75">
      <c r="A79">
        <v>8</v>
      </c>
      <c r="B79">
        <v>8</v>
      </c>
      <c r="C79">
        <v>5</v>
      </c>
      <c r="D79" t="s">
        <v>456</v>
      </c>
      <c r="F79" t="s">
        <v>294</v>
      </c>
      <c r="G79" t="s">
        <v>1634</v>
      </c>
      <c r="L79">
        <v>31207</v>
      </c>
      <c r="M79">
        <v>0</v>
      </c>
      <c r="N79">
        <v>0</v>
      </c>
      <c r="O79">
        <v>0</v>
      </c>
      <c r="P79">
        <v>1576724</v>
      </c>
      <c r="Q79">
        <v>0</v>
      </c>
      <c r="R79" s="33">
        <v>1576724</v>
      </c>
      <c r="S79">
        <v>0</v>
      </c>
      <c r="T79">
        <v>0</v>
      </c>
      <c r="U79">
        <v>0</v>
      </c>
      <c r="V79">
        <v>0</v>
      </c>
      <c r="W79">
        <v>0</v>
      </c>
      <c r="X79">
        <v>0</v>
      </c>
      <c r="Y79">
        <v>0</v>
      </c>
      <c r="Z79">
        <v>0</v>
      </c>
      <c r="AA79">
        <v>0</v>
      </c>
      <c r="AB79">
        <v>0</v>
      </c>
      <c r="AC79">
        <v>0</v>
      </c>
      <c r="AD79">
        <v>0</v>
      </c>
      <c r="AE79">
        <v>0</v>
      </c>
      <c r="AF79" t="b">
        <v>0</v>
      </c>
      <c r="AJ79" t="s">
        <v>1901</v>
      </c>
    </row>
    <row r="80" spans="1:36" ht="15.75">
      <c r="A80">
        <v>9</v>
      </c>
      <c r="B80">
        <v>9</v>
      </c>
      <c r="C80">
        <v>5</v>
      </c>
      <c r="D80" t="s">
        <v>457</v>
      </c>
      <c r="F80" t="s">
        <v>295</v>
      </c>
      <c r="G80" t="s">
        <v>1634</v>
      </c>
      <c r="L80">
        <v>7800</v>
      </c>
      <c r="M80">
        <v>0</v>
      </c>
      <c r="N80">
        <v>0</v>
      </c>
      <c r="O80">
        <v>0</v>
      </c>
      <c r="P80">
        <v>410126</v>
      </c>
      <c r="Q80">
        <v>0</v>
      </c>
      <c r="R80" s="33">
        <v>410126</v>
      </c>
      <c r="S80">
        <v>0</v>
      </c>
      <c r="T80">
        <v>0</v>
      </c>
      <c r="U80">
        <v>0</v>
      </c>
      <c r="V80">
        <v>0</v>
      </c>
      <c r="W80">
        <v>0</v>
      </c>
      <c r="X80">
        <v>0</v>
      </c>
      <c r="Y80">
        <v>0</v>
      </c>
      <c r="Z80">
        <v>0</v>
      </c>
      <c r="AA80">
        <v>0</v>
      </c>
      <c r="AB80">
        <v>0</v>
      </c>
      <c r="AC80">
        <v>0</v>
      </c>
      <c r="AD80">
        <v>0</v>
      </c>
      <c r="AE80">
        <v>0</v>
      </c>
      <c r="AF80" t="b">
        <v>0</v>
      </c>
      <c r="AJ80" t="s">
        <v>1901</v>
      </c>
    </row>
    <row r="81" spans="1:36" ht="15.75">
      <c r="A81">
        <v>10</v>
      </c>
      <c r="B81">
        <v>10</v>
      </c>
      <c r="C81">
        <v>5</v>
      </c>
      <c r="D81" t="s">
        <v>458</v>
      </c>
      <c r="F81" t="s">
        <v>296</v>
      </c>
      <c r="G81" t="s">
        <v>1634</v>
      </c>
      <c r="L81">
        <v>1275</v>
      </c>
      <c r="M81">
        <v>0</v>
      </c>
      <c r="N81">
        <v>0</v>
      </c>
      <c r="O81">
        <v>0</v>
      </c>
      <c r="P81">
        <v>49775</v>
      </c>
      <c r="Q81">
        <v>0</v>
      </c>
      <c r="R81" s="33">
        <v>49775</v>
      </c>
      <c r="S81">
        <v>0</v>
      </c>
      <c r="T81">
        <v>0</v>
      </c>
      <c r="U81">
        <v>0</v>
      </c>
      <c r="V81">
        <v>0</v>
      </c>
      <c r="W81">
        <v>0</v>
      </c>
      <c r="X81">
        <v>0</v>
      </c>
      <c r="Y81">
        <v>0</v>
      </c>
      <c r="Z81">
        <v>0</v>
      </c>
      <c r="AA81">
        <v>0</v>
      </c>
      <c r="AB81">
        <v>0</v>
      </c>
      <c r="AC81">
        <v>0</v>
      </c>
      <c r="AD81">
        <v>0</v>
      </c>
      <c r="AE81">
        <v>0</v>
      </c>
      <c r="AF81" t="b">
        <v>0</v>
      </c>
      <c r="AJ81" t="s">
        <v>1901</v>
      </c>
    </row>
    <row r="82" spans="1:36" ht="15.75">
      <c r="A82">
        <v>11</v>
      </c>
      <c r="B82">
        <v>11</v>
      </c>
      <c r="C82">
        <v>5</v>
      </c>
      <c r="D82" t="s">
        <v>459</v>
      </c>
      <c r="F82" t="s">
        <v>297</v>
      </c>
      <c r="G82" t="s">
        <v>1634</v>
      </c>
      <c r="L82">
        <v>24400</v>
      </c>
      <c r="M82">
        <v>0</v>
      </c>
      <c r="N82">
        <v>0</v>
      </c>
      <c r="O82">
        <v>0</v>
      </c>
      <c r="P82">
        <v>805200</v>
      </c>
      <c r="Q82">
        <v>0</v>
      </c>
      <c r="R82" s="33">
        <v>805200</v>
      </c>
      <c r="S82">
        <v>0</v>
      </c>
      <c r="T82">
        <v>0</v>
      </c>
      <c r="U82">
        <v>0</v>
      </c>
      <c r="V82">
        <v>0</v>
      </c>
      <c r="W82">
        <v>0</v>
      </c>
      <c r="X82">
        <v>0</v>
      </c>
      <c r="Y82">
        <v>0</v>
      </c>
      <c r="Z82">
        <v>0</v>
      </c>
      <c r="AA82">
        <v>0</v>
      </c>
      <c r="AB82">
        <v>0</v>
      </c>
      <c r="AC82">
        <v>0</v>
      </c>
      <c r="AD82">
        <v>0</v>
      </c>
      <c r="AE82">
        <v>0</v>
      </c>
      <c r="AF82" t="b">
        <v>0</v>
      </c>
      <c r="AJ82" t="s">
        <v>1901</v>
      </c>
    </row>
    <row r="83" spans="1:36" ht="15.75">
      <c r="A83">
        <v>12</v>
      </c>
      <c r="B83">
        <v>12</v>
      </c>
      <c r="C83">
        <v>5</v>
      </c>
      <c r="D83" t="s">
        <v>460</v>
      </c>
      <c r="F83" t="s">
        <v>1856</v>
      </c>
      <c r="G83" t="s">
        <v>1634</v>
      </c>
      <c r="L83">
        <v>852</v>
      </c>
      <c r="M83">
        <v>0</v>
      </c>
      <c r="N83">
        <v>0</v>
      </c>
      <c r="O83">
        <v>0</v>
      </c>
      <c r="P83">
        <v>23988</v>
      </c>
      <c r="Q83">
        <v>0</v>
      </c>
      <c r="R83" s="33">
        <v>23988</v>
      </c>
      <c r="S83">
        <v>0</v>
      </c>
      <c r="T83">
        <v>0</v>
      </c>
      <c r="U83">
        <v>0</v>
      </c>
      <c r="V83">
        <v>0</v>
      </c>
      <c r="W83">
        <v>0</v>
      </c>
      <c r="X83">
        <v>0</v>
      </c>
      <c r="Y83">
        <v>0</v>
      </c>
      <c r="Z83">
        <v>0</v>
      </c>
      <c r="AA83">
        <v>0</v>
      </c>
      <c r="AB83">
        <v>0</v>
      </c>
      <c r="AC83">
        <v>0</v>
      </c>
      <c r="AD83">
        <v>0</v>
      </c>
      <c r="AE83">
        <v>0</v>
      </c>
      <c r="AF83" t="b">
        <v>0</v>
      </c>
      <c r="AJ83" t="s">
        <v>1901</v>
      </c>
    </row>
    <row r="84" spans="1:36" ht="15.75">
      <c r="A84">
        <v>13</v>
      </c>
      <c r="B84">
        <v>13</v>
      </c>
      <c r="C84">
        <v>5</v>
      </c>
      <c r="D84" t="s">
        <v>461</v>
      </c>
      <c r="F84" t="s">
        <v>298</v>
      </c>
      <c r="G84" t="s">
        <v>1634</v>
      </c>
      <c r="L84">
        <v>276663</v>
      </c>
      <c r="M84">
        <v>0</v>
      </c>
      <c r="N84">
        <v>0</v>
      </c>
      <c r="O84">
        <v>0</v>
      </c>
      <c r="P84">
        <v>13500140</v>
      </c>
      <c r="Q84">
        <v>0</v>
      </c>
      <c r="R84" s="33">
        <v>13500140</v>
      </c>
      <c r="S84">
        <v>0</v>
      </c>
      <c r="T84">
        <v>0</v>
      </c>
      <c r="U84">
        <v>0</v>
      </c>
      <c r="V84">
        <v>0</v>
      </c>
      <c r="W84">
        <v>0</v>
      </c>
      <c r="X84">
        <v>0</v>
      </c>
      <c r="Y84">
        <v>0</v>
      </c>
      <c r="Z84">
        <v>0</v>
      </c>
      <c r="AA84">
        <v>0</v>
      </c>
      <c r="AB84">
        <v>0</v>
      </c>
      <c r="AC84">
        <v>0</v>
      </c>
      <c r="AD84">
        <v>0</v>
      </c>
      <c r="AE84">
        <v>0</v>
      </c>
      <c r="AF84" t="b">
        <v>0</v>
      </c>
      <c r="AJ84" t="s">
        <v>1901</v>
      </c>
    </row>
    <row r="85" spans="1:36" ht="15.75">
      <c r="A85">
        <v>14</v>
      </c>
      <c r="B85">
        <v>14</v>
      </c>
      <c r="C85">
        <v>5</v>
      </c>
      <c r="D85" t="s">
        <v>462</v>
      </c>
      <c r="F85" t="s">
        <v>299</v>
      </c>
      <c r="G85" t="s">
        <v>1634</v>
      </c>
      <c r="L85">
        <v>1315</v>
      </c>
      <c r="M85">
        <v>0</v>
      </c>
      <c r="N85">
        <v>0</v>
      </c>
      <c r="O85">
        <v>0</v>
      </c>
      <c r="P85">
        <v>41947</v>
      </c>
      <c r="Q85">
        <v>0</v>
      </c>
      <c r="R85" s="33">
        <v>41947</v>
      </c>
      <c r="S85">
        <v>0</v>
      </c>
      <c r="T85">
        <v>0</v>
      </c>
      <c r="U85">
        <v>0</v>
      </c>
      <c r="V85">
        <v>0</v>
      </c>
      <c r="W85">
        <v>0</v>
      </c>
      <c r="X85">
        <v>0</v>
      </c>
      <c r="Y85">
        <v>0</v>
      </c>
      <c r="Z85">
        <v>0</v>
      </c>
      <c r="AA85">
        <v>0</v>
      </c>
      <c r="AB85">
        <v>0</v>
      </c>
      <c r="AC85">
        <v>0</v>
      </c>
      <c r="AD85">
        <v>0</v>
      </c>
      <c r="AE85">
        <v>0</v>
      </c>
      <c r="AF85" t="b">
        <v>0</v>
      </c>
      <c r="AJ85" t="s">
        <v>1901</v>
      </c>
    </row>
    <row r="86" spans="1:36" ht="15.75">
      <c r="A86">
        <v>1</v>
      </c>
      <c r="B86">
        <v>1</v>
      </c>
      <c r="C86">
        <v>6</v>
      </c>
      <c r="D86" t="s">
        <v>449</v>
      </c>
      <c r="F86" t="s">
        <v>1799</v>
      </c>
      <c r="G86" t="s">
        <v>1634</v>
      </c>
      <c r="L86">
        <v>3200</v>
      </c>
      <c r="M86">
        <v>0</v>
      </c>
      <c r="N86">
        <v>0</v>
      </c>
      <c r="O86">
        <v>0</v>
      </c>
      <c r="P86">
        <v>146100</v>
      </c>
      <c r="Q86">
        <v>0</v>
      </c>
      <c r="R86" s="33">
        <v>146100</v>
      </c>
      <c r="S86">
        <v>0</v>
      </c>
      <c r="T86">
        <v>0</v>
      </c>
      <c r="U86">
        <v>0</v>
      </c>
      <c r="V86">
        <v>0</v>
      </c>
      <c r="W86">
        <v>0</v>
      </c>
      <c r="X86">
        <v>0</v>
      </c>
      <c r="Y86">
        <v>0</v>
      </c>
      <c r="Z86">
        <v>0</v>
      </c>
      <c r="AA86">
        <v>0</v>
      </c>
      <c r="AB86">
        <v>0</v>
      </c>
      <c r="AC86">
        <v>0</v>
      </c>
      <c r="AD86">
        <v>0</v>
      </c>
      <c r="AE86">
        <v>0</v>
      </c>
      <c r="AF86" t="b">
        <v>0</v>
      </c>
      <c r="AJ86" t="s">
        <v>1901</v>
      </c>
    </row>
    <row r="87" spans="1:36" ht="15.75">
      <c r="A87">
        <v>2</v>
      </c>
      <c r="B87">
        <v>2</v>
      </c>
      <c r="C87">
        <v>6</v>
      </c>
      <c r="D87" t="s">
        <v>450</v>
      </c>
      <c r="F87" t="s">
        <v>300</v>
      </c>
      <c r="G87" t="s">
        <v>1634</v>
      </c>
      <c r="L87">
        <v>1342</v>
      </c>
      <c r="M87">
        <v>0</v>
      </c>
      <c r="N87">
        <v>0</v>
      </c>
      <c r="O87">
        <v>0</v>
      </c>
      <c r="P87">
        <v>72730</v>
      </c>
      <c r="Q87">
        <v>0</v>
      </c>
      <c r="R87" s="33">
        <v>72730</v>
      </c>
      <c r="S87">
        <v>0</v>
      </c>
      <c r="T87">
        <v>0</v>
      </c>
      <c r="U87">
        <v>0</v>
      </c>
      <c r="V87">
        <v>0</v>
      </c>
      <c r="W87">
        <v>0</v>
      </c>
      <c r="X87">
        <v>0</v>
      </c>
      <c r="Y87">
        <v>0</v>
      </c>
      <c r="Z87">
        <v>0</v>
      </c>
      <c r="AA87">
        <v>0</v>
      </c>
      <c r="AB87">
        <v>0</v>
      </c>
      <c r="AC87">
        <v>0</v>
      </c>
      <c r="AD87">
        <v>0</v>
      </c>
      <c r="AE87">
        <v>0</v>
      </c>
      <c r="AF87" t="b">
        <v>0</v>
      </c>
      <c r="AJ87" t="s">
        <v>1901</v>
      </c>
    </row>
    <row r="88" spans="1:36" ht="15.75">
      <c r="A88">
        <v>3</v>
      </c>
      <c r="B88">
        <v>3</v>
      </c>
      <c r="C88">
        <v>6</v>
      </c>
      <c r="D88" t="s">
        <v>451</v>
      </c>
      <c r="F88" t="s">
        <v>1305</v>
      </c>
      <c r="G88" t="s">
        <v>1634</v>
      </c>
      <c r="L88">
        <v>9629</v>
      </c>
      <c r="M88">
        <v>0</v>
      </c>
      <c r="N88">
        <v>0</v>
      </c>
      <c r="O88">
        <v>0</v>
      </c>
      <c r="P88">
        <v>377032</v>
      </c>
      <c r="Q88">
        <v>-184</v>
      </c>
      <c r="R88" s="33">
        <v>376848</v>
      </c>
      <c r="S88">
        <v>0</v>
      </c>
      <c r="T88">
        <v>0</v>
      </c>
      <c r="U88">
        <v>0</v>
      </c>
      <c r="V88">
        <v>0</v>
      </c>
      <c r="W88">
        <v>0</v>
      </c>
      <c r="X88">
        <v>0</v>
      </c>
      <c r="Y88">
        <v>0</v>
      </c>
      <c r="Z88">
        <v>0</v>
      </c>
      <c r="AA88">
        <v>0</v>
      </c>
      <c r="AB88">
        <v>0</v>
      </c>
      <c r="AC88">
        <v>0</v>
      </c>
      <c r="AD88">
        <v>561500377</v>
      </c>
      <c r="AE88">
        <v>0</v>
      </c>
      <c r="AF88" t="b">
        <v>0</v>
      </c>
      <c r="AJ88" t="s">
        <v>1901</v>
      </c>
    </row>
    <row r="89" spans="1:36" ht="15.75">
      <c r="A89">
        <v>4</v>
      </c>
      <c r="B89">
        <v>4</v>
      </c>
      <c r="C89">
        <v>6</v>
      </c>
      <c r="D89" t="s">
        <v>452</v>
      </c>
      <c r="F89" t="s">
        <v>301</v>
      </c>
      <c r="G89" t="s">
        <v>1634</v>
      </c>
      <c r="L89">
        <v>1064</v>
      </c>
      <c r="M89">
        <v>0</v>
      </c>
      <c r="N89">
        <v>0</v>
      </c>
      <c r="O89">
        <v>0</v>
      </c>
      <c r="P89">
        <v>55280</v>
      </c>
      <c r="Q89">
        <v>0</v>
      </c>
      <c r="R89" s="33">
        <v>55280</v>
      </c>
      <c r="S89">
        <v>0</v>
      </c>
      <c r="T89">
        <v>0</v>
      </c>
      <c r="U89">
        <v>0</v>
      </c>
      <c r="V89">
        <v>0</v>
      </c>
      <c r="W89">
        <v>0</v>
      </c>
      <c r="X89">
        <v>0</v>
      </c>
      <c r="Y89">
        <v>0</v>
      </c>
      <c r="Z89">
        <v>0</v>
      </c>
      <c r="AA89">
        <v>0</v>
      </c>
      <c r="AB89">
        <v>0</v>
      </c>
      <c r="AC89">
        <v>0</v>
      </c>
      <c r="AD89">
        <v>0</v>
      </c>
      <c r="AE89">
        <v>0</v>
      </c>
      <c r="AF89" t="b">
        <v>0</v>
      </c>
      <c r="AJ89" t="s">
        <v>1901</v>
      </c>
    </row>
    <row r="90" spans="1:36" ht="15.75">
      <c r="A90">
        <v>5</v>
      </c>
      <c r="B90">
        <v>5</v>
      </c>
      <c r="C90">
        <v>6</v>
      </c>
      <c r="D90" t="s">
        <v>453</v>
      </c>
      <c r="F90" t="s">
        <v>302</v>
      </c>
      <c r="G90" t="s">
        <v>1634</v>
      </c>
      <c r="L90">
        <v>3761</v>
      </c>
      <c r="M90">
        <v>0</v>
      </c>
      <c r="N90">
        <v>0</v>
      </c>
      <c r="O90">
        <v>0</v>
      </c>
      <c r="P90">
        <v>88673</v>
      </c>
      <c r="Q90">
        <v>0</v>
      </c>
      <c r="R90" s="33">
        <v>88673</v>
      </c>
      <c r="S90">
        <v>0</v>
      </c>
      <c r="T90">
        <v>0</v>
      </c>
      <c r="U90">
        <v>0</v>
      </c>
      <c r="V90">
        <v>0</v>
      </c>
      <c r="W90">
        <v>0</v>
      </c>
      <c r="X90">
        <v>0</v>
      </c>
      <c r="Y90">
        <v>0</v>
      </c>
      <c r="Z90">
        <v>0</v>
      </c>
      <c r="AA90">
        <v>0</v>
      </c>
      <c r="AB90">
        <v>0</v>
      </c>
      <c r="AC90">
        <v>0</v>
      </c>
      <c r="AD90">
        <v>0</v>
      </c>
      <c r="AE90">
        <v>0</v>
      </c>
      <c r="AF90" t="b">
        <v>0</v>
      </c>
      <c r="AJ90" t="s">
        <v>1901</v>
      </c>
    </row>
    <row r="91" spans="1:36" ht="15.75">
      <c r="A91">
        <v>6</v>
      </c>
      <c r="B91">
        <v>6</v>
      </c>
      <c r="C91">
        <v>6</v>
      </c>
      <c r="D91" t="s">
        <v>454</v>
      </c>
      <c r="F91" t="s">
        <v>1800</v>
      </c>
      <c r="G91" t="s">
        <v>1634</v>
      </c>
      <c r="L91">
        <v>181909</v>
      </c>
      <c r="M91">
        <v>0</v>
      </c>
      <c r="N91">
        <v>0</v>
      </c>
      <c r="O91">
        <v>0</v>
      </c>
      <c r="P91">
        <v>7565147</v>
      </c>
      <c r="Q91">
        <v>0</v>
      </c>
      <c r="R91" s="33">
        <v>7565147</v>
      </c>
      <c r="S91">
        <v>0</v>
      </c>
      <c r="T91">
        <v>0</v>
      </c>
      <c r="U91">
        <v>0</v>
      </c>
      <c r="V91">
        <v>0</v>
      </c>
      <c r="W91">
        <v>0</v>
      </c>
      <c r="X91">
        <v>0</v>
      </c>
      <c r="Y91">
        <v>0</v>
      </c>
      <c r="Z91">
        <v>0</v>
      </c>
      <c r="AA91">
        <v>0</v>
      </c>
      <c r="AB91">
        <v>0</v>
      </c>
      <c r="AC91">
        <v>0</v>
      </c>
      <c r="AD91">
        <v>0</v>
      </c>
      <c r="AE91">
        <v>0</v>
      </c>
      <c r="AF91" t="b">
        <v>0</v>
      </c>
      <c r="AJ91" t="s">
        <v>1901</v>
      </c>
    </row>
    <row r="92" spans="1:36" ht="15.75">
      <c r="A92">
        <v>7</v>
      </c>
      <c r="B92">
        <v>7</v>
      </c>
      <c r="C92">
        <v>6</v>
      </c>
      <c r="D92" t="s">
        <v>455</v>
      </c>
      <c r="F92" t="s">
        <v>1016</v>
      </c>
      <c r="G92" t="s">
        <v>1634</v>
      </c>
      <c r="L92">
        <v>352506</v>
      </c>
      <c r="M92">
        <v>0</v>
      </c>
      <c r="N92">
        <v>0</v>
      </c>
      <c r="O92">
        <v>0</v>
      </c>
      <c r="P92">
        <v>16787427</v>
      </c>
      <c r="Q92">
        <v>0</v>
      </c>
      <c r="R92" s="33">
        <v>16787427</v>
      </c>
      <c r="S92">
        <v>0</v>
      </c>
      <c r="T92">
        <v>0</v>
      </c>
      <c r="U92">
        <v>0</v>
      </c>
      <c r="V92">
        <v>0</v>
      </c>
      <c r="W92">
        <v>0</v>
      </c>
      <c r="X92">
        <v>0</v>
      </c>
      <c r="Y92">
        <v>0</v>
      </c>
      <c r="Z92">
        <v>0</v>
      </c>
      <c r="AA92">
        <v>0</v>
      </c>
      <c r="AB92">
        <v>0</v>
      </c>
      <c r="AC92">
        <v>0</v>
      </c>
      <c r="AD92">
        <v>0</v>
      </c>
      <c r="AE92">
        <v>0</v>
      </c>
      <c r="AF92" t="b">
        <v>0</v>
      </c>
      <c r="AJ92" t="s">
        <v>1901</v>
      </c>
    </row>
    <row r="93" spans="1:36" ht="15.75">
      <c r="A93">
        <v>8</v>
      </c>
      <c r="B93">
        <v>8</v>
      </c>
      <c r="C93">
        <v>6</v>
      </c>
      <c r="D93" t="s">
        <v>456</v>
      </c>
      <c r="F93" t="s">
        <v>304</v>
      </c>
      <c r="G93" t="s">
        <v>1634</v>
      </c>
      <c r="L93">
        <v>24945</v>
      </c>
      <c r="M93">
        <v>0</v>
      </c>
      <c r="N93">
        <v>0</v>
      </c>
      <c r="O93">
        <v>0</v>
      </c>
      <c r="P93">
        <v>1218225</v>
      </c>
      <c r="Q93">
        <v>0</v>
      </c>
      <c r="R93" s="33">
        <v>1218225</v>
      </c>
      <c r="S93">
        <v>0</v>
      </c>
      <c r="T93">
        <v>0</v>
      </c>
      <c r="U93">
        <v>0</v>
      </c>
      <c r="V93">
        <v>0</v>
      </c>
      <c r="W93">
        <v>0</v>
      </c>
      <c r="X93">
        <v>0</v>
      </c>
      <c r="Y93">
        <v>0</v>
      </c>
      <c r="Z93">
        <v>0</v>
      </c>
      <c r="AA93">
        <v>0</v>
      </c>
      <c r="AB93">
        <v>0</v>
      </c>
      <c r="AC93">
        <v>0</v>
      </c>
      <c r="AD93">
        <v>0</v>
      </c>
      <c r="AE93">
        <v>0</v>
      </c>
      <c r="AF93" t="b">
        <v>0</v>
      </c>
      <c r="AJ93" t="s">
        <v>1901</v>
      </c>
    </row>
    <row r="94" spans="1:36" ht="15.75">
      <c r="A94">
        <v>9</v>
      </c>
      <c r="B94">
        <v>9</v>
      </c>
      <c r="C94">
        <v>6</v>
      </c>
      <c r="D94" t="s">
        <v>457</v>
      </c>
      <c r="F94" t="s">
        <v>305</v>
      </c>
      <c r="G94" t="s">
        <v>1634</v>
      </c>
      <c r="L94">
        <v>889475</v>
      </c>
      <c r="M94">
        <v>0</v>
      </c>
      <c r="N94">
        <v>0</v>
      </c>
      <c r="O94">
        <v>0</v>
      </c>
      <c r="P94">
        <v>43107743</v>
      </c>
      <c r="Q94">
        <v>0</v>
      </c>
      <c r="R94" s="33">
        <v>43107743</v>
      </c>
      <c r="S94">
        <v>0</v>
      </c>
      <c r="T94">
        <v>0</v>
      </c>
      <c r="U94">
        <v>0</v>
      </c>
      <c r="V94">
        <v>0</v>
      </c>
      <c r="W94">
        <v>0</v>
      </c>
      <c r="X94">
        <v>0</v>
      </c>
      <c r="Y94">
        <v>0</v>
      </c>
      <c r="Z94">
        <v>0</v>
      </c>
      <c r="AA94">
        <v>0</v>
      </c>
      <c r="AB94">
        <v>0</v>
      </c>
      <c r="AC94">
        <v>0</v>
      </c>
      <c r="AD94">
        <v>0</v>
      </c>
      <c r="AE94">
        <v>0</v>
      </c>
      <c r="AF94" t="b">
        <v>0</v>
      </c>
      <c r="AJ94" t="s">
        <v>1901</v>
      </c>
    </row>
    <row r="95" spans="1:36" ht="15.75">
      <c r="A95">
        <v>10</v>
      </c>
      <c r="B95">
        <v>10</v>
      </c>
      <c r="C95">
        <v>6</v>
      </c>
      <c r="D95" t="s">
        <v>458</v>
      </c>
      <c r="F95" t="s">
        <v>1015</v>
      </c>
      <c r="G95" t="s">
        <v>1634</v>
      </c>
      <c r="L95">
        <v>500872</v>
      </c>
      <c r="M95">
        <v>0</v>
      </c>
      <c r="N95">
        <v>0</v>
      </c>
      <c r="O95">
        <v>0</v>
      </c>
      <c r="P95">
        <v>25494761</v>
      </c>
      <c r="Q95">
        <v>-16931</v>
      </c>
      <c r="R95" s="33">
        <v>25477830</v>
      </c>
      <c r="S95">
        <v>0</v>
      </c>
      <c r="T95">
        <v>0</v>
      </c>
      <c r="U95">
        <v>0</v>
      </c>
      <c r="V95">
        <v>0</v>
      </c>
      <c r="W95">
        <v>0</v>
      </c>
      <c r="X95">
        <v>0</v>
      </c>
      <c r="Y95">
        <v>0</v>
      </c>
      <c r="Z95">
        <v>0</v>
      </c>
      <c r="AA95">
        <v>0</v>
      </c>
      <c r="AB95">
        <v>0</v>
      </c>
      <c r="AC95">
        <v>0</v>
      </c>
      <c r="AD95">
        <v>561500378</v>
      </c>
      <c r="AE95">
        <v>0</v>
      </c>
      <c r="AF95" t="b">
        <v>0</v>
      </c>
      <c r="AJ95" t="s">
        <v>1901</v>
      </c>
    </row>
    <row r="96" spans="1:36" ht="15.75">
      <c r="A96">
        <v>11</v>
      </c>
      <c r="B96">
        <v>11</v>
      </c>
      <c r="C96">
        <v>6</v>
      </c>
      <c r="D96" t="s">
        <v>459</v>
      </c>
      <c r="F96" t="s">
        <v>306</v>
      </c>
      <c r="G96" t="s">
        <v>1634</v>
      </c>
      <c r="L96">
        <v>504275</v>
      </c>
      <c r="M96">
        <v>0</v>
      </c>
      <c r="N96">
        <v>0</v>
      </c>
      <c r="O96">
        <v>0</v>
      </c>
      <c r="P96">
        <v>29304950</v>
      </c>
      <c r="Q96">
        <v>0</v>
      </c>
      <c r="R96" s="33">
        <v>29304950</v>
      </c>
      <c r="S96">
        <v>0</v>
      </c>
      <c r="T96">
        <v>0</v>
      </c>
      <c r="U96">
        <v>0</v>
      </c>
      <c r="V96">
        <v>0</v>
      </c>
      <c r="W96">
        <v>0</v>
      </c>
      <c r="X96">
        <v>0</v>
      </c>
      <c r="Y96">
        <v>0</v>
      </c>
      <c r="Z96">
        <v>0</v>
      </c>
      <c r="AA96">
        <v>0</v>
      </c>
      <c r="AB96">
        <v>0</v>
      </c>
      <c r="AC96">
        <v>0</v>
      </c>
      <c r="AD96">
        <v>0</v>
      </c>
      <c r="AE96">
        <v>0</v>
      </c>
      <c r="AF96" t="b">
        <v>0</v>
      </c>
      <c r="AJ96" t="s">
        <v>1901</v>
      </c>
    </row>
    <row r="97" spans="1:36" ht="15.75">
      <c r="A97">
        <v>12</v>
      </c>
      <c r="B97">
        <v>12</v>
      </c>
      <c r="C97">
        <v>6</v>
      </c>
      <c r="D97" t="s">
        <v>460</v>
      </c>
      <c r="F97" t="s">
        <v>307</v>
      </c>
      <c r="G97" t="s">
        <v>1634</v>
      </c>
      <c r="L97">
        <v>41793</v>
      </c>
      <c r="M97">
        <v>0</v>
      </c>
      <c r="N97">
        <v>0</v>
      </c>
      <c r="O97">
        <v>0</v>
      </c>
      <c r="P97">
        <v>1858897</v>
      </c>
      <c r="Q97">
        <v>0</v>
      </c>
      <c r="R97" s="33">
        <v>1858897</v>
      </c>
      <c r="S97">
        <v>0</v>
      </c>
      <c r="T97">
        <v>0</v>
      </c>
      <c r="U97">
        <v>0</v>
      </c>
      <c r="V97">
        <v>0</v>
      </c>
      <c r="W97">
        <v>0</v>
      </c>
      <c r="X97">
        <v>0</v>
      </c>
      <c r="Y97">
        <v>0</v>
      </c>
      <c r="Z97">
        <v>0</v>
      </c>
      <c r="AA97">
        <v>0</v>
      </c>
      <c r="AB97">
        <v>0</v>
      </c>
      <c r="AC97">
        <v>0</v>
      </c>
      <c r="AD97">
        <v>0</v>
      </c>
      <c r="AE97">
        <v>0</v>
      </c>
      <c r="AF97" t="b">
        <v>0</v>
      </c>
      <c r="AJ97" t="s">
        <v>1901</v>
      </c>
    </row>
    <row r="98" spans="1:36" ht="15.75">
      <c r="A98">
        <v>13</v>
      </c>
      <c r="B98">
        <v>13</v>
      </c>
      <c r="C98">
        <v>6</v>
      </c>
      <c r="D98" t="s">
        <v>461</v>
      </c>
      <c r="F98" t="s">
        <v>1857</v>
      </c>
      <c r="G98" t="s">
        <v>1634</v>
      </c>
      <c r="L98">
        <v>400182</v>
      </c>
      <c r="M98">
        <v>0</v>
      </c>
      <c r="N98">
        <v>0</v>
      </c>
      <c r="O98">
        <v>0</v>
      </c>
      <c r="P98">
        <v>18140921</v>
      </c>
      <c r="Q98">
        <v>0</v>
      </c>
      <c r="R98" s="33">
        <v>18140921</v>
      </c>
      <c r="S98">
        <v>0</v>
      </c>
      <c r="T98">
        <v>0</v>
      </c>
      <c r="U98">
        <v>0</v>
      </c>
      <c r="V98">
        <v>0</v>
      </c>
      <c r="W98">
        <v>0</v>
      </c>
      <c r="X98">
        <v>0</v>
      </c>
      <c r="Y98">
        <v>0</v>
      </c>
      <c r="Z98">
        <v>0</v>
      </c>
      <c r="AA98">
        <v>0</v>
      </c>
      <c r="AB98">
        <v>0</v>
      </c>
      <c r="AC98">
        <v>0</v>
      </c>
      <c r="AD98">
        <v>0</v>
      </c>
      <c r="AE98">
        <v>0</v>
      </c>
      <c r="AF98" t="b">
        <v>0</v>
      </c>
      <c r="AJ98" t="s">
        <v>1901</v>
      </c>
    </row>
    <row r="99" spans="1:36" ht="15.75">
      <c r="A99">
        <v>14</v>
      </c>
      <c r="B99">
        <v>14</v>
      </c>
      <c r="C99">
        <v>6</v>
      </c>
      <c r="D99" t="s">
        <v>462</v>
      </c>
      <c r="F99" t="s">
        <v>1858</v>
      </c>
      <c r="G99" t="s">
        <v>1634</v>
      </c>
      <c r="L99">
        <v>19800</v>
      </c>
      <c r="M99">
        <v>0</v>
      </c>
      <c r="N99">
        <v>0</v>
      </c>
      <c r="O99">
        <v>0</v>
      </c>
      <c r="P99">
        <v>956350</v>
      </c>
      <c r="Q99">
        <v>0</v>
      </c>
      <c r="R99" s="33">
        <v>956350</v>
      </c>
      <c r="S99">
        <v>0</v>
      </c>
      <c r="T99">
        <v>0</v>
      </c>
      <c r="U99">
        <v>0</v>
      </c>
      <c r="V99">
        <v>0</v>
      </c>
      <c r="W99">
        <v>0</v>
      </c>
      <c r="X99">
        <v>0</v>
      </c>
      <c r="Y99">
        <v>0</v>
      </c>
      <c r="Z99">
        <v>0</v>
      </c>
      <c r="AA99">
        <v>0</v>
      </c>
      <c r="AB99">
        <v>0</v>
      </c>
      <c r="AC99">
        <v>0</v>
      </c>
      <c r="AD99">
        <v>0</v>
      </c>
      <c r="AE99">
        <v>0</v>
      </c>
      <c r="AF99" t="b">
        <v>0</v>
      </c>
      <c r="AJ99" t="s">
        <v>1901</v>
      </c>
    </row>
    <row r="100" spans="1:36" ht="15.75">
      <c r="A100">
        <v>1</v>
      </c>
      <c r="B100">
        <v>1</v>
      </c>
      <c r="C100">
        <v>7</v>
      </c>
      <c r="D100" t="s">
        <v>449</v>
      </c>
      <c r="F100" t="s">
        <v>1859</v>
      </c>
      <c r="G100" t="s">
        <v>1634</v>
      </c>
      <c r="L100">
        <v>121336</v>
      </c>
      <c r="M100">
        <v>0</v>
      </c>
      <c r="N100">
        <v>0</v>
      </c>
      <c r="O100">
        <v>0</v>
      </c>
      <c r="P100">
        <v>5170451</v>
      </c>
      <c r="Q100">
        <v>0</v>
      </c>
      <c r="R100" s="33">
        <v>5170451</v>
      </c>
      <c r="S100">
        <v>0</v>
      </c>
      <c r="T100">
        <v>0</v>
      </c>
      <c r="U100">
        <v>0</v>
      </c>
      <c r="V100">
        <v>0</v>
      </c>
      <c r="W100">
        <v>0</v>
      </c>
      <c r="X100">
        <v>0</v>
      </c>
      <c r="Y100">
        <v>0</v>
      </c>
      <c r="Z100">
        <v>0</v>
      </c>
      <c r="AA100">
        <v>0</v>
      </c>
      <c r="AB100">
        <v>0</v>
      </c>
      <c r="AC100">
        <v>0</v>
      </c>
      <c r="AD100">
        <v>0</v>
      </c>
      <c r="AE100">
        <v>0</v>
      </c>
      <c r="AF100" t="b">
        <v>0</v>
      </c>
      <c r="AJ100" t="s">
        <v>1901</v>
      </c>
    </row>
    <row r="101" spans="1:36" ht="15.75">
      <c r="A101">
        <v>2</v>
      </c>
      <c r="B101">
        <v>2</v>
      </c>
      <c r="C101">
        <v>7</v>
      </c>
      <c r="D101" t="s">
        <v>450</v>
      </c>
      <c r="F101" t="s">
        <v>1860</v>
      </c>
      <c r="G101" t="s">
        <v>1634</v>
      </c>
      <c r="L101">
        <v>2903</v>
      </c>
      <c r="M101">
        <v>0</v>
      </c>
      <c r="N101">
        <v>0</v>
      </c>
      <c r="O101">
        <v>0</v>
      </c>
      <c r="P101">
        <v>102982</v>
      </c>
      <c r="Q101">
        <v>0</v>
      </c>
      <c r="R101" s="33">
        <v>102982</v>
      </c>
      <c r="S101">
        <v>0</v>
      </c>
      <c r="T101">
        <v>0</v>
      </c>
      <c r="U101">
        <v>0</v>
      </c>
      <c r="V101">
        <v>0</v>
      </c>
      <c r="W101">
        <v>0</v>
      </c>
      <c r="X101">
        <v>0</v>
      </c>
      <c r="Y101">
        <v>0</v>
      </c>
      <c r="Z101">
        <v>0</v>
      </c>
      <c r="AA101">
        <v>0</v>
      </c>
      <c r="AB101">
        <v>0</v>
      </c>
      <c r="AC101">
        <v>0</v>
      </c>
      <c r="AD101">
        <v>0</v>
      </c>
      <c r="AE101">
        <v>0</v>
      </c>
      <c r="AF101" t="b">
        <v>0</v>
      </c>
      <c r="AJ101" t="s">
        <v>1901</v>
      </c>
    </row>
    <row r="102" spans="1:36" ht="15.75">
      <c r="A102">
        <v>3</v>
      </c>
      <c r="B102">
        <v>3</v>
      </c>
      <c r="C102">
        <v>7</v>
      </c>
      <c r="D102" t="s">
        <v>451</v>
      </c>
      <c r="F102" t="s">
        <v>1472</v>
      </c>
      <c r="G102" t="s">
        <v>1634</v>
      </c>
      <c r="L102">
        <v>5025</v>
      </c>
      <c r="M102">
        <v>0</v>
      </c>
      <c r="N102">
        <v>0</v>
      </c>
      <c r="O102">
        <v>0</v>
      </c>
      <c r="P102">
        <v>241025</v>
      </c>
      <c r="Q102">
        <v>0</v>
      </c>
      <c r="R102" s="33">
        <v>241025</v>
      </c>
      <c r="S102">
        <v>0</v>
      </c>
      <c r="T102">
        <v>0</v>
      </c>
      <c r="U102">
        <v>0</v>
      </c>
      <c r="V102">
        <v>0</v>
      </c>
      <c r="W102">
        <v>0</v>
      </c>
      <c r="X102">
        <v>0</v>
      </c>
      <c r="Y102">
        <v>0</v>
      </c>
      <c r="Z102">
        <v>0</v>
      </c>
      <c r="AA102">
        <v>0</v>
      </c>
      <c r="AB102">
        <v>0</v>
      </c>
      <c r="AC102">
        <v>0</v>
      </c>
      <c r="AD102">
        <v>0</v>
      </c>
      <c r="AE102">
        <v>0</v>
      </c>
      <c r="AF102" t="b">
        <v>0</v>
      </c>
      <c r="AJ102" t="s">
        <v>1901</v>
      </c>
    </row>
    <row r="103" spans="1:36" ht="15.75">
      <c r="A103">
        <v>4</v>
      </c>
      <c r="B103">
        <v>4</v>
      </c>
      <c r="C103">
        <v>7</v>
      </c>
      <c r="D103" t="s">
        <v>452</v>
      </c>
      <c r="F103" t="s">
        <v>308</v>
      </c>
      <c r="G103" t="s">
        <v>1634</v>
      </c>
      <c r="L103">
        <v>6904</v>
      </c>
      <c r="M103">
        <v>0</v>
      </c>
      <c r="N103">
        <v>0</v>
      </c>
      <c r="O103">
        <v>0</v>
      </c>
      <c r="P103">
        <v>373915</v>
      </c>
      <c r="Q103">
        <v>0</v>
      </c>
      <c r="R103" s="33">
        <v>373915</v>
      </c>
      <c r="S103">
        <v>0</v>
      </c>
      <c r="T103">
        <v>0</v>
      </c>
      <c r="U103">
        <v>0</v>
      </c>
      <c r="V103">
        <v>0</v>
      </c>
      <c r="W103">
        <v>0</v>
      </c>
      <c r="X103">
        <v>0</v>
      </c>
      <c r="Y103">
        <v>0</v>
      </c>
      <c r="Z103">
        <v>0</v>
      </c>
      <c r="AA103">
        <v>0</v>
      </c>
      <c r="AB103">
        <v>0</v>
      </c>
      <c r="AC103">
        <v>0</v>
      </c>
      <c r="AD103">
        <v>0</v>
      </c>
      <c r="AE103">
        <v>0</v>
      </c>
      <c r="AF103" t="b">
        <v>0</v>
      </c>
      <c r="AJ103" t="s">
        <v>1901</v>
      </c>
    </row>
    <row r="104" spans="1:36" ht="15.75">
      <c r="A104">
        <v>5</v>
      </c>
      <c r="B104">
        <v>5</v>
      </c>
      <c r="C104">
        <v>7</v>
      </c>
      <c r="D104" t="s">
        <v>453</v>
      </c>
      <c r="F104" t="s">
        <v>309</v>
      </c>
      <c r="G104" t="s">
        <v>1634</v>
      </c>
      <c r="L104">
        <v>172078</v>
      </c>
      <c r="M104">
        <v>0</v>
      </c>
      <c r="N104">
        <v>0</v>
      </c>
      <c r="O104">
        <v>0</v>
      </c>
      <c r="P104">
        <v>7795771</v>
      </c>
      <c r="Q104">
        <v>0</v>
      </c>
      <c r="R104" s="33">
        <v>7795771</v>
      </c>
      <c r="S104">
        <v>0</v>
      </c>
      <c r="T104">
        <v>0</v>
      </c>
      <c r="U104">
        <v>0</v>
      </c>
      <c r="V104">
        <v>0</v>
      </c>
      <c r="W104">
        <v>0</v>
      </c>
      <c r="X104">
        <v>0</v>
      </c>
      <c r="Y104">
        <v>0</v>
      </c>
      <c r="Z104">
        <v>0</v>
      </c>
      <c r="AA104">
        <v>0</v>
      </c>
      <c r="AB104">
        <v>0</v>
      </c>
      <c r="AC104">
        <v>0</v>
      </c>
      <c r="AD104">
        <v>0</v>
      </c>
      <c r="AE104">
        <v>0</v>
      </c>
      <c r="AF104" t="b">
        <v>0</v>
      </c>
      <c r="AJ104" t="s">
        <v>1901</v>
      </c>
    </row>
    <row r="105" spans="1:36" ht="15.75">
      <c r="A105">
        <v>6</v>
      </c>
      <c r="B105">
        <v>6</v>
      </c>
      <c r="C105">
        <v>7</v>
      </c>
      <c r="D105" t="s">
        <v>454</v>
      </c>
      <c r="F105" t="s">
        <v>310</v>
      </c>
      <c r="G105" t="s">
        <v>1634</v>
      </c>
      <c r="L105">
        <v>29225</v>
      </c>
      <c r="M105">
        <v>0</v>
      </c>
      <c r="N105">
        <v>0</v>
      </c>
      <c r="O105">
        <v>0</v>
      </c>
      <c r="P105">
        <v>1605444</v>
      </c>
      <c r="Q105">
        <v>0</v>
      </c>
      <c r="R105" s="33">
        <v>1605444</v>
      </c>
      <c r="S105">
        <v>0</v>
      </c>
      <c r="T105">
        <v>0</v>
      </c>
      <c r="U105">
        <v>0</v>
      </c>
      <c r="V105">
        <v>0</v>
      </c>
      <c r="W105">
        <v>0</v>
      </c>
      <c r="X105">
        <v>0</v>
      </c>
      <c r="Y105">
        <v>0</v>
      </c>
      <c r="Z105">
        <v>0</v>
      </c>
      <c r="AA105">
        <v>0</v>
      </c>
      <c r="AB105">
        <v>0</v>
      </c>
      <c r="AC105">
        <v>0</v>
      </c>
      <c r="AD105">
        <v>0</v>
      </c>
      <c r="AE105">
        <v>0</v>
      </c>
      <c r="AF105" t="b">
        <v>0</v>
      </c>
      <c r="AJ105" t="s">
        <v>1901</v>
      </c>
    </row>
    <row r="106" spans="1:36" ht="15.75">
      <c r="A106">
        <v>7</v>
      </c>
      <c r="B106">
        <v>7</v>
      </c>
      <c r="C106">
        <v>7</v>
      </c>
      <c r="D106" t="s">
        <v>455</v>
      </c>
      <c r="F106" t="s">
        <v>311</v>
      </c>
      <c r="G106" t="s">
        <v>1634</v>
      </c>
      <c r="L106">
        <v>1226010</v>
      </c>
      <c r="M106">
        <v>0</v>
      </c>
      <c r="N106">
        <v>0</v>
      </c>
      <c r="O106">
        <v>0</v>
      </c>
      <c r="P106">
        <v>77805939</v>
      </c>
      <c r="Q106">
        <v>0</v>
      </c>
      <c r="R106" s="33">
        <v>77805939</v>
      </c>
      <c r="S106">
        <v>0</v>
      </c>
      <c r="T106">
        <v>0</v>
      </c>
      <c r="U106">
        <v>0</v>
      </c>
      <c r="V106">
        <v>0</v>
      </c>
      <c r="W106">
        <v>0</v>
      </c>
      <c r="X106">
        <v>0</v>
      </c>
      <c r="Y106">
        <v>0</v>
      </c>
      <c r="Z106">
        <v>0</v>
      </c>
      <c r="AA106">
        <v>0</v>
      </c>
      <c r="AB106">
        <v>0</v>
      </c>
      <c r="AC106">
        <v>0</v>
      </c>
      <c r="AD106">
        <v>0</v>
      </c>
      <c r="AE106">
        <v>0</v>
      </c>
      <c r="AF106" t="b">
        <v>0</v>
      </c>
      <c r="AJ106" t="s">
        <v>1901</v>
      </c>
    </row>
    <row r="107" spans="1:36" ht="15.75">
      <c r="A107">
        <v>8</v>
      </c>
      <c r="B107">
        <v>8</v>
      </c>
      <c r="C107">
        <v>7</v>
      </c>
      <c r="D107" t="s">
        <v>456</v>
      </c>
      <c r="F107" t="s">
        <v>1635</v>
      </c>
      <c r="G107" t="s">
        <v>1634</v>
      </c>
      <c r="L107">
        <v>26329</v>
      </c>
      <c r="M107">
        <v>0</v>
      </c>
      <c r="N107">
        <v>0</v>
      </c>
      <c r="O107">
        <v>0</v>
      </c>
      <c r="P107">
        <v>1425290</v>
      </c>
      <c r="Q107">
        <v>0</v>
      </c>
      <c r="R107" s="33">
        <v>1425290</v>
      </c>
      <c r="S107">
        <v>0</v>
      </c>
      <c r="T107">
        <v>0</v>
      </c>
      <c r="U107">
        <v>0</v>
      </c>
      <c r="V107">
        <v>0</v>
      </c>
      <c r="W107">
        <v>0</v>
      </c>
      <c r="X107">
        <v>0</v>
      </c>
      <c r="Y107">
        <v>0</v>
      </c>
      <c r="Z107">
        <v>0</v>
      </c>
      <c r="AA107">
        <v>0</v>
      </c>
      <c r="AB107">
        <v>0</v>
      </c>
      <c r="AC107">
        <v>0</v>
      </c>
      <c r="AD107">
        <v>0</v>
      </c>
      <c r="AE107">
        <v>0</v>
      </c>
      <c r="AF107" t="b">
        <v>0</v>
      </c>
      <c r="AJ107" t="s">
        <v>1901</v>
      </c>
    </row>
    <row r="108" spans="1:36" ht="15.75">
      <c r="A108">
        <v>9</v>
      </c>
      <c r="B108">
        <v>9</v>
      </c>
      <c r="C108">
        <v>7</v>
      </c>
      <c r="D108" t="s">
        <v>457</v>
      </c>
      <c r="F108" t="s">
        <v>312</v>
      </c>
      <c r="G108" t="s">
        <v>1634</v>
      </c>
      <c r="L108">
        <v>448</v>
      </c>
      <c r="M108">
        <v>0</v>
      </c>
      <c r="N108">
        <v>0</v>
      </c>
      <c r="O108">
        <v>0</v>
      </c>
      <c r="P108">
        <v>16535</v>
      </c>
      <c r="Q108">
        <v>0</v>
      </c>
      <c r="R108" s="33">
        <v>16535</v>
      </c>
      <c r="S108">
        <v>0</v>
      </c>
      <c r="T108">
        <v>0</v>
      </c>
      <c r="U108">
        <v>0</v>
      </c>
      <c r="V108">
        <v>0</v>
      </c>
      <c r="W108">
        <v>0</v>
      </c>
      <c r="X108">
        <v>0</v>
      </c>
      <c r="Y108">
        <v>0</v>
      </c>
      <c r="Z108">
        <v>0</v>
      </c>
      <c r="AA108">
        <v>0</v>
      </c>
      <c r="AB108">
        <v>0</v>
      </c>
      <c r="AC108">
        <v>0</v>
      </c>
      <c r="AD108">
        <v>0</v>
      </c>
      <c r="AE108">
        <v>0</v>
      </c>
      <c r="AF108" t="b">
        <v>0</v>
      </c>
      <c r="AJ108" t="s">
        <v>1901</v>
      </c>
    </row>
    <row r="109" spans="1:36" ht="15.75">
      <c r="A109">
        <v>10</v>
      </c>
      <c r="B109">
        <v>10</v>
      </c>
      <c r="C109">
        <v>7</v>
      </c>
      <c r="D109" t="s">
        <v>458</v>
      </c>
      <c r="F109" t="s">
        <v>313</v>
      </c>
      <c r="G109" t="s">
        <v>1634</v>
      </c>
      <c r="L109">
        <v>80505</v>
      </c>
      <c r="M109">
        <v>0</v>
      </c>
      <c r="N109">
        <v>0</v>
      </c>
      <c r="O109">
        <v>0</v>
      </c>
      <c r="P109">
        <v>3341253</v>
      </c>
      <c r="Q109">
        <v>0</v>
      </c>
      <c r="R109" s="33">
        <v>3341253</v>
      </c>
      <c r="S109">
        <v>0</v>
      </c>
      <c r="T109">
        <v>0</v>
      </c>
      <c r="U109">
        <v>0</v>
      </c>
      <c r="V109">
        <v>0</v>
      </c>
      <c r="W109">
        <v>0</v>
      </c>
      <c r="X109">
        <v>0</v>
      </c>
      <c r="Y109">
        <v>0</v>
      </c>
      <c r="Z109">
        <v>0</v>
      </c>
      <c r="AA109">
        <v>0</v>
      </c>
      <c r="AB109">
        <v>0</v>
      </c>
      <c r="AC109">
        <v>0</v>
      </c>
      <c r="AD109">
        <v>0</v>
      </c>
      <c r="AE109">
        <v>0</v>
      </c>
      <c r="AF109" t="b">
        <v>0</v>
      </c>
      <c r="AJ109" t="s">
        <v>1901</v>
      </c>
    </row>
    <row r="110" spans="1:36" ht="15.75">
      <c r="A110">
        <v>11</v>
      </c>
      <c r="B110">
        <v>11</v>
      </c>
      <c r="C110">
        <v>7</v>
      </c>
      <c r="D110" t="s">
        <v>459</v>
      </c>
      <c r="F110" t="s">
        <v>314</v>
      </c>
      <c r="G110" t="s">
        <v>1634</v>
      </c>
      <c r="L110">
        <v>29334</v>
      </c>
      <c r="M110">
        <v>0</v>
      </c>
      <c r="N110">
        <v>0</v>
      </c>
      <c r="O110">
        <v>0</v>
      </c>
      <c r="P110">
        <v>1161778</v>
      </c>
      <c r="Q110">
        <v>0</v>
      </c>
      <c r="R110" s="33">
        <v>1161778</v>
      </c>
      <c r="S110">
        <v>0</v>
      </c>
      <c r="T110">
        <v>0</v>
      </c>
      <c r="U110">
        <v>0</v>
      </c>
      <c r="V110">
        <v>0</v>
      </c>
      <c r="W110">
        <v>0</v>
      </c>
      <c r="X110">
        <v>0</v>
      </c>
      <c r="Y110">
        <v>0</v>
      </c>
      <c r="Z110">
        <v>0</v>
      </c>
      <c r="AA110">
        <v>0</v>
      </c>
      <c r="AB110">
        <v>0</v>
      </c>
      <c r="AC110">
        <v>0</v>
      </c>
      <c r="AD110">
        <v>0</v>
      </c>
      <c r="AE110">
        <v>0</v>
      </c>
      <c r="AF110" t="b">
        <v>0</v>
      </c>
      <c r="AJ110" t="s">
        <v>1901</v>
      </c>
    </row>
    <row r="111" spans="1:36" ht="15.75">
      <c r="A111">
        <v>12</v>
      </c>
      <c r="B111">
        <v>12</v>
      </c>
      <c r="C111">
        <v>7</v>
      </c>
      <c r="D111" t="s">
        <v>460</v>
      </c>
      <c r="F111" t="s">
        <v>315</v>
      </c>
      <c r="G111" t="s">
        <v>1634</v>
      </c>
      <c r="L111">
        <v>116640</v>
      </c>
      <c r="M111">
        <v>0</v>
      </c>
      <c r="N111">
        <v>0</v>
      </c>
      <c r="O111">
        <v>0</v>
      </c>
      <c r="P111">
        <v>6218401</v>
      </c>
      <c r="Q111">
        <v>0</v>
      </c>
      <c r="R111" s="33">
        <v>6218401</v>
      </c>
      <c r="S111">
        <v>0</v>
      </c>
      <c r="T111">
        <v>0</v>
      </c>
      <c r="U111">
        <v>0</v>
      </c>
      <c r="V111">
        <v>0</v>
      </c>
      <c r="W111">
        <v>0</v>
      </c>
      <c r="X111">
        <v>0</v>
      </c>
      <c r="Y111">
        <v>0</v>
      </c>
      <c r="Z111">
        <v>0</v>
      </c>
      <c r="AA111">
        <v>0</v>
      </c>
      <c r="AB111">
        <v>0</v>
      </c>
      <c r="AC111">
        <v>0</v>
      </c>
      <c r="AD111">
        <v>0</v>
      </c>
      <c r="AE111">
        <v>0</v>
      </c>
      <c r="AF111" t="b">
        <v>0</v>
      </c>
      <c r="AJ111" t="s">
        <v>1901</v>
      </c>
    </row>
    <row r="112" spans="1:36" ht="15.75">
      <c r="A112">
        <v>13</v>
      </c>
      <c r="B112">
        <v>13</v>
      </c>
      <c r="C112">
        <v>7</v>
      </c>
      <c r="D112" t="s">
        <v>461</v>
      </c>
      <c r="F112" t="s">
        <v>1801</v>
      </c>
      <c r="G112" t="s">
        <v>1634</v>
      </c>
      <c r="L112">
        <v>21788</v>
      </c>
      <c r="M112">
        <v>0</v>
      </c>
      <c r="N112">
        <v>0</v>
      </c>
      <c r="O112">
        <v>0</v>
      </c>
      <c r="P112">
        <v>1088168</v>
      </c>
      <c r="Q112">
        <v>0</v>
      </c>
      <c r="R112" s="33">
        <v>1088168</v>
      </c>
      <c r="S112">
        <v>0</v>
      </c>
      <c r="T112">
        <v>0</v>
      </c>
      <c r="U112">
        <v>0</v>
      </c>
      <c r="V112">
        <v>0</v>
      </c>
      <c r="W112">
        <v>0</v>
      </c>
      <c r="X112">
        <v>0</v>
      </c>
      <c r="Y112">
        <v>0</v>
      </c>
      <c r="Z112">
        <v>0</v>
      </c>
      <c r="AA112">
        <v>0</v>
      </c>
      <c r="AB112">
        <v>0</v>
      </c>
      <c r="AC112">
        <v>0</v>
      </c>
      <c r="AD112">
        <v>0</v>
      </c>
      <c r="AE112">
        <v>0</v>
      </c>
      <c r="AF112" t="b">
        <v>0</v>
      </c>
      <c r="AJ112" t="s">
        <v>1901</v>
      </c>
    </row>
    <row r="113" spans="1:36" ht="15.75">
      <c r="A113">
        <v>14</v>
      </c>
      <c r="B113">
        <v>14</v>
      </c>
      <c r="C113">
        <v>7</v>
      </c>
      <c r="D113" t="s">
        <v>462</v>
      </c>
      <c r="F113" t="s">
        <v>1851</v>
      </c>
      <c r="G113" t="s">
        <v>1634</v>
      </c>
      <c r="L113">
        <v>107444</v>
      </c>
      <c r="M113">
        <v>0</v>
      </c>
      <c r="N113">
        <v>0</v>
      </c>
      <c r="O113">
        <v>0</v>
      </c>
      <c r="P113">
        <v>5372863</v>
      </c>
      <c r="Q113">
        <v>0</v>
      </c>
      <c r="R113" s="33">
        <v>5372863</v>
      </c>
      <c r="S113">
        <v>0</v>
      </c>
      <c r="T113">
        <v>0</v>
      </c>
      <c r="U113">
        <v>0</v>
      </c>
      <c r="V113">
        <v>0</v>
      </c>
      <c r="W113">
        <v>0</v>
      </c>
      <c r="X113">
        <v>0</v>
      </c>
      <c r="Y113">
        <v>0</v>
      </c>
      <c r="Z113">
        <v>0</v>
      </c>
      <c r="AA113">
        <v>0</v>
      </c>
      <c r="AB113">
        <v>0</v>
      </c>
      <c r="AC113">
        <v>0</v>
      </c>
      <c r="AD113">
        <v>0</v>
      </c>
      <c r="AE113">
        <v>0</v>
      </c>
      <c r="AF113" t="b">
        <v>0</v>
      </c>
      <c r="AJ113" t="s">
        <v>1901</v>
      </c>
    </row>
    <row r="114" spans="1:36" ht="15.75">
      <c r="A114">
        <v>1</v>
      </c>
      <c r="B114">
        <v>1</v>
      </c>
      <c r="C114">
        <v>8</v>
      </c>
      <c r="D114" t="s">
        <v>449</v>
      </c>
      <c r="F114" t="s">
        <v>1802</v>
      </c>
      <c r="G114" t="s">
        <v>1634</v>
      </c>
      <c r="L114">
        <v>1537</v>
      </c>
      <c r="M114">
        <v>0</v>
      </c>
      <c r="N114">
        <v>0</v>
      </c>
      <c r="O114">
        <v>0</v>
      </c>
      <c r="P114">
        <v>117456</v>
      </c>
      <c r="Q114">
        <v>21671</v>
      </c>
      <c r="R114" s="33">
        <v>139127</v>
      </c>
      <c r="S114">
        <v>0</v>
      </c>
      <c r="T114">
        <v>0</v>
      </c>
      <c r="U114">
        <v>0</v>
      </c>
      <c r="V114">
        <v>0</v>
      </c>
      <c r="W114">
        <v>0</v>
      </c>
      <c r="X114">
        <v>0</v>
      </c>
      <c r="Y114">
        <v>0</v>
      </c>
      <c r="Z114">
        <v>0</v>
      </c>
      <c r="AA114">
        <v>0</v>
      </c>
      <c r="AB114">
        <v>0</v>
      </c>
      <c r="AC114">
        <v>0</v>
      </c>
      <c r="AD114">
        <v>561500381</v>
      </c>
      <c r="AE114">
        <v>0</v>
      </c>
      <c r="AF114" t="b">
        <v>0</v>
      </c>
      <c r="AJ114" t="s">
        <v>1901</v>
      </c>
    </row>
    <row r="115" spans="1:36" ht="15.75">
      <c r="A115">
        <v>2</v>
      </c>
      <c r="B115">
        <v>2</v>
      </c>
      <c r="C115">
        <v>8</v>
      </c>
      <c r="D115" t="s">
        <v>450</v>
      </c>
      <c r="F115" t="s">
        <v>1852</v>
      </c>
      <c r="G115" t="s">
        <v>1634</v>
      </c>
      <c r="L115">
        <v>1162941</v>
      </c>
      <c r="M115">
        <v>0</v>
      </c>
      <c r="N115">
        <v>0</v>
      </c>
      <c r="O115">
        <v>0</v>
      </c>
      <c r="P115">
        <v>65860472</v>
      </c>
      <c r="Q115">
        <v>0</v>
      </c>
      <c r="R115" s="33">
        <v>65860472</v>
      </c>
      <c r="S115">
        <v>0</v>
      </c>
      <c r="T115">
        <v>0</v>
      </c>
      <c r="U115">
        <v>0</v>
      </c>
      <c r="V115">
        <v>0</v>
      </c>
      <c r="W115">
        <v>0</v>
      </c>
      <c r="X115">
        <v>0</v>
      </c>
      <c r="Y115">
        <v>0</v>
      </c>
      <c r="Z115">
        <v>0</v>
      </c>
      <c r="AA115">
        <v>0</v>
      </c>
      <c r="AB115">
        <v>0</v>
      </c>
      <c r="AC115">
        <v>0</v>
      </c>
      <c r="AD115">
        <v>0</v>
      </c>
      <c r="AE115">
        <v>0</v>
      </c>
      <c r="AF115" t="b">
        <v>0</v>
      </c>
      <c r="AJ115" t="s">
        <v>1901</v>
      </c>
    </row>
    <row r="116" spans="1:36" ht="15.75">
      <c r="A116">
        <v>3</v>
      </c>
      <c r="B116">
        <v>3</v>
      </c>
      <c r="C116">
        <v>8</v>
      </c>
      <c r="D116" t="s">
        <v>451</v>
      </c>
      <c r="F116" t="s">
        <v>316</v>
      </c>
      <c r="G116" t="s">
        <v>1634</v>
      </c>
      <c r="L116">
        <v>3828</v>
      </c>
      <c r="M116">
        <v>0</v>
      </c>
      <c r="N116">
        <v>0</v>
      </c>
      <c r="O116">
        <v>0</v>
      </c>
      <c r="P116">
        <v>172587</v>
      </c>
      <c r="Q116">
        <v>0</v>
      </c>
      <c r="R116" s="33">
        <v>172587</v>
      </c>
      <c r="S116">
        <v>0</v>
      </c>
      <c r="T116">
        <v>0</v>
      </c>
      <c r="U116">
        <v>0</v>
      </c>
      <c r="V116">
        <v>0</v>
      </c>
      <c r="W116">
        <v>0</v>
      </c>
      <c r="X116">
        <v>0</v>
      </c>
      <c r="Y116">
        <v>0</v>
      </c>
      <c r="Z116">
        <v>0</v>
      </c>
      <c r="AA116">
        <v>0</v>
      </c>
      <c r="AB116">
        <v>0</v>
      </c>
      <c r="AC116">
        <v>0</v>
      </c>
      <c r="AD116">
        <v>0</v>
      </c>
      <c r="AE116">
        <v>0</v>
      </c>
      <c r="AF116" t="b">
        <v>0</v>
      </c>
      <c r="AJ116" t="s">
        <v>1901</v>
      </c>
    </row>
    <row r="117" spans="1:36" ht="15.75">
      <c r="A117">
        <v>4</v>
      </c>
      <c r="B117">
        <v>4</v>
      </c>
      <c r="C117">
        <v>8</v>
      </c>
      <c r="D117" t="s">
        <v>452</v>
      </c>
      <c r="F117" t="s">
        <v>1861</v>
      </c>
      <c r="G117" t="s">
        <v>1634</v>
      </c>
      <c r="L117">
        <v>13371</v>
      </c>
      <c r="M117">
        <v>0</v>
      </c>
      <c r="N117">
        <v>0</v>
      </c>
      <c r="O117">
        <v>0</v>
      </c>
      <c r="P117">
        <v>519592</v>
      </c>
      <c r="Q117">
        <v>0</v>
      </c>
      <c r="R117" s="33">
        <v>519592</v>
      </c>
      <c r="S117">
        <v>0</v>
      </c>
      <c r="T117">
        <v>0</v>
      </c>
      <c r="U117">
        <v>0</v>
      </c>
      <c r="V117">
        <v>0</v>
      </c>
      <c r="W117">
        <v>0</v>
      </c>
      <c r="X117">
        <v>0</v>
      </c>
      <c r="Y117">
        <v>0</v>
      </c>
      <c r="Z117">
        <v>0</v>
      </c>
      <c r="AA117">
        <v>0</v>
      </c>
      <c r="AB117">
        <v>0</v>
      </c>
      <c r="AC117">
        <v>0</v>
      </c>
      <c r="AD117">
        <v>0</v>
      </c>
      <c r="AE117">
        <v>0</v>
      </c>
      <c r="AF117" t="b">
        <v>0</v>
      </c>
      <c r="AJ117" t="s">
        <v>1901</v>
      </c>
    </row>
    <row r="118" spans="1:36" ht="15.75">
      <c r="A118">
        <v>5</v>
      </c>
      <c r="B118">
        <v>5</v>
      </c>
      <c r="C118">
        <v>8</v>
      </c>
      <c r="D118" t="s">
        <v>453</v>
      </c>
      <c r="F118" t="s">
        <v>317</v>
      </c>
      <c r="G118" t="s">
        <v>1634</v>
      </c>
      <c r="L118">
        <v>100496</v>
      </c>
      <c r="M118">
        <v>0</v>
      </c>
      <c r="N118">
        <v>0</v>
      </c>
      <c r="O118">
        <v>0</v>
      </c>
      <c r="P118">
        <v>5390898</v>
      </c>
      <c r="Q118">
        <v>0</v>
      </c>
      <c r="R118" s="33">
        <v>5390898</v>
      </c>
      <c r="S118">
        <v>0</v>
      </c>
      <c r="T118">
        <v>0</v>
      </c>
      <c r="U118">
        <v>0</v>
      </c>
      <c r="V118">
        <v>0</v>
      </c>
      <c r="W118">
        <v>0</v>
      </c>
      <c r="X118">
        <v>0</v>
      </c>
      <c r="Y118">
        <v>0</v>
      </c>
      <c r="Z118">
        <v>0</v>
      </c>
      <c r="AA118">
        <v>0</v>
      </c>
      <c r="AB118">
        <v>0</v>
      </c>
      <c r="AC118">
        <v>0</v>
      </c>
      <c r="AD118">
        <v>0</v>
      </c>
      <c r="AE118">
        <v>0</v>
      </c>
      <c r="AF118" t="b">
        <v>0</v>
      </c>
      <c r="AJ118" t="s">
        <v>1901</v>
      </c>
    </row>
    <row r="119" spans="1:36" ht="15.75">
      <c r="A119">
        <v>6</v>
      </c>
      <c r="B119">
        <v>6</v>
      </c>
      <c r="C119">
        <v>8</v>
      </c>
      <c r="D119" t="s">
        <v>454</v>
      </c>
      <c r="F119" t="s">
        <v>318</v>
      </c>
      <c r="G119" t="s">
        <v>1634</v>
      </c>
      <c r="L119">
        <v>473</v>
      </c>
      <c r="M119">
        <v>0</v>
      </c>
      <c r="N119">
        <v>0</v>
      </c>
      <c r="O119">
        <v>0</v>
      </c>
      <c r="P119">
        <v>16368</v>
      </c>
      <c r="Q119">
        <v>0</v>
      </c>
      <c r="R119" s="33">
        <v>16368</v>
      </c>
      <c r="S119">
        <v>0</v>
      </c>
      <c r="T119">
        <v>0</v>
      </c>
      <c r="U119">
        <v>0</v>
      </c>
      <c r="V119">
        <v>0</v>
      </c>
      <c r="W119">
        <v>0</v>
      </c>
      <c r="X119">
        <v>0</v>
      </c>
      <c r="Y119">
        <v>0</v>
      </c>
      <c r="Z119">
        <v>0</v>
      </c>
      <c r="AA119">
        <v>0</v>
      </c>
      <c r="AB119">
        <v>0</v>
      </c>
      <c r="AC119">
        <v>0</v>
      </c>
      <c r="AD119">
        <v>0</v>
      </c>
      <c r="AE119">
        <v>0</v>
      </c>
      <c r="AF119" t="b">
        <v>0</v>
      </c>
      <c r="AJ119" t="s">
        <v>1901</v>
      </c>
    </row>
    <row r="120" spans="1:36" ht="15.75">
      <c r="A120">
        <v>7</v>
      </c>
      <c r="B120">
        <v>7</v>
      </c>
      <c r="C120">
        <v>8</v>
      </c>
      <c r="D120" t="s">
        <v>455</v>
      </c>
      <c r="F120" t="s">
        <v>1803</v>
      </c>
      <c r="G120" t="s">
        <v>1634</v>
      </c>
      <c r="L120">
        <v>144854</v>
      </c>
      <c r="M120">
        <v>0</v>
      </c>
      <c r="N120">
        <v>0</v>
      </c>
      <c r="O120">
        <v>0</v>
      </c>
      <c r="P120">
        <v>6777345</v>
      </c>
      <c r="Q120">
        <v>0</v>
      </c>
      <c r="R120" s="33">
        <v>6777345</v>
      </c>
      <c r="S120">
        <v>561500351</v>
      </c>
      <c r="T120">
        <v>0</v>
      </c>
      <c r="U120">
        <v>0</v>
      </c>
      <c r="V120">
        <v>0</v>
      </c>
      <c r="W120">
        <v>0</v>
      </c>
      <c r="X120">
        <v>0</v>
      </c>
      <c r="Y120">
        <v>0</v>
      </c>
      <c r="Z120">
        <v>0</v>
      </c>
      <c r="AA120">
        <v>0</v>
      </c>
      <c r="AB120">
        <v>0</v>
      </c>
      <c r="AC120">
        <v>0</v>
      </c>
      <c r="AD120">
        <v>0</v>
      </c>
      <c r="AE120">
        <v>0</v>
      </c>
      <c r="AF120" t="b">
        <v>0</v>
      </c>
      <c r="AJ120" t="s">
        <v>1901</v>
      </c>
    </row>
    <row r="121" spans="1:36" ht="15.75">
      <c r="A121">
        <v>8</v>
      </c>
      <c r="B121">
        <v>8</v>
      </c>
      <c r="C121">
        <v>8</v>
      </c>
      <c r="D121" t="s">
        <v>456</v>
      </c>
      <c r="F121" t="s">
        <v>319</v>
      </c>
      <c r="G121" t="s">
        <v>1634</v>
      </c>
      <c r="L121">
        <v>425</v>
      </c>
      <c r="M121">
        <v>0</v>
      </c>
      <c r="N121">
        <v>0</v>
      </c>
      <c r="O121">
        <v>0</v>
      </c>
      <c r="P121">
        <v>26900</v>
      </c>
      <c r="Q121">
        <v>0</v>
      </c>
      <c r="R121" s="33">
        <v>26900</v>
      </c>
      <c r="S121">
        <v>0</v>
      </c>
      <c r="T121">
        <v>0</v>
      </c>
      <c r="U121">
        <v>0</v>
      </c>
      <c r="V121">
        <v>0</v>
      </c>
      <c r="W121">
        <v>0</v>
      </c>
      <c r="X121">
        <v>0</v>
      </c>
      <c r="Y121">
        <v>0</v>
      </c>
      <c r="Z121">
        <v>0</v>
      </c>
      <c r="AA121">
        <v>0</v>
      </c>
      <c r="AB121">
        <v>0</v>
      </c>
      <c r="AC121">
        <v>0</v>
      </c>
      <c r="AD121">
        <v>0</v>
      </c>
      <c r="AE121">
        <v>0</v>
      </c>
      <c r="AF121" t="b">
        <v>0</v>
      </c>
      <c r="AJ121" t="s">
        <v>1901</v>
      </c>
    </row>
    <row r="122" spans="1:36" ht="15.75">
      <c r="A122">
        <v>9</v>
      </c>
      <c r="B122">
        <v>9</v>
      </c>
      <c r="C122">
        <v>8</v>
      </c>
      <c r="D122" t="s">
        <v>457</v>
      </c>
      <c r="F122" t="s">
        <v>1804</v>
      </c>
      <c r="G122" t="s">
        <v>1634</v>
      </c>
      <c r="L122">
        <v>0</v>
      </c>
      <c r="M122">
        <v>0</v>
      </c>
      <c r="N122">
        <v>0</v>
      </c>
      <c r="O122">
        <v>0</v>
      </c>
      <c r="P122">
        <v>0</v>
      </c>
      <c r="Q122">
        <v>3526620</v>
      </c>
      <c r="R122" s="33">
        <v>3526620</v>
      </c>
      <c r="S122">
        <v>0</v>
      </c>
      <c r="T122">
        <v>0</v>
      </c>
      <c r="U122">
        <v>0</v>
      </c>
      <c r="V122">
        <v>0</v>
      </c>
      <c r="W122">
        <v>0</v>
      </c>
      <c r="X122">
        <v>0</v>
      </c>
      <c r="Y122">
        <v>0</v>
      </c>
      <c r="Z122">
        <v>0</v>
      </c>
      <c r="AA122">
        <v>0</v>
      </c>
      <c r="AB122">
        <v>0</v>
      </c>
      <c r="AC122">
        <v>0</v>
      </c>
      <c r="AD122">
        <v>561500379</v>
      </c>
      <c r="AE122">
        <v>0</v>
      </c>
      <c r="AF122" t="b">
        <v>0</v>
      </c>
      <c r="AJ122" t="s">
        <v>1901</v>
      </c>
    </row>
    <row r="123" spans="1:36" ht="15.75">
      <c r="A123" s="33">
        <v>10</v>
      </c>
      <c r="B123" s="33">
        <v>10</v>
      </c>
      <c r="C123" s="33">
        <v>8</v>
      </c>
      <c r="D123" s="33" t="s">
        <v>458</v>
      </c>
      <c r="E123" s="33"/>
      <c r="F123" s="33" t="s">
        <v>1805</v>
      </c>
      <c r="G123" s="33" t="s">
        <v>1634</v>
      </c>
      <c r="H123" s="33"/>
      <c r="I123" s="33"/>
      <c r="J123" s="33"/>
      <c r="K123" s="33"/>
      <c r="L123" s="33">
        <v>0</v>
      </c>
      <c r="M123" s="33">
        <v>0</v>
      </c>
      <c r="N123" s="33">
        <v>0</v>
      </c>
      <c r="O123" s="33">
        <v>0</v>
      </c>
      <c r="P123" s="33">
        <v>0</v>
      </c>
      <c r="Q123" s="33">
        <v>-163622426</v>
      </c>
      <c r="R123" s="33">
        <v>-163622426</v>
      </c>
      <c r="S123">
        <v>0</v>
      </c>
      <c r="T123">
        <v>0</v>
      </c>
      <c r="U123">
        <v>0</v>
      </c>
      <c r="V123">
        <v>0</v>
      </c>
      <c r="W123">
        <v>0</v>
      </c>
      <c r="X123">
        <v>0</v>
      </c>
      <c r="Y123">
        <v>0</v>
      </c>
      <c r="Z123">
        <v>0</v>
      </c>
      <c r="AA123">
        <v>0</v>
      </c>
      <c r="AB123">
        <v>0</v>
      </c>
      <c r="AC123">
        <v>0</v>
      </c>
      <c r="AD123">
        <v>561500380</v>
      </c>
      <c r="AE123">
        <v>0</v>
      </c>
      <c r="AF123" t="b">
        <v>0</v>
      </c>
      <c r="AJ123" t="s">
        <v>1901</v>
      </c>
    </row>
    <row r="124" spans="1:36" ht="15.75">
      <c r="A124">
        <v>11</v>
      </c>
      <c r="B124">
        <v>11</v>
      </c>
      <c r="C124">
        <v>8</v>
      </c>
      <c r="D124" t="s">
        <v>459</v>
      </c>
      <c r="L124">
        <v>0</v>
      </c>
      <c r="M124">
        <v>0</v>
      </c>
      <c r="N124">
        <v>0</v>
      </c>
      <c r="O124">
        <v>0</v>
      </c>
      <c r="P124">
        <v>0</v>
      </c>
      <c r="Q124">
        <v>0</v>
      </c>
      <c r="R124">
        <v>0</v>
      </c>
      <c r="S124">
        <v>0</v>
      </c>
      <c r="T124">
        <v>0</v>
      </c>
      <c r="U124">
        <v>0</v>
      </c>
      <c r="V124">
        <v>0</v>
      </c>
      <c r="W124">
        <v>0</v>
      </c>
      <c r="X124">
        <v>0</v>
      </c>
      <c r="Y124">
        <v>0</v>
      </c>
      <c r="Z124">
        <v>0</v>
      </c>
      <c r="AA124">
        <v>0</v>
      </c>
      <c r="AB124">
        <v>0</v>
      </c>
      <c r="AC124">
        <v>0</v>
      </c>
      <c r="AD124">
        <v>0</v>
      </c>
      <c r="AE124">
        <v>0</v>
      </c>
      <c r="AF124" t="b">
        <v>0</v>
      </c>
      <c r="AJ124" t="s">
        <v>1901</v>
      </c>
    </row>
    <row r="125" spans="1:36" ht="15.75">
      <c r="A125">
        <v>12</v>
      </c>
      <c r="B125">
        <v>12</v>
      </c>
      <c r="C125">
        <v>8</v>
      </c>
      <c r="D125" t="s">
        <v>460</v>
      </c>
      <c r="L125">
        <v>0</v>
      </c>
      <c r="M125">
        <v>0</v>
      </c>
      <c r="N125">
        <v>0</v>
      </c>
      <c r="O125">
        <v>0</v>
      </c>
      <c r="P125">
        <v>0</v>
      </c>
      <c r="Q125">
        <v>0</v>
      </c>
      <c r="R125">
        <v>0</v>
      </c>
      <c r="S125">
        <v>0</v>
      </c>
      <c r="T125">
        <v>0</v>
      </c>
      <c r="U125">
        <v>0</v>
      </c>
      <c r="V125">
        <v>0</v>
      </c>
      <c r="W125">
        <v>0</v>
      </c>
      <c r="X125">
        <v>0</v>
      </c>
      <c r="Y125">
        <v>0</v>
      </c>
      <c r="Z125">
        <v>0</v>
      </c>
      <c r="AA125">
        <v>0</v>
      </c>
      <c r="AB125">
        <v>0</v>
      </c>
      <c r="AC125">
        <v>0</v>
      </c>
      <c r="AD125">
        <v>0</v>
      </c>
      <c r="AE125">
        <v>0</v>
      </c>
      <c r="AF125" t="b">
        <v>0</v>
      </c>
      <c r="AJ125" t="s">
        <v>1901</v>
      </c>
    </row>
    <row r="126" spans="1:36" ht="15.75">
      <c r="A126">
        <v>13</v>
      </c>
      <c r="B126">
        <v>13</v>
      </c>
      <c r="C126">
        <v>8</v>
      </c>
      <c r="D126" t="s">
        <v>461</v>
      </c>
      <c r="L126">
        <v>0</v>
      </c>
      <c r="M126">
        <v>0</v>
      </c>
      <c r="N126">
        <v>0</v>
      </c>
      <c r="O126">
        <v>0</v>
      </c>
      <c r="P126">
        <v>0</v>
      </c>
      <c r="Q126">
        <v>0</v>
      </c>
      <c r="R126">
        <v>0</v>
      </c>
      <c r="S126">
        <v>0</v>
      </c>
      <c r="T126">
        <v>0</v>
      </c>
      <c r="U126">
        <v>0</v>
      </c>
      <c r="V126">
        <v>0</v>
      </c>
      <c r="W126">
        <v>0</v>
      </c>
      <c r="X126">
        <v>0</v>
      </c>
      <c r="Y126">
        <v>0</v>
      </c>
      <c r="Z126">
        <v>0</v>
      </c>
      <c r="AA126">
        <v>0</v>
      </c>
      <c r="AB126">
        <v>0</v>
      </c>
      <c r="AC126">
        <v>0</v>
      </c>
      <c r="AD126">
        <v>0</v>
      </c>
      <c r="AE126">
        <v>0</v>
      </c>
      <c r="AF126" t="b">
        <v>0</v>
      </c>
      <c r="AJ126" t="s">
        <v>1901</v>
      </c>
    </row>
    <row r="127" spans="1:36" ht="15.75">
      <c r="A127">
        <v>14</v>
      </c>
      <c r="B127">
        <v>14</v>
      </c>
      <c r="C127">
        <v>8</v>
      </c>
      <c r="D127" t="s">
        <v>462</v>
      </c>
      <c r="L127">
        <v>0</v>
      </c>
      <c r="M127">
        <v>0</v>
      </c>
      <c r="N127">
        <v>0</v>
      </c>
      <c r="O127">
        <v>0</v>
      </c>
      <c r="P127">
        <v>0</v>
      </c>
      <c r="Q127">
        <v>0</v>
      </c>
      <c r="R127">
        <v>0</v>
      </c>
      <c r="S127">
        <v>0</v>
      </c>
      <c r="T127">
        <v>0</v>
      </c>
      <c r="U127">
        <v>0</v>
      </c>
      <c r="V127">
        <v>0</v>
      </c>
      <c r="W127">
        <v>0</v>
      </c>
      <c r="X127">
        <v>0</v>
      </c>
      <c r="Y127">
        <v>0</v>
      </c>
      <c r="Z127">
        <v>0</v>
      </c>
      <c r="AA127">
        <v>0</v>
      </c>
      <c r="AB127">
        <v>0</v>
      </c>
      <c r="AC127">
        <v>0</v>
      </c>
      <c r="AD127">
        <v>0</v>
      </c>
      <c r="AE127">
        <v>0</v>
      </c>
      <c r="AF127" t="b">
        <v>0</v>
      </c>
      <c r="AJ127" t="s">
        <v>1901</v>
      </c>
    </row>
  </sheetData>
  <sheetProtection/>
  <printOptions/>
  <pageMargins left="0.75" right="0.75" top="1" bottom="1" header="0.5" footer="0.5"/>
  <pageSetup horizontalDpi="600" verticalDpi="600" orientation="portrait" r:id="rId1"/>
</worksheet>
</file>

<file path=xl/worksheets/sheet42.xml><?xml version="1.0" encoding="utf-8"?>
<worksheet xmlns="http://schemas.openxmlformats.org/spreadsheetml/2006/main" xmlns:r="http://schemas.openxmlformats.org/officeDocument/2006/relationships">
  <sheetPr>
    <tabColor indexed="26"/>
  </sheetPr>
  <dimension ref="A1:AK70"/>
  <sheetViews>
    <sheetView zoomScalePageLayoutView="0" workbookViewId="0" topLeftCell="A1">
      <selection activeCell="E35" sqref="E35"/>
    </sheetView>
  </sheetViews>
  <sheetFormatPr defaultColWidth="9.00390625" defaultRowHeight="15.75"/>
  <sheetData>
    <row r="1" spans="1:37" ht="16.5" thickBot="1">
      <c r="A1" t="s">
        <v>403</v>
      </c>
      <c r="B1" t="s">
        <v>404</v>
      </c>
      <c r="C1" t="s">
        <v>405</v>
      </c>
      <c r="D1" t="s">
        <v>374</v>
      </c>
      <c r="E1" t="s">
        <v>375</v>
      </c>
      <c r="F1" t="s">
        <v>988</v>
      </c>
      <c r="G1" t="s">
        <v>989</v>
      </c>
      <c r="H1" t="s">
        <v>990</v>
      </c>
      <c r="I1" t="s">
        <v>1048</v>
      </c>
      <c r="J1" t="s">
        <v>991</v>
      </c>
      <c r="K1" t="s">
        <v>992</v>
      </c>
      <c r="L1" t="s">
        <v>993</v>
      </c>
      <c r="M1" t="s">
        <v>994</v>
      </c>
      <c r="N1" t="s">
        <v>995</v>
      </c>
      <c r="O1" t="s">
        <v>996</v>
      </c>
      <c r="P1" t="s">
        <v>997</v>
      </c>
      <c r="Q1" t="s">
        <v>998</v>
      </c>
      <c r="R1" t="s">
        <v>999</v>
      </c>
      <c r="S1" s="47" t="s">
        <v>1000</v>
      </c>
      <c r="T1" t="s">
        <v>1001</v>
      </c>
      <c r="U1" t="s">
        <v>1002</v>
      </c>
      <c r="V1" t="s">
        <v>1003</v>
      </c>
      <c r="W1" t="s">
        <v>1059</v>
      </c>
      <c r="X1" t="s">
        <v>1004</v>
      </c>
      <c r="Y1" t="s">
        <v>1005</v>
      </c>
      <c r="Z1" t="s">
        <v>1006</v>
      </c>
      <c r="AA1" t="s">
        <v>1007</v>
      </c>
      <c r="AB1" t="s">
        <v>1008</v>
      </c>
      <c r="AC1" t="s">
        <v>1009</v>
      </c>
      <c r="AD1" t="s">
        <v>1010</v>
      </c>
      <c r="AE1" t="s">
        <v>1011</v>
      </c>
      <c r="AF1" t="s">
        <v>1012</v>
      </c>
      <c r="AG1" t="s">
        <v>1013</v>
      </c>
      <c r="AH1" t="s">
        <v>411</v>
      </c>
      <c r="AI1" t="s">
        <v>410</v>
      </c>
      <c r="AJ1" t="s">
        <v>412</v>
      </c>
      <c r="AK1" t="s">
        <v>415</v>
      </c>
    </row>
    <row r="2" spans="1:37" ht="15.75">
      <c r="A2">
        <v>1</v>
      </c>
      <c r="B2">
        <v>1</v>
      </c>
      <c r="C2">
        <v>0</v>
      </c>
      <c r="D2" t="s">
        <v>449</v>
      </c>
      <c r="F2" t="s">
        <v>1073</v>
      </c>
      <c r="G2" t="s">
        <v>1073</v>
      </c>
      <c r="H2" t="s">
        <v>1073</v>
      </c>
      <c r="I2" t="s">
        <v>1433</v>
      </c>
      <c r="J2" t="s">
        <v>1434</v>
      </c>
      <c r="K2" t="s">
        <v>1435</v>
      </c>
      <c r="L2" t="s">
        <v>1436</v>
      </c>
      <c r="M2">
        <v>0</v>
      </c>
      <c r="N2">
        <v>0</v>
      </c>
      <c r="O2">
        <v>0</v>
      </c>
      <c r="P2">
        <v>83076</v>
      </c>
      <c r="Q2">
        <v>0</v>
      </c>
      <c r="R2">
        <v>0</v>
      </c>
      <c r="S2" s="48">
        <v>83076</v>
      </c>
      <c r="T2">
        <v>0</v>
      </c>
      <c r="U2">
        <v>0</v>
      </c>
      <c r="V2">
        <v>0</v>
      </c>
      <c r="W2">
        <v>0</v>
      </c>
      <c r="X2">
        <v>0</v>
      </c>
      <c r="Y2">
        <v>0</v>
      </c>
      <c r="Z2">
        <v>0</v>
      </c>
      <c r="AA2">
        <v>0</v>
      </c>
      <c r="AB2">
        <v>0</v>
      </c>
      <c r="AC2">
        <v>0</v>
      </c>
      <c r="AD2">
        <v>0</v>
      </c>
      <c r="AE2">
        <v>0</v>
      </c>
      <c r="AF2">
        <v>0</v>
      </c>
      <c r="AG2">
        <v>0</v>
      </c>
      <c r="AH2" t="b">
        <v>0</v>
      </c>
      <c r="AK2" t="s">
        <v>1901</v>
      </c>
    </row>
    <row r="3" spans="1:37" ht="15.75">
      <c r="A3">
        <v>2</v>
      </c>
      <c r="B3">
        <v>2</v>
      </c>
      <c r="C3">
        <v>0</v>
      </c>
      <c r="D3" t="s">
        <v>450</v>
      </c>
      <c r="F3" t="s">
        <v>1074</v>
      </c>
      <c r="G3" t="s">
        <v>1074</v>
      </c>
      <c r="H3" t="s">
        <v>1074</v>
      </c>
      <c r="I3" t="s">
        <v>1437</v>
      </c>
      <c r="J3" t="s">
        <v>1438</v>
      </c>
      <c r="K3" t="s">
        <v>1439</v>
      </c>
      <c r="L3" t="s">
        <v>1440</v>
      </c>
      <c r="M3">
        <v>0</v>
      </c>
      <c r="N3">
        <v>0</v>
      </c>
      <c r="O3">
        <v>0</v>
      </c>
      <c r="P3">
        <v>0</v>
      </c>
      <c r="Q3">
        <v>0</v>
      </c>
      <c r="R3">
        <v>150</v>
      </c>
      <c r="S3" s="48">
        <v>150</v>
      </c>
      <c r="T3">
        <v>0</v>
      </c>
      <c r="U3">
        <v>0</v>
      </c>
      <c r="V3">
        <v>0</v>
      </c>
      <c r="W3">
        <v>0</v>
      </c>
      <c r="X3">
        <v>0</v>
      </c>
      <c r="Y3">
        <v>0</v>
      </c>
      <c r="Z3">
        <v>0</v>
      </c>
      <c r="AA3">
        <v>0</v>
      </c>
      <c r="AB3">
        <v>0</v>
      </c>
      <c r="AC3">
        <v>0</v>
      </c>
      <c r="AD3">
        <v>0</v>
      </c>
      <c r="AE3">
        <v>0</v>
      </c>
      <c r="AF3">
        <v>561500458</v>
      </c>
      <c r="AG3">
        <v>0</v>
      </c>
      <c r="AH3" t="b">
        <v>0</v>
      </c>
      <c r="AK3" t="s">
        <v>1901</v>
      </c>
    </row>
    <row r="4" spans="1:37" ht="15.75">
      <c r="A4">
        <v>3</v>
      </c>
      <c r="B4">
        <v>3</v>
      </c>
      <c r="C4">
        <v>0</v>
      </c>
      <c r="D4" t="s">
        <v>451</v>
      </c>
      <c r="F4" t="s">
        <v>1074</v>
      </c>
      <c r="G4" t="s">
        <v>1074</v>
      </c>
      <c r="H4" t="s">
        <v>1074</v>
      </c>
      <c r="I4" t="s">
        <v>1437</v>
      </c>
      <c r="J4" t="s">
        <v>1441</v>
      </c>
      <c r="K4" t="s">
        <v>1439</v>
      </c>
      <c r="L4" t="s">
        <v>1442</v>
      </c>
      <c r="M4">
        <v>0</v>
      </c>
      <c r="N4">
        <v>0</v>
      </c>
      <c r="O4">
        <v>0</v>
      </c>
      <c r="P4">
        <v>1818</v>
      </c>
      <c r="Q4">
        <v>0</v>
      </c>
      <c r="R4">
        <v>150</v>
      </c>
      <c r="S4" s="48">
        <v>1968</v>
      </c>
      <c r="T4">
        <v>0</v>
      </c>
      <c r="U4">
        <v>0</v>
      </c>
      <c r="V4">
        <v>0</v>
      </c>
      <c r="W4">
        <v>0</v>
      </c>
      <c r="X4">
        <v>0</v>
      </c>
      <c r="Y4">
        <v>0</v>
      </c>
      <c r="Z4">
        <v>0</v>
      </c>
      <c r="AA4">
        <v>0</v>
      </c>
      <c r="AB4">
        <v>0</v>
      </c>
      <c r="AC4">
        <v>0</v>
      </c>
      <c r="AD4">
        <v>0</v>
      </c>
      <c r="AE4">
        <v>0</v>
      </c>
      <c r="AF4">
        <v>561500459</v>
      </c>
      <c r="AG4">
        <v>0</v>
      </c>
      <c r="AH4" t="b">
        <v>0</v>
      </c>
      <c r="AK4" t="s">
        <v>1901</v>
      </c>
    </row>
    <row r="5" spans="1:37" ht="15.75">
      <c r="A5">
        <v>4</v>
      </c>
      <c r="B5">
        <v>4</v>
      </c>
      <c r="C5">
        <v>0</v>
      </c>
      <c r="D5" t="s">
        <v>452</v>
      </c>
      <c r="F5" t="s">
        <v>1074</v>
      </c>
      <c r="G5" t="s">
        <v>1074</v>
      </c>
      <c r="H5" t="s">
        <v>1074</v>
      </c>
      <c r="I5" t="s">
        <v>1437</v>
      </c>
      <c r="J5" t="s">
        <v>1441</v>
      </c>
      <c r="K5" t="s">
        <v>1439</v>
      </c>
      <c r="L5" t="s">
        <v>1443</v>
      </c>
      <c r="M5">
        <v>0</v>
      </c>
      <c r="N5">
        <v>0</v>
      </c>
      <c r="O5">
        <v>0</v>
      </c>
      <c r="P5">
        <v>369</v>
      </c>
      <c r="Q5">
        <v>0</v>
      </c>
      <c r="R5">
        <v>150</v>
      </c>
      <c r="S5" s="48">
        <v>519</v>
      </c>
      <c r="T5">
        <v>0</v>
      </c>
      <c r="U5">
        <v>0</v>
      </c>
      <c r="V5">
        <v>0</v>
      </c>
      <c r="W5">
        <v>0</v>
      </c>
      <c r="X5">
        <v>0</v>
      </c>
      <c r="Y5">
        <v>0</v>
      </c>
      <c r="Z5">
        <v>0</v>
      </c>
      <c r="AA5">
        <v>0</v>
      </c>
      <c r="AB5">
        <v>0</v>
      </c>
      <c r="AC5">
        <v>0</v>
      </c>
      <c r="AD5">
        <v>0</v>
      </c>
      <c r="AE5">
        <v>0</v>
      </c>
      <c r="AF5">
        <v>561500460</v>
      </c>
      <c r="AG5">
        <v>0</v>
      </c>
      <c r="AH5" t="b">
        <v>0</v>
      </c>
      <c r="AK5" t="s">
        <v>1901</v>
      </c>
    </row>
    <row r="6" spans="1:37" ht="15.75">
      <c r="A6">
        <v>5</v>
      </c>
      <c r="B6">
        <v>5</v>
      </c>
      <c r="C6">
        <v>0</v>
      </c>
      <c r="D6" t="s">
        <v>453</v>
      </c>
      <c r="F6" t="s">
        <v>1306</v>
      </c>
      <c r="G6" t="s">
        <v>1306</v>
      </c>
      <c r="H6" t="s">
        <v>1306</v>
      </c>
      <c r="I6" t="s">
        <v>1437</v>
      </c>
      <c r="J6" t="s">
        <v>1444</v>
      </c>
      <c r="K6" t="s">
        <v>1445</v>
      </c>
      <c r="L6" t="s">
        <v>1446</v>
      </c>
      <c r="M6">
        <v>0</v>
      </c>
      <c r="N6">
        <v>0</v>
      </c>
      <c r="O6">
        <v>0</v>
      </c>
      <c r="P6">
        <v>1144</v>
      </c>
      <c r="Q6">
        <v>0</v>
      </c>
      <c r="R6">
        <v>0</v>
      </c>
      <c r="S6" s="48">
        <v>1144</v>
      </c>
      <c r="T6">
        <v>0</v>
      </c>
      <c r="U6">
        <v>0</v>
      </c>
      <c r="V6">
        <v>0</v>
      </c>
      <c r="W6">
        <v>0</v>
      </c>
      <c r="X6">
        <v>0</v>
      </c>
      <c r="Y6">
        <v>0</v>
      </c>
      <c r="Z6">
        <v>0</v>
      </c>
      <c r="AA6">
        <v>0</v>
      </c>
      <c r="AB6">
        <v>0</v>
      </c>
      <c r="AC6">
        <v>0</v>
      </c>
      <c r="AD6">
        <v>0</v>
      </c>
      <c r="AE6">
        <v>0</v>
      </c>
      <c r="AF6">
        <v>0</v>
      </c>
      <c r="AG6">
        <v>0</v>
      </c>
      <c r="AH6" t="b">
        <v>0</v>
      </c>
      <c r="AK6" t="s">
        <v>1901</v>
      </c>
    </row>
    <row r="7" spans="1:37" ht="15.75">
      <c r="A7">
        <v>6</v>
      </c>
      <c r="B7">
        <v>6</v>
      </c>
      <c r="C7">
        <v>0</v>
      </c>
      <c r="D7" t="s">
        <v>454</v>
      </c>
      <c r="F7" t="s">
        <v>1014</v>
      </c>
      <c r="G7" t="s">
        <v>497</v>
      </c>
      <c r="H7" t="s">
        <v>497</v>
      </c>
      <c r="I7" t="s">
        <v>1447</v>
      </c>
      <c r="J7" t="s">
        <v>1448</v>
      </c>
      <c r="K7" t="s">
        <v>497</v>
      </c>
      <c r="L7" t="s">
        <v>497</v>
      </c>
      <c r="M7">
        <v>4150</v>
      </c>
      <c r="N7">
        <v>0</v>
      </c>
      <c r="O7">
        <v>0</v>
      </c>
      <c r="P7">
        <v>10576</v>
      </c>
      <c r="Q7">
        <v>0</v>
      </c>
      <c r="R7">
        <v>38</v>
      </c>
      <c r="S7" s="48">
        <v>10614</v>
      </c>
      <c r="T7">
        <v>0</v>
      </c>
      <c r="U7">
        <v>0</v>
      </c>
      <c r="V7">
        <v>0</v>
      </c>
      <c r="W7">
        <v>0</v>
      </c>
      <c r="X7">
        <v>561500470</v>
      </c>
      <c r="Y7">
        <v>0</v>
      </c>
      <c r="Z7">
        <v>0</v>
      </c>
      <c r="AA7">
        <v>0</v>
      </c>
      <c r="AB7">
        <v>0</v>
      </c>
      <c r="AC7">
        <v>0</v>
      </c>
      <c r="AD7">
        <v>0</v>
      </c>
      <c r="AE7">
        <v>0</v>
      </c>
      <c r="AF7">
        <v>561500461</v>
      </c>
      <c r="AG7">
        <v>0</v>
      </c>
      <c r="AH7" t="b">
        <v>0</v>
      </c>
      <c r="AK7" t="s">
        <v>1901</v>
      </c>
    </row>
    <row r="8" spans="1:37" ht="15.75">
      <c r="A8">
        <v>7</v>
      </c>
      <c r="B8">
        <v>7</v>
      </c>
      <c r="C8">
        <v>0</v>
      </c>
      <c r="D8" t="s">
        <v>455</v>
      </c>
      <c r="F8" t="s">
        <v>1449</v>
      </c>
      <c r="G8" t="s">
        <v>1449</v>
      </c>
      <c r="H8" t="s">
        <v>1450</v>
      </c>
      <c r="I8" t="s">
        <v>1437</v>
      </c>
      <c r="J8" t="s">
        <v>1448</v>
      </c>
      <c r="K8" t="s">
        <v>1451</v>
      </c>
      <c r="L8" t="s">
        <v>1452</v>
      </c>
      <c r="M8">
        <v>7</v>
      </c>
      <c r="N8">
        <v>0</v>
      </c>
      <c r="O8">
        <v>0</v>
      </c>
      <c r="P8">
        <v>25293</v>
      </c>
      <c r="Q8">
        <v>0</v>
      </c>
      <c r="R8">
        <v>9856</v>
      </c>
      <c r="S8" s="48">
        <v>35149</v>
      </c>
      <c r="T8">
        <v>0</v>
      </c>
      <c r="U8">
        <v>0</v>
      </c>
      <c r="V8">
        <v>0</v>
      </c>
      <c r="W8">
        <v>0</v>
      </c>
      <c r="X8">
        <v>0</v>
      </c>
      <c r="Y8">
        <v>0</v>
      </c>
      <c r="Z8">
        <v>0</v>
      </c>
      <c r="AA8">
        <v>0</v>
      </c>
      <c r="AB8">
        <v>0</v>
      </c>
      <c r="AC8">
        <v>0</v>
      </c>
      <c r="AD8">
        <v>0</v>
      </c>
      <c r="AE8">
        <v>0</v>
      </c>
      <c r="AF8">
        <v>561500462</v>
      </c>
      <c r="AG8">
        <v>0</v>
      </c>
      <c r="AH8" t="b">
        <v>0</v>
      </c>
      <c r="AK8" t="s">
        <v>1901</v>
      </c>
    </row>
    <row r="9" spans="1:37" ht="15.75">
      <c r="A9">
        <v>8</v>
      </c>
      <c r="B9">
        <v>8</v>
      </c>
      <c r="C9">
        <v>0</v>
      </c>
      <c r="D9" t="s">
        <v>456</v>
      </c>
      <c r="F9" t="s">
        <v>1449</v>
      </c>
      <c r="G9" t="s">
        <v>1449</v>
      </c>
      <c r="H9" t="s">
        <v>1453</v>
      </c>
      <c r="I9" t="s">
        <v>1437</v>
      </c>
      <c r="J9" t="s">
        <v>1448</v>
      </c>
      <c r="K9" t="s">
        <v>1454</v>
      </c>
      <c r="L9" t="s">
        <v>1455</v>
      </c>
      <c r="M9">
        <v>15</v>
      </c>
      <c r="N9">
        <v>0</v>
      </c>
      <c r="O9">
        <v>0</v>
      </c>
      <c r="P9">
        <v>51963</v>
      </c>
      <c r="Q9">
        <v>0</v>
      </c>
      <c r="R9">
        <v>34767</v>
      </c>
      <c r="S9" s="48">
        <v>86730</v>
      </c>
      <c r="T9">
        <v>0</v>
      </c>
      <c r="U9">
        <v>0</v>
      </c>
      <c r="V9">
        <v>0</v>
      </c>
      <c r="W9">
        <v>0</v>
      </c>
      <c r="X9">
        <v>0</v>
      </c>
      <c r="Y9">
        <v>0</v>
      </c>
      <c r="Z9">
        <v>0</v>
      </c>
      <c r="AA9">
        <v>0</v>
      </c>
      <c r="AB9">
        <v>0</v>
      </c>
      <c r="AC9">
        <v>0</v>
      </c>
      <c r="AD9">
        <v>0</v>
      </c>
      <c r="AE9">
        <v>0</v>
      </c>
      <c r="AF9">
        <v>561500463</v>
      </c>
      <c r="AG9">
        <v>0</v>
      </c>
      <c r="AH9" t="b">
        <v>0</v>
      </c>
      <c r="AK9" t="s">
        <v>1901</v>
      </c>
    </row>
    <row r="10" spans="1:37" ht="15.75">
      <c r="A10">
        <v>9</v>
      </c>
      <c r="B10">
        <v>9</v>
      </c>
      <c r="C10">
        <v>0</v>
      </c>
      <c r="D10" t="s">
        <v>457</v>
      </c>
      <c r="F10" t="s">
        <v>1449</v>
      </c>
      <c r="G10" t="s">
        <v>1449</v>
      </c>
      <c r="H10" t="s">
        <v>1456</v>
      </c>
      <c r="I10" t="s">
        <v>1437</v>
      </c>
      <c r="J10" t="s">
        <v>1448</v>
      </c>
      <c r="K10" t="s">
        <v>1457</v>
      </c>
      <c r="L10" t="s">
        <v>1458</v>
      </c>
      <c r="M10">
        <v>52</v>
      </c>
      <c r="N10">
        <v>0</v>
      </c>
      <c r="O10">
        <v>0</v>
      </c>
      <c r="P10">
        <v>146907</v>
      </c>
      <c r="Q10">
        <v>0</v>
      </c>
      <c r="R10">
        <v>101660</v>
      </c>
      <c r="S10" s="48">
        <v>248567</v>
      </c>
      <c r="T10">
        <v>0</v>
      </c>
      <c r="U10">
        <v>0</v>
      </c>
      <c r="V10">
        <v>0</v>
      </c>
      <c r="W10">
        <v>0</v>
      </c>
      <c r="X10">
        <v>0</v>
      </c>
      <c r="Y10">
        <v>0</v>
      </c>
      <c r="Z10">
        <v>0</v>
      </c>
      <c r="AA10">
        <v>0</v>
      </c>
      <c r="AB10">
        <v>0</v>
      </c>
      <c r="AC10">
        <v>0</v>
      </c>
      <c r="AD10">
        <v>0</v>
      </c>
      <c r="AE10">
        <v>0</v>
      </c>
      <c r="AF10">
        <v>561500464</v>
      </c>
      <c r="AG10">
        <v>0</v>
      </c>
      <c r="AH10" t="b">
        <v>0</v>
      </c>
      <c r="AK10" t="s">
        <v>1901</v>
      </c>
    </row>
    <row r="11" spans="1:37" ht="15.75">
      <c r="A11">
        <v>10</v>
      </c>
      <c r="B11">
        <v>10</v>
      </c>
      <c r="C11">
        <v>0</v>
      </c>
      <c r="D11" t="s">
        <v>458</v>
      </c>
      <c r="F11" t="s">
        <v>1449</v>
      </c>
      <c r="G11" t="s">
        <v>1449</v>
      </c>
      <c r="H11" t="s">
        <v>1450</v>
      </c>
      <c r="I11" t="s">
        <v>1437</v>
      </c>
      <c r="J11" t="s">
        <v>1448</v>
      </c>
      <c r="K11" t="s">
        <v>1459</v>
      </c>
      <c r="L11" t="s">
        <v>1460</v>
      </c>
      <c r="M11">
        <v>5</v>
      </c>
      <c r="N11">
        <v>0</v>
      </c>
      <c r="O11">
        <v>0</v>
      </c>
      <c r="P11">
        <v>28148</v>
      </c>
      <c r="Q11">
        <v>0</v>
      </c>
      <c r="R11">
        <v>7672</v>
      </c>
      <c r="S11" s="48">
        <v>35820</v>
      </c>
      <c r="T11">
        <v>0</v>
      </c>
      <c r="U11">
        <v>0</v>
      </c>
      <c r="V11">
        <v>0</v>
      </c>
      <c r="W11">
        <v>0</v>
      </c>
      <c r="X11">
        <v>0</v>
      </c>
      <c r="Y11">
        <v>0</v>
      </c>
      <c r="Z11">
        <v>0</v>
      </c>
      <c r="AA11">
        <v>0</v>
      </c>
      <c r="AB11">
        <v>0</v>
      </c>
      <c r="AC11">
        <v>0</v>
      </c>
      <c r="AD11">
        <v>0</v>
      </c>
      <c r="AE11">
        <v>0</v>
      </c>
      <c r="AF11">
        <v>561500465</v>
      </c>
      <c r="AG11">
        <v>0</v>
      </c>
      <c r="AH11" t="b">
        <v>0</v>
      </c>
      <c r="AK11" t="s">
        <v>1901</v>
      </c>
    </row>
    <row r="12" spans="1:37" ht="15.75">
      <c r="A12">
        <v>11</v>
      </c>
      <c r="B12">
        <v>11</v>
      </c>
      <c r="C12">
        <v>0</v>
      </c>
      <c r="D12" t="s">
        <v>459</v>
      </c>
      <c r="F12" t="s">
        <v>1449</v>
      </c>
      <c r="G12" t="s">
        <v>1449</v>
      </c>
      <c r="H12" t="s">
        <v>1450</v>
      </c>
      <c r="I12" t="s">
        <v>1437</v>
      </c>
      <c r="J12" t="s">
        <v>1448</v>
      </c>
      <c r="K12" t="s">
        <v>1451</v>
      </c>
      <c r="L12" t="s">
        <v>1461</v>
      </c>
      <c r="M12">
        <v>12</v>
      </c>
      <c r="N12">
        <v>0</v>
      </c>
      <c r="O12">
        <v>0</v>
      </c>
      <c r="P12">
        <v>37002</v>
      </c>
      <c r="Q12">
        <v>0</v>
      </c>
      <c r="R12">
        <v>21672</v>
      </c>
      <c r="S12" s="48">
        <v>58674</v>
      </c>
      <c r="T12">
        <v>0</v>
      </c>
      <c r="U12">
        <v>0</v>
      </c>
      <c r="V12">
        <v>0</v>
      </c>
      <c r="W12">
        <v>0</v>
      </c>
      <c r="X12">
        <v>0</v>
      </c>
      <c r="Y12">
        <v>0</v>
      </c>
      <c r="Z12">
        <v>0</v>
      </c>
      <c r="AA12">
        <v>0</v>
      </c>
      <c r="AB12">
        <v>0</v>
      </c>
      <c r="AC12">
        <v>0</v>
      </c>
      <c r="AD12">
        <v>0</v>
      </c>
      <c r="AE12">
        <v>0</v>
      </c>
      <c r="AF12">
        <v>561500466</v>
      </c>
      <c r="AG12">
        <v>0</v>
      </c>
      <c r="AH12" t="b">
        <v>0</v>
      </c>
      <c r="AK12" t="s">
        <v>1901</v>
      </c>
    </row>
    <row r="13" spans="1:37" ht="15.75">
      <c r="A13">
        <v>12</v>
      </c>
      <c r="B13">
        <v>12</v>
      </c>
      <c r="C13">
        <v>0</v>
      </c>
      <c r="D13" t="s">
        <v>460</v>
      </c>
      <c r="F13" t="s">
        <v>1449</v>
      </c>
      <c r="G13" t="s">
        <v>1449</v>
      </c>
      <c r="H13" t="s">
        <v>1462</v>
      </c>
      <c r="I13" t="s">
        <v>1437</v>
      </c>
      <c r="J13" t="s">
        <v>1448</v>
      </c>
      <c r="K13" t="s">
        <v>1463</v>
      </c>
      <c r="L13" t="s">
        <v>1464</v>
      </c>
      <c r="M13">
        <v>7</v>
      </c>
      <c r="N13">
        <v>0</v>
      </c>
      <c r="O13">
        <v>0</v>
      </c>
      <c r="P13">
        <v>15624</v>
      </c>
      <c r="Q13">
        <v>0</v>
      </c>
      <c r="R13">
        <v>4752</v>
      </c>
      <c r="S13" s="48">
        <v>20376</v>
      </c>
      <c r="T13">
        <v>0</v>
      </c>
      <c r="U13">
        <v>0</v>
      </c>
      <c r="V13">
        <v>0</v>
      </c>
      <c r="W13">
        <v>0</v>
      </c>
      <c r="X13">
        <v>0</v>
      </c>
      <c r="Y13">
        <v>0</v>
      </c>
      <c r="Z13">
        <v>0</v>
      </c>
      <c r="AA13">
        <v>0</v>
      </c>
      <c r="AB13">
        <v>0</v>
      </c>
      <c r="AC13">
        <v>0</v>
      </c>
      <c r="AD13">
        <v>0</v>
      </c>
      <c r="AE13">
        <v>0</v>
      </c>
      <c r="AF13">
        <v>561500467</v>
      </c>
      <c r="AG13">
        <v>0</v>
      </c>
      <c r="AH13" t="b">
        <v>0</v>
      </c>
      <c r="AK13" t="s">
        <v>1901</v>
      </c>
    </row>
    <row r="14" spans="1:37" ht="15.75">
      <c r="A14">
        <v>13</v>
      </c>
      <c r="B14">
        <v>13</v>
      </c>
      <c r="C14">
        <v>0</v>
      </c>
      <c r="D14" t="s">
        <v>461</v>
      </c>
      <c r="F14" t="s">
        <v>1449</v>
      </c>
      <c r="G14" t="s">
        <v>1449</v>
      </c>
      <c r="H14" t="s">
        <v>1465</v>
      </c>
      <c r="I14" t="s">
        <v>1437</v>
      </c>
      <c r="J14" t="s">
        <v>1448</v>
      </c>
      <c r="K14" t="s">
        <v>1466</v>
      </c>
      <c r="L14" t="s">
        <v>1467</v>
      </c>
      <c r="M14">
        <v>4</v>
      </c>
      <c r="N14">
        <v>0</v>
      </c>
      <c r="O14">
        <v>0</v>
      </c>
      <c r="P14">
        <v>31525</v>
      </c>
      <c r="Q14">
        <v>0</v>
      </c>
      <c r="R14">
        <v>8435</v>
      </c>
      <c r="S14" s="48">
        <v>39960</v>
      </c>
      <c r="T14">
        <v>0</v>
      </c>
      <c r="U14">
        <v>0</v>
      </c>
      <c r="V14">
        <v>0</v>
      </c>
      <c r="W14">
        <v>0</v>
      </c>
      <c r="X14">
        <v>0</v>
      </c>
      <c r="Y14">
        <v>0</v>
      </c>
      <c r="Z14">
        <v>0</v>
      </c>
      <c r="AA14">
        <v>0</v>
      </c>
      <c r="AB14">
        <v>0</v>
      </c>
      <c r="AC14">
        <v>0</v>
      </c>
      <c r="AD14">
        <v>0</v>
      </c>
      <c r="AE14">
        <v>0</v>
      </c>
      <c r="AF14">
        <v>561500468</v>
      </c>
      <c r="AG14">
        <v>0</v>
      </c>
      <c r="AH14" t="b">
        <v>0</v>
      </c>
      <c r="AK14" t="s">
        <v>1901</v>
      </c>
    </row>
    <row r="15" spans="1:37" ht="15.75">
      <c r="A15">
        <v>14</v>
      </c>
      <c r="B15">
        <v>14</v>
      </c>
      <c r="C15">
        <v>0</v>
      </c>
      <c r="D15" t="s">
        <v>462</v>
      </c>
      <c r="F15" t="s">
        <v>1069</v>
      </c>
      <c r="G15" t="s">
        <v>497</v>
      </c>
      <c r="H15" t="s">
        <v>497</v>
      </c>
      <c r="I15" t="s">
        <v>1447</v>
      </c>
      <c r="J15" t="s">
        <v>1448</v>
      </c>
      <c r="K15" t="s">
        <v>497</v>
      </c>
      <c r="L15" t="s">
        <v>497</v>
      </c>
      <c r="M15">
        <v>745</v>
      </c>
      <c r="N15">
        <v>0</v>
      </c>
      <c r="O15">
        <v>0</v>
      </c>
      <c r="P15">
        <v>1304</v>
      </c>
      <c r="Q15">
        <v>0</v>
      </c>
      <c r="R15">
        <v>963</v>
      </c>
      <c r="S15" s="48">
        <v>2267</v>
      </c>
      <c r="T15">
        <v>0</v>
      </c>
      <c r="U15">
        <v>0</v>
      </c>
      <c r="V15">
        <v>0</v>
      </c>
      <c r="W15">
        <v>0</v>
      </c>
      <c r="X15">
        <v>0</v>
      </c>
      <c r="Y15">
        <v>0</v>
      </c>
      <c r="Z15">
        <v>0</v>
      </c>
      <c r="AA15">
        <v>0</v>
      </c>
      <c r="AB15">
        <v>0</v>
      </c>
      <c r="AC15">
        <v>0</v>
      </c>
      <c r="AD15">
        <v>0</v>
      </c>
      <c r="AE15">
        <v>0</v>
      </c>
      <c r="AF15">
        <v>561500483</v>
      </c>
      <c r="AG15">
        <v>0</v>
      </c>
      <c r="AH15" t="b">
        <v>0</v>
      </c>
      <c r="AK15" t="s">
        <v>1901</v>
      </c>
    </row>
    <row r="16" spans="1:37" ht="15.75">
      <c r="A16">
        <v>15</v>
      </c>
      <c r="B16">
        <v>15</v>
      </c>
      <c r="C16">
        <v>0</v>
      </c>
      <c r="D16" t="s">
        <v>463</v>
      </c>
      <c r="F16" t="s">
        <v>1070</v>
      </c>
      <c r="G16" t="s">
        <v>497</v>
      </c>
      <c r="H16" t="s">
        <v>497</v>
      </c>
      <c r="I16" t="s">
        <v>1447</v>
      </c>
      <c r="J16" t="s">
        <v>1448</v>
      </c>
      <c r="K16" t="s">
        <v>497</v>
      </c>
      <c r="L16" t="s">
        <v>497</v>
      </c>
      <c r="M16">
        <v>4724</v>
      </c>
      <c r="N16">
        <v>0</v>
      </c>
      <c r="O16">
        <v>0</v>
      </c>
      <c r="P16">
        <v>7889</v>
      </c>
      <c r="Q16">
        <v>0</v>
      </c>
      <c r="R16">
        <v>185</v>
      </c>
      <c r="S16" s="48">
        <v>8074</v>
      </c>
      <c r="T16">
        <v>0</v>
      </c>
      <c r="U16">
        <v>0</v>
      </c>
      <c r="V16">
        <v>0</v>
      </c>
      <c r="W16">
        <v>0</v>
      </c>
      <c r="X16">
        <v>0</v>
      </c>
      <c r="Y16">
        <v>0</v>
      </c>
      <c r="Z16">
        <v>0</v>
      </c>
      <c r="AA16">
        <v>0</v>
      </c>
      <c r="AB16">
        <v>0</v>
      </c>
      <c r="AC16">
        <v>0</v>
      </c>
      <c r="AD16">
        <v>0</v>
      </c>
      <c r="AE16">
        <v>0</v>
      </c>
      <c r="AF16">
        <v>561500469</v>
      </c>
      <c r="AG16">
        <v>0</v>
      </c>
      <c r="AH16" t="b">
        <v>0</v>
      </c>
      <c r="AK16" t="s">
        <v>1901</v>
      </c>
    </row>
    <row r="17" spans="1:37" ht="15.75">
      <c r="A17">
        <v>16</v>
      </c>
      <c r="B17">
        <v>16</v>
      </c>
      <c r="C17">
        <v>0</v>
      </c>
      <c r="D17" t="s">
        <v>464</v>
      </c>
      <c r="F17" t="s">
        <v>282</v>
      </c>
      <c r="G17" t="s">
        <v>497</v>
      </c>
      <c r="H17" t="s">
        <v>497</v>
      </c>
      <c r="I17" t="s">
        <v>1447</v>
      </c>
      <c r="J17" t="s">
        <v>1448</v>
      </c>
      <c r="K17" t="s">
        <v>497</v>
      </c>
      <c r="L17" t="s">
        <v>497</v>
      </c>
      <c r="M17">
        <v>232</v>
      </c>
      <c r="N17">
        <v>0</v>
      </c>
      <c r="O17">
        <v>0</v>
      </c>
      <c r="P17">
        <v>379</v>
      </c>
      <c r="Q17">
        <v>0</v>
      </c>
      <c r="R17">
        <v>8</v>
      </c>
      <c r="S17" s="48">
        <v>387</v>
      </c>
      <c r="T17">
        <v>0</v>
      </c>
      <c r="U17">
        <v>0</v>
      </c>
      <c r="V17">
        <v>0</v>
      </c>
      <c r="W17">
        <v>0</v>
      </c>
      <c r="X17">
        <v>0</v>
      </c>
      <c r="Y17">
        <v>0</v>
      </c>
      <c r="Z17">
        <v>0</v>
      </c>
      <c r="AA17">
        <v>0</v>
      </c>
      <c r="AB17">
        <v>0</v>
      </c>
      <c r="AC17">
        <v>0</v>
      </c>
      <c r="AD17">
        <v>0</v>
      </c>
      <c r="AE17">
        <v>0</v>
      </c>
      <c r="AF17">
        <v>561500484</v>
      </c>
      <c r="AG17">
        <v>0</v>
      </c>
      <c r="AH17" t="b">
        <v>0</v>
      </c>
      <c r="AK17" t="s">
        <v>1901</v>
      </c>
    </row>
    <row r="18" spans="1:37" ht="15.75">
      <c r="A18">
        <v>17</v>
      </c>
      <c r="B18">
        <v>17</v>
      </c>
      <c r="C18">
        <v>0</v>
      </c>
      <c r="D18" t="s">
        <v>465</v>
      </c>
      <c r="F18" t="s">
        <v>1071</v>
      </c>
      <c r="G18" t="s">
        <v>497</v>
      </c>
      <c r="H18" t="s">
        <v>497</v>
      </c>
      <c r="I18" t="s">
        <v>1447</v>
      </c>
      <c r="J18" t="s">
        <v>1448</v>
      </c>
      <c r="K18" t="s">
        <v>497</v>
      </c>
      <c r="L18" t="s">
        <v>497</v>
      </c>
      <c r="M18">
        <v>1200</v>
      </c>
      <c r="N18">
        <v>0</v>
      </c>
      <c r="O18">
        <v>0</v>
      </c>
      <c r="P18">
        <v>1800</v>
      </c>
      <c r="Q18">
        <v>0</v>
      </c>
      <c r="R18">
        <v>29</v>
      </c>
      <c r="S18" s="48">
        <v>1829</v>
      </c>
      <c r="T18">
        <v>0</v>
      </c>
      <c r="U18">
        <v>0</v>
      </c>
      <c r="V18">
        <v>0</v>
      </c>
      <c r="W18">
        <v>0</v>
      </c>
      <c r="X18">
        <v>0</v>
      </c>
      <c r="Y18">
        <v>0</v>
      </c>
      <c r="Z18">
        <v>0</v>
      </c>
      <c r="AA18">
        <v>0</v>
      </c>
      <c r="AB18">
        <v>0</v>
      </c>
      <c r="AC18">
        <v>0</v>
      </c>
      <c r="AD18">
        <v>0</v>
      </c>
      <c r="AE18">
        <v>0</v>
      </c>
      <c r="AF18">
        <v>561500485</v>
      </c>
      <c r="AG18">
        <v>0</v>
      </c>
      <c r="AH18" t="b">
        <v>0</v>
      </c>
      <c r="AK18" t="s">
        <v>1901</v>
      </c>
    </row>
    <row r="19" spans="1:37" ht="15.75">
      <c r="A19">
        <v>18</v>
      </c>
      <c r="B19">
        <v>18</v>
      </c>
      <c r="C19">
        <v>0</v>
      </c>
      <c r="D19" t="s">
        <v>466</v>
      </c>
      <c r="F19" t="s">
        <v>1468</v>
      </c>
      <c r="G19" t="s">
        <v>497</v>
      </c>
      <c r="H19" t="s">
        <v>497</v>
      </c>
      <c r="I19" t="s">
        <v>1437</v>
      </c>
      <c r="J19" t="s">
        <v>1448</v>
      </c>
      <c r="K19" t="s">
        <v>497</v>
      </c>
      <c r="L19" t="s">
        <v>497</v>
      </c>
      <c r="M19">
        <v>25</v>
      </c>
      <c r="N19">
        <v>0</v>
      </c>
      <c r="O19">
        <v>0</v>
      </c>
      <c r="P19">
        <v>150000</v>
      </c>
      <c r="Q19">
        <v>0</v>
      </c>
      <c r="R19">
        <v>1283</v>
      </c>
      <c r="S19" s="48">
        <v>151283</v>
      </c>
      <c r="T19">
        <v>0</v>
      </c>
      <c r="U19">
        <v>0</v>
      </c>
      <c r="V19">
        <v>0</v>
      </c>
      <c r="W19">
        <v>0</v>
      </c>
      <c r="X19">
        <v>0</v>
      </c>
      <c r="Y19">
        <v>0</v>
      </c>
      <c r="Z19">
        <v>0</v>
      </c>
      <c r="AA19">
        <v>0</v>
      </c>
      <c r="AB19">
        <v>0</v>
      </c>
      <c r="AC19">
        <v>0</v>
      </c>
      <c r="AD19">
        <v>0</v>
      </c>
      <c r="AE19">
        <v>0</v>
      </c>
      <c r="AF19">
        <v>561500486</v>
      </c>
      <c r="AG19">
        <v>0</v>
      </c>
      <c r="AH19" t="b">
        <v>0</v>
      </c>
      <c r="AK19" t="s">
        <v>1901</v>
      </c>
    </row>
    <row r="20" spans="1:37" ht="15.75">
      <c r="A20">
        <v>19</v>
      </c>
      <c r="B20">
        <v>19</v>
      </c>
      <c r="C20">
        <v>0</v>
      </c>
      <c r="D20" t="s">
        <v>467</v>
      </c>
      <c r="F20" t="s">
        <v>1469</v>
      </c>
      <c r="G20" t="s">
        <v>497</v>
      </c>
      <c r="H20" t="s">
        <v>497</v>
      </c>
      <c r="I20" t="s">
        <v>1470</v>
      </c>
      <c r="J20" t="s">
        <v>1448</v>
      </c>
      <c r="K20" t="s">
        <v>497</v>
      </c>
      <c r="L20" t="s">
        <v>497</v>
      </c>
      <c r="M20">
        <v>275</v>
      </c>
      <c r="N20">
        <v>0</v>
      </c>
      <c r="O20">
        <v>0</v>
      </c>
      <c r="P20">
        <v>11400</v>
      </c>
      <c r="Q20">
        <v>0</v>
      </c>
      <c r="R20">
        <v>274</v>
      </c>
      <c r="S20" s="48">
        <v>11674</v>
      </c>
      <c r="T20">
        <v>0</v>
      </c>
      <c r="U20">
        <v>0</v>
      </c>
      <c r="V20">
        <v>0</v>
      </c>
      <c r="W20">
        <v>0</v>
      </c>
      <c r="X20">
        <v>0</v>
      </c>
      <c r="Y20">
        <v>0</v>
      </c>
      <c r="Z20">
        <v>0</v>
      </c>
      <c r="AA20">
        <v>0</v>
      </c>
      <c r="AB20">
        <v>0</v>
      </c>
      <c r="AC20">
        <v>0</v>
      </c>
      <c r="AD20">
        <v>0</v>
      </c>
      <c r="AE20">
        <v>0</v>
      </c>
      <c r="AF20">
        <v>561500487</v>
      </c>
      <c r="AG20">
        <v>0</v>
      </c>
      <c r="AH20" t="b">
        <v>0</v>
      </c>
      <c r="AK20" t="s">
        <v>1901</v>
      </c>
    </row>
    <row r="21" spans="1:37" ht="15.75">
      <c r="A21">
        <v>20</v>
      </c>
      <c r="B21">
        <v>20</v>
      </c>
      <c r="C21">
        <v>0</v>
      </c>
      <c r="D21" t="s">
        <v>468</v>
      </c>
      <c r="F21" t="s">
        <v>1469</v>
      </c>
      <c r="G21" t="s">
        <v>497</v>
      </c>
      <c r="H21" t="s">
        <v>497</v>
      </c>
      <c r="I21" t="s">
        <v>1447</v>
      </c>
      <c r="J21" t="s">
        <v>1448</v>
      </c>
      <c r="K21" t="s">
        <v>497</v>
      </c>
      <c r="L21" t="s">
        <v>497</v>
      </c>
      <c r="M21">
        <v>18601</v>
      </c>
      <c r="N21">
        <v>0</v>
      </c>
      <c r="O21">
        <v>0</v>
      </c>
      <c r="P21">
        <v>30417</v>
      </c>
      <c r="Q21">
        <v>0</v>
      </c>
      <c r="R21">
        <v>610</v>
      </c>
      <c r="S21" s="48">
        <v>31027</v>
      </c>
      <c r="T21">
        <v>0</v>
      </c>
      <c r="U21">
        <v>0</v>
      </c>
      <c r="V21">
        <v>0</v>
      </c>
      <c r="W21">
        <v>0</v>
      </c>
      <c r="X21">
        <v>0</v>
      </c>
      <c r="Y21">
        <v>0</v>
      </c>
      <c r="Z21">
        <v>0</v>
      </c>
      <c r="AA21">
        <v>0</v>
      </c>
      <c r="AB21">
        <v>0</v>
      </c>
      <c r="AC21">
        <v>0</v>
      </c>
      <c r="AD21">
        <v>0</v>
      </c>
      <c r="AE21">
        <v>0</v>
      </c>
      <c r="AF21">
        <v>561500488</v>
      </c>
      <c r="AG21">
        <v>0</v>
      </c>
      <c r="AH21" t="b">
        <v>0</v>
      </c>
      <c r="AK21" t="s">
        <v>1901</v>
      </c>
    </row>
    <row r="22" spans="1:37" ht="15.75">
      <c r="A22">
        <v>21</v>
      </c>
      <c r="B22">
        <v>21</v>
      </c>
      <c r="C22">
        <v>0</v>
      </c>
      <c r="D22" t="s">
        <v>469</v>
      </c>
      <c r="F22" t="s">
        <v>307</v>
      </c>
      <c r="G22" t="s">
        <v>497</v>
      </c>
      <c r="H22" t="s">
        <v>497</v>
      </c>
      <c r="I22" t="s">
        <v>1447</v>
      </c>
      <c r="J22" t="s">
        <v>1448</v>
      </c>
      <c r="K22" t="s">
        <v>497</v>
      </c>
      <c r="L22" t="s">
        <v>497</v>
      </c>
      <c r="M22">
        <v>25</v>
      </c>
      <c r="N22">
        <v>0</v>
      </c>
      <c r="O22">
        <v>0</v>
      </c>
      <c r="P22">
        <v>38</v>
      </c>
      <c r="Q22">
        <v>0</v>
      </c>
      <c r="R22">
        <v>36</v>
      </c>
      <c r="S22" s="48">
        <v>74</v>
      </c>
      <c r="T22">
        <v>0</v>
      </c>
      <c r="U22">
        <v>0</v>
      </c>
      <c r="V22">
        <v>0</v>
      </c>
      <c r="W22">
        <v>0</v>
      </c>
      <c r="X22">
        <v>0</v>
      </c>
      <c r="Y22">
        <v>0</v>
      </c>
      <c r="Z22">
        <v>0</v>
      </c>
      <c r="AA22">
        <v>0</v>
      </c>
      <c r="AB22">
        <v>0</v>
      </c>
      <c r="AC22">
        <v>0</v>
      </c>
      <c r="AD22">
        <v>0</v>
      </c>
      <c r="AE22">
        <v>0</v>
      </c>
      <c r="AF22">
        <v>561500489</v>
      </c>
      <c r="AG22">
        <v>0</v>
      </c>
      <c r="AH22" t="b">
        <v>0</v>
      </c>
      <c r="AK22" t="s">
        <v>1901</v>
      </c>
    </row>
    <row r="23" spans="1:37" ht="15.75">
      <c r="A23">
        <v>22</v>
      </c>
      <c r="B23">
        <v>22</v>
      </c>
      <c r="C23">
        <v>0</v>
      </c>
      <c r="D23" t="s">
        <v>470</v>
      </c>
      <c r="F23" t="s">
        <v>1471</v>
      </c>
      <c r="G23" t="s">
        <v>497</v>
      </c>
      <c r="H23" t="s">
        <v>497</v>
      </c>
      <c r="I23" t="s">
        <v>1447</v>
      </c>
      <c r="J23" t="s">
        <v>1448</v>
      </c>
      <c r="K23" t="s">
        <v>497</v>
      </c>
      <c r="L23" t="s">
        <v>497</v>
      </c>
      <c r="M23">
        <v>136</v>
      </c>
      <c r="N23">
        <v>0</v>
      </c>
      <c r="O23">
        <v>0</v>
      </c>
      <c r="P23">
        <v>204</v>
      </c>
      <c r="Q23">
        <v>0</v>
      </c>
      <c r="R23">
        <v>232</v>
      </c>
      <c r="S23" s="48">
        <v>436</v>
      </c>
      <c r="T23">
        <v>0</v>
      </c>
      <c r="U23">
        <v>0</v>
      </c>
      <c r="V23">
        <v>0</v>
      </c>
      <c r="W23">
        <v>0</v>
      </c>
      <c r="X23">
        <v>0</v>
      </c>
      <c r="Y23">
        <v>0</v>
      </c>
      <c r="Z23">
        <v>0</v>
      </c>
      <c r="AA23">
        <v>0</v>
      </c>
      <c r="AB23">
        <v>0</v>
      </c>
      <c r="AC23">
        <v>0</v>
      </c>
      <c r="AD23">
        <v>0</v>
      </c>
      <c r="AE23">
        <v>0</v>
      </c>
      <c r="AF23">
        <v>561500490</v>
      </c>
      <c r="AG23">
        <v>0</v>
      </c>
      <c r="AH23" t="b">
        <v>0</v>
      </c>
      <c r="AK23" t="s">
        <v>1901</v>
      </c>
    </row>
    <row r="24" spans="1:37" ht="15.75">
      <c r="A24">
        <v>23</v>
      </c>
      <c r="B24">
        <v>23</v>
      </c>
      <c r="C24">
        <v>0</v>
      </c>
      <c r="D24" t="s">
        <v>471</v>
      </c>
      <c r="F24" t="s">
        <v>1850</v>
      </c>
      <c r="G24" t="s">
        <v>497</v>
      </c>
      <c r="H24" t="s">
        <v>497</v>
      </c>
      <c r="I24" t="s">
        <v>1470</v>
      </c>
      <c r="J24" t="s">
        <v>1448</v>
      </c>
      <c r="K24" t="s">
        <v>497</v>
      </c>
      <c r="L24" t="s">
        <v>497</v>
      </c>
      <c r="M24">
        <v>1322</v>
      </c>
      <c r="N24">
        <v>0</v>
      </c>
      <c r="O24">
        <v>0</v>
      </c>
      <c r="P24">
        <v>551932</v>
      </c>
      <c r="Q24">
        <v>0</v>
      </c>
      <c r="R24">
        <v>51944</v>
      </c>
      <c r="S24" s="48">
        <v>603876</v>
      </c>
      <c r="T24">
        <v>0</v>
      </c>
      <c r="U24">
        <v>0</v>
      </c>
      <c r="V24">
        <v>0</v>
      </c>
      <c r="W24">
        <v>0</v>
      </c>
      <c r="X24">
        <v>0</v>
      </c>
      <c r="Y24">
        <v>0</v>
      </c>
      <c r="Z24">
        <v>0</v>
      </c>
      <c r="AA24">
        <v>0</v>
      </c>
      <c r="AB24">
        <v>0</v>
      </c>
      <c r="AC24">
        <v>0</v>
      </c>
      <c r="AD24">
        <v>0</v>
      </c>
      <c r="AE24">
        <v>0</v>
      </c>
      <c r="AF24">
        <v>561500491</v>
      </c>
      <c r="AG24">
        <v>0</v>
      </c>
      <c r="AH24" t="b">
        <v>0</v>
      </c>
      <c r="AK24" t="s">
        <v>1901</v>
      </c>
    </row>
    <row r="25" spans="1:37" ht="15.75">
      <c r="A25">
        <v>24</v>
      </c>
      <c r="B25">
        <v>24</v>
      </c>
      <c r="C25">
        <v>0</v>
      </c>
      <c r="D25" t="s">
        <v>472</v>
      </c>
      <c r="F25" t="s">
        <v>1850</v>
      </c>
      <c r="G25" t="s">
        <v>497</v>
      </c>
      <c r="H25" t="s">
        <v>497</v>
      </c>
      <c r="I25" t="s">
        <v>1447</v>
      </c>
      <c r="J25" t="s">
        <v>1448</v>
      </c>
      <c r="K25" t="s">
        <v>497</v>
      </c>
      <c r="L25" t="s">
        <v>497</v>
      </c>
      <c r="M25">
        <v>44866</v>
      </c>
      <c r="N25">
        <v>0</v>
      </c>
      <c r="O25">
        <v>0</v>
      </c>
      <c r="P25">
        <v>45378</v>
      </c>
      <c r="Q25">
        <v>0</v>
      </c>
      <c r="R25">
        <v>666</v>
      </c>
      <c r="S25" s="48">
        <v>46044</v>
      </c>
      <c r="T25">
        <v>0</v>
      </c>
      <c r="U25">
        <v>0</v>
      </c>
      <c r="V25">
        <v>0</v>
      </c>
      <c r="W25">
        <v>0</v>
      </c>
      <c r="X25">
        <v>0</v>
      </c>
      <c r="Y25">
        <v>0</v>
      </c>
      <c r="Z25">
        <v>0</v>
      </c>
      <c r="AA25">
        <v>0</v>
      </c>
      <c r="AB25">
        <v>0</v>
      </c>
      <c r="AC25">
        <v>0</v>
      </c>
      <c r="AD25">
        <v>0</v>
      </c>
      <c r="AE25">
        <v>0</v>
      </c>
      <c r="AF25">
        <v>561500501</v>
      </c>
      <c r="AG25">
        <v>0</v>
      </c>
      <c r="AH25" t="b">
        <v>0</v>
      </c>
      <c r="AK25" t="s">
        <v>1901</v>
      </c>
    </row>
    <row r="26" spans="1:37" ht="15.75">
      <c r="A26">
        <v>25</v>
      </c>
      <c r="B26">
        <v>25</v>
      </c>
      <c r="C26">
        <v>0</v>
      </c>
      <c r="D26" t="s">
        <v>473</v>
      </c>
      <c r="F26" t="s">
        <v>1472</v>
      </c>
      <c r="G26" t="s">
        <v>497</v>
      </c>
      <c r="H26" t="s">
        <v>497</v>
      </c>
      <c r="I26" t="s">
        <v>1447</v>
      </c>
      <c r="J26" t="s">
        <v>1448</v>
      </c>
      <c r="K26" t="s">
        <v>497</v>
      </c>
      <c r="L26" t="s">
        <v>497</v>
      </c>
      <c r="M26">
        <v>30</v>
      </c>
      <c r="N26">
        <v>0</v>
      </c>
      <c r="O26">
        <v>0</v>
      </c>
      <c r="P26">
        <v>45</v>
      </c>
      <c r="Q26">
        <v>0</v>
      </c>
      <c r="R26">
        <v>39</v>
      </c>
      <c r="S26" s="48">
        <v>84</v>
      </c>
      <c r="T26">
        <v>0</v>
      </c>
      <c r="U26">
        <v>0</v>
      </c>
      <c r="V26">
        <v>0</v>
      </c>
      <c r="W26">
        <v>0</v>
      </c>
      <c r="X26">
        <v>0</v>
      </c>
      <c r="Y26">
        <v>0</v>
      </c>
      <c r="Z26">
        <v>0</v>
      </c>
      <c r="AA26">
        <v>0</v>
      </c>
      <c r="AB26">
        <v>0</v>
      </c>
      <c r="AC26">
        <v>0</v>
      </c>
      <c r="AD26">
        <v>0</v>
      </c>
      <c r="AE26">
        <v>0</v>
      </c>
      <c r="AF26">
        <v>561500492</v>
      </c>
      <c r="AG26">
        <v>0</v>
      </c>
      <c r="AH26" t="b">
        <v>0</v>
      </c>
      <c r="AK26" t="s">
        <v>1901</v>
      </c>
    </row>
    <row r="27" spans="1:37" ht="15.75">
      <c r="A27">
        <v>26</v>
      </c>
      <c r="B27">
        <v>26</v>
      </c>
      <c r="C27">
        <v>0</v>
      </c>
      <c r="D27" t="s">
        <v>474</v>
      </c>
      <c r="F27" t="s">
        <v>1073</v>
      </c>
      <c r="G27" t="s">
        <v>497</v>
      </c>
      <c r="H27" t="s">
        <v>497</v>
      </c>
      <c r="I27" t="s">
        <v>1447</v>
      </c>
      <c r="J27" t="s">
        <v>1448</v>
      </c>
      <c r="K27" t="s">
        <v>497</v>
      </c>
      <c r="L27" t="s">
        <v>497</v>
      </c>
      <c r="M27">
        <v>1203</v>
      </c>
      <c r="N27">
        <v>0</v>
      </c>
      <c r="O27">
        <v>0</v>
      </c>
      <c r="P27">
        <v>2046</v>
      </c>
      <c r="Q27">
        <v>0</v>
      </c>
      <c r="R27">
        <v>44</v>
      </c>
      <c r="S27" s="48">
        <v>2090</v>
      </c>
      <c r="T27">
        <v>0</v>
      </c>
      <c r="U27">
        <v>0</v>
      </c>
      <c r="V27">
        <v>0</v>
      </c>
      <c r="W27">
        <v>0</v>
      </c>
      <c r="X27">
        <v>0</v>
      </c>
      <c r="Y27">
        <v>0</v>
      </c>
      <c r="Z27">
        <v>0</v>
      </c>
      <c r="AA27">
        <v>0</v>
      </c>
      <c r="AB27">
        <v>0</v>
      </c>
      <c r="AC27">
        <v>0</v>
      </c>
      <c r="AD27">
        <v>0</v>
      </c>
      <c r="AE27">
        <v>0</v>
      </c>
      <c r="AF27">
        <v>561500493</v>
      </c>
      <c r="AG27">
        <v>0</v>
      </c>
      <c r="AH27" t="b">
        <v>0</v>
      </c>
      <c r="AK27" t="s">
        <v>1901</v>
      </c>
    </row>
    <row r="28" spans="1:37" ht="15.75">
      <c r="A28">
        <v>27</v>
      </c>
      <c r="B28">
        <v>27</v>
      </c>
      <c r="C28">
        <v>0</v>
      </c>
      <c r="D28" t="s">
        <v>475</v>
      </c>
      <c r="F28" t="s">
        <v>311</v>
      </c>
      <c r="G28" t="s">
        <v>497</v>
      </c>
      <c r="H28" t="s">
        <v>497</v>
      </c>
      <c r="I28" t="s">
        <v>1447</v>
      </c>
      <c r="J28" t="s">
        <v>1448</v>
      </c>
      <c r="K28" t="s">
        <v>497</v>
      </c>
      <c r="L28" t="s">
        <v>497</v>
      </c>
      <c r="M28">
        <v>2846</v>
      </c>
      <c r="N28">
        <v>0</v>
      </c>
      <c r="O28">
        <v>0</v>
      </c>
      <c r="P28">
        <v>4842</v>
      </c>
      <c r="Q28">
        <v>0</v>
      </c>
      <c r="R28">
        <v>2873</v>
      </c>
      <c r="S28" s="48">
        <v>7715</v>
      </c>
      <c r="T28">
        <v>0</v>
      </c>
      <c r="U28">
        <v>0</v>
      </c>
      <c r="V28">
        <v>0</v>
      </c>
      <c r="W28">
        <v>0</v>
      </c>
      <c r="X28">
        <v>0</v>
      </c>
      <c r="Y28">
        <v>0</v>
      </c>
      <c r="Z28">
        <v>0</v>
      </c>
      <c r="AA28">
        <v>0</v>
      </c>
      <c r="AB28">
        <v>0</v>
      </c>
      <c r="AC28">
        <v>0</v>
      </c>
      <c r="AD28">
        <v>0</v>
      </c>
      <c r="AE28">
        <v>0</v>
      </c>
      <c r="AF28">
        <v>561500494</v>
      </c>
      <c r="AG28">
        <v>0</v>
      </c>
      <c r="AH28" t="b">
        <v>0</v>
      </c>
      <c r="AK28" t="s">
        <v>1901</v>
      </c>
    </row>
    <row r="29" spans="1:37" ht="15.75">
      <c r="A29">
        <v>28</v>
      </c>
      <c r="B29">
        <v>28</v>
      </c>
      <c r="C29">
        <v>0</v>
      </c>
      <c r="D29" t="s">
        <v>476</v>
      </c>
      <c r="F29" t="s">
        <v>1074</v>
      </c>
      <c r="G29" t="s">
        <v>497</v>
      </c>
      <c r="H29" t="s">
        <v>497</v>
      </c>
      <c r="I29" t="s">
        <v>1447</v>
      </c>
      <c r="J29" t="s">
        <v>1448</v>
      </c>
      <c r="K29" t="s">
        <v>497</v>
      </c>
      <c r="L29" t="s">
        <v>497</v>
      </c>
      <c r="M29">
        <v>79</v>
      </c>
      <c r="N29">
        <v>0</v>
      </c>
      <c r="O29">
        <v>0</v>
      </c>
      <c r="P29">
        <v>123</v>
      </c>
      <c r="Q29">
        <v>0</v>
      </c>
      <c r="R29">
        <v>2</v>
      </c>
      <c r="S29" s="48">
        <v>125</v>
      </c>
      <c r="T29">
        <v>0</v>
      </c>
      <c r="U29">
        <v>0</v>
      </c>
      <c r="V29">
        <v>0</v>
      </c>
      <c r="W29">
        <v>0</v>
      </c>
      <c r="X29">
        <v>0</v>
      </c>
      <c r="Y29">
        <v>0</v>
      </c>
      <c r="Z29">
        <v>0</v>
      </c>
      <c r="AA29">
        <v>0</v>
      </c>
      <c r="AB29">
        <v>0</v>
      </c>
      <c r="AC29">
        <v>0</v>
      </c>
      <c r="AD29">
        <v>0</v>
      </c>
      <c r="AE29">
        <v>0</v>
      </c>
      <c r="AF29">
        <v>561500495</v>
      </c>
      <c r="AG29">
        <v>0</v>
      </c>
      <c r="AH29" t="b">
        <v>0</v>
      </c>
      <c r="AK29" t="s">
        <v>1901</v>
      </c>
    </row>
    <row r="30" spans="1:37" ht="15.75">
      <c r="A30">
        <v>29</v>
      </c>
      <c r="B30">
        <v>29</v>
      </c>
      <c r="C30">
        <v>0</v>
      </c>
      <c r="D30" t="s">
        <v>477</v>
      </c>
      <c r="F30" t="s">
        <v>1851</v>
      </c>
      <c r="G30" t="s">
        <v>497</v>
      </c>
      <c r="H30" t="s">
        <v>497</v>
      </c>
      <c r="I30" t="s">
        <v>1470</v>
      </c>
      <c r="J30" t="s">
        <v>1448</v>
      </c>
      <c r="K30" t="s">
        <v>497</v>
      </c>
      <c r="L30" t="s">
        <v>497</v>
      </c>
      <c r="M30">
        <v>25</v>
      </c>
      <c r="N30">
        <v>0</v>
      </c>
      <c r="O30">
        <v>0</v>
      </c>
      <c r="P30">
        <v>600</v>
      </c>
      <c r="Q30">
        <v>0</v>
      </c>
      <c r="R30">
        <v>217</v>
      </c>
      <c r="S30" s="48">
        <v>817</v>
      </c>
      <c r="T30">
        <v>0</v>
      </c>
      <c r="U30">
        <v>0</v>
      </c>
      <c r="V30">
        <v>0</v>
      </c>
      <c r="W30">
        <v>0</v>
      </c>
      <c r="X30">
        <v>0</v>
      </c>
      <c r="Y30">
        <v>0</v>
      </c>
      <c r="Z30">
        <v>0</v>
      </c>
      <c r="AA30">
        <v>0</v>
      </c>
      <c r="AB30">
        <v>0</v>
      </c>
      <c r="AC30">
        <v>0</v>
      </c>
      <c r="AD30">
        <v>0</v>
      </c>
      <c r="AE30">
        <v>0</v>
      </c>
      <c r="AF30">
        <v>561500496</v>
      </c>
      <c r="AG30">
        <v>0</v>
      </c>
      <c r="AH30" t="b">
        <v>0</v>
      </c>
      <c r="AK30" t="s">
        <v>1901</v>
      </c>
    </row>
    <row r="31" spans="1:37" ht="15.75">
      <c r="A31">
        <v>30</v>
      </c>
      <c r="B31">
        <v>30</v>
      </c>
      <c r="C31">
        <v>0</v>
      </c>
      <c r="D31" t="s">
        <v>478</v>
      </c>
      <c r="F31" t="s">
        <v>1851</v>
      </c>
      <c r="G31" t="s">
        <v>497</v>
      </c>
      <c r="H31" t="s">
        <v>497</v>
      </c>
      <c r="I31" t="s">
        <v>1447</v>
      </c>
      <c r="J31" t="s">
        <v>1448</v>
      </c>
      <c r="K31" t="s">
        <v>497</v>
      </c>
      <c r="L31" t="s">
        <v>497</v>
      </c>
      <c r="M31">
        <v>278</v>
      </c>
      <c r="N31">
        <v>0</v>
      </c>
      <c r="O31">
        <v>0</v>
      </c>
      <c r="P31">
        <v>449</v>
      </c>
      <c r="Q31">
        <v>0</v>
      </c>
      <c r="R31">
        <v>163</v>
      </c>
      <c r="S31" s="48">
        <v>612</v>
      </c>
      <c r="T31">
        <v>0</v>
      </c>
      <c r="U31">
        <v>0</v>
      </c>
      <c r="V31">
        <v>0</v>
      </c>
      <c r="W31">
        <v>0</v>
      </c>
      <c r="X31">
        <v>0</v>
      </c>
      <c r="Y31">
        <v>0</v>
      </c>
      <c r="Z31">
        <v>0</v>
      </c>
      <c r="AA31">
        <v>0</v>
      </c>
      <c r="AB31">
        <v>0</v>
      </c>
      <c r="AC31">
        <v>0</v>
      </c>
      <c r="AD31">
        <v>0</v>
      </c>
      <c r="AE31">
        <v>0</v>
      </c>
      <c r="AF31">
        <v>561500497</v>
      </c>
      <c r="AG31">
        <v>0</v>
      </c>
      <c r="AH31" t="b">
        <v>0</v>
      </c>
      <c r="AK31" t="s">
        <v>1901</v>
      </c>
    </row>
    <row r="32" spans="1:37" ht="15.75">
      <c r="A32">
        <v>31</v>
      </c>
      <c r="B32">
        <v>31</v>
      </c>
      <c r="C32">
        <v>0</v>
      </c>
      <c r="D32" t="s">
        <v>479</v>
      </c>
      <c r="F32" t="s">
        <v>1473</v>
      </c>
      <c r="G32" t="s">
        <v>497</v>
      </c>
      <c r="H32" t="s">
        <v>497</v>
      </c>
      <c r="I32" t="s">
        <v>1437</v>
      </c>
      <c r="J32" t="s">
        <v>1448</v>
      </c>
      <c r="K32" t="s">
        <v>497</v>
      </c>
      <c r="L32" t="s">
        <v>497</v>
      </c>
      <c r="M32">
        <v>25</v>
      </c>
      <c r="N32">
        <v>0</v>
      </c>
      <c r="O32">
        <v>0</v>
      </c>
      <c r="P32">
        <v>150000</v>
      </c>
      <c r="Q32">
        <v>0</v>
      </c>
      <c r="R32">
        <v>798</v>
      </c>
      <c r="S32" s="48">
        <v>150798</v>
      </c>
      <c r="T32">
        <v>0</v>
      </c>
      <c r="U32">
        <v>0</v>
      </c>
      <c r="V32">
        <v>0</v>
      </c>
      <c r="W32">
        <v>0</v>
      </c>
      <c r="X32">
        <v>0</v>
      </c>
      <c r="Y32">
        <v>0</v>
      </c>
      <c r="Z32">
        <v>0</v>
      </c>
      <c r="AA32">
        <v>0</v>
      </c>
      <c r="AB32">
        <v>0</v>
      </c>
      <c r="AC32">
        <v>0</v>
      </c>
      <c r="AD32">
        <v>0</v>
      </c>
      <c r="AE32">
        <v>0</v>
      </c>
      <c r="AF32">
        <v>561500498</v>
      </c>
      <c r="AG32">
        <v>0</v>
      </c>
      <c r="AH32" t="b">
        <v>0</v>
      </c>
      <c r="AK32" t="s">
        <v>1901</v>
      </c>
    </row>
    <row r="33" spans="1:37" ht="15.75">
      <c r="A33">
        <v>32</v>
      </c>
      <c r="B33">
        <v>32</v>
      </c>
      <c r="C33">
        <v>0</v>
      </c>
      <c r="D33" t="s">
        <v>480</v>
      </c>
      <c r="F33" t="s">
        <v>1473</v>
      </c>
      <c r="G33" t="s">
        <v>497</v>
      </c>
      <c r="H33" t="s">
        <v>497</v>
      </c>
      <c r="I33" t="s">
        <v>1447</v>
      </c>
      <c r="J33" t="s">
        <v>1448</v>
      </c>
      <c r="K33" t="s">
        <v>497</v>
      </c>
      <c r="L33" t="s">
        <v>497</v>
      </c>
      <c r="M33">
        <v>14737</v>
      </c>
      <c r="N33">
        <v>0</v>
      </c>
      <c r="O33">
        <v>0</v>
      </c>
      <c r="P33">
        <v>25470</v>
      </c>
      <c r="Q33">
        <v>0</v>
      </c>
      <c r="R33">
        <v>0</v>
      </c>
      <c r="S33" s="48">
        <v>25470</v>
      </c>
      <c r="T33">
        <v>0</v>
      </c>
      <c r="U33">
        <v>0</v>
      </c>
      <c r="V33">
        <v>0</v>
      </c>
      <c r="W33">
        <v>0</v>
      </c>
      <c r="X33">
        <v>0</v>
      </c>
      <c r="Y33">
        <v>0</v>
      </c>
      <c r="Z33">
        <v>0</v>
      </c>
      <c r="AA33">
        <v>0</v>
      </c>
      <c r="AB33">
        <v>0</v>
      </c>
      <c r="AC33">
        <v>0</v>
      </c>
      <c r="AD33">
        <v>0</v>
      </c>
      <c r="AE33">
        <v>0</v>
      </c>
      <c r="AF33">
        <v>0</v>
      </c>
      <c r="AG33">
        <v>0</v>
      </c>
      <c r="AH33" t="b">
        <v>0</v>
      </c>
      <c r="AK33" t="s">
        <v>1901</v>
      </c>
    </row>
    <row r="34" spans="1:37" ht="15.75">
      <c r="A34">
        <v>33</v>
      </c>
      <c r="B34">
        <v>33</v>
      </c>
      <c r="C34">
        <v>0</v>
      </c>
      <c r="D34" t="s">
        <v>481</v>
      </c>
      <c r="F34" t="s">
        <v>1474</v>
      </c>
      <c r="G34" t="s">
        <v>1474</v>
      </c>
      <c r="H34" t="s">
        <v>1474</v>
      </c>
      <c r="I34" t="s">
        <v>1437</v>
      </c>
      <c r="J34" t="s">
        <v>1448</v>
      </c>
      <c r="K34" t="s">
        <v>1475</v>
      </c>
      <c r="L34" t="s">
        <v>1476</v>
      </c>
      <c r="M34">
        <v>2</v>
      </c>
      <c r="N34">
        <v>0</v>
      </c>
      <c r="O34">
        <v>0</v>
      </c>
      <c r="P34">
        <v>5420</v>
      </c>
      <c r="Q34">
        <v>0</v>
      </c>
      <c r="R34">
        <v>1822</v>
      </c>
      <c r="S34" s="48">
        <v>7242</v>
      </c>
      <c r="T34">
        <v>0</v>
      </c>
      <c r="U34">
        <v>0</v>
      </c>
      <c r="V34">
        <v>0</v>
      </c>
      <c r="W34">
        <v>0</v>
      </c>
      <c r="X34">
        <v>0</v>
      </c>
      <c r="Y34">
        <v>0</v>
      </c>
      <c r="Z34">
        <v>0</v>
      </c>
      <c r="AA34">
        <v>0</v>
      </c>
      <c r="AB34">
        <v>0</v>
      </c>
      <c r="AC34">
        <v>0</v>
      </c>
      <c r="AD34">
        <v>0</v>
      </c>
      <c r="AE34">
        <v>0</v>
      </c>
      <c r="AF34">
        <v>561500499</v>
      </c>
      <c r="AG34">
        <v>0</v>
      </c>
      <c r="AH34" t="b">
        <v>0</v>
      </c>
      <c r="AK34" t="s">
        <v>1901</v>
      </c>
    </row>
    <row r="35" spans="1:37" ht="15.75">
      <c r="A35">
        <v>34</v>
      </c>
      <c r="B35">
        <v>34</v>
      </c>
      <c r="C35">
        <v>0</v>
      </c>
      <c r="D35" t="s">
        <v>482</v>
      </c>
      <c r="M35">
        <v>0</v>
      </c>
      <c r="N35">
        <v>0</v>
      </c>
      <c r="O35">
        <v>0</v>
      </c>
      <c r="P35">
        <v>0</v>
      </c>
      <c r="Q35">
        <v>0</v>
      </c>
      <c r="R35">
        <v>0</v>
      </c>
      <c r="S35" s="48">
        <v>0</v>
      </c>
      <c r="T35">
        <v>0</v>
      </c>
      <c r="U35">
        <v>0</v>
      </c>
      <c r="V35">
        <v>0</v>
      </c>
      <c r="W35">
        <v>0</v>
      </c>
      <c r="X35">
        <v>0</v>
      </c>
      <c r="Y35">
        <v>0</v>
      </c>
      <c r="Z35">
        <v>0</v>
      </c>
      <c r="AA35">
        <v>0</v>
      </c>
      <c r="AB35">
        <v>0</v>
      </c>
      <c r="AC35">
        <v>0</v>
      </c>
      <c r="AD35">
        <v>0</v>
      </c>
      <c r="AE35">
        <v>0</v>
      </c>
      <c r="AF35">
        <v>0</v>
      </c>
      <c r="AG35">
        <v>0</v>
      </c>
      <c r="AH35" t="b">
        <v>0</v>
      </c>
      <c r="AK35" t="s">
        <v>1901</v>
      </c>
    </row>
    <row r="36" spans="1:37" ht="15.75">
      <c r="A36">
        <v>1</v>
      </c>
      <c r="B36">
        <v>1</v>
      </c>
      <c r="C36">
        <v>1</v>
      </c>
      <c r="D36" t="s">
        <v>449</v>
      </c>
      <c r="F36" t="s">
        <v>1474</v>
      </c>
      <c r="G36" t="s">
        <v>1474</v>
      </c>
      <c r="H36" t="s">
        <v>1474</v>
      </c>
      <c r="I36" t="s">
        <v>1437</v>
      </c>
      <c r="J36" t="s">
        <v>1448</v>
      </c>
      <c r="K36" t="s">
        <v>1475</v>
      </c>
      <c r="L36" t="s">
        <v>1477</v>
      </c>
      <c r="M36">
        <v>2</v>
      </c>
      <c r="N36">
        <v>0</v>
      </c>
      <c r="O36">
        <v>0</v>
      </c>
      <c r="P36">
        <v>5420</v>
      </c>
      <c r="Q36">
        <v>0</v>
      </c>
      <c r="R36">
        <v>5243</v>
      </c>
      <c r="S36" s="48">
        <v>10663</v>
      </c>
      <c r="T36">
        <v>0</v>
      </c>
      <c r="U36">
        <v>0</v>
      </c>
      <c r="V36">
        <v>0</v>
      </c>
      <c r="W36">
        <v>0</v>
      </c>
      <c r="X36">
        <v>0</v>
      </c>
      <c r="Y36">
        <v>0</v>
      </c>
      <c r="Z36">
        <v>0</v>
      </c>
      <c r="AA36">
        <v>0</v>
      </c>
      <c r="AB36">
        <v>0</v>
      </c>
      <c r="AC36">
        <v>0</v>
      </c>
      <c r="AD36">
        <v>0</v>
      </c>
      <c r="AE36">
        <v>0</v>
      </c>
      <c r="AF36">
        <v>561500500</v>
      </c>
      <c r="AG36">
        <v>0</v>
      </c>
      <c r="AH36" t="b">
        <v>0</v>
      </c>
      <c r="AK36" t="s">
        <v>1901</v>
      </c>
    </row>
    <row r="37" spans="1:37" ht="15.75">
      <c r="A37">
        <v>2</v>
      </c>
      <c r="B37">
        <v>2</v>
      </c>
      <c r="C37">
        <v>1</v>
      </c>
      <c r="D37" t="s">
        <v>450</v>
      </c>
      <c r="M37">
        <v>0</v>
      </c>
      <c r="N37">
        <v>0</v>
      </c>
      <c r="O37">
        <v>0</v>
      </c>
      <c r="P37">
        <v>0</v>
      </c>
      <c r="Q37">
        <v>0</v>
      </c>
      <c r="R37">
        <v>0</v>
      </c>
      <c r="S37" s="48">
        <v>0</v>
      </c>
      <c r="T37">
        <v>0</v>
      </c>
      <c r="U37">
        <v>0</v>
      </c>
      <c r="V37">
        <v>0</v>
      </c>
      <c r="W37">
        <v>0</v>
      </c>
      <c r="X37">
        <v>0</v>
      </c>
      <c r="Y37">
        <v>0</v>
      </c>
      <c r="Z37">
        <v>0</v>
      </c>
      <c r="AA37">
        <v>0</v>
      </c>
      <c r="AB37">
        <v>0</v>
      </c>
      <c r="AC37">
        <v>0</v>
      </c>
      <c r="AD37">
        <v>0</v>
      </c>
      <c r="AE37">
        <v>0</v>
      </c>
      <c r="AF37">
        <v>0</v>
      </c>
      <c r="AG37">
        <v>0</v>
      </c>
      <c r="AH37" t="b">
        <v>0</v>
      </c>
      <c r="AK37" t="s">
        <v>1901</v>
      </c>
    </row>
    <row r="38" spans="1:37" ht="15.75">
      <c r="A38">
        <v>3</v>
      </c>
      <c r="B38">
        <v>3</v>
      </c>
      <c r="C38">
        <v>1</v>
      </c>
      <c r="D38" t="s">
        <v>451</v>
      </c>
      <c r="F38" t="s">
        <v>1478</v>
      </c>
      <c r="G38" t="s">
        <v>497</v>
      </c>
      <c r="H38" t="s">
        <v>497</v>
      </c>
      <c r="I38" t="s">
        <v>1437</v>
      </c>
      <c r="J38" t="s">
        <v>1448</v>
      </c>
      <c r="K38" t="s">
        <v>497</v>
      </c>
      <c r="L38" t="s">
        <v>1479</v>
      </c>
      <c r="M38">
        <v>0</v>
      </c>
      <c r="N38">
        <v>37244</v>
      </c>
      <c r="O38">
        <v>37244</v>
      </c>
      <c r="P38">
        <v>15957</v>
      </c>
      <c r="Q38">
        <v>0</v>
      </c>
      <c r="R38">
        <v>226013</v>
      </c>
      <c r="S38" s="48">
        <v>241970</v>
      </c>
      <c r="T38">
        <v>0</v>
      </c>
      <c r="U38">
        <v>0</v>
      </c>
      <c r="V38">
        <v>0</v>
      </c>
      <c r="W38">
        <v>0</v>
      </c>
      <c r="X38">
        <v>0</v>
      </c>
      <c r="Y38">
        <v>0</v>
      </c>
      <c r="Z38">
        <v>0</v>
      </c>
      <c r="AA38">
        <v>0</v>
      </c>
      <c r="AB38">
        <v>0</v>
      </c>
      <c r="AC38">
        <v>0</v>
      </c>
      <c r="AD38">
        <v>0</v>
      </c>
      <c r="AE38">
        <v>0</v>
      </c>
      <c r="AF38">
        <v>561500471</v>
      </c>
      <c r="AG38">
        <v>0</v>
      </c>
      <c r="AH38" t="b">
        <v>0</v>
      </c>
      <c r="AK38" t="s">
        <v>1901</v>
      </c>
    </row>
    <row r="39" spans="1:37" ht="15.75">
      <c r="A39">
        <v>4</v>
      </c>
      <c r="B39">
        <v>4</v>
      </c>
      <c r="C39">
        <v>1</v>
      </c>
      <c r="D39" t="s">
        <v>452</v>
      </c>
      <c r="M39">
        <v>0</v>
      </c>
      <c r="N39">
        <v>0</v>
      </c>
      <c r="O39">
        <v>0</v>
      </c>
      <c r="P39">
        <v>0</v>
      </c>
      <c r="Q39">
        <v>0</v>
      </c>
      <c r="R39">
        <v>0</v>
      </c>
      <c r="S39" s="48">
        <v>0</v>
      </c>
      <c r="T39">
        <v>0</v>
      </c>
      <c r="U39">
        <v>0</v>
      </c>
      <c r="V39">
        <v>0</v>
      </c>
      <c r="W39">
        <v>0</v>
      </c>
      <c r="X39">
        <v>0</v>
      </c>
      <c r="Y39">
        <v>0</v>
      </c>
      <c r="Z39">
        <v>0</v>
      </c>
      <c r="AA39">
        <v>0</v>
      </c>
      <c r="AB39">
        <v>0</v>
      </c>
      <c r="AC39">
        <v>0</v>
      </c>
      <c r="AD39">
        <v>0</v>
      </c>
      <c r="AE39">
        <v>0</v>
      </c>
      <c r="AF39">
        <v>0</v>
      </c>
      <c r="AG39">
        <v>0</v>
      </c>
      <c r="AH39" t="b">
        <v>0</v>
      </c>
      <c r="AK39" t="s">
        <v>1901</v>
      </c>
    </row>
    <row r="40" spans="1:37" ht="15.75">
      <c r="A40">
        <v>5</v>
      </c>
      <c r="B40">
        <v>5</v>
      </c>
      <c r="C40">
        <v>1</v>
      </c>
      <c r="D40" t="s">
        <v>453</v>
      </c>
      <c r="F40" t="s">
        <v>1480</v>
      </c>
      <c r="M40">
        <v>0</v>
      </c>
      <c r="N40">
        <v>0</v>
      </c>
      <c r="O40">
        <v>0</v>
      </c>
      <c r="P40">
        <v>0</v>
      </c>
      <c r="Q40">
        <v>0</v>
      </c>
      <c r="R40">
        <v>0</v>
      </c>
      <c r="S40" s="48">
        <v>0</v>
      </c>
      <c r="T40">
        <v>0</v>
      </c>
      <c r="U40">
        <v>0</v>
      </c>
      <c r="V40">
        <v>0</v>
      </c>
      <c r="W40">
        <v>0</v>
      </c>
      <c r="X40">
        <v>0</v>
      </c>
      <c r="Y40">
        <v>0</v>
      </c>
      <c r="Z40">
        <v>0</v>
      </c>
      <c r="AA40">
        <v>0</v>
      </c>
      <c r="AB40">
        <v>0</v>
      </c>
      <c r="AC40">
        <v>0</v>
      </c>
      <c r="AD40">
        <v>0</v>
      </c>
      <c r="AE40">
        <v>0</v>
      </c>
      <c r="AF40">
        <v>0</v>
      </c>
      <c r="AG40">
        <v>0</v>
      </c>
      <c r="AH40" t="b">
        <v>0</v>
      </c>
      <c r="AK40" t="s">
        <v>1901</v>
      </c>
    </row>
    <row r="41" spans="1:37" ht="15.75">
      <c r="A41">
        <v>6</v>
      </c>
      <c r="B41">
        <v>6</v>
      </c>
      <c r="C41">
        <v>1</v>
      </c>
      <c r="D41" t="s">
        <v>454</v>
      </c>
      <c r="F41" t="s">
        <v>1481</v>
      </c>
      <c r="G41" t="s">
        <v>497</v>
      </c>
      <c r="H41" t="s">
        <v>497</v>
      </c>
      <c r="I41" t="s">
        <v>1437</v>
      </c>
      <c r="J41" t="s">
        <v>1448</v>
      </c>
      <c r="K41" t="s">
        <v>497</v>
      </c>
      <c r="L41" t="s">
        <v>1481</v>
      </c>
      <c r="M41">
        <v>0</v>
      </c>
      <c r="N41">
        <v>19580</v>
      </c>
      <c r="O41">
        <v>19580</v>
      </c>
      <c r="P41">
        <v>7760</v>
      </c>
      <c r="Q41">
        <v>0</v>
      </c>
      <c r="R41">
        <v>152986</v>
      </c>
      <c r="S41" s="48">
        <v>160746</v>
      </c>
      <c r="T41">
        <v>0</v>
      </c>
      <c r="U41">
        <v>0</v>
      </c>
      <c r="V41">
        <v>0</v>
      </c>
      <c r="W41">
        <v>0</v>
      </c>
      <c r="X41">
        <v>0</v>
      </c>
      <c r="Y41">
        <v>0</v>
      </c>
      <c r="Z41">
        <v>0</v>
      </c>
      <c r="AA41">
        <v>0</v>
      </c>
      <c r="AB41">
        <v>0</v>
      </c>
      <c r="AC41">
        <v>0</v>
      </c>
      <c r="AD41">
        <v>0</v>
      </c>
      <c r="AE41">
        <v>0</v>
      </c>
      <c r="AF41">
        <v>561500472</v>
      </c>
      <c r="AG41">
        <v>0</v>
      </c>
      <c r="AH41" t="b">
        <v>0</v>
      </c>
      <c r="AK41" t="s">
        <v>1901</v>
      </c>
    </row>
    <row r="42" spans="1:37" ht="15.75">
      <c r="A42">
        <v>7</v>
      </c>
      <c r="B42">
        <v>7</v>
      </c>
      <c r="C42">
        <v>1</v>
      </c>
      <c r="D42" t="s">
        <v>455</v>
      </c>
      <c r="F42" t="s">
        <v>1482</v>
      </c>
      <c r="G42" t="s">
        <v>497</v>
      </c>
      <c r="H42" t="s">
        <v>497</v>
      </c>
      <c r="I42" t="s">
        <v>1437</v>
      </c>
      <c r="J42" t="s">
        <v>1448</v>
      </c>
      <c r="K42" t="s">
        <v>497</v>
      </c>
      <c r="L42" t="s">
        <v>1482</v>
      </c>
      <c r="M42">
        <v>0</v>
      </c>
      <c r="N42">
        <v>12166</v>
      </c>
      <c r="O42">
        <v>12166</v>
      </c>
      <c r="P42">
        <v>2825</v>
      </c>
      <c r="Q42">
        <v>0</v>
      </c>
      <c r="R42">
        <v>62353</v>
      </c>
      <c r="S42" s="48">
        <v>65178</v>
      </c>
      <c r="T42">
        <v>0</v>
      </c>
      <c r="U42">
        <v>0</v>
      </c>
      <c r="V42">
        <v>0</v>
      </c>
      <c r="W42">
        <v>0</v>
      </c>
      <c r="X42">
        <v>0</v>
      </c>
      <c r="Y42">
        <v>0</v>
      </c>
      <c r="Z42">
        <v>0</v>
      </c>
      <c r="AA42">
        <v>0</v>
      </c>
      <c r="AB42">
        <v>0</v>
      </c>
      <c r="AC42">
        <v>0</v>
      </c>
      <c r="AD42">
        <v>0</v>
      </c>
      <c r="AE42">
        <v>0</v>
      </c>
      <c r="AF42">
        <v>561500473</v>
      </c>
      <c r="AG42">
        <v>0</v>
      </c>
      <c r="AH42" t="b">
        <v>0</v>
      </c>
      <c r="AK42" t="s">
        <v>1901</v>
      </c>
    </row>
    <row r="43" spans="1:37" ht="15.75">
      <c r="A43">
        <v>8</v>
      </c>
      <c r="B43">
        <v>8</v>
      </c>
      <c r="C43">
        <v>1</v>
      </c>
      <c r="D43" t="s">
        <v>456</v>
      </c>
      <c r="F43" t="s">
        <v>1483</v>
      </c>
      <c r="G43" t="s">
        <v>497</v>
      </c>
      <c r="H43" t="s">
        <v>497</v>
      </c>
      <c r="I43" t="s">
        <v>1437</v>
      </c>
      <c r="J43" t="s">
        <v>1448</v>
      </c>
      <c r="K43" t="s">
        <v>497</v>
      </c>
      <c r="L43" t="s">
        <v>1484</v>
      </c>
      <c r="M43">
        <v>0</v>
      </c>
      <c r="N43">
        <v>12999</v>
      </c>
      <c r="O43">
        <v>12999</v>
      </c>
      <c r="P43">
        <v>5776</v>
      </c>
      <c r="Q43">
        <v>0</v>
      </c>
      <c r="R43">
        <v>-33048</v>
      </c>
      <c r="S43" s="48">
        <v>-27272</v>
      </c>
      <c r="T43">
        <v>0</v>
      </c>
      <c r="U43">
        <v>0</v>
      </c>
      <c r="V43">
        <v>0</v>
      </c>
      <c r="W43">
        <v>0</v>
      </c>
      <c r="X43">
        <v>0</v>
      </c>
      <c r="Y43">
        <v>0</v>
      </c>
      <c r="Z43">
        <v>0</v>
      </c>
      <c r="AA43">
        <v>0</v>
      </c>
      <c r="AB43">
        <v>0</v>
      </c>
      <c r="AC43">
        <v>0</v>
      </c>
      <c r="AD43">
        <v>0</v>
      </c>
      <c r="AE43">
        <v>0</v>
      </c>
      <c r="AF43">
        <v>561500474</v>
      </c>
      <c r="AG43">
        <v>0</v>
      </c>
      <c r="AH43" t="b">
        <v>0</v>
      </c>
      <c r="AK43" t="s">
        <v>1901</v>
      </c>
    </row>
    <row r="44" spans="1:37" ht="15.75">
      <c r="A44">
        <v>9</v>
      </c>
      <c r="B44">
        <v>9</v>
      </c>
      <c r="C44">
        <v>1</v>
      </c>
      <c r="D44" t="s">
        <v>457</v>
      </c>
      <c r="F44" t="s">
        <v>1485</v>
      </c>
      <c r="G44" t="s">
        <v>497</v>
      </c>
      <c r="H44" t="s">
        <v>497</v>
      </c>
      <c r="I44" t="s">
        <v>1437</v>
      </c>
      <c r="J44" t="s">
        <v>1448</v>
      </c>
      <c r="K44" t="s">
        <v>497</v>
      </c>
      <c r="L44" t="s">
        <v>1486</v>
      </c>
      <c r="M44">
        <v>0</v>
      </c>
      <c r="N44">
        <v>4131</v>
      </c>
      <c r="O44">
        <v>4131</v>
      </c>
      <c r="P44">
        <v>1847</v>
      </c>
      <c r="Q44">
        <v>0</v>
      </c>
      <c r="R44">
        <v>-44764</v>
      </c>
      <c r="S44" s="48">
        <v>-42917</v>
      </c>
      <c r="T44">
        <v>0</v>
      </c>
      <c r="U44">
        <v>0</v>
      </c>
      <c r="V44">
        <v>0</v>
      </c>
      <c r="W44">
        <v>0</v>
      </c>
      <c r="X44">
        <v>0</v>
      </c>
      <c r="Y44">
        <v>0</v>
      </c>
      <c r="Z44">
        <v>0</v>
      </c>
      <c r="AA44">
        <v>0</v>
      </c>
      <c r="AB44">
        <v>0</v>
      </c>
      <c r="AC44">
        <v>0</v>
      </c>
      <c r="AD44">
        <v>0</v>
      </c>
      <c r="AE44">
        <v>0</v>
      </c>
      <c r="AF44">
        <v>561500475</v>
      </c>
      <c r="AG44">
        <v>0</v>
      </c>
      <c r="AH44" t="b">
        <v>0</v>
      </c>
      <c r="AK44" t="s">
        <v>1901</v>
      </c>
    </row>
    <row r="45" spans="1:37" ht="15.75">
      <c r="A45">
        <v>10</v>
      </c>
      <c r="B45">
        <v>10</v>
      </c>
      <c r="C45">
        <v>1</v>
      </c>
      <c r="D45" t="s">
        <v>458</v>
      </c>
      <c r="F45" t="s">
        <v>1487</v>
      </c>
      <c r="G45" t="s">
        <v>497</v>
      </c>
      <c r="H45" t="s">
        <v>497</v>
      </c>
      <c r="I45" t="s">
        <v>1437</v>
      </c>
      <c r="J45" t="s">
        <v>1448</v>
      </c>
      <c r="K45" t="s">
        <v>497</v>
      </c>
      <c r="L45" t="s">
        <v>1488</v>
      </c>
      <c r="M45">
        <v>0</v>
      </c>
      <c r="N45">
        <v>6766</v>
      </c>
      <c r="O45">
        <v>6766</v>
      </c>
      <c r="P45">
        <v>2740</v>
      </c>
      <c r="Q45">
        <v>0</v>
      </c>
      <c r="R45">
        <v>32256</v>
      </c>
      <c r="S45" s="48">
        <v>34996</v>
      </c>
      <c r="T45">
        <v>0</v>
      </c>
      <c r="U45">
        <v>0</v>
      </c>
      <c r="V45">
        <v>0</v>
      </c>
      <c r="W45">
        <v>0</v>
      </c>
      <c r="X45">
        <v>0</v>
      </c>
      <c r="Y45">
        <v>0</v>
      </c>
      <c r="Z45">
        <v>0</v>
      </c>
      <c r="AA45">
        <v>0</v>
      </c>
      <c r="AB45">
        <v>0</v>
      </c>
      <c r="AC45">
        <v>0</v>
      </c>
      <c r="AD45">
        <v>0</v>
      </c>
      <c r="AE45">
        <v>0</v>
      </c>
      <c r="AF45">
        <v>561500476</v>
      </c>
      <c r="AG45">
        <v>0</v>
      </c>
      <c r="AH45" t="b">
        <v>0</v>
      </c>
      <c r="AK45" t="s">
        <v>1901</v>
      </c>
    </row>
    <row r="46" spans="1:37" ht="15.75">
      <c r="A46">
        <v>11</v>
      </c>
      <c r="B46">
        <v>11</v>
      </c>
      <c r="C46">
        <v>1</v>
      </c>
      <c r="D46" t="s">
        <v>459</v>
      </c>
      <c r="F46" t="s">
        <v>1489</v>
      </c>
      <c r="G46" t="s">
        <v>497</v>
      </c>
      <c r="H46" t="s">
        <v>497</v>
      </c>
      <c r="I46" t="s">
        <v>1437</v>
      </c>
      <c r="J46" t="s">
        <v>1448</v>
      </c>
      <c r="K46" t="s">
        <v>497</v>
      </c>
      <c r="L46" t="s">
        <v>1489</v>
      </c>
      <c r="M46">
        <v>0</v>
      </c>
      <c r="N46">
        <v>135861</v>
      </c>
      <c r="O46">
        <v>135861</v>
      </c>
      <c r="P46">
        <v>59480</v>
      </c>
      <c r="Q46">
        <v>0</v>
      </c>
      <c r="R46">
        <v>-27211</v>
      </c>
      <c r="S46" s="48">
        <v>32269</v>
      </c>
      <c r="T46">
        <v>0</v>
      </c>
      <c r="U46">
        <v>0</v>
      </c>
      <c r="V46">
        <v>0</v>
      </c>
      <c r="W46">
        <v>0</v>
      </c>
      <c r="X46">
        <v>0</v>
      </c>
      <c r="Y46">
        <v>0</v>
      </c>
      <c r="Z46">
        <v>0</v>
      </c>
      <c r="AA46">
        <v>0</v>
      </c>
      <c r="AB46">
        <v>0</v>
      </c>
      <c r="AC46">
        <v>0</v>
      </c>
      <c r="AD46">
        <v>0</v>
      </c>
      <c r="AE46">
        <v>0</v>
      </c>
      <c r="AF46">
        <v>561500477</v>
      </c>
      <c r="AG46">
        <v>0</v>
      </c>
      <c r="AH46" t="b">
        <v>0</v>
      </c>
      <c r="AK46" t="s">
        <v>1901</v>
      </c>
    </row>
    <row r="47" spans="1:37" ht="15.75">
      <c r="A47">
        <v>12</v>
      </c>
      <c r="B47">
        <v>12</v>
      </c>
      <c r="C47">
        <v>1</v>
      </c>
      <c r="D47" t="s">
        <v>460</v>
      </c>
      <c r="F47" t="s">
        <v>1490</v>
      </c>
      <c r="G47" t="s">
        <v>497</v>
      </c>
      <c r="H47" t="s">
        <v>497</v>
      </c>
      <c r="I47" t="s">
        <v>1437</v>
      </c>
      <c r="J47" t="s">
        <v>1448</v>
      </c>
      <c r="K47" t="s">
        <v>497</v>
      </c>
      <c r="L47" t="s">
        <v>1491</v>
      </c>
      <c r="M47">
        <v>0</v>
      </c>
      <c r="N47">
        <v>139788</v>
      </c>
      <c r="O47">
        <v>139788</v>
      </c>
      <c r="P47">
        <v>64431</v>
      </c>
      <c r="Q47">
        <v>0</v>
      </c>
      <c r="R47">
        <v>1577944</v>
      </c>
      <c r="S47" s="48">
        <v>1642375</v>
      </c>
      <c r="T47">
        <v>0</v>
      </c>
      <c r="U47">
        <v>0</v>
      </c>
      <c r="V47">
        <v>0</v>
      </c>
      <c r="W47">
        <v>0</v>
      </c>
      <c r="X47">
        <v>0</v>
      </c>
      <c r="Y47">
        <v>0</v>
      </c>
      <c r="Z47">
        <v>0</v>
      </c>
      <c r="AA47">
        <v>0</v>
      </c>
      <c r="AB47">
        <v>0</v>
      </c>
      <c r="AC47">
        <v>0</v>
      </c>
      <c r="AD47">
        <v>0</v>
      </c>
      <c r="AE47">
        <v>0</v>
      </c>
      <c r="AF47">
        <v>561500478</v>
      </c>
      <c r="AG47">
        <v>0</v>
      </c>
      <c r="AH47" t="b">
        <v>0</v>
      </c>
      <c r="AK47" t="s">
        <v>1901</v>
      </c>
    </row>
    <row r="48" spans="1:37" ht="15.75">
      <c r="A48">
        <v>13</v>
      </c>
      <c r="B48">
        <v>13</v>
      </c>
      <c r="C48">
        <v>1</v>
      </c>
      <c r="D48" t="s">
        <v>461</v>
      </c>
      <c r="F48" t="s">
        <v>1492</v>
      </c>
      <c r="G48" t="s">
        <v>497</v>
      </c>
      <c r="H48" t="s">
        <v>497</v>
      </c>
      <c r="I48" t="s">
        <v>1437</v>
      </c>
      <c r="J48" t="s">
        <v>1448</v>
      </c>
      <c r="K48" t="s">
        <v>497</v>
      </c>
      <c r="L48" t="s">
        <v>1492</v>
      </c>
      <c r="M48">
        <v>0</v>
      </c>
      <c r="N48">
        <v>80587</v>
      </c>
      <c r="O48">
        <v>80587</v>
      </c>
      <c r="P48">
        <v>31957</v>
      </c>
      <c r="Q48">
        <v>0</v>
      </c>
      <c r="R48">
        <v>-206110</v>
      </c>
      <c r="S48" s="48">
        <v>-174153</v>
      </c>
      <c r="T48">
        <v>0</v>
      </c>
      <c r="U48">
        <v>0</v>
      </c>
      <c r="V48">
        <v>0</v>
      </c>
      <c r="W48">
        <v>0</v>
      </c>
      <c r="X48">
        <v>0</v>
      </c>
      <c r="Y48">
        <v>0</v>
      </c>
      <c r="Z48">
        <v>0</v>
      </c>
      <c r="AA48">
        <v>0</v>
      </c>
      <c r="AB48">
        <v>0</v>
      </c>
      <c r="AC48">
        <v>0</v>
      </c>
      <c r="AD48">
        <v>0</v>
      </c>
      <c r="AE48">
        <v>0</v>
      </c>
      <c r="AF48">
        <v>561500479</v>
      </c>
      <c r="AG48">
        <v>0</v>
      </c>
      <c r="AH48" t="b">
        <v>0</v>
      </c>
      <c r="AK48" t="s">
        <v>1901</v>
      </c>
    </row>
    <row r="49" spans="1:37" ht="15.75">
      <c r="A49">
        <v>14</v>
      </c>
      <c r="B49">
        <v>14</v>
      </c>
      <c r="C49">
        <v>1</v>
      </c>
      <c r="D49" t="s">
        <v>462</v>
      </c>
      <c r="F49" t="s">
        <v>1493</v>
      </c>
      <c r="G49" t="s">
        <v>497</v>
      </c>
      <c r="H49" t="s">
        <v>497</v>
      </c>
      <c r="I49" t="s">
        <v>1437</v>
      </c>
      <c r="J49" t="s">
        <v>1448</v>
      </c>
      <c r="K49" t="s">
        <v>497</v>
      </c>
      <c r="L49" t="s">
        <v>1493</v>
      </c>
      <c r="M49">
        <v>0</v>
      </c>
      <c r="N49">
        <v>12171</v>
      </c>
      <c r="O49">
        <v>12171</v>
      </c>
      <c r="P49">
        <v>4668</v>
      </c>
      <c r="Q49">
        <v>0</v>
      </c>
      <c r="R49">
        <v>-135910</v>
      </c>
      <c r="S49" s="48">
        <v>-131242</v>
      </c>
      <c r="T49">
        <v>0</v>
      </c>
      <c r="U49">
        <v>0</v>
      </c>
      <c r="V49">
        <v>0</v>
      </c>
      <c r="W49">
        <v>0</v>
      </c>
      <c r="X49">
        <v>0</v>
      </c>
      <c r="Y49">
        <v>0</v>
      </c>
      <c r="Z49">
        <v>0</v>
      </c>
      <c r="AA49">
        <v>0</v>
      </c>
      <c r="AB49">
        <v>0</v>
      </c>
      <c r="AC49">
        <v>0</v>
      </c>
      <c r="AD49">
        <v>0</v>
      </c>
      <c r="AE49">
        <v>0</v>
      </c>
      <c r="AF49">
        <v>561500480</v>
      </c>
      <c r="AG49">
        <v>0</v>
      </c>
      <c r="AH49" t="b">
        <v>0</v>
      </c>
      <c r="AK49" t="s">
        <v>1901</v>
      </c>
    </row>
    <row r="50" spans="1:37" ht="15.75">
      <c r="A50">
        <v>15</v>
      </c>
      <c r="B50">
        <v>15</v>
      </c>
      <c r="C50">
        <v>1</v>
      </c>
      <c r="D50" t="s">
        <v>463</v>
      </c>
      <c r="F50" t="s">
        <v>1494</v>
      </c>
      <c r="G50" t="s">
        <v>497</v>
      </c>
      <c r="H50" t="s">
        <v>497</v>
      </c>
      <c r="I50" t="s">
        <v>1437</v>
      </c>
      <c r="J50" t="s">
        <v>1448</v>
      </c>
      <c r="K50" t="s">
        <v>497</v>
      </c>
      <c r="L50" t="s">
        <v>1494</v>
      </c>
      <c r="M50">
        <v>0</v>
      </c>
      <c r="N50">
        <v>6683</v>
      </c>
      <c r="O50">
        <v>6683</v>
      </c>
      <c r="P50">
        <v>2788</v>
      </c>
      <c r="Q50">
        <v>0</v>
      </c>
      <c r="R50">
        <v>-89622</v>
      </c>
      <c r="S50" s="48">
        <v>-86834</v>
      </c>
      <c r="T50">
        <v>0</v>
      </c>
      <c r="U50">
        <v>0</v>
      </c>
      <c r="V50">
        <v>0</v>
      </c>
      <c r="W50">
        <v>0</v>
      </c>
      <c r="X50">
        <v>0</v>
      </c>
      <c r="Y50">
        <v>0</v>
      </c>
      <c r="Z50">
        <v>0</v>
      </c>
      <c r="AA50">
        <v>0</v>
      </c>
      <c r="AB50">
        <v>0</v>
      </c>
      <c r="AC50">
        <v>0</v>
      </c>
      <c r="AD50">
        <v>0</v>
      </c>
      <c r="AE50">
        <v>0</v>
      </c>
      <c r="AF50">
        <v>561500481</v>
      </c>
      <c r="AG50">
        <v>0</v>
      </c>
      <c r="AH50" t="b">
        <v>0</v>
      </c>
      <c r="AK50" t="s">
        <v>1901</v>
      </c>
    </row>
    <row r="51" spans="1:37" ht="15.75">
      <c r="A51">
        <v>16</v>
      </c>
      <c r="B51">
        <v>16</v>
      </c>
      <c r="C51">
        <v>1</v>
      </c>
      <c r="D51" t="s">
        <v>464</v>
      </c>
      <c r="F51" t="s">
        <v>1495</v>
      </c>
      <c r="G51" t="s">
        <v>497</v>
      </c>
      <c r="H51" t="s">
        <v>497</v>
      </c>
      <c r="I51" t="s">
        <v>1437</v>
      </c>
      <c r="J51" t="s">
        <v>1448</v>
      </c>
      <c r="K51" t="s">
        <v>497</v>
      </c>
      <c r="L51" t="s">
        <v>1495</v>
      </c>
      <c r="M51">
        <v>0</v>
      </c>
      <c r="N51">
        <v>55461</v>
      </c>
      <c r="O51">
        <v>55461</v>
      </c>
      <c r="P51">
        <v>20688</v>
      </c>
      <c r="Q51">
        <v>0</v>
      </c>
      <c r="R51">
        <v>-49058</v>
      </c>
      <c r="S51" s="48">
        <v>-28370</v>
      </c>
      <c r="T51">
        <v>0</v>
      </c>
      <c r="U51">
        <v>0</v>
      </c>
      <c r="V51">
        <v>0</v>
      </c>
      <c r="W51">
        <v>0</v>
      </c>
      <c r="X51">
        <v>0</v>
      </c>
      <c r="Y51">
        <v>0</v>
      </c>
      <c r="Z51">
        <v>0</v>
      </c>
      <c r="AA51">
        <v>0</v>
      </c>
      <c r="AB51">
        <v>0</v>
      </c>
      <c r="AC51">
        <v>0</v>
      </c>
      <c r="AD51">
        <v>0</v>
      </c>
      <c r="AE51">
        <v>0</v>
      </c>
      <c r="AF51">
        <v>561500482</v>
      </c>
      <c r="AG51">
        <v>0</v>
      </c>
      <c r="AH51" t="b">
        <v>0</v>
      </c>
      <c r="AK51" t="s">
        <v>1901</v>
      </c>
    </row>
    <row r="52" spans="1:37" ht="15.75">
      <c r="A52">
        <v>17</v>
      </c>
      <c r="B52">
        <v>17</v>
      </c>
      <c r="C52">
        <v>1</v>
      </c>
      <c r="D52" t="s">
        <v>465</v>
      </c>
      <c r="M52">
        <v>0</v>
      </c>
      <c r="N52">
        <v>0</v>
      </c>
      <c r="O52">
        <v>0</v>
      </c>
      <c r="P52">
        <v>0</v>
      </c>
      <c r="Q52">
        <v>0</v>
      </c>
      <c r="R52">
        <v>0</v>
      </c>
      <c r="S52" s="48">
        <v>0</v>
      </c>
      <c r="T52">
        <v>0</v>
      </c>
      <c r="U52">
        <v>0</v>
      </c>
      <c r="V52">
        <v>0</v>
      </c>
      <c r="W52">
        <v>0</v>
      </c>
      <c r="X52">
        <v>0</v>
      </c>
      <c r="Y52">
        <v>0</v>
      </c>
      <c r="Z52">
        <v>0</v>
      </c>
      <c r="AA52">
        <v>0</v>
      </c>
      <c r="AB52">
        <v>0</v>
      </c>
      <c r="AC52">
        <v>0</v>
      </c>
      <c r="AD52">
        <v>0</v>
      </c>
      <c r="AE52">
        <v>0</v>
      </c>
      <c r="AF52">
        <v>0</v>
      </c>
      <c r="AG52">
        <v>0</v>
      </c>
      <c r="AH52" t="b">
        <v>0</v>
      </c>
      <c r="AK52" t="s">
        <v>1901</v>
      </c>
    </row>
    <row r="53" spans="1:37" ht="15.75">
      <c r="A53">
        <v>18</v>
      </c>
      <c r="B53">
        <v>18</v>
      </c>
      <c r="C53">
        <v>1</v>
      </c>
      <c r="D53" t="s">
        <v>466</v>
      </c>
      <c r="M53">
        <v>0</v>
      </c>
      <c r="N53">
        <v>0</v>
      </c>
      <c r="O53">
        <v>0</v>
      </c>
      <c r="P53">
        <v>0</v>
      </c>
      <c r="Q53">
        <v>0</v>
      </c>
      <c r="R53">
        <v>0</v>
      </c>
      <c r="S53" s="48">
        <v>0</v>
      </c>
      <c r="T53">
        <v>0</v>
      </c>
      <c r="U53">
        <v>0</v>
      </c>
      <c r="V53">
        <v>0</v>
      </c>
      <c r="W53">
        <v>0</v>
      </c>
      <c r="X53">
        <v>0</v>
      </c>
      <c r="Y53">
        <v>0</v>
      </c>
      <c r="Z53">
        <v>0</v>
      </c>
      <c r="AA53">
        <v>0</v>
      </c>
      <c r="AB53">
        <v>0</v>
      </c>
      <c r="AC53">
        <v>0</v>
      </c>
      <c r="AD53">
        <v>0</v>
      </c>
      <c r="AE53">
        <v>0</v>
      </c>
      <c r="AF53">
        <v>0</v>
      </c>
      <c r="AG53">
        <v>0</v>
      </c>
      <c r="AH53" t="b">
        <v>0</v>
      </c>
      <c r="AK53" t="s">
        <v>1901</v>
      </c>
    </row>
    <row r="54" spans="1:37" ht="15.75">
      <c r="A54">
        <v>19</v>
      </c>
      <c r="B54">
        <v>19</v>
      </c>
      <c r="C54">
        <v>1</v>
      </c>
      <c r="D54" t="s">
        <v>467</v>
      </c>
      <c r="M54">
        <v>0</v>
      </c>
      <c r="N54">
        <v>0</v>
      </c>
      <c r="O54">
        <v>0</v>
      </c>
      <c r="P54">
        <v>0</v>
      </c>
      <c r="Q54">
        <v>0</v>
      </c>
      <c r="R54">
        <v>0</v>
      </c>
      <c r="S54" s="48">
        <v>0</v>
      </c>
      <c r="T54">
        <v>0</v>
      </c>
      <c r="U54">
        <v>0</v>
      </c>
      <c r="V54">
        <v>0</v>
      </c>
      <c r="W54">
        <v>0</v>
      </c>
      <c r="X54">
        <v>0</v>
      </c>
      <c r="Y54">
        <v>0</v>
      </c>
      <c r="Z54">
        <v>0</v>
      </c>
      <c r="AA54">
        <v>0</v>
      </c>
      <c r="AB54">
        <v>0</v>
      </c>
      <c r="AC54">
        <v>0</v>
      </c>
      <c r="AD54">
        <v>0</v>
      </c>
      <c r="AE54">
        <v>0</v>
      </c>
      <c r="AF54">
        <v>0</v>
      </c>
      <c r="AG54">
        <v>0</v>
      </c>
      <c r="AH54" t="b">
        <v>0</v>
      </c>
      <c r="AK54" t="s">
        <v>1901</v>
      </c>
    </row>
    <row r="55" spans="1:37" ht="15.75">
      <c r="A55">
        <v>20</v>
      </c>
      <c r="B55">
        <v>20</v>
      </c>
      <c r="C55">
        <v>1</v>
      </c>
      <c r="D55" t="s">
        <v>468</v>
      </c>
      <c r="M55">
        <v>0</v>
      </c>
      <c r="N55">
        <v>0</v>
      </c>
      <c r="O55">
        <v>0</v>
      </c>
      <c r="P55">
        <v>0</v>
      </c>
      <c r="Q55">
        <v>0</v>
      </c>
      <c r="R55">
        <v>0</v>
      </c>
      <c r="S55" s="48">
        <v>0</v>
      </c>
      <c r="T55">
        <v>0</v>
      </c>
      <c r="U55">
        <v>0</v>
      </c>
      <c r="V55">
        <v>0</v>
      </c>
      <c r="W55">
        <v>0</v>
      </c>
      <c r="X55">
        <v>0</v>
      </c>
      <c r="Y55">
        <v>0</v>
      </c>
      <c r="Z55">
        <v>0</v>
      </c>
      <c r="AA55">
        <v>0</v>
      </c>
      <c r="AB55">
        <v>0</v>
      </c>
      <c r="AC55">
        <v>0</v>
      </c>
      <c r="AD55">
        <v>0</v>
      </c>
      <c r="AE55">
        <v>0</v>
      </c>
      <c r="AF55">
        <v>0</v>
      </c>
      <c r="AG55">
        <v>0</v>
      </c>
      <c r="AH55" t="b">
        <v>0</v>
      </c>
      <c r="AK55" t="s">
        <v>1901</v>
      </c>
    </row>
    <row r="56" spans="1:37" ht="15.75">
      <c r="A56">
        <v>21</v>
      </c>
      <c r="B56">
        <v>21</v>
      </c>
      <c r="C56">
        <v>1</v>
      </c>
      <c r="D56" t="s">
        <v>469</v>
      </c>
      <c r="M56">
        <v>0</v>
      </c>
      <c r="N56">
        <v>0</v>
      </c>
      <c r="O56">
        <v>0</v>
      </c>
      <c r="P56">
        <v>0</v>
      </c>
      <c r="Q56">
        <v>0</v>
      </c>
      <c r="R56">
        <v>0</v>
      </c>
      <c r="S56" s="48">
        <v>0</v>
      </c>
      <c r="T56">
        <v>0</v>
      </c>
      <c r="U56">
        <v>0</v>
      </c>
      <c r="V56">
        <v>0</v>
      </c>
      <c r="W56">
        <v>0</v>
      </c>
      <c r="X56">
        <v>0</v>
      </c>
      <c r="Y56">
        <v>0</v>
      </c>
      <c r="Z56">
        <v>0</v>
      </c>
      <c r="AA56">
        <v>0</v>
      </c>
      <c r="AB56">
        <v>0</v>
      </c>
      <c r="AC56">
        <v>0</v>
      </c>
      <c r="AD56">
        <v>0</v>
      </c>
      <c r="AE56">
        <v>0</v>
      </c>
      <c r="AF56">
        <v>0</v>
      </c>
      <c r="AG56">
        <v>0</v>
      </c>
      <c r="AH56" t="b">
        <v>0</v>
      </c>
      <c r="AK56" t="s">
        <v>1901</v>
      </c>
    </row>
    <row r="57" spans="1:37" ht="15.75">
      <c r="A57">
        <v>22</v>
      </c>
      <c r="B57">
        <v>22</v>
      </c>
      <c r="C57">
        <v>1</v>
      </c>
      <c r="D57" t="s">
        <v>470</v>
      </c>
      <c r="M57">
        <v>0</v>
      </c>
      <c r="N57">
        <v>0</v>
      </c>
      <c r="O57">
        <v>0</v>
      </c>
      <c r="P57">
        <v>0</v>
      </c>
      <c r="Q57">
        <v>0</v>
      </c>
      <c r="R57">
        <v>0</v>
      </c>
      <c r="S57" s="48">
        <v>0</v>
      </c>
      <c r="T57">
        <v>0</v>
      </c>
      <c r="U57">
        <v>0</v>
      </c>
      <c r="V57">
        <v>0</v>
      </c>
      <c r="W57">
        <v>0</v>
      </c>
      <c r="X57">
        <v>0</v>
      </c>
      <c r="Y57">
        <v>0</v>
      </c>
      <c r="Z57">
        <v>0</v>
      </c>
      <c r="AA57">
        <v>0</v>
      </c>
      <c r="AB57">
        <v>0</v>
      </c>
      <c r="AC57">
        <v>0</v>
      </c>
      <c r="AD57">
        <v>0</v>
      </c>
      <c r="AE57">
        <v>0</v>
      </c>
      <c r="AF57">
        <v>0</v>
      </c>
      <c r="AG57">
        <v>0</v>
      </c>
      <c r="AH57" t="b">
        <v>0</v>
      </c>
      <c r="AK57" t="s">
        <v>1901</v>
      </c>
    </row>
    <row r="58" spans="1:37" ht="15.75">
      <c r="A58">
        <v>23</v>
      </c>
      <c r="B58">
        <v>23</v>
      </c>
      <c r="C58">
        <v>1</v>
      </c>
      <c r="D58" t="s">
        <v>471</v>
      </c>
      <c r="M58">
        <v>0</v>
      </c>
      <c r="N58">
        <v>0</v>
      </c>
      <c r="O58">
        <v>0</v>
      </c>
      <c r="P58">
        <v>0</v>
      </c>
      <c r="Q58">
        <v>0</v>
      </c>
      <c r="R58">
        <v>0</v>
      </c>
      <c r="S58" s="48">
        <v>0</v>
      </c>
      <c r="T58">
        <v>0</v>
      </c>
      <c r="U58">
        <v>0</v>
      </c>
      <c r="V58">
        <v>0</v>
      </c>
      <c r="W58">
        <v>0</v>
      </c>
      <c r="X58">
        <v>0</v>
      </c>
      <c r="Y58">
        <v>0</v>
      </c>
      <c r="Z58">
        <v>0</v>
      </c>
      <c r="AA58">
        <v>0</v>
      </c>
      <c r="AB58">
        <v>0</v>
      </c>
      <c r="AC58">
        <v>0</v>
      </c>
      <c r="AD58">
        <v>0</v>
      </c>
      <c r="AE58">
        <v>0</v>
      </c>
      <c r="AF58">
        <v>0</v>
      </c>
      <c r="AG58">
        <v>0</v>
      </c>
      <c r="AH58" t="b">
        <v>0</v>
      </c>
      <c r="AK58" t="s">
        <v>1901</v>
      </c>
    </row>
    <row r="59" spans="1:37" ht="15.75">
      <c r="A59">
        <v>24</v>
      </c>
      <c r="B59">
        <v>24</v>
      </c>
      <c r="C59">
        <v>1</v>
      </c>
      <c r="D59" t="s">
        <v>472</v>
      </c>
      <c r="M59">
        <v>0</v>
      </c>
      <c r="N59">
        <v>0</v>
      </c>
      <c r="O59">
        <v>0</v>
      </c>
      <c r="P59">
        <v>0</v>
      </c>
      <c r="Q59">
        <v>0</v>
      </c>
      <c r="R59">
        <v>0</v>
      </c>
      <c r="S59" s="48">
        <v>0</v>
      </c>
      <c r="T59">
        <v>0</v>
      </c>
      <c r="U59">
        <v>0</v>
      </c>
      <c r="V59">
        <v>0</v>
      </c>
      <c r="W59">
        <v>0</v>
      </c>
      <c r="X59">
        <v>0</v>
      </c>
      <c r="Y59">
        <v>0</v>
      </c>
      <c r="Z59">
        <v>0</v>
      </c>
      <c r="AA59">
        <v>0</v>
      </c>
      <c r="AB59">
        <v>0</v>
      </c>
      <c r="AC59">
        <v>0</v>
      </c>
      <c r="AD59">
        <v>0</v>
      </c>
      <c r="AE59">
        <v>0</v>
      </c>
      <c r="AF59">
        <v>0</v>
      </c>
      <c r="AG59">
        <v>0</v>
      </c>
      <c r="AH59" t="b">
        <v>0</v>
      </c>
      <c r="AK59" t="s">
        <v>1901</v>
      </c>
    </row>
    <row r="60" spans="1:37" ht="15.75">
      <c r="A60">
        <v>25</v>
      </c>
      <c r="B60">
        <v>25</v>
      </c>
      <c r="C60">
        <v>1</v>
      </c>
      <c r="D60" t="s">
        <v>473</v>
      </c>
      <c r="M60">
        <v>0</v>
      </c>
      <c r="N60">
        <v>0</v>
      </c>
      <c r="O60">
        <v>0</v>
      </c>
      <c r="P60">
        <v>0</v>
      </c>
      <c r="Q60">
        <v>0</v>
      </c>
      <c r="R60">
        <v>0</v>
      </c>
      <c r="S60" s="48">
        <v>0</v>
      </c>
      <c r="T60">
        <v>0</v>
      </c>
      <c r="U60">
        <v>0</v>
      </c>
      <c r="V60">
        <v>0</v>
      </c>
      <c r="W60">
        <v>0</v>
      </c>
      <c r="X60">
        <v>0</v>
      </c>
      <c r="Y60">
        <v>0</v>
      </c>
      <c r="Z60">
        <v>0</v>
      </c>
      <c r="AA60">
        <v>0</v>
      </c>
      <c r="AB60">
        <v>0</v>
      </c>
      <c r="AC60">
        <v>0</v>
      </c>
      <c r="AD60">
        <v>0</v>
      </c>
      <c r="AE60">
        <v>0</v>
      </c>
      <c r="AF60">
        <v>0</v>
      </c>
      <c r="AG60">
        <v>0</v>
      </c>
      <c r="AH60" t="b">
        <v>0</v>
      </c>
      <c r="AK60" t="s">
        <v>1901</v>
      </c>
    </row>
    <row r="61" spans="1:37" ht="15.75">
      <c r="A61">
        <v>26</v>
      </c>
      <c r="B61">
        <v>26</v>
      </c>
      <c r="C61">
        <v>1</v>
      </c>
      <c r="D61" t="s">
        <v>474</v>
      </c>
      <c r="M61">
        <v>0</v>
      </c>
      <c r="N61">
        <v>0</v>
      </c>
      <c r="O61">
        <v>0</v>
      </c>
      <c r="P61">
        <v>0</v>
      </c>
      <c r="Q61">
        <v>0</v>
      </c>
      <c r="R61">
        <v>0</v>
      </c>
      <c r="S61" s="48">
        <v>0</v>
      </c>
      <c r="T61">
        <v>0</v>
      </c>
      <c r="U61">
        <v>0</v>
      </c>
      <c r="V61">
        <v>0</v>
      </c>
      <c r="W61">
        <v>0</v>
      </c>
      <c r="X61">
        <v>0</v>
      </c>
      <c r="Y61">
        <v>0</v>
      </c>
      <c r="Z61">
        <v>0</v>
      </c>
      <c r="AA61">
        <v>0</v>
      </c>
      <c r="AB61">
        <v>0</v>
      </c>
      <c r="AC61">
        <v>0</v>
      </c>
      <c r="AD61">
        <v>0</v>
      </c>
      <c r="AE61">
        <v>0</v>
      </c>
      <c r="AF61">
        <v>0</v>
      </c>
      <c r="AG61">
        <v>0</v>
      </c>
      <c r="AH61" t="b">
        <v>0</v>
      </c>
      <c r="AK61" t="s">
        <v>1901</v>
      </c>
    </row>
    <row r="62" spans="1:37" ht="15.75">
      <c r="A62">
        <v>27</v>
      </c>
      <c r="B62">
        <v>27</v>
      </c>
      <c r="C62">
        <v>1</v>
      </c>
      <c r="D62" t="s">
        <v>475</v>
      </c>
      <c r="M62">
        <v>0</v>
      </c>
      <c r="N62">
        <v>0</v>
      </c>
      <c r="O62">
        <v>0</v>
      </c>
      <c r="P62">
        <v>0</v>
      </c>
      <c r="Q62">
        <v>0</v>
      </c>
      <c r="R62">
        <v>0</v>
      </c>
      <c r="S62" s="48">
        <v>0</v>
      </c>
      <c r="T62">
        <v>0</v>
      </c>
      <c r="U62">
        <v>0</v>
      </c>
      <c r="V62">
        <v>0</v>
      </c>
      <c r="W62">
        <v>0</v>
      </c>
      <c r="X62">
        <v>0</v>
      </c>
      <c r="Y62">
        <v>0</v>
      </c>
      <c r="Z62">
        <v>0</v>
      </c>
      <c r="AA62">
        <v>0</v>
      </c>
      <c r="AB62">
        <v>0</v>
      </c>
      <c r="AC62">
        <v>0</v>
      </c>
      <c r="AD62">
        <v>0</v>
      </c>
      <c r="AE62">
        <v>0</v>
      </c>
      <c r="AF62">
        <v>0</v>
      </c>
      <c r="AG62">
        <v>0</v>
      </c>
      <c r="AH62" t="b">
        <v>0</v>
      </c>
      <c r="AK62" t="s">
        <v>1901</v>
      </c>
    </row>
    <row r="63" spans="1:37" ht="15.75">
      <c r="A63">
        <v>28</v>
      </c>
      <c r="B63">
        <v>28</v>
      </c>
      <c r="C63">
        <v>1</v>
      </c>
      <c r="D63" t="s">
        <v>476</v>
      </c>
      <c r="M63">
        <v>0</v>
      </c>
      <c r="N63">
        <v>0</v>
      </c>
      <c r="O63">
        <v>0</v>
      </c>
      <c r="P63">
        <v>0</v>
      </c>
      <c r="Q63">
        <v>0</v>
      </c>
      <c r="R63">
        <v>0</v>
      </c>
      <c r="S63" s="48">
        <v>0</v>
      </c>
      <c r="T63">
        <v>0</v>
      </c>
      <c r="U63">
        <v>0</v>
      </c>
      <c r="V63">
        <v>0</v>
      </c>
      <c r="W63">
        <v>0</v>
      </c>
      <c r="X63">
        <v>0</v>
      </c>
      <c r="Y63">
        <v>0</v>
      </c>
      <c r="Z63">
        <v>0</v>
      </c>
      <c r="AA63">
        <v>0</v>
      </c>
      <c r="AB63">
        <v>0</v>
      </c>
      <c r="AC63">
        <v>0</v>
      </c>
      <c r="AD63">
        <v>0</v>
      </c>
      <c r="AE63">
        <v>0</v>
      </c>
      <c r="AF63">
        <v>0</v>
      </c>
      <c r="AG63">
        <v>0</v>
      </c>
      <c r="AH63" t="b">
        <v>0</v>
      </c>
      <c r="AK63" t="s">
        <v>1901</v>
      </c>
    </row>
    <row r="64" spans="1:37" ht="15.75">
      <c r="A64">
        <v>29</v>
      </c>
      <c r="B64">
        <v>29</v>
      </c>
      <c r="C64">
        <v>1</v>
      </c>
      <c r="D64" t="s">
        <v>477</v>
      </c>
      <c r="M64">
        <v>0</v>
      </c>
      <c r="N64">
        <v>0</v>
      </c>
      <c r="O64">
        <v>0</v>
      </c>
      <c r="P64">
        <v>0</v>
      </c>
      <c r="Q64">
        <v>0</v>
      </c>
      <c r="R64">
        <v>0</v>
      </c>
      <c r="S64" s="48">
        <v>0</v>
      </c>
      <c r="T64">
        <v>0</v>
      </c>
      <c r="U64">
        <v>0</v>
      </c>
      <c r="V64">
        <v>0</v>
      </c>
      <c r="W64">
        <v>0</v>
      </c>
      <c r="X64">
        <v>0</v>
      </c>
      <c r="Y64">
        <v>0</v>
      </c>
      <c r="Z64">
        <v>0</v>
      </c>
      <c r="AA64">
        <v>0</v>
      </c>
      <c r="AB64">
        <v>0</v>
      </c>
      <c r="AC64">
        <v>0</v>
      </c>
      <c r="AD64">
        <v>0</v>
      </c>
      <c r="AE64">
        <v>0</v>
      </c>
      <c r="AF64">
        <v>0</v>
      </c>
      <c r="AG64">
        <v>0</v>
      </c>
      <c r="AH64" t="b">
        <v>0</v>
      </c>
      <c r="AK64" t="s">
        <v>1901</v>
      </c>
    </row>
    <row r="65" spans="1:37" ht="15.75">
      <c r="A65">
        <v>30</v>
      </c>
      <c r="B65">
        <v>30</v>
      </c>
      <c r="C65">
        <v>1</v>
      </c>
      <c r="D65" t="s">
        <v>478</v>
      </c>
      <c r="M65">
        <v>0</v>
      </c>
      <c r="N65">
        <v>0</v>
      </c>
      <c r="O65">
        <v>0</v>
      </c>
      <c r="P65">
        <v>0</v>
      </c>
      <c r="Q65">
        <v>0</v>
      </c>
      <c r="R65">
        <v>0</v>
      </c>
      <c r="S65" s="48">
        <v>0</v>
      </c>
      <c r="T65">
        <v>0</v>
      </c>
      <c r="U65">
        <v>0</v>
      </c>
      <c r="V65">
        <v>0</v>
      </c>
      <c r="W65">
        <v>0</v>
      </c>
      <c r="X65">
        <v>0</v>
      </c>
      <c r="Y65">
        <v>0</v>
      </c>
      <c r="Z65">
        <v>0</v>
      </c>
      <c r="AA65">
        <v>0</v>
      </c>
      <c r="AB65">
        <v>0</v>
      </c>
      <c r="AC65">
        <v>0</v>
      </c>
      <c r="AD65">
        <v>0</v>
      </c>
      <c r="AE65">
        <v>0</v>
      </c>
      <c r="AF65">
        <v>0</v>
      </c>
      <c r="AG65">
        <v>0</v>
      </c>
      <c r="AH65" t="b">
        <v>0</v>
      </c>
      <c r="AK65" t="s">
        <v>1901</v>
      </c>
    </row>
    <row r="66" spans="1:37" ht="15.75">
      <c r="A66">
        <v>31</v>
      </c>
      <c r="B66">
        <v>31</v>
      </c>
      <c r="C66">
        <v>1</v>
      </c>
      <c r="D66" t="s">
        <v>479</v>
      </c>
      <c r="M66">
        <v>0</v>
      </c>
      <c r="N66">
        <v>0</v>
      </c>
      <c r="O66">
        <v>0</v>
      </c>
      <c r="P66">
        <v>0</v>
      </c>
      <c r="Q66">
        <v>0</v>
      </c>
      <c r="R66">
        <v>0</v>
      </c>
      <c r="S66" s="48">
        <v>0</v>
      </c>
      <c r="T66">
        <v>0</v>
      </c>
      <c r="U66">
        <v>0</v>
      </c>
      <c r="V66">
        <v>0</v>
      </c>
      <c r="W66">
        <v>0</v>
      </c>
      <c r="X66">
        <v>0</v>
      </c>
      <c r="Y66">
        <v>0</v>
      </c>
      <c r="Z66">
        <v>0</v>
      </c>
      <c r="AA66">
        <v>0</v>
      </c>
      <c r="AB66">
        <v>0</v>
      </c>
      <c r="AC66">
        <v>0</v>
      </c>
      <c r="AD66">
        <v>0</v>
      </c>
      <c r="AE66">
        <v>0</v>
      </c>
      <c r="AF66">
        <v>0</v>
      </c>
      <c r="AG66">
        <v>0</v>
      </c>
      <c r="AH66" t="b">
        <v>0</v>
      </c>
      <c r="AK66" t="s">
        <v>1901</v>
      </c>
    </row>
    <row r="67" spans="1:37" ht="15.75">
      <c r="A67">
        <v>32</v>
      </c>
      <c r="B67">
        <v>32</v>
      </c>
      <c r="C67">
        <v>1</v>
      </c>
      <c r="D67" t="s">
        <v>480</v>
      </c>
      <c r="M67">
        <v>0</v>
      </c>
      <c r="N67">
        <v>0</v>
      </c>
      <c r="O67">
        <v>0</v>
      </c>
      <c r="P67">
        <v>0</v>
      </c>
      <c r="Q67">
        <v>0</v>
      </c>
      <c r="R67">
        <v>0</v>
      </c>
      <c r="S67" s="48">
        <v>0</v>
      </c>
      <c r="T67">
        <v>0</v>
      </c>
      <c r="U67">
        <v>0</v>
      </c>
      <c r="V67">
        <v>0</v>
      </c>
      <c r="W67">
        <v>0</v>
      </c>
      <c r="X67">
        <v>0</v>
      </c>
      <c r="Y67">
        <v>0</v>
      </c>
      <c r="Z67">
        <v>0</v>
      </c>
      <c r="AA67">
        <v>0</v>
      </c>
      <c r="AB67">
        <v>0</v>
      </c>
      <c r="AC67">
        <v>0</v>
      </c>
      <c r="AD67">
        <v>0</v>
      </c>
      <c r="AE67">
        <v>0</v>
      </c>
      <c r="AF67">
        <v>0</v>
      </c>
      <c r="AG67">
        <v>0</v>
      </c>
      <c r="AH67" t="b">
        <v>0</v>
      </c>
      <c r="AK67" t="s">
        <v>1901</v>
      </c>
    </row>
    <row r="68" spans="1:37" ht="15.75">
      <c r="A68">
        <v>33</v>
      </c>
      <c r="B68">
        <v>33</v>
      </c>
      <c r="C68">
        <v>1</v>
      </c>
      <c r="D68" t="s">
        <v>481</v>
      </c>
      <c r="M68">
        <v>0</v>
      </c>
      <c r="N68">
        <v>0</v>
      </c>
      <c r="O68">
        <v>0</v>
      </c>
      <c r="P68">
        <v>0</v>
      </c>
      <c r="Q68">
        <v>0</v>
      </c>
      <c r="R68">
        <v>0</v>
      </c>
      <c r="S68" s="48">
        <v>0</v>
      </c>
      <c r="T68">
        <v>0</v>
      </c>
      <c r="U68">
        <v>0</v>
      </c>
      <c r="V68">
        <v>0</v>
      </c>
      <c r="W68">
        <v>0</v>
      </c>
      <c r="X68">
        <v>0</v>
      </c>
      <c r="Y68">
        <v>0</v>
      </c>
      <c r="Z68">
        <v>0</v>
      </c>
      <c r="AA68">
        <v>0</v>
      </c>
      <c r="AB68">
        <v>0</v>
      </c>
      <c r="AC68">
        <v>0</v>
      </c>
      <c r="AD68">
        <v>0</v>
      </c>
      <c r="AE68">
        <v>0</v>
      </c>
      <c r="AF68">
        <v>0</v>
      </c>
      <c r="AG68">
        <v>0</v>
      </c>
      <c r="AH68" t="b">
        <v>0</v>
      </c>
      <c r="AK68" t="s">
        <v>1901</v>
      </c>
    </row>
    <row r="69" spans="1:37" ht="16.5" thickBot="1">
      <c r="A69">
        <v>34</v>
      </c>
      <c r="B69">
        <v>34</v>
      </c>
      <c r="C69">
        <v>1</v>
      </c>
      <c r="D69" t="s">
        <v>482</v>
      </c>
      <c r="M69">
        <v>0</v>
      </c>
      <c r="N69">
        <v>0</v>
      </c>
      <c r="O69">
        <v>0</v>
      </c>
      <c r="P69">
        <v>0</v>
      </c>
      <c r="Q69">
        <v>0</v>
      </c>
      <c r="R69">
        <v>0</v>
      </c>
      <c r="S69" s="48">
        <v>0</v>
      </c>
      <c r="T69">
        <v>0</v>
      </c>
      <c r="U69">
        <v>0</v>
      </c>
      <c r="V69">
        <v>0</v>
      </c>
      <c r="W69">
        <v>0</v>
      </c>
      <c r="X69">
        <v>0</v>
      </c>
      <c r="Y69">
        <v>0</v>
      </c>
      <c r="Z69">
        <v>0</v>
      </c>
      <c r="AA69">
        <v>0</v>
      </c>
      <c r="AB69">
        <v>0</v>
      </c>
      <c r="AC69">
        <v>0</v>
      </c>
      <c r="AD69">
        <v>0</v>
      </c>
      <c r="AE69">
        <v>0</v>
      </c>
      <c r="AF69">
        <v>0</v>
      </c>
      <c r="AG69">
        <v>0</v>
      </c>
      <c r="AH69" t="b">
        <v>0</v>
      </c>
      <c r="AK69" t="s">
        <v>1901</v>
      </c>
    </row>
    <row r="70" spans="10:19" ht="16.5" thickBot="1">
      <c r="J70" t="s">
        <v>1017</v>
      </c>
      <c r="S70" s="47">
        <f>SUM(S2:S69)</f>
        <v>3372080</v>
      </c>
    </row>
  </sheetData>
  <sheetProtection/>
  <printOptions/>
  <pageMargins left="0.75" right="0.75" top="1" bottom="1" header="0.5" footer="0.5"/>
  <pageSetup horizontalDpi="600" verticalDpi="600" orientation="portrait" r:id="rId1"/>
</worksheet>
</file>

<file path=xl/worksheets/sheet43.xml><?xml version="1.0" encoding="utf-8"?>
<worksheet xmlns="http://schemas.openxmlformats.org/spreadsheetml/2006/main" xmlns:r="http://schemas.openxmlformats.org/officeDocument/2006/relationships">
  <sheetPr>
    <tabColor indexed="26"/>
  </sheetPr>
  <dimension ref="A1:U13"/>
  <sheetViews>
    <sheetView zoomScalePageLayoutView="0" workbookViewId="0" topLeftCell="A1">
      <selection activeCell="H2" sqref="H2"/>
    </sheetView>
  </sheetViews>
  <sheetFormatPr defaultColWidth="9.00390625" defaultRowHeight="15.75"/>
  <cols>
    <col min="1" max="5" width="9.00390625" style="10" customWidth="1"/>
    <col min="6" max="6" width="11.25390625" style="10" bestFit="1" customWidth="1"/>
    <col min="7" max="7" width="9.125" style="10" bestFit="1" customWidth="1"/>
    <col min="8" max="8" width="10.50390625" style="10" bestFit="1" customWidth="1"/>
    <col min="9" max="9" width="9.125" style="10" bestFit="1" customWidth="1"/>
    <col min="10" max="10" width="11.25390625" style="10" bestFit="1" customWidth="1"/>
    <col min="11" max="16384" width="9.00390625" style="10" customWidth="1"/>
  </cols>
  <sheetData>
    <row r="1" spans="1:21" ht="11.25">
      <c r="A1" s="10" t="s">
        <v>403</v>
      </c>
      <c r="B1" s="10" t="s">
        <v>404</v>
      </c>
      <c r="C1" s="10" t="s">
        <v>405</v>
      </c>
      <c r="D1" s="73" t="s">
        <v>374</v>
      </c>
      <c r="E1" s="10" t="s">
        <v>375</v>
      </c>
      <c r="F1" s="10" t="s">
        <v>539</v>
      </c>
      <c r="G1" s="10" t="s">
        <v>1862</v>
      </c>
      <c r="H1" s="10" t="s">
        <v>1863</v>
      </c>
      <c r="I1" s="10" t="s">
        <v>1864</v>
      </c>
      <c r="J1" s="73" t="s">
        <v>1865</v>
      </c>
      <c r="K1" s="10" t="s">
        <v>540</v>
      </c>
      <c r="L1" s="10" t="s">
        <v>541</v>
      </c>
      <c r="M1" s="10" t="s">
        <v>542</v>
      </c>
      <c r="N1" s="10" t="s">
        <v>543</v>
      </c>
      <c r="O1" s="10" t="s">
        <v>544</v>
      </c>
      <c r="P1" s="10" t="s">
        <v>411</v>
      </c>
      <c r="Q1" s="10" t="s">
        <v>410</v>
      </c>
      <c r="R1" s="10" t="s">
        <v>414</v>
      </c>
      <c r="S1" s="10" t="s">
        <v>413</v>
      </c>
      <c r="T1" s="10" t="s">
        <v>412</v>
      </c>
      <c r="U1" s="10" t="s">
        <v>415</v>
      </c>
    </row>
    <row r="2" spans="1:21" ht="11.25">
      <c r="A2" s="10">
        <v>1</v>
      </c>
      <c r="B2" s="10">
        <v>1</v>
      </c>
      <c r="C2" s="10">
        <v>0</v>
      </c>
      <c r="D2" s="73" t="s">
        <v>1897</v>
      </c>
      <c r="F2" s="292">
        <v>0</v>
      </c>
      <c r="G2" s="292">
        <v>0</v>
      </c>
      <c r="H2" s="292">
        <v>1966305</v>
      </c>
      <c r="I2" s="292">
        <v>0</v>
      </c>
      <c r="J2" s="293">
        <v>1966305</v>
      </c>
      <c r="K2" s="10">
        <v>0</v>
      </c>
      <c r="L2" s="10">
        <v>0</v>
      </c>
      <c r="M2" s="10">
        <v>0</v>
      </c>
      <c r="N2" s="10">
        <v>0</v>
      </c>
      <c r="O2" s="10">
        <v>0</v>
      </c>
      <c r="P2" s="10" t="b">
        <v>1</v>
      </c>
      <c r="R2" s="10" t="s">
        <v>1496</v>
      </c>
      <c r="S2" s="10" t="s">
        <v>545</v>
      </c>
      <c r="U2" s="10" t="s">
        <v>1901</v>
      </c>
    </row>
    <row r="3" spans="1:21" ht="11.25">
      <c r="A3" s="10">
        <v>2</v>
      </c>
      <c r="B3" s="10">
        <v>2</v>
      </c>
      <c r="C3" s="10">
        <v>0</v>
      </c>
      <c r="D3" s="73" t="s">
        <v>1866</v>
      </c>
      <c r="F3" s="292">
        <v>22420574</v>
      </c>
      <c r="G3" s="292">
        <v>43318</v>
      </c>
      <c r="H3" s="292">
        <v>0</v>
      </c>
      <c r="I3" s="292">
        <v>0</v>
      </c>
      <c r="J3" s="293">
        <v>22463892</v>
      </c>
      <c r="K3" s="10">
        <v>0</v>
      </c>
      <c r="L3" s="10">
        <v>0</v>
      </c>
      <c r="M3" s="10">
        <v>0</v>
      </c>
      <c r="N3" s="10">
        <v>0</v>
      </c>
      <c r="O3" s="10">
        <v>0</v>
      </c>
      <c r="P3" s="10" t="b">
        <v>1</v>
      </c>
      <c r="R3" s="10" t="s">
        <v>1496</v>
      </c>
      <c r="S3" s="10" t="s">
        <v>545</v>
      </c>
      <c r="U3" s="10" t="s">
        <v>1901</v>
      </c>
    </row>
    <row r="4" spans="1:21" ht="11.25">
      <c r="A4" s="10">
        <v>3</v>
      </c>
      <c r="B4" s="10">
        <v>3</v>
      </c>
      <c r="C4" s="10">
        <v>0</v>
      </c>
      <c r="D4" s="73" t="s">
        <v>1867</v>
      </c>
      <c r="F4" s="292">
        <v>0</v>
      </c>
      <c r="G4" s="292">
        <v>0</v>
      </c>
      <c r="H4" s="292">
        <v>0</v>
      </c>
      <c r="I4" s="292">
        <v>0</v>
      </c>
      <c r="J4" s="293">
        <v>0</v>
      </c>
      <c r="K4" s="10">
        <v>0</v>
      </c>
      <c r="L4" s="10">
        <v>0</v>
      </c>
      <c r="M4" s="10">
        <v>0</v>
      </c>
      <c r="N4" s="10">
        <v>0</v>
      </c>
      <c r="O4" s="10">
        <v>0</v>
      </c>
      <c r="P4" s="10" t="b">
        <v>1</v>
      </c>
      <c r="R4" s="10" t="s">
        <v>1496</v>
      </c>
      <c r="S4" s="10" t="s">
        <v>545</v>
      </c>
      <c r="U4" s="10" t="s">
        <v>1901</v>
      </c>
    </row>
    <row r="5" spans="1:21" ht="11.25">
      <c r="A5" s="10">
        <v>4</v>
      </c>
      <c r="B5" s="10">
        <v>4</v>
      </c>
      <c r="C5" s="10">
        <v>0</v>
      </c>
      <c r="D5" s="73" t="s">
        <v>1868</v>
      </c>
      <c r="F5" s="292">
        <v>11167925</v>
      </c>
      <c r="G5" s="292">
        <v>0</v>
      </c>
      <c r="H5" s="292">
        <v>426598</v>
      </c>
      <c r="I5" s="292">
        <v>0</v>
      </c>
      <c r="J5" s="293">
        <v>11594523</v>
      </c>
      <c r="K5" s="10">
        <v>0</v>
      </c>
      <c r="L5" s="10">
        <v>0</v>
      </c>
      <c r="M5" s="10">
        <v>0</v>
      </c>
      <c r="N5" s="10">
        <v>0</v>
      </c>
      <c r="O5" s="10">
        <v>0</v>
      </c>
      <c r="P5" s="10" t="b">
        <v>1</v>
      </c>
      <c r="R5" s="10" t="s">
        <v>1496</v>
      </c>
      <c r="S5" s="10" t="s">
        <v>545</v>
      </c>
      <c r="U5" s="10" t="s">
        <v>1901</v>
      </c>
    </row>
    <row r="6" spans="1:21" ht="11.25">
      <c r="A6" s="10">
        <v>5</v>
      </c>
      <c r="B6" s="10">
        <v>5</v>
      </c>
      <c r="C6" s="10">
        <v>0</v>
      </c>
      <c r="D6" s="73" t="s">
        <v>1869</v>
      </c>
      <c r="F6" s="292">
        <v>0</v>
      </c>
      <c r="G6" s="292">
        <v>0</v>
      </c>
      <c r="H6" s="292">
        <v>0</v>
      </c>
      <c r="I6" s="292">
        <v>0</v>
      </c>
      <c r="J6" s="293">
        <v>0</v>
      </c>
      <c r="K6" s="10">
        <v>0</v>
      </c>
      <c r="L6" s="10">
        <v>0</v>
      </c>
      <c r="M6" s="10">
        <v>0</v>
      </c>
      <c r="N6" s="10">
        <v>0</v>
      </c>
      <c r="O6" s="10">
        <v>0</v>
      </c>
      <c r="P6" s="10" t="b">
        <v>1</v>
      </c>
      <c r="R6" s="10" t="s">
        <v>1496</v>
      </c>
      <c r="S6" s="10" t="s">
        <v>545</v>
      </c>
      <c r="U6" s="10" t="s">
        <v>1901</v>
      </c>
    </row>
    <row r="7" spans="1:21" ht="11.25">
      <c r="A7" s="10">
        <v>6</v>
      </c>
      <c r="B7" s="10">
        <v>6</v>
      </c>
      <c r="C7" s="10">
        <v>0</v>
      </c>
      <c r="D7" s="73" t="s">
        <v>1898</v>
      </c>
      <c r="F7" s="292">
        <v>13939992</v>
      </c>
      <c r="G7" s="292">
        <v>28925</v>
      </c>
      <c r="H7" s="292">
        <v>0</v>
      </c>
      <c r="I7" s="292">
        <v>0</v>
      </c>
      <c r="J7" s="293">
        <v>13968917</v>
      </c>
      <c r="K7" s="10">
        <v>0</v>
      </c>
      <c r="L7" s="10">
        <v>0</v>
      </c>
      <c r="M7" s="10">
        <v>0</v>
      </c>
      <c r="N7" s="10">
        <v>0</v>
      </c>
      <c r="O7" s="10">
        <v>0</v>
      </c>
      <c r="P7" s="10" t="b">
        <v>1</v>
      </c>
      <c r="R7" s="10" t="s">
        <v>1496</v>
      </c>
      <c r="S7" s="10" t="s">
        <v>545</v>
      </c>
      <c r="U7" s="10" t="s">
        <v>1901</v>
      </c>
    </row>
    <row r="8" spans="1:21" ht="11.25">
      <c r="A8" s="10">
        <v>7</v>
      </c>
      <c r="B8" s="10">
        <v>7</v>
      </c>
      <c r="C8" s="10">
        <v>0</v>
      </c>
      <c r="D8" s="73" t="s">
        <v>1896</v>
      </c>
      <c r="F8" s="292">
        <v>7546998</v>
      </c>
      <c r="G8" s="292">
        <v>34907</v>
      </c>
      <c r="H8" s="292">
        <v>0</v>
      </c>
      <c r="I8" s="292">
        <v>0</v>
      </c>
      <c r="J8" s="293">
        <v>7581905</v>
      </c>
      <c r="K8" s="10">
        <v>0</v>
      </c>
      <c r="L8" s="10">
        <v>0</v>
      </c>
      <c r="M8" s="10">
        <v>0</v>
      </c>
      <c r="N8" s="10">
        <v>0</v>
      </c>
      <c r="O8" s="10">
        <v>0</v>
      </c>
      <c r="P8" s="10" t="b">
        <v>1</v>
      </c>
      <c r="R8" s="10" t="s">
        <v>1496</v>
      </c>
      <c r="S8" s="10" t="s">
        <v>545</v>
      </c>
      <c r="U8" s="10" t="s">
        <v>1901</v>
      </c>
    </row>
    <row r="9" spans="1:21" ht="11.25">
      <c r="A9" s="10">
        <v>8</v>
      </c>
      <c r="B9" s="10">
        <v>8</v>
      </c>
      <c r="C9" s="10">
        <v>0</v>
      </c>
      <c r="D9" s="73" t="s">
        <v>1899</v>
      </c>
      <c r="F9" s="292">
        <v>78846577</v>
      </c>
      <c r="G9" s="292">
        <v>424103</v>
      </c>
      <c r="H9" s="292">
        <v>0</v>
      </c>
      <c r="I9" s="292">
        <v>0</v>
      </c>
      <c r="J9" s="293">
        <v>79270680</v>
      </c>
      <c r="K9" s="10">
        <v>0</v>
      </c>
      <c r="L9" s="10">
        <v>0</v>
      </c>
      <c r="M9" s="10">
        <v>0</v>
      </c>
      <c r="N9" s="10">
        <v>0</v>
      </c>
      <c r="O9" s="10">
        <v>0</v>
      </c>
      <c r="P9" s="10" t="b">
        <v>1</v>
      </c>
      <c r="R9" s="10" t="s">
        <v>1496</v>
      </c>
      <c r="S9" s="10" t="s">
        <v>545</v>
      </c>
      <c r="U9" s="10" t="s">
        <v>1901</v>
      </c>
    </row>
    <row r="10" spans="1:21" ht="11.25">
      <c r="A10" s="10">
        <v>9</v>
      </c>
      <c r="B10" s="10">
        <v>9</v>
      </c>
      <c r="C10" s="10">
        <v>0</v>
      </c>
      <c r="D10" s="73" t="s">
        <v>1497</v>
      </c>
      <c r="F10" s="292">
        <v>0</v>
      </c>
      <c r="G10" s="292">
        <v>0</v>
      </c>
      <c r="H10" s="292">
        <v>0</v>
      </c>
      <c r="I10" s="292">
        <v>0</v>
      </c>
      <c r="J10" s="293">
        <v>0</v>
      </c>
      <c r="K10" s="10">
        <v>0</v>
      </c>
      <c r="L10" s="10">
        <v>0</v>
      </c>
      <c r="M10" s="10">
        <v>0</v>
      </c>
      <c r="N10" s="10">
        <v>0</v>
      </c>
      <c r="O10" s="10">
        <v>0</v>
      </c>
      <c r="P10" s="10" t="b">
        <v>1</v>
      </c>
      <c r="R10" s="10" t="s">
        <v>1496</v>
      </c>
      <c r="S10" s="10" t="s">
        <v>545</v>
      </c>
      <c r="U10" s="10" t="s">
        <v>1901</v>
      </c>
    </row>
    <row r="11" spans="1:21" ht="11.25">
      <c r="A11" s="10">
        <v>10</v>
      </c>
      <c r="B11" s="10">
        <v>10</v>
      </c>
      <c r="C11" s="10">
        <v>0</v>
      </c>
      <c r="D11" s="73" t="s">
        <v>1874</v>
      </c>
      <c r="F11" s="292">
        <v>6410063</v>
      </c>
      <c r="G11" s="292">
        <v>457</v>
      </c>
      <c r="H11" s="292">
        <v>0</v>
      </c>
      <c r="I11" s="292">
        <v>0</v>
      </c>
      <c r="J11" s="293">
        <v>6410520</v>
      </c>
      <c r="K11" s="10">
        <v>0</v>
      </c>
      <c r="L11" s="10">
        <v>0</v>
      </c>
      <c r="M11" s="10">
        <v>0</v>
      </c>
      <c r="N11" s="10">
        <v>0</v>
      </c>
      <c r="O11" s="10">
        <v>0</v>
      </c>
      <c r="P11" s="10" t="b">
        <v>1</v>
      </c>
      <c r="R11" s="10" t="s">
        <v>1496</v>
      </c>
      <c r="S11" s="10" t="s">
        <v>545</v>
      </c>
      <c r="U11" s="10" t="s">
        <v>1901</v>
      </c>
    </row>
    <row r="12" spans="1:21" ht="11.25">
      <c r="A12" s="10">
        <v>11</v>
      </c>
      <c r="B12" s="10">
        <v>11</v>
      </c>
      <c r="C12" s="10">
        <v>0</v>
      </c>
      <c r="D12" s="73" t="s">
        <v>1870</v>
      </c>
      <c r="F12" s="292">
        <v>4168361</v>
      </c>
      <c r="G12" s="292">
        <v>217</v>
      </c>
      <c r="H12" s="292">
        <v>20273238</v>
      </c>
      <c r="I12" s="292">
        <v>0</v>
      </c>
      <c r="J12" s="293">
        <v>24441816</v>
      </c>
      <c r="K12" s="10">
        <v>0</v>
      </c>
      <c r="L12" s="10">
        <v>0</v>
      </c>
      <c r="M12" s="10">
        <v>0</v>
      </c>
      <c r="N12" s="10">
        <v>0</v>
      </c>
      <c r="O12" s="10">
        <v>0</v>
      </c>
      <c r="P12" s="10" t="b">
        <v>1</v>
      </c>
      <c r="R12" s="10" t="s">
        <v>1496</v>
      </c>
      <c r="S12" s="10" t="s">
        <v>545</v>
      </c>
      <c r="U12" s="10" t="s">
        <v>1901</v>
      </c>
    </row>
    <row r="13" spans="1:21" ht="11.25">
      <c r="A13" s="10">
        <v>12</v>
      </c>
      <c r="B13" s="10">
        <v>12</v>
      </c>
      <c r="C13" s="10">
        <v>0</v>
      </c>
      <c r="D13" s="10" t="s">
        <v>1871</v>
      </c>
      <c r="F13" s="294">
        <v>144500490</v>
      </c>
      <c r="G13" s="294">
        <v>531927</v>
      </c>
      <c r="H13" s="294">
        <v>22666141</v>
      </c>
      <c r="I13" s="292">
        <v>0</v>
      </c>
      <c r="J13" s="292">
        <v>167698558</v>
      </c>
      <c r="K13" s="10">
        <v>0</v>
      </c>
      <c r="L13" s="10">
        <v>0</v>
      </c>
      <c r="M13" s="10">
        <v>0</v>
      </c>
      <c r="N13" s="10">
        <v>0</v>
      </c>
      <c r="O13" s="10">
        <v>0</v>
      </c>
      <c r="P13" s="10" t="b">
        <v>1</v>
      </c>
      <c r="S13" s="10" t="s">
        <v>546</v>
      </c>
      <c r="U13" s="10" t="s">
        <v>1901</v>
      </c>
    </row>
  </sheetData>
  <sheetProtection/>
  <printOptions/>
  <pageMargins left="0.75" right="0.75" top="1" bottom="1" header="0.5" footer="0.5"/>
  <pageSetup horizontalDpi="600" verticalDpi="600" orientation="portrait" r:id="rId1"/>
</worksheet>
</file>

<file path=xl/worksheets/sheet44.xml><?xml version="1.0" encoding="utf-8"?>
<worksheet xmlns="http://schemas.openxmlformats.org/spreadsheetml/2006/main" xmlns:r="http://schemas.openxmlformats.org/officeDocument/2006/relationships">
  <sheetPr>
    <tabColor indexed="26"/>
  </sheetPr>
  <dimension ref="A1:S97"/>
  <sheetViews>
    <sheetView zoomScalePageLayoutView="0" workbookViewId="0" topLeftCell="A1">
      <selection activeCell="G24" sqref="G24"/>
    </sheetView>
  </sheetViews>
  <sheetFormatPr defaultColWidth="9.00390625" defaultRowHeight="15.75"/>
  <cols>
    <col min="4" max="4" width="23.50390625" style="0" customWidth="1"/>
  </cols>
  <sheetData>
    <row r="1" spans="1:19" ht="15.75">
      <c r="A1" s="37" t="s">
        <v>403</v>
      </c>
      <c r="B1" s="37" t="s">
        <v>404</v>
      </c>
      <c r="C1" s="37" t="s">
        <v>405</v>
      </c>
      <c r="D1" s="37" t="s">
        <v>374</v>
      </c>
      <c r="E1" s="37" t="s">
        <v>375</v>
      </c>
      <c r="F1" s="37" t="s">
        <v>1381</v>
      </c>
      <c r="G1" s="37" t="s">
        <v>1382</v>
      </c>
      <c r="H1" s="37" t="s">
        <v>1383</v>
      </c>
      <c r="I1" s="37" t="s">
        <v>1865</v>
      </c>
      <c r="J1" s="37" t="s">
        <v>1384</v>
      </c>
      <c r="K1" s="37" t="s">
        <v>1385</v>
      </c>
      <c r="L1" s="37" t="s">
        <v>1386</v>
      </c>
      <c r="M1" s="37" t="s">
        <v>544</v>
      </c>
      <c r="N1" s="37" t="s">
        <v>411</v>
      </c>
      <c r="O1" s="37" t="s">
        <v>414</v>
      </c>
      <c r="P1" s="37" t="s">
        <v>410</v>
      </c>
      <c r="Q1" s="37" t="s">
        <v>412</v>
      </c>
      <c r="R1" s="37" t="s">
        <v>413</v>
      </c>
      <c r="S1" s="37" t="s">
        <v>415</v>
      </c>
    </row>
    <row r="2" spans="1:19" ht="15.75">
      <c r="A2" s="37">
        <v>1</v>
      </c>
      <c r="B2" s="37">
        <v>1</v>
      </c>
      <c r="C2" s="37">
        <v>0</v>
      </c>
      <c r="D2" s="37" t="s">
        <v>1387</v>
      </c>
      <c r="E2" s="37"/>
      <c r="F2" s="37"/>
      <c r="G2" s="37">
        <v>0</v>
      </c>
      <c r="H2" s="37">
        <v>0</v>
      </c>
      <c r="I2" s="37">
        <v>0</v>
      </c>
      <c r="J2" s="37">
        <v>0</v>
      </c>
      <c r="K2" s="37">
        <v>0</v>
      </c>
      <c r="L2" s="37">
        <v>0</v>
      </c>
      <c r="M2" s="37">
        <v>0</v>
      </c>
      <c r="N2" s="37" t="b">
        <v>0</v>
      </c>
      <c r="O2" s="37"/>
      <c r="P2" s="37" t="s">
        <v>417</v>
      </c>
      <c r="Q2" s="37" t="s">
        <v>1388</v>
      </c>
      <c r="R2" s="37" t="s">
        <v>1389</v>
      </c>
      <c r="S2" s="37" t="s">
        <v>1901</v>
      </c>
    </row>
    <row r="3" spans="1:19" ht="15.75">
      <c r="A3" s="37">
        <v>2</v>
      </c>
      <c r="B3" s="37">
        <v>2</v>
      </c>
      <c r="C3" s="37">
        <v>0</v>
      </c>
      <c r="D3" s="37" t="s">
        <v>1640</v>
      </c>
      <c r="E3" s="37"/>
      <c r="F3" s="37"/>
      <c r="G3" s="37">
        <v>0</v>
      </c>
      <c r="H3" s="37">
        <v>0</v>
      </c>
      <c r="I3" s="37">
        <v>0</v>
      </c>
      <c r="J3" s="37">
        <v>0</v>
      </c>
      <c r="K3" s="37">
        <v>0</v>
      </c>
      <c r="L3" s="37">
        <v>0</v>
      </c>
      <c r="M3" s="37">
        <v>0</v>
      </c>
      <c r="N3" s="37" t="b">
        <v>0</v>
      </c>
      <c r="O3" s="37"/>
      <c r="P3" s="37" t="s">
        <v>417</v>
      </c>
      <c r="Q3" s="37" t="s">
        <v>1388</v>
      </c>
      <c r="R3" s="37" t="s">
        <v>1389</v>
      </c>
      <c r="S3" s="37" t="s">
        <v>1901</v>
      </c>
    </row>
    <row r="4" spans="1:19" ht="15.75">
      <c r="A4" s="37">
        <v>3</v>
      </c>
      <c r="B4" s="37">
        <v>3</v>
      </c>
      <c r="C4" s="37">
        <v>0</v>
      </c>
      <c r="D4" s="37" t="s">
        <v>1888</v>
      </c>
      <c r="E4" s="37"/>
      <c r="F4" s="37"/>
      <c r="G4" s="37">
        <v>7404499</v>
      </c>
      <c r="H4" s="37">
        <v>0</v>
      </c>
      <c r="I4" s="37">
        <v>0</v>
      </c>
      <c r="J4" s="37">
        <v>0</v>
      </c>
      <c r="K4" s="37">
        <v>0</v>
      </c>
      <c r="L4" s="37">
        <v>0</v>
      </c>
      <c r="M4" s="37">
        <v>0</v>
      </c>
      <c r="N4" s="37" t="b">
        <v>0</v>
      </c>
      <c r="O4" s="37" t="s">
        <v>1498</v>
      </c>
      <c r="P4" s="37" t="s">
        <v>417</v>
      </c>
      <c r="Q4" s="37" t="s">
        <v>418</v>
      </c>
      <c r="R4" s="37" t="s">
        <v>1389</v>
      </c>
      <c r="S4" s="37" t="s">
        <v>1901</v>
      </c>
    </row>
    <row r="5" spans="1:19" ht="15.75">
      <c r="A5" s="37">
        <v>4</v>
      </c>
      <c r="B5" s="37">
        <v>4</v>
      </c>
      <c r="C5" s="37">
        <v>0</v>
      </c>
      <c r="D5" s="37" t="s">
        <v>1889</v>
      </c>
      <c r="E5" s="37"/>
      <c r="F5" s="37"/>
      <c r="G5" s="37">
        <v>983521</v>
      </c>
      <c r="H5" s="37">
        <v>0</v>
      </c>
      <c r="I5" s="37">
        <v>0</v>
      </c>
      <c r="J5" s="37">
        <v>0</v>
      </c>
      <c r="K5" s="37">
        <v>0</v>
      </c>
      <c r="L5" s="37">
        <v>0</v>
      </c>
      <c r="M5" s="37">
        <v>0</v>
      </c>
      <c r="N5" s="37" t="b">
        <v>0</v>
      </c>
      <c r="O5" s="37" t="s">
        <v>1499</v>
      </c>
      <c r="P5" s="37" t="s">
        <v>417</v>
      </c>
      <c r="Q5" s="37" t="s">
        <v>418</v>
      </c>
      <c r="R5" s="37" t="s">
        <v>1389</v>
      </c>
      <c r="S5" s="37" t="s">
        <v>1901</v>
      </c>
    </row>
    <row r="6" spans="1:19" ht="15.75">
      <c r="A6" s="37">
        <v>5</v>
      </c>
      <c r="B6" s="37">
        <v>5</v>
      </c>
      <c r="C6" s="37">
        <v>0</v>
      </c>
      <c r="D6" s="37" t="s">
        <v>1500</v>
      </c>
      <c r="E6" s="37"/>
      <c r="F6" s="37"/>
      <c r="G6" s="37">
        <v>0</v>
      </c>
      <c r="H6" s="37">
        <v>0</v>
      </c>
      <c r="I6" s="37">
        <v>0</v>
      </c>
      <c r="J6" s="37">
        <v>0</v>
      </c>
      <c r="K6" s="37">
        <v>0</v>
      </c>
      <c r="L6" s="37">
        <v>0</v>
      </c>
      <c r="M6" s="37">
        <v>0</v>
      </c>
      <c r="N6" s="37" t="b">
        <v>0</v>
      </c>
      <c r="O6" s="37" t="s">
        <v>1501</v>
      </c>
      <c r="P6" s="37" t="s">
        <v>417</v>
      </c>
      <c r="Q6" s="37" t="s">
        <v>418</v>
      </c>
      <c r="R6" s="37" t="s">
        <v>1389</v>
      </c>
      <c r="S6" s="37" t="s">
        <v>1901</v>
      </c>
    </row>
    <row r="7" spans="1:19" ht="15.75">
      <c r="A7" s="37">
        <v>6</v>
      </c>
      <c r="B7" s="37">
        <v>6</v>
      </c>
      <c r="C7" s="37">
        <v>0</v>
      </c>
      <c r="D7" s="37" t="s">
        <v>1900</v>
      </c>
      <c r="E7" s="37"/>
      <c r="F7" s="37"/>
      <c r="G7" s="37">
        <v>8376318</v>
      </c>
      <c r="H7" s="37">
        <v>0</v>
      </c>
      <c r="I7" s="37">
        <v>0</v>
      </c>
      <c r="J7" s="37">
        <v>0</v>
      </c>
      <c r="K7" s="37">
        <v>0</v>
      </c>
      <c r="L7" s="37">
        <v>0</v>
      </c>
      <c r="M7" s="37">
        <v>0</v>
      </c>
      <c r="N7" s="37" t="b">
        <v>0</v>
      </c>
      <c r="O7" s="37" t="s">
        <v>1502</v>
      </c>
      <c r="P7" s="37" t="s">
        <v>417</v>
      </c>
      <c r="Q7" s="37" t="s">
        <v>418</v>
      </c>
      <c r="R7" s="37" t="s">
        <v>1389</v>
      </c>
      <c r="S7" s="37" t="s">
        <v>1901</v>
      </c>
    </row>
    <row r="8" spans="1:19" ht="15.75">
      <c r="A8" s="37">
        <v>7</v>
      </c>
      <c r="B8" s="37">
        <v>7</v>
      </c>
      <c r="C8" s="37">
        <v>0</v>
      </c>
      <c r="D8" s="37" t="s">
        <v>1390</v>
      </c>
      <c r="E8" s="37"/>
      <c r="F8" s="37"/>
      <c r="G8" s="37">
        <v>9350899</v>
      </c>
      <c r="H8" s="37">
        <v>0</v>
      </c>
      <c r="I8" s="37">
        <v>0</v>
      </c>
      <c r="J8" s="37">
        <v>0</v>
      </c>
      <c r="K8" s="37">
        <v>0</v>
      </c>
      <c r="L8" s="37">
        <v>0</v>
      </c>
      <c r="M8" s="37">
        <v>0</v>
      </c>
      <c r="N8" s="37" t="b">
        <v>0</v>
      </c>
      <c r="O8" s="37" t="s">
        <v>1503</v>
      </c>
      <c r="P8" s="37" t="s">
        <v>417</v>
      </c>
      <c r="Q8" s="37" t="s">
        <v>418</v>
      </c>
      <c r="R8" s="37" t="s">
        <v>1389</v>
      </c>
      <c r="S8" s="37" t="s">
        <v>1901</v>
      </c>
    </row>
    <row r="9" spans="1:19" ht="15.75">
      <c r="A9" s="37">
        <v>8</v>
      </c>
      <c r="B9" s="37">
        <v>8</v>
      </c>
      <c r="C9" s="37">
        <v>0</v>
      </c>
      <c r="D9" s="37" t="s">
        <v>1391</v>
      </c>
      <c r="E9" s="37"/>
      <c r="F9" s="37"/>
      <c r="G9" s="37">
        <v>1056792</v>
      </c>
      <c r="H9" s="37">
        <v>0</v>
      </c>
      <c r="I9" s="37">
        <v>0</v>
      </c>
      <c r="J9" s="37">
        <v>0</v>
      </c>
      <c r="K9" s="37">
        <v>0</v>
      </c>
      <c r="L9" s="37">
        <v>0</v>
      </c>
      <c r="M9" s="37">
        <v>0</v>
      </c>
      <c r="N9" s="37" t="b">
        <v>0</v>
      </c>
      <c r="O9" s="37" t="s">
        <v>1504</v>
      </c>
      <c r="P9" s="37" t="s">
        <v>417</v>
      </c>
      <c r="Q9" s="37" t="s">
        <v>418</v>
      </c>
      <c r="R9" s="37" t="s">
        <v>1389</v>
      </c>
      <c r="S9" s="37" t="s">
        <v>1901</v>
      </c>
    </row>
    <row r="10" spans="1:19" ht="15.75">
      <c r="A10" s="37">
        <v>9</v>
      </c>
      <c r="B10" s="37">
        <v>9</v>
      </c>
      <c r="C10" s="37">
        <v>0</v>
      </c>
      <c r="D10" s="37" t="s">
        <v>1304</v>
      </c>
      <c r="E10" s="37"/>
      <c r="F10" s="37"/>
      <c r="G10" s="37">
        <v>396464</v>
      </c>
      <c r="H10" s="37">
        <v>0</v>
      </c>
      <c r="I10" s="37">
        <v>0</v>
      </c>
      <c r="J10" s="37">
        <v>0</v>
      </c>
      <c r="K10" s="37">
        <v>0</v>
      </c>
      <c r="L10" s="37">
        <v>0</v>
      </c>
      <c r="M10" s="37">
        <v>0</v>
      </c>
      <c r="N10" s="37" t="b">
        <v>0</v>
      </c>
      <c r="O10" s="37" t="s">
        <v>1505</v>
      </c>
      <c r="P10" s="37" t="s">
        <v>417</v>
      </c>
      <c r="Q10" s="37" t="s">
        <v>418</v>
      </c>
      <c r="R10" s="37" t="s">
        <v>1389</v>
      </c>
      <c r="S10" s="37" t="s">
        <v>1901</v>
      </c>
    </row>
    <row r="11" spans="1:19" ht="15.75">
      <c r="A11" s="37">
        <v>10</v>
      </c>
      <c r="B11" s="37">
        <v>10</v>
      </c>
      <c r="C11" s="37">
        <v>0</v>
      </c>
      <c r="D11" s="37" t="s">
        <v>1394</v>
      </c>
      <c r="E11" s="37"/>
      <c r="F11" s="37"/>
      <c r="G11" s="37">
        <v>15933099</v>
      </c>
      <c r="H11" s="37">
        <v>0</v>
      </c>
      <c r="I11" s="37">
        <v>0</v>
      </c>
      <c r="J11" s="37">
        <v>0</v>
      </c>
      <c r="K11" s="37">
        <v>0</v>
      </c>
      <c r="L11" s="37">
        <v>0</v>
      </c>
      <c r="M11" s="37">
        <v>0</v>
      </c>
      <c r="N11" s="37" t="b">
        <v>0</v>
      </c>
      <c r="O11" s="37" t="s">
        <v>1506</v>
      </c>
      <c r="P11" s="37" t="s">
        <v>417</v>
      </c>
      <c r="Q11" s="37" t="s">
        <v>418</v>
      </c>
      <c r="R11" s="37" t="s">
        <v>1389</v>
      </c>
      <c r="S11" s="37" t="s">
        <v>1901</v>
      </c>
    </row>
    <row r="12" spans="1:19" ht="15.75">
      <c r="A12" s="37">
        <v>11</v>
      </c>
      <c r="B12" s="37">
        <v>11</v>
      </c>
      <c r="C12" s="37">
        <v>0</v>
      </c>
      <c r="D12" s="37" t="s">
        <v>1507</v>
      </c>
      <c r="E12" s="37"/>
      <c r="F12" s="37"/>
      <c r="G12" s="37">
        <v>43501592</v>
      </c>
      <c r="H12" s="37">
        <v>0</v>
      </c>
      <c r="I12" s="37">
        <v>0</v>
      </c>
      <c r="J12" s="37">
        <v>0</v>
      </c>
      <c r="K12" s="37">
        <v>0</v>
      </c>
      <c r="L12" s="37">
        <v>0</v>
      </c>
      <c r="M12" s="37">
        <v>0</v>
      </c>
      <c r="N12" s="37" t="b">
        <v>1</v>
      </c>
      <c r="O12" s="37"/>
      <c r="P12" s="37" t="s">
        <v>821</v>
      </c>
      <c r="Q12" s="37" t="s">
        <v>418</v>
      </c>
      <c r="R12" s="37" t="s">
        <v>1395</v>
      </c>
      <c r="S12" s="37" t="s">
        <v>1901</v>
      </c>
    </row>
    <row r="13" spans="1:19" ht="15.75">
      <c r="A13" s="37">
        <v>12</v>
      </c>
      <c r="B13" s="37">
        <v>12</v>
      </c>
      <c r="C13" s="37">
        <v>0</v>
      </c>
      <c r="D13" s="37" t="s">
        <v>1651</v>
      </c>
      <c r="E13" s="37"/>
      <c r="F13" s="37"/>
      <c r="G13" s="37">
        <v>0</v>
      </c>
      <c r="H13" s="37">
        <v>0</v>
      </c>
      <c r="I13" s="37">
        <v>0</v>
      </c>
      <c r="J13" s="37">
        <v>0</v>
      </c>
      <c r="K13" s="37">
        <v>0</v>
      </c>
      <c r="L13" s="37">
        <v>0</v>
      </c>
      <c r="M13" s="37">
        <v>0</v>
      </c>
      <c r="N13" s="37" t="b">
        <v>0</v>
      </c>
      <c r="O13" s="37"/>
      <c r="P13" s="37" t="s">
        <v>417</v>
      </c>
      <c r="Q13" s="37" t="s">
        <v>1388</v>
      </c>
      <c r="R13" s="37" t="s">
        <v>1389</v>
      </c>
      <c r="S13" s="37" t="s">
        <v>1901</v>
      </c>
    </row>
    <row r="14" spans="1:19" ht="15.75">
      <c r="A14" s="37">
        <v>13</v>
      </c>
      <c r="B14" s="37">
        <v>13</v>
      </c>
      <c r="C14" s="37">
        <v>0</v>
      </c>
      <c r="D14" s="37" t="s">
        <v>1888</v>
      </c>
      <c r="E14" s="37"/>
      <c r="F14" s="37"/>
      <c r="G14" s="37">
        <v>2678586</v>
      </c>
      <c r="H14" s="37">
        <v>0</v>
      </c>
      <c r="I14" s="37">
        <v>0</v>
      </c>
      <c r="J14" s="37">
        <v>0</v>
      </c>
      <c r="K14" s="37">
        <v>0</v>
      </c>
      <c r="L14" s="37">
        <v>0</v>
      </c>
      <c r="M14" s="37">
        <v>0</v>
      </c>
      <c r="N14" s="37" t="b">
        <v>0</v>
      </c>
      <c r="O14" s="37" t="s">
        <v>1508</v>
      </c>
      <c r="P14" s="37" t="s">
        <v>417</v>
      </c>
      <c r="Q14" s="37" t="s">
        <v>418</v>
      </c>
      <c r="R14" s="37" t="s">
        <v>1389</v>
      </c>
      <c r="S14" s="37" t="s">
        <v>1901</v>
      </c>
    </row>
    <row r="15" spans="1:19" ht="15.75">
      <c r="A15" s="37">
        <v>14</v>
      </c>
      <c r="B15" s="37">
        <v>14</v>
      </c>
      <c r="C15" s="37">
        <v>0</v>
      </c>
      <c r="D15" s="37" t="s">
        <v>1889</v>
      </c>
      <c r="E15" s="37"/>
      <c r="F15" s="37"/>
      <c r="G15" s="37">
        <v>294771</v>
      </c>
      <c r="H15" s="37">
        <v>0</v>
      </c>
      <c r="I15" s="37">
        <v>0</v>
      </c>
      <c r="J15" s="37">
        <v>0</v>
      </c>
      <c r="K15" s="37">
        <v>0</v>
      </c>
      <c r="L15" s="37">
        <v>0</v>
      </c>
      <c r="M15" s="37">
        <v>0</v>
      </c>
      <c r="N15" s="37" t="b">
        <v>0</v>
      </c>
      <c r="O15" s="37" t="s">
        <v>1509</v>
      </c>
      <c r="P15" s="37" t="s">
        <v>417</v>
      </c>
      <c r="Q15" s="37" t="s">
        <v>418</v>
      </c>
      <c r="R15" s="37" t="s">
        <v>1389</v>
      </c>
      <c r="S15" s="37" t="s">
        <v>1901</v>
      </c>
    </row>
    <row r="16" spans="1:19" ht="15.75">
      <c r="A16" s="37">
        <v>15</v>
      </c>
      <c r="B16" s="37">
        <v>15</v>
      </c>
      <c r="C16" s="37">
        <v>0</v>
      </c>
      <c r="D16" s="37" t="s">
        <v>1500</v>
      </c>
      <c r="E16" s="37"/>
      <c r="F16" s="37"/>
      <c r="G16" s="37">
        <v>0</v>
      </c>
      <c r="H16" s="37">
        <v>0</v>
      </c>
      <c r="I16" s="37">
        <v>0</v>
      </c>
      <c r="J16" s="37">
        <v>0</v>
      </c>
      <c r="K16" s="37">
        <v>0</v>
      </c>
      <c r="L16" s="37">
        <v>0</v>
      </c>
      <c r="M16" s="37">
        <v>0</v>
      </c>
      <c r="N16" s="37" t="b">
        <v>0</v>
      </c>
      <c r="O16" s="37" t="s">
        <v>1510</v>
      </c>
      <c r="P16" s="37" t="s">
        <v>417</v>
      </c>
      <c r="Q16" s="37" t="s">
        <v>418</v>
      </c>
      <c r="R16" s="37" t="s">
        <v>1389</v>
      </c>
      <c r="S16" s="37" t="s">
        <v>1901</v>
      </c>
    </row>
    <row r="17" spans="1:19" ht="15.75">
      <c r="A17" s="37">
        <v>16</v>
      </c>
      <c r="B17" s="37">
        <v>16</v>
      </c>
      <c r="C17" s="37">
        <v>0</v>
      </c>
      <c r="D17" s="37" t="s">
        <v>1900</v>
      </c>
      <c r="E17" s="37"/>
      <c r="F17" s="37"/>
      <c r="G17" s="37">
        <v>9467051</v>
      </c>
      <c r="H17" s="37">
        <v>0</v>
      </c>
      <c r="I17" s="37">
        <v>0</v>
      </c>
      <c r="J17" s="37">
        <v>0</v>
      </c>
      <c r="K17" s="37">
        <v>0</v>
      </c>
      <c r="L17" s="37">
        <v>0</v>
      </c>
      <c r="M17" s="37">
        <v>0</v>
      </c>
      <c r="N17" s="37" t="b">
        <v>0</v>
      </c>
      <c r="O17" s="37" t="s">
        <v>1511</v>
      </c>
      <c r="P17" s="37" t="s">
        <v>417</v>
      </c>
      <c r="Q17" s="37" t="s">
        <v>418</v>
      </c>
      <c r="R17" s="37" t="s">
        <v>1389</v>
      </c>
      <c r="S17" s="37" t="s">
        <v>1901</v>
      </c>
    </row>
    <row r="18" spans="1:19" ht="15.75">
      <c r="A18" s="37">
        <v>17</v>
      </c>
      <c r="B18" s="37">
        <v>17</v>
      </c>
      <c r="C18" s="37">
        <v>0</v>
      </c>
      <c r="D18" s="37" t="s">
        <v>1394</v>
      </c>
      <c r="E18" s="37"/>
      <c r="F18" s="37"/>
      <c r="G18" s="37">
        <v>730527</v>
      </c>
      <c r="H18" s="37">
        <v>0</v>
      </c>
      <c r="I18" s="37">
        <v>0</v>
      </c>
      <c r="J18" s="37">
        <v>0</v>
      </c>
      <c r="K18" s="37">
        <v>0</v>
      </c>
      <c r="L18" s="37">
        <v>0</v>
      </c>
      <c r="M18" s="37">
        <v>0</v>
      </c>
      <c r="N18" s="37" t="b">
        <v>0</v>
      </c>
      <c r="O18" s="37" t="s">
        <v>1512</v>
      </c>
      <c r="P18" s="37" t="s">
        <v>417</v>
      </c>
      <c r="Q18" s="37" t="s">
        <v>418</v>
      </c>
      <c r="R18" s="37" t="s">
        <v>1389</v>
      </c>
      <c r="S18" s="37" t="s">
        <v>1901</v>
      </c>
    </row>
    <row r="19" spans="1:19" ht="15.75">
      <c r="A19" s="37">
        <v>18</v>
      </c>
      <c r="B19" s="37">
        <v>18</v>
      </c>
      <c r="C19" s="37">
        <v>0</v>
      </c>
      <c r="D19" s="38" t="s">
        <v>1513</v>
      </c>
      <c r="E19" s="37"/>
      <c r="F19" s="37"/>
      <c r="G19" s="38">
        <v>13170935</v>
      </c>
      <c r="H19" s="37">
        <v>0</v>
      </c>
      <c r="I19" s="37">
        <v>0</v>
      </c>
      <c r="J19" s="37">
        <v>0</v>
      </c>
      <c r="K19" s="37">
        <v>0</v>
      </c>
      <c r="L19" s="37">
        <v>0</v>
      </c>
      <c r="M19" s="37">
        <v>0</v>
      </c>
      <c r="N19" s="37" t="b">
        <v>1</v>
      </c>
      <c r="O19" s="37"/>
      <c r="P19" s="37" t="s">
        <v>821</v>
      </c>
      <c r="Q19" s="37" t="s">
        <v>418</v>
      </c>
      <c r="R19" s="37" t="s">
        <v>1395</v>
      </c>
      <c r="S19" s="37" t="s">
        <v>1901</v>
      </c>
    </row>
    <row r="20" spans="1:19" ht="15.75">
      <c r="A20" s="37">
        <v>19</v>
      </c>
      <c r="B20" s="37">
        <v>19</v>
      </c>
      <c r="C20" s="37">
        <v>0</v>
      </c>
      <c r="D20" s="38" t="s">
        <v>1396</v>
      </c>
      <c r="E20" s="37"/>
      <c r="F20" s="37"/>
      <c r="G20" s="38">
        <v>0</v>
      </c>
      <c r="H20" s="37">
        <v>0</v>
      </c>
      <c r="I20" s="37">
        <v>0</v>
      </c>
      <c r="J20" s="37">
        <v>0</v>
      </c>
      <c r="K20" s="37">
        <v>0</v>
      </c>
      <c r="L20" s="37">
        <v>0</v>
      </c>
      <c r="M20" s="37">
        <v>0</v>
      </c>
      <c r="N20" s="37" t="b">
        <v>0</v>
      </c>
      <c r="O20" s="37"/>
      <c r="P20" s="37" t="s">
        <v>417</v>
      </c>
      <c r="Q20" s="37" t="s">
        <v>1388</v>
      </c>
      <c r="R20" s="37" t="s">
        <v>1389</v>
      </c>
      <c r="S20" s="37" t="s">
        <v>1901</v>
      </c>
    </row>
    <row r="21" spans="1:19" ht="15.75">
      <c r="A21" s="37">
        <v>20</v>
      </c>
      <c r="B21" s="37">
        <v>20</v>
      </c>
      <c r="C21" s="37">
        <v>0</v>
      </c>
      <c r="D21" s="38" t="s">
        <v>1514</v>
      </c>
      <c r="E21" s="37"/>
      <c r="F21" s="37"/>
      <c r="G21" s="38">
        <v>10083085</v>
      </c>
      <c r="H21" s="37">
        <v>0</v>
      </c>
      <c r="I21" s="37">
        <v>0</v>
      </c>
      <c r="J21" s="37">
        <v>0</v>
      </c>
      <c r="K21" s="37">
        <v>0</v>
      </c>
      <c r="L21" s="37">
        <v>0</v>
      </c>
      <c r="M21" s="37">
        <v>0</v>
      </c>
      <c r="N21" s="37" t="b">
        <v>1</v>
      </c>
      <c r="O21" s="37"/>
      <c r="P21" s="37" t="s">
        <v>821</v>
      </c>
      <c r="Q21" s="37" t="s">
        <v>418</v>
      </c>
      <c r="R21" s="37" t="s">
        <v>1395</v>
      </c>
      <c r="S21" s="37" t="s">
        <v>1901</v>
      </c>
    </row>
    <row r="22" spans="1:19" ht="15.75">
      <c r="A22" s="37">
        <v>21</v>
      </c>
      <c r="B22" s="37">
        <v>21</v>
      </c>
      <c r="C22" s="37">
        <v>0</v>
      </c>
      <c r="D22" s="38" t="s">
        <v>1515</v>
      </c>
      <c r="E22" s="37"/>
      <c r="F22" s="37"/>
      <c r="G22" s="38">
        <v>1278292</v>
      </c>
      <c r="H22" s="37">
        <v>0</v>
      </c>
      <c r="I22" s="37">
        <v>0</v>
      </c>
      <c r="J22" s="37">
        <v>0</v>
      </c>
      <c r="K22" s="37">
        <v>0</v>
      </c>
      <c r="L22" s="37">
        <v>0</v>
      </c>
      <c r="M22" s="37">
        <v>0</v>
      </c>
      <c r="N22" s="37" t="b">
        <v>1</v>
      </c>
      <c r="O22" s="37"/>
      <c r="P22" s="37" t="s">
        <v>821</v>
      </c>
      <c r="Q22" s="37" t="s">
        <v>418</v>
      </c>
      <c r="R22" s="37" t="s">
        <v>1395</v>
      </c>
      <c r="S22" s="37" t="s">
        <v>1901</v>
      </c>
    </row>
    <row r="23" spans="1:19" ht="15.75">
      <c r="A23" s="37">
        <v>22</v>
      </c>
      <c r="B23" s="37">
        <v>22</v>
      </c>
      <c r="C23" s="37">
        <v>0</v>
      </c>
      <c r="D23" s="38" t="s">
        <v>1516</v>
      </c>
      <c r="E23" s="37"/>
      <c r="F23" s="37"/>
      <c r="G23" s="38">
        <v>0</v>
      </c>
      <c r="H23" s="37">
        <v>0</v>
      </c>
      <c r="I23" s="37">
        <v>0</v>
      </c>
      <c r="J23" s="37">
        <v>0</v>
      </c>
      <c r="K23" s="37">
        <v>0</v>
      </c>
      <c r="L23" s="37">
        <v>0</v>
      </c>
      <c r="M23" s="37">
        <v>0</v>
      </c>
      <c r="N23" s="37" t="b">
        <v>1</v>
      </c>
      <c r="O23" s="37"/>
      <c r="P23" s="37" t="s">
        <v>821</v>
      </c>
      <c r="Q23" s="37" t="s">
        <v>418</v>
      </c>
      <c r="R23" s="37" t="s">
        <v>1395</v>
      </c>
      <c r="S23" s="37" t="s">
        <v>1901</v>
      </c>
    </row>
    <row r="24" spans="1:19" ht="15.75">
      <c r="A24" s="37">
        <v>23</v>
      </c>
      <c r="B24" s="37">
        <v>23</v>
      </c>
      <c r="C24" s="37">
        <v>0</v>
      </c>
      <c r="D24" s="38" t="s">
        <v>1517</v>
      </c>
      <c r="E24" s="37"/>
      <c r="F24" s="37"/>
      <c r="G24" s="38">
        <v>17843369</v>
      </c>
      <c r="H24" s="37">
        <v>0</v>
      </c>
      <c r="I24" s="37">
        <v>0</v>
      </c>
      <c r="J24" s="37">
        <v>0</v>
      </c>
      <c r="K24" s="37">
        <v>0</v>
      </c>
      <c r="L24" s="37">
        <v>0</v>
      </c>
      <c r="M24" s="37">
        <v>0</v>
      </c>
      <c r="N24" s="37" t="b">
        <v>1</v>
      </c>
      <c r="O24" s="37"/>
      <c r="P24" s="37" t="s">
        <v>821</v>
      </c>
      <c r="Q24" s="37" t="s">
        <v>418</v>
      </c>
      <c r="R24" s="37" t="s">
        <v>1395</v>
      </c>
      <c r="S24" s="37" t="s">
        <v>1901</v>
      </c>
    </row>
    <row r="25" spans="1:19" ht="15.75">
      <c r="A25" s="37">
        <v>24</v>
      </c>
      <c r="B25" s="37">
        <v>24</v>
      </c>
      <c r="C25" s="37">
        <v>0</v>
      </c>
      <c r="D25" s="38" t="s">
        <v>1518</v>
      </c>
      <c r="E25" s="37"/>
      <c r="F25" s="37"/>
      <c r="G25" s="38">
        <v>9350899</v>
      </c>
      <c r="H25" s="37">
        <v>0</v>
      </c>
      <c r="I25" s="37">
        <v>0</v>
      </c>
      <c r="J25" s="37">
        <v>0</v>
      </c>
      <c r="K25" s="37">
        <v>0</v>
      </c>
      <c r="L25" s="37">
        <v>0</v>
      </c>
      <c r="M25" s="37">
        <v>0</v>
      </c>
      <c r="N25" s="37" t="b">
        <v>1</v>
      </c>
      <c r="O25" s="37"/>
      <c r="P25" s="37" t="s">
        <v>821</v>
      </c>
      <c r="Q25" s="37" t="s">
        <v>418</v>
      </c>
      <c r="R25" s="37" t="s">
        <v>1395</v>
      </c>
      <c r="S25" s="37" t="s">
        <v>1901</v>
      </c>
    </row>
    <row r="26" spans="1:19" ht="15.75">
      <c r="A26" s="37">
        <v>25</v>
      </c>
      <c r="B26" s="37">
        <v>25</v>
      </c>
      <c r="C26" s="37">
        <v>0</v>
      </c>
      <c r="D26" s="37" t="s">
        <v>1519</v>
      </c>
      <c r="E26" s="37"/>
      <c r="F26" s="37"/>
      <c r="G26" s="37">
        <v>1056792</v>
      </c>
      <c r="H26" s="37">
        <v>0</v>
      </c>
      <c r="I26" s="37">
        <v>0</v>
      </c>
      <c r="J26" s="37">
        <v>0</v>
      </c>
      <c r="K26" s="37">
        <v>0</v>
      </c>
      <c r="L26" s="37">
        <v>0</v>
      </c>
      <c r="M26" s="37">
        <v>0</v>
      </c>
      <c r="N26" s="37" t="b">
        <v>1</v>
      </c>
      <c r="O26" s="37"/>
      <c r="P26" s="37" t="s">
        <v>821</v>
      </c>
      <c r="Q26" s="37" t="s">
        <v>418</v>
      </c>
      <c r="R26" s="37" t="s">
        <v>1395</v>
      </c>
      <c r="S26" s="37" t="s">
        <v>1901</v>
      </c>
    </row>
    <row r="27" spans="1:19" ht="15.75">
      <c r="A27" s="37">
        <v>26</v>
      </c>
      <c r="B27" s="37">
        <v>26</v>
      </c>
      <c r="C27" s="37">
        <v>0</v>
      </c>
      <c r="D27" s="37" t="s">
        <v>1520</v>
      </c>
      <c r="E27" s="37"/>
      <c r="F27" s="37"/>
      <c r="G27" s="37">
        <v>396464</v>
      </c>
      <c r="H27" s="37">
        <v>0</v>
      </c>
      <c r="I27" s="37">
        <v>0</v>
      </c>
      <c r="J27" s="37">
        <v>0</v>
      </c>
      <c r="K27" s="37">
        <v>0</v>
      </c>
      <c r="L27" s="37">
        <v>0</v>
      </c>
      <c r="M27" s="37">
        <v>0</v>
      </c>
      <c r="N27" s="37" t="b">
        <v>1</v>
      </c>
      <c r="O27" s="37"/>
      <c r="P27" s="37" t="s">
        <v>821</v>
      </c>
      <c r="Q27" s="37" t="s">
        <v>418</v>
      </c>
      <c r="R27" s="37" t="s">
        <v>1395</v>
      </c>
      <c r="S27" s="37" t="s">
        <v>1901</v>
      </c>
    </row>
    <row r="28" spans="1:19" ht="15.75">
      <c r="A28" s="37">
        <v>27</v>
      </c>
      <c r="B28" s="37">
        <v>27</v>
      </c>
      <c r="C28" s="37">
        <v>0</v>
      </c>
      <c r="D28" s="37" t="s">
        <v>1521</v>
      </c>
      <c r="E28" s="37"/>
      <c r="F28" s="37"/>
      <c r="G28" s="37">
        <v>16663626</v>
      </c>
      <c r="H28" s="37">
        <v>0</v>
      </c>
      <c r="I28" s="37">
        <v>0</v>
      </c>
      <c r="J28" s="37">
        <v>0</v>
      </c>
      <c r="K28" s="37">
        <v>0</v>
      </c>
      <c r="L28" s="37">
        <v>0</v>
      </c>
      <c r="M28" s="37">
        <v>0</v>
      </c>
      <c r="N28" s="37" t="b">
        <v>1</v>
      </c>
      <c r="O28" s="37"/>
      <c r="P28" s="37" t="s">
        <v>821</v>
      </c>
      <c r="Q28" s="37" t="s">
        <v>418</v>
      </c>
      <c r="R28" s="37" t="s">
        <v>1395</v>
      </c>
      <c r="S28" s="37" t="s">
        <v>1901</v>
      </c>
    </row>
    <row r="29" spans="1:19" ht="15.75">
      <c r="A29" s="37">
        <v>28</v>
      </c>
      <c r="B29" s="37">
        <v>28</v>
      </c>
      <c r="C29" s="37">
        <v>0</v>
      </c>
      <c r="D29" s="37" t="s">
        <v>1522</v>
      </c>
      <c r="E29" s="37"/>
      <c r="F29" s="37"/>
      <c r="G29" s="37">
        <v>56672527</v>
      </c>
      <c r="H29" s="37">
        <v>568073</v>
      </c>
      <c r="I29" s="37">
        <v>57240600</v>
      </c>
      <c r="J29" s="37">
        <v>0</v>
      </c>
      <c r="K29" s="37">
        <v>0</v>
      </c>
      <c r="L29" s="37">
        <v>0</v>
      </c>
      <c r="M29" s="37">
        <v>0</v>
      </c>
      <c r="N29" s="37" t="b">
        <v>1</v>
      </c>
      <c r="O29" s="37"/>
      <c r="P29" s="37"/>
      <c r="Q29" s="37"/>
      <c r="R29" s="37" t="s">
        <v>1395</v>
      </c>
      <c r="S29" s="37" t="s">
        <v>1901</v>
      </c>
    </row>
    <row r="30" spans="1:19" ht="15.75">
      <c r="A30" s="37">
        <v>29</v>
      </c>
      <c r="B30" s="37">
        <v>29</v>
      </c>
      <c r="C30" s="37">
        <v>0</v>
      </c>
      <c r="D30" s="37" t="s">
        <v>1397</v>
      </c>
      <c r="E30" s="37"/>
      <c r="F30" s="37"/>
      <c r="G30" s="37">
        <v>0</v>
      </c>
      <c r="H30" s="37">
        <v>0</v>
      </c>
      <c r="I30" s="37">
        <v>0</v>
      </c>
      <c r="J30" s="37">
        <v>0</v>
      </c>
      <c r="K30" s="37">
        <v>0</v>
      </c>
      <c r="L30" s="37">
        <v>0</v>
      </c>
      <c r="M30" s="37">
        <v>0</v>
      </c>
      <c r="N30" s="37" t="b">
        <v>0</v>
      </c>
      <c r="O30" s="37"/>
      <c r="P30" s="37" t="s">
        <v>417</v>
      </c>
      <c r="Q30" s="37" t="s">
        <v>1388</v>
      </c>
      <c r="R30" s="37" t="s">
        <v>1389</v>
      </c>
      <c r="S30" s="37" t="s">
        <v>1901</v>
      </c>
    </row>
    <row r="31" spans="1:19" ht="15.75">
      <c r="A31" s="37">
        <v>30</v>
      </c>
      <c r="B31" s="37">
        <v>30</v>
      </c>
      <c r="C31" s="37">
        <v>0</v>
      </c>
      <c r="D31" s="37" t="s">
        <v>1640</v>
      </c>
      <c r="E31" s="37"/>
      <c r="F31" s="37"/>
      <c r="G31" s="37">
        <v>0</v>
      </c>
      <c r="H31" s="37">
        <v>0</v>
      </c>
      <c r="I31" s="37">
        <v>0</v>
      </c>
      <c r="J31" s="37">
        <v>0</v>
      </c>
      <c r="K31" s="37">
        <v>0</v>
      </c>
      <c r="L31" s="37">
        <v>0</v>
      </c>
      <c r="M31" s="37">
        <v>0</v>
      </c>
      <c r="N31" s="37" t="b">
        <v>0</v>
      </c>
      <c r="O31" s="37"/>
      <c r="P31" s="37" t="s">
        <v>417</v>
      </c>
      <c r="Q31" s="37" t="s">
        <v>1388</v>
      </c>
      <c r="R31" s="37" t="s">
        <v>1389</v>
      </c>
      <c r="S31" s="37" t="s">
        <v>1901</v>
      </c>
    </row>
    <row r="32" spans="1:19" ht="15.75">
      <c r="A32" s="37">
        <v>31</v>
      </c>
      <c r="B32" s="37">
        <v>31</v>
      </c>
      <c r="C32" s="37">
        <v>0</v>
      </c>
      <c r="D32" s="37" t="s">
        <v>1398</v>
      </c>
      <c r="E32" s="37"/>
      <c r="F32" s="37"/>
      <c r="G32" s="37">
        <v>3606</v>
      </c>
      <c r="H32" s="37">
        <v>0</v>
      </c>
      <c r="I32" s="37">
        <v>0</v>
      </c>
      <c r="J32" s="37">
        <v>0</v>
      </c>
      <c r="K32" s="37">
        <v>0</v>
      </c>
      <c r="L32" s="37">
        <v>0</v>
      </c>
      <c r="M32" s="37">
        <v>0</v>
      </c>
      <c r="N32" s="37" t="b">
        <v>0</v>
      </c>
      <c r="O32" s="37" t="s">
        <v>1523</v>
      </c>
      <c r="P32" s="37" t="s">
        <v>417</v>
      </c>
      <c r="Q32" s="37" t="s">
        <v>418</v>
      </c>
      <c r="R32" s="37" t="s">
        <v>1389</v>
      </c>
      <c r="S32" s="37" t="s">
        <v>1901</v>
      </c>
    </row>
    <row r="33" spans="1:19" ht="15.75">
      <c r="A33" s="37">
        <v>32</v>
      </c>
      <c r="B33" s="37">
        <v>32</v>
      </c>
      <c r="C33" s="37">
        <v>0</v>
      </c>
      <c r="D33" s="37" t="s">
        <v>1399</v>
      </c>
      <c r="E33" s="37"/>
      <c r="F33" s="37"/>
      <c r="G33" s="37">
        <v>0</v>
      </c>
      <c r="H33" s="37">
        <v>0</v>
      </c>
      <c r="I33" s="37">
        <v>0</v>
      </c>
      <c r="J33" s="37">
        <v>0</v>
      </c>
      <c r="K33" s="37">
        <v>0</v>
      </c>
      <c r="L33" s="37">
        <v>0</v>
      </c>
      <c r="M33" s="37">
        <v>0</v>
      </c>
      <c r="N33" s="37" t="b">
        <v>0</v>
      </c>
      <c r="O33" s="37" t="s">
        <v>1524</v>
      </c>
      <c r="P33" s="37" t="s">
        <v>417</v>
      </c>
      <c r="Q33" s="37" t="s">
        <v>418</v>
      </c>
      <c r="R33" s="37" t="s">
        <v>1389</v>
      </c>
      <c r="S33" s="37" t="s">
        <v>1901</v>
      </c>
    </row>
    <row r="34" spans="1:19" ht="15.75">
      <c r="A34" s="37">
        <v>33</v>
      </c>
      <c r="B34" s="37">
        <v>33</v>
      </c>
      <c r="C34" s="37">
        <v>0</v>
      </c>
      <c r="D34" s="37" t="s">
        <v>1400</v>
      </c>
      <c r="E34" s="37"/>
      <c r="F34" s="37"/>
      <c r="G34" s="37">
        <v>464124</v>
      </c>
      <c r="H34" s="37">
        <v>0</v>
      </c>
      <c r="I34" s="37">
        <v>0</v>
      </c>
      <c r="J34" s="37">
        <v>0</v>
      </c>
      <c r="K34" s="37">
        <v>0</v>
      </c>
      <c r="L34" s="37">
        <v>0</v>
      </c>
      <c r="M34" s="37">
        <v>0</v>
      </c>
      <c r="N34" s="37" t="b">
        <v>0</v>
      </c>
      <c r="O34" s="37" t="s">
        <v>1525</v>
      </c>
      <c r="P34" s="37" t="s">
        <v>417</v>
      </c>
      <c r="Q34" s="37" t="s">
        <v>418</v>
      </c>
      <c r="R34" s="37" t="s">
        <v>1389</v>
      </c>
      <c r="S34" s="37" t="s">
        <v>1901</v>
      </c>
    </row>
    <row r="35" spans="1:19" ht="15.75">
      <c r="A35" s="37">
        <v>34</v>
      </c>
      <c r="B35" s="37">
        <v>34</v>
      </c>
      <c r="C35" s="37">
        <v>0</v>
      </c>
      <c r="D35" s="37" t="s">
        <v>1401</v>
      </c>
      <c r="E35" s="37"/>
      <c r="F35" s="37"/>
      <c r="G35" s="37">
        <v>243544</v>
      </c>
      <c r="H35" s="37">
        <v>0</v>
      </c>
      <c r="I35" s="37">
        <v>0</v>
      </c>
      <c r="J35" s="37">
        <v>0</v>
      </c>
      <c r="K35" s="37">
        <v>0</v>
      </c>
      <c r="L35" s="37">
        <v>0</v>
      </c>
      <c r="M35" s="37">
        <v>0</v>
      </c>
      <c r="N35" s="37" t="b">
        <v>0</v>
      </c>
      <c r="O35" s="37" t="s">
        <v>1526</v>
      </c>
      <c r="P35" s="37" t="s">
        <v>417</v>
      </c>
      <c r="Q35" s="37" t="s">
        <v>418</v>
      </c>
      <c r="R35" s="37" t="s">
        <v>1389</v>
      </c>
      <c r="S35" s="37" t="s">
        <v>1901</v>
      </c>
    </row>
    <row r="36" spans="1:19" ht="15.75">
      <c r="A36" s="37">
        <v>35</v>
      </c>
      <c r="B36" s="37">
        <v>35</v>
      </c>
      <c r="C36" s="37">
        <v>0</v>
      </c>
      <c r="D36" s="37" t="s">
        <v>1889</v>
      </c>
      <c r="E36" s="37"/>
      <c r="F36" s="37"/>
      <c r="G36" s="37">
        <v>134919</v>
      </c>
      <c r="H36" s="37">
        <v>0</v>
      </c>
      <c r="I36" s="37">
        <v>0</v>
      </c>
      <c r="J36" s="37">
        <v>0</v>
      </c>
      <c r="K36" s="37">
        <v>0</v>
      </c>
      <c r="L36" s="37">
        <v>0</v>
      </c>
      <c r="M36" s="37">
        <v>0</v>
      </c>
      <c r="N36" s="37" t="b">
        <v>0</v>
      </c>
      <c r="O36" s="37" t="s">
        <v>1527</v>
      </c>
      <c r="P36" s="37" t="s">
        <v>417</v>
      </c>
      <c r="Q36" s="37" t="s">
        <v>418</v>
      </c>
      <c r="R36" s="37" t="s">
        <v>1389</v>
      </c>
      <c r="S36" s="37" t="s">
        <v>1901</v>
      </c>
    </row>
    <row r="37" spans="1:19" ht="15.75">
      <c r="A37" s="37">
        <v>36</v>
      </c>
      <c r="B37" s="37">
        <v>36</v>
      </c>
      <c r="C37" s="37">
        <v>0</v>
      </c>
      <c r="D37" s="37" t="s">
        <v>1900</v>
      </c>
      <c r="E37" s="37"/>
      <c r="F37" s="37"/>
      <c r="G37" s="37">
        <v>13191200</v>
      </c>
      <c r="H37" s="37">
        <v>0</v>
      </c>
      <c r="I37" s="37">
        <v>0</v>
      </c>
      <c r="J37" s="37">
        <v>0</v>
      </c>
      <c r="K37" s="37">
        <v>0</v>
      </c>
      <c r="L37" s="37">
        <v>0</v>
      </c>
      <c r="M37" s="37">
        <v>0</v>
      </c>
      <c r="N37" s="37" t="b">
        <v>0</v>
      </c>
      <c r="O37" s="37" t="s">
        <v>1528</v>
      </c>
      <c r="P37" s="37" t="s">
        <v>417</v>
      </c>
      <c r="Q37" s="37" t="s">
        <v>418</v>
      </c>
      <c r="R37" s="37" t="s">
        <v>1389</v>
      </c>
      <c r="S37" s="37" t="s">
        <v>1901</v>
      </c>
    </row>
    <row r="38" spans="1:19" ht="15.75">
      <c r="A38" s="37">
        <v>37</v>
      </c>
      <c r="B38" s="37">
        <v>37</v>
      </c>
      <c r="C38" s="37">
        <v>0</v>
      </c>
      <c r="D38" s="37" t="s">
        <v>1390</v>
      </c>
      <c r="E38" s="37"/>
      <c r="F38" s="37"/>
      <c r="G38" s="37">
        <v>6917140</v>
      </c>
      <c r="H38" s="37">
        <v>0</v>
      </c>
      <c r="I38" s="37">
        <v>0</v>
      </c>
      <c r="J38" s="37">
        <v>0</v>
      </c>
      <c r="K38" s="37">
        <v>0</v>
      </c>
      <c r="L38" s="37">
        <v>0</v>
      </c>
      <c r="M38" s="37">
        <v>0</v>
      </c>
      <c r="N38" s="37" t="b">
        <v>0</v>
      </c>
      <c r="O38" s="37" t="s">
        <v>1529</v>
      </c>
      <c r="P38" s="37" t="s">
        <v>417</v>
      </c>
      <c r="Q38" s="37" t="s">
        <v>418</v>
      </c>
      <c r="R38" s="37" t="s">
        <v>1389</v>
      </c>
      <c r="S38" s="37" t="s">
        <v>1901</v>
      </c>
    </row>
    <row r="39" spans="1:19" ht="15.75">
      <c r="A39" s="37">
        <v>38</v>
      </c>
      <c r="B39" s="37">
        <v>38</v>
      </c>
      <c r="C39" s="37">
        <v>0</v>
      </c>
      <c r="D39" s="37" t="s">
        <v>1391</v>
      </c>
      <c r="E39" s="37"/>
      <c r="F39" s="37"/>
      <c r="G39" s="37">
        <v>816222</v>
      </c>
      <c r="H39" s="37">
        <v>0</v>
      </c>
      <c r="I39" s="37">
        <v>0</v>
      </c>
      <c r="J39" s="37">
        <v>0</v>
      </c>
      <c r="K39" s="37">
        <v>0</v>
      </c>
      <c r="L39" s="37">
        <v>0</v>
      </c>
      <c r="M39" s="37">
        <v>0</v>
      </c>
      <c r="N39" s="37" t="b">
        <v>0</v>
      </c>
      <c r="O39" s="37" t="s">
        <v>1530</v>
      </c>
      <c r="P39" s="37" t="s">
        <v>417</v>
      </c>
      <c r="Q39" s="37" t="s">
        <v>418</v>
      </c>
      <c r="R39" s="37" t="s">
        <v>1389</v>
      </c>
      <c r="S39" s="37" t="s">
        <v>1901</v>
      </c>
    </row>
    <row r="40" spans="1:19" ht="15.75">
      <c r="A40" s="37">
        <v>39</v>
      </c>
      <c r="B40" s="37">
        <v>39</v>
      </c>
      <c r="C40" s="37">
        <v>0</v>
      </c>
      <c r="D40" s="37" t="s">
        <v>1304</v>
      </c>
      <c r="E40" s="37"/>
      <c r="F40" s="37"/>
      <c r="G40" s="37">
        <v>430453</v>
      </c>
      <c r="H40" s="37">
        <v>0</v>
      </c>
      <c r="I40" s="37">
        <v>0</v>
      </c>
      <c r="J40" s="37">
        <v>0</v>
      </c>
      <c r="K40" s="37">
        <v>0</v>
      </c>
      <c r="L40" s="37">
        <v>0</v>
      </c>
      <c r="M40" s="37">
        <v>0</v>
      </c>
      <c r="N40" s="37" t="b">
        <v>0</v>
      </c>
      <c r="O40" s="37" t="s">
        <v>1531</v>
      </c>
      <c r="P40" s="37" t="s">
        <v>417</v>
      </c>
      <c r="Q40" s="37" t="s">
        <v>418</v>
      </c>
      <c r="R40" s="37" t="s">
        <v>1389</v>
      </c>
      <c r="S40" s="37" t="s">
        <v>1901</v>
      </c>
    </row>
    <row r="41" spans="1:19" ht="15.75">
      <c r="A41" s="37">
        <v>40</v>
      </c>
      <c r="B41" s="37">
        <v>40</v>
      </c>
      <c r="C41" s="37">
        <v>0</v>
      </c>
      <c r="D41" s="37" t="s">
        <v>1394</v>
      </c>
      <c r="E41" s="37"/>
      <c r="F41" s="37"/>
      <c r="G41" s="37">
        <v>8590046</v>
      </c>
      <c r="H41" s="37">
        <v>0</v>
      </c>
      <c r="I41" s="37">
        <v>0</v>
      </c>
      <c r="J41" s="37">
        <v>0</v>
      </c>
      <c r="K41" s="37">
        <v>0</v>
      </c>
      <c r="L41" s="37">
        <v>0</v>
      </c>
      <c r="M41" s="37">
        <v>0</v>
      </c>
      <c r="N41" s="37" t="b">
        <v>0</v>
      </c>
      <c r="O41" s="37" t="s">
        <v>1532</v>
      </c>
      <c r="P41" s="37" t="s">
        <v>417</v>
      </c>
      <c r="Q41" s="37" t="s">
        <v>418</v>
      </c>
      <c r="R41" s="37" t="s">
        <v>1389</v>
      </c>
      <c r="S41" s="37" t="s">
        <v>1901</v>
      </c>
    </row>
    <row r="42" spans="1:19" ht="15.75">
      <c r="A42" s="37">
        <v>41</v>
      </c>
      <c r="B42" s="37">
        <v>41</v>
      </c>
      <c r="C42" s="37">
        <v>0</v>
      </c>
      <c r="D42" s="37" t="s">
        <v>1533</v>
      </c>
      <c r="E42" s="37"/>
      <c r="F42" s="37"/>
      <c r="G42" s="37">
        <v>30791254</v>
      </c>
      <c r="H42" s="37">
        <v>0</v>
      </c>
      <c r="I42" s="37">
        <v>0</v>
      </c>
      <c r="J42" s="37">
        <v>0</v>
      </c>
      <c r="K42" s="37">
        <v>0</v>
      </c>
      <c r="L42" s="37">
        <v>0</v>
      </c>
      <c r="M42" s="37">
        <v>0</v>
      </c>
      <c r="N42" s="37" t="b">
        <v>1</v>
      </c>
      <c r="O42" s="37"/>
      <c r="P42" s="37" t="s">
        <v>821</v>
      </c>
      <c r="Q42" s="37" t="s">
        <v>418</v>
      </c>
      <c r="R42" s="37" t="s">
        <v>1395</v>
      </c>
      <c r="S42" s="37" t="s">
        <v>1901</v>
      </c>
    </row>
    <row r="43" spans="1:19" ht="15.75">
      <c r="A43" s="37">
        <v>42</v>
      </c>
      <c r="B43" s="37">
        <v>42</v>
      </c>
      <c r="C43" s="37">
        <v>0</v>
      </c>
      <c r="D43" s="37" t="s">
        <v>1651</v>
      </c>
      <c r="E43" s="37"/>
      <c r="F43" s="37"/>
      <c r="G43" s="37">
        <v>0</v>
      </c>
      <c r="H43" s="37">
        <v>0</v>
      </c>
      <c r="I43" s="37">
        <v>0</v>
      </c>
      <c r="J43" s="37">
        <v>0</v>
      </c>
      <c r="K43" s="37">
        <v>0</v>
      </c>
      <c r="L43" s="37">
        <v>0</v>
      </c>
      <c r="M43" s="37">
        <v>0</v>
      </c>
      <c r="N43" s="37" t="b">
        <v>0</v>
      </c>
      <c r="O43" s="37"/>
      <c r="P43" s="37" t="s">
        <v>417</v>
      </c>
      <c r="Q43" s="37" t="s">
        <v>1388</v>
      </c>
      <c r="R43" s="37" t="s">
        <v>1389</v>
      </c>
      <c r="S43" s="37" t="s">
        <v>1901</v>
      </c>
    </row>
    <row r="44" spans="1:19" ht="15.75">
      <c r="A44" s="37">
        <v>43</v>
      </c>
      <c r="B44" s="37">
        <v>43</v>
      </c>
      <c r="C44" s="37">
        <v>0</v>
      </c>
      <c r="D44" s="37" t="s">
        <v>1398</v>
      </c>
      <c r="E44" s="37"/>
      <c r="F44" s="37"/>
      <c r="G44" s="37">
        <v>62815</v>
      </c>
      <c r="H44" s="37">
        <v>0</v>
      </c>
      <c r="I44" s="37">
        <v>0</v>
      </c>
      <c r="J44" s="37">
        <v>0</v>
      </c>
      <c r="K44" s="37">
        <v>0</v>
      </c>
      <c r="L44" s="37">
        <v>0</v>
      </c>
      <c r="M44" s="37">
        <v>0</v>
      </c>
      <c r="N44" s="37" t="b">
        <v>0</v>
      </c>
      <c r="O44" s="37" t="s">
        <v>1534</v>
      </c>
      <c r="P44" s="37" t="s">
        <v>417</v>
      </c>
      <c r="Q44" s="37" t="s">
        <v>418</v>
      </c>
      <c r="R44" s="37" t="s">
        <v>1389</v>
      </c>
      <c r="S44" s="37" t="s">
        <v>1901</v>
      </c>
    </row>
    <row r="45" spans="1:19" ht="15.75">
      <c r="A45" s="37">
        <v>44</v>
      </c>
      <c r="B45" s="37">
        <v>44</v>
      </c>
      <c r="C45" s="37">
        <v>0</v>
      </c>
      <c r="D45" s="37" t="s">
        <v>1535</v>
      </c>
      <c r="E45" s="37"/>
      <c r="F45" s="37"/>
      <c r="G45" s="37">
        <v>0</v>
      </c>
      <c r="H45" s="37">
        <v>0</v>
      </c>
      <c r="I45" s="37">
        <v>0</v>
      </c>
      <c r="J45" s="37">
        <v>0</v>
      </c>
      <c r="K45" s="37">
        <v>0</v>
      </c>
      <c r="L45" s="37">
        <v>0</v>
      </c>
      <c r="M45" s="37">
        <v>0</v>
      </c>
      <c r="N45" s="37" t="b">
        <v>0</v>
      </c>
      <c r="O45" s="37" t="s">
        <v>1536</v>
      </c>
      <c r="P45" s="37" t="s">
        <v>417</v>
      </c>
      <c r="Q45" s="37" t="s">
        <v>418</v>
      </c>
      <c r="R45" s="37" t="s">
        <v>1389</v>
      </c>
      <c r="S45" s="37" t="s">
        <v>1901</v>
      </c>
    </row>
    <row r="46" spans="1:19" ht="15.75">
      <c r="A46" s="37">
        <v>45</v>
      </c>
      <c r="B46" s="37">
        <v>45</v>
      </c>
      <c r="C46" s="37">
        <v>0</v>
      </c>
      <c r="D46" s="37" t="s">
        <v>1400</v>
      </c>
      <c r="E46" s="37"/>
      <c r="F46" s="37"/>
      <c r="G46" s="37">
        <v>0</v>
      </c>
      <c r="H46" s="37">
        <v>0</v>
      </c>
      <c r="I46" s="37">
        <v>0</v>
      </c>
      <c r="J46" s="37">
        <v>0</v>
      </c>
      <c r="K46" s="37">
        <v>0</v>
      </c>
      <c r="L46" s="37">
        <v>0</v>
      </c>
      <c r="M46" s="37">
        <v>0</v>
      </c>
      <c r="N46" s="37" t="b">
        <v>0</v>
      </c>
      <c r="O46" s="37" t="s">
        <v>1537</v>
      </c>
      <c r="P46" s="37" t="s">
        <v>417</v>
      </c>
      <c r="Q46" s="37" t="s">
        <v>418</v>
      </c>
      <c r="R46" s="37" t="s">
        <v>1389</v>
      </c>
      <c r="S46" s="37" t="s">
        <v>1901</v>
      </c>
    </row>
    <row r="47" spans="1:19" ht="15.75">
      <c r="A47" s="37">
        <v>46</v>
      </c>
      <c r="B47" s="37">
        <v>46</v>
      </c>
      <c r="C47" s="37">
        <v>0</v>
      </c>
      <c r="D47" s="37" t="s">
        <v>1401</v>
      </c>
      <c r="E47" s="37"/>
      <c r="F47" s="37"/>
      <c r="G47" s="37">
        <v>192860</v>
      </c>
      <c r="H47" s="37">
        <v>0</v>
      </c>
      <c r="I47" s="37">
        <v>0</v>
      </c>
      <c r="J47" s="37">
        <v>0</v>
      </c>
      <c r="K47" s="37">
        <v>0</v>
      </c>
      <c r="L47" s="37">
        <v>0</v>
      </c>
      <c r="M47" s="37">
        <v>0</v>
      </c>
      <c r="N47" s="37" t="b">
        <v>0</v>
      </c>
      <c r="O47" s="37" t="s">
        <v>1538</v>
      </c>
      <c r="P47" s="37" t="s">
        <v>417</v>
      </c>
      <c r="Q47" s="37" t="s">
        <v>418</v>
      </c>
      <c r="R47" s="37" t="s">
        <v>1389</v>
      </c>
      <c r="S47" s="37" t="s">
        <v>1901</v>
      </c>
    </row>
    <row r="48" spans="1:19" ht="15.75">
      <c r="A48" s="37">
        <v>47</v>
      </c>
      <c r="B48" s="37">
        <v>47</v>
      </c>
      <c r="C48" s="37">
        <v>0</v>
      </c>
      <c r="D48" s="37" t="s">
        <v>1889</v>
      </c>
      <c r="E48" s="37"/>
      <c r="F48" s="37"/>
      <c r="G48" s="37">
        <v>105828</v>
      </c>
      <c r="H48" s="37">
        <v>0</v>
      </c>
      <c r="I48" s="37">
        <v>0</v>
      </c>
      <c r="J48" s="37">
        <v>0</v>
      </c>
      <c r="K48" s="37">
        <v>0</v>
      </c>
      <c r="L48" s="37">
        <v>0</v>
      </c>
      <c r="M48" s="37">
        <v>0</v>
      </c>
      <c r="N48" s="37" t="b">
        <v>0</v>
      </c>
      <c r="O48" s="37" t="s">
        <v>1539</v>
      </c>
      <c r="P48" s="37" t="s">
        <v>417</v>
      </c>
      <c r="Q48" s="37" t="s">
        <v>418</v>
      </c>
      <c r="R48" s="37" t="s">
        <v>1389</v>
      </c>
      <c r="S48" s="37" t="s">
        <v>1901</v>
      </c>
    </row>
    <row r="49" spans="1:19" ht="15.75">
      <c r="A49" s="37">
        <v>48</v>
      </c>
      <c r="B49" s="37">
        <v>48</v>
      </c>
      <c r="C49" s="37">
        <v>0</v>
      </c>
      <c r="D49" s="37" t="s">
        <v>1900</v>
      </c>
      <c r="E49" s="37"/>
      <c r="F49" s="37"/>
      <c r="G49" s="37">
        <v>2852620</v>
      </c>
      <c r="H49" s="37">
        <v>0</v>
      </c>
      <c r="I49" s="37">
        <v>0</v>
      </c>
      <c r="J49" s="37">
        <v>0</v>
      </c>
      <c r="K49" s="37">
        <v>0</v>
      </c>
      <c r="L49" s="37">
        <v>0</v>
      </c>
      <c r="M49" s="37">
        <v>0</v>
      </c>
      <c r="N49" s="37" t="b">
        <v>0</v>
      </c>
      <c r="O49" s="37" t="s">
        <v>1540</v>
      </c>
      <c r="P49" s="37" t="s">
        <v>417</v>
      </c>
      <c r="Q49" s="37" t="s">
        <v>418</v>
      </c>
      <c r="R49" s="37" t="s">
        <v>1389</v>
      </c>
      <c r="S49" s="37" t="s">
        <v>1901</v>
      </c>
    </row>
    <row r="50" spans="1:19" ht="15.75">
      <c r="A50" s="37">
        <v>49</v>
      </c>
      <c r="B50" s="37">
        <v>49</v>
      </c>
      <c r="C50" s="37">
        <v>0</v>
      </c>
      <c r="D50" s="37" t="s">
        <v>1394</v>
      </c>
      <c r="E50" s="37"/>
      <c r="F50" s="37"/>
      <c r="G50" s="37">
        <v>452446</v>
      </c>
      <c r="H50" s="37">
        <v>0</v>
      </c>
      <c r="I50" s="37">
        <v>0</v>
      </c>
      <c r="J50" s="37">
        <v>0</v>
      </c>
      <c r="K50" s="37">
        <v>0</v>
      </c>
      <c r="L50" s="37">
        <v>0</v>
      </c>
      <c r="M50" s="37">
        <v>0</v>
      </c>
      <c r="N50" s="37" t="b">
        <v>0</v>
      </c>
      <c r="O50" s="37" t="s">
        <v>1541</v>
      </c>
      <c r="P50" s="37" t="s">
        <v>417</v>
      </c>
      <c r="Q50" s="37" t="s">
        <v>418</v>
      </c>
      <c r="R50" s="37" t="s">
        <v>1389</v>
      </c>
      <c r="S50" s="37" t="s">
        <v>1901</v>
      </c>
    </row>
    <row r="51" spans="1:19" ht="15.75">
      <c r="A51" s="37">
        <v>50</v>
      </c>
      <c r="B51" s="37">
        <v>50</v>
      </c>
      <c r="C51" s="37">
        <v>0</v>
      </c>
      <c r="D51" s="37" t="s">
        <v>1542</v>
      </c>
      <c r="E51" s="37"/>
      <c r="F51" s="37"/>
      <c r="G51" s="37">
        <v>3666569</v>
      </c>
      <c r="H51" s="37">
        <v>0</v>
      </c>
      <c r="I51" s="37">
        <v>0</v>
      </c>
      <c r="J51" s="37">
        <v>0</v>
      </c>
      <c r="K51" s="37">
        <v>0</v>
      </c>
      <c r="L51" s="37">
        <v>0</v>
      </c>
      <c r="M51" s="37">
        <v>0</v>
      </c>
      <c r="N51" s="37" t="b">
        <v>1</v>
      </c>
      <c r="O51" s="37"/>
      <c r="P51" s="37" t="s">
        <v>821</v>
      </c>
      <c r="Q51" s="37" t="s">
        <v>418</v>
      </c>
      <c r="R51" s="37" t="s">
        <v>1395</v>
      </c>
      <c r="S51" s="37" t="s">
        <v>1901</v>
      </c>
    </row>
    <row r="52" spans="1:19" ht="15.75">
      <c r="A52" s="37">
        <v>51</v>
      </c>
      <c r="B52" s="37">
        <v>51</v>
      </c>
      <c r="C52" s="37">
        <v>0</v>
      </c>
      <c r="D52" s="37" t="s">
        <v>1396</v>
      </c>
      <c r="E52" s="37"/>
      <c r="F52" s="37"/>
      <c r="G52" s="37">
        <v>0</v>
      </c>
      <c r="H52" s="37">
        <v>0</v>
      </c>
      <c r="I52" s="37">
        <v>0</v>
      </c>
      <c r="J52" s="37">
        <v>0</v>
      </c>
      <c r="K52" s="37">
        <v>0</v>
      </c>
      <c r="L52" s="37">
        <v>0</v>
      </c>
      <c r="M52" s="37">
        <v>0</v>
      </c>
      <c r="N52" s="37" t="b">
        <v>0</v>
      </c>
      <c r="O52" s="37"/>
      <c r="P52" s="37" t="s">
        <v>417</v>
      </c>
      <c r="Q52" s="37" t="s">
        <v>1388</v>
      </c>
      <c r="R52" s="37" t="s">
        <v>1389</v>
      </c>
      <c r="S52" s="37" t="s">
        <v>1901</v>
      </c>
    </row>
    <row r="53" spans="1:19" ht="15.75">
      <c r="A53" s="37">
        <v>52</v>
      </c>
      <c r="B53" s="37">
        <v>52</v>
      </c>
      <c r="C53" s="37">
        <v>0</v>
      </c>
      <c r="D53" s="37" t="s">
        <v>1543</v>
      </c>
      <c r="E53" s="37"/>
      <c r="F53" s="37"/>
      <c r="G53" s="37">
        <v>66421</v>
      </c>
      <c r="H53" s="37">
        <v>0</v>
      </c>
      <c r="I53" s="37">
        <v>0</v>
      </c>
      <c r="J53" s="37">
        <v>0</v>
      </c>
      <c r="K53" s="37">
        <v>0</v>
      </c>
      <c r="L53" s="37">
        <v>0</v>
      </c>
      <c r="M53" s="37">
        <v>0</v>
      </c>
      <c r="N53" s="37" t="b">
        <v>1</v>
      </c>
      <c r="O53" s="37"/>
      <c r="P53" s="37" t="s">
        <v>821</v>
      </c>
      <c r="Q53" s="37" t="s">
        <v>418</v>
      </c>
      <c r="R53" s="37" t="s">
        <v>1395</v>
      </c>
      <c r="S53" s="37" t="s">
        <v>1901</v>
      </c>
    </row>
    <row r="54" spans="1:19" ht="15.75">
      <c r="A54" s="37">
        <v>53</v>
      </c>
      <c r="B54" s="37">
        <v>53</v>
      </c>
      <c r="C54" s="37">
        <v>0</v>
      </c>
      <c r="D54" s="37" t="s">
        <v>1544</v>
      </c>
      <c r="E54" s="37"/>
      <c r="F54" s="37"/>
      <c r="G54" s="37">
        <v>0</v>
      </c>
      <c r="H54" s="37">
        <v>0</v>
      </c>
      <c r="I54" s="37">
        <v>0</v>
      </c>
      <c r="J54" s="37">
        <v>0</v>
      </c>
      <c r="K54" s="37">
        <v>0</v>
      </c>
      <c r="L54" s="37">
        <v>0</v>
      </c>
      <c r="M54" s="37">
        <v>0</v>
      </c>
      <c r="N54" s="37" t="b">
        <v>1</v>
      </c>
      <c r="O54" s="37"/>
      <c r="P54" s="37" t="s">
        <v>821</v>
      </c>
      <c r="Q54" s="37" t="s">
        <v>418</v>
      </c>
      <c r="R54" s="37" t="s">
        <v>1395</v>
      </c>
      <c r="S54" s="37" t="s">
        <v>1901</v>
      </c>
    </row>
    <row r="55" spans="1:19" ht="15.75">
      <c r="A55" s="37">
        <v>54</v>
      </c>
      <c r="B55" s="37">
        <v>54</v>
      </c>
      <c r="C55" s="37">
        <v>0</v>
      </c>
      <c r="D55" s="37" t="s">
        <v>1545</v>
      </c>
      <c r="E55" s="37"/>
      <c r="F55" s="37"/>
      <c r="G55" s="37">
        <v>464124</v>
      </c>
      <c r="H55" s="37">
        <v>0</v>
      </c>
      <c r="I55" s="37">
        <v>0</v>
      </c>
      <c r="J55" s="37">
        <v>0</v>
      </c>
      <c r="K55" s="37">
        <v>0</v>
      </c>
      <c r="L55" s="37">
        <v>0</v>
      </c>
      <c r="M55" s="37">
        <v>0</v>
      </c>
      <c r="N55" s="37" t="b">
        <v>1</v>
      </c>
      <c r="O55" s="37"/>
      <c r="P55" s="37" t="s">
        <v>821</v>
      </c>
      <c r="Q55" s="37" t="s">
        <v>418</v>
      </c>
      <c r="R55" s="37" t="s">
        <v>1395</v>
      </c>
      <c r="S55" s="37" t="s">
        <v>1901</v>
      </c>
    </row>
    <row r="56" spans="1:19" ht="15.75">
      <c r="A56" s="37">
        <v>55</v>
      </c>
      <c r="B56" s="37">
        <v>55</v>
      </c>
      <c r="C56" s="37">
        <v>0</v>
      </c>
      <c r="D56" s="37" t="s">
        <v>1546</v>
      </c>
      <c r="E56" s="37"/>
      <c r="F56" s="37"/>
      <c r="G56" s="37">
        <v>436404</v>
      </c>
      <c r="H56" s="37">
        <v>0</v>
      </c>
      <c r="I56" s="37">
        <v>0</v>
      </c>
      <c r="J56" s="37">
        <v>0</v>
      </c>
      <c r="K56" s="37">
        <v>0</v>
      </c>
      <c r="L56" s="37">
        <v>0</v>
      </c>
      <c r="M56" s="37">
        <v>0</v>
      </c>
      <c r="N56" s="37" t="b">
        <v>1</v>
      </c>
      <c r="O56" s="37"/>
      <c r="P56" s="37" t="s">
        <v>821</v>
      </c>
      <c r="Q56" s="37" t="s">
        <v>418</v>
      </c>
      <c r="R56" s="37" t="s">
        <v>1395</v>
      </c>
      <c r="S56" s="37" t="s">
        <v>1901</v>
      </c>
    </row>
    <row r="57" spans="1:19" ht="15.75">
      <c r="A57" s="37">
        <v>56</v>
      </c>
      <c r="B57" s="37">
        <v>56</v>
      </c>
      <c r="C57" s="37">
        <v>0</v>
      </c>
      <c r="D57" s="37" t="s">
        <v>1547</v>
      </c>
      <c r="E57" s="37"/>
      <c r="F57" s="37"/>
      <c r="G57" s="37">
        <v>240747</v>
      </c>
      <c r="H57" s="37">
        <v>0</v>
      </c>
      <c r="I57" s="37">
        <v>0</v>
      </c>
      <c r="J57" s="37">
        <v>0</v>
      </c>
      <c r="K57" s="37">
        <v>0</v>
      </c>
      <c r="L57" s="37">
        <v>0</v>
      </c>
      <c r="M57" s="37">
        <v>0</v>
      </c>
      <c r="N57" s="37" t="b">
        <v>1</v>
      </c>
      <c r="O57" s="37"/>
      <c r="P57" s="37" t="s">
        <v>821</v>
      </c>
      <c r="Q57" s="37" t="s">
        <v>418</v>
      </c>
      <c r="R57" s="37" t="s">
        <v>1395</v>
      </c>
      <c r="S57" s="37" t="s">
        <v>1901</v>
      </c>
    </row>
    <row r="58" spans="1:19" ht="15.75">
      <c r="A58" s="37">
        <v>57</v>
      </c>
      <c r="B58" s="37">
        <v>57</v>
      </c>
      <c r="C58" s="37">
        <v>0</v>
      </c>
      <c r="D58" s="37" t="s">
        <v>1548</v>
      </c>
      <c r="E58" s="37"/>
      <c r="F58" s="37"/>
      <c r="G58" s="37">
        <v>16043820</v>
      </c>
      <c r="H58" s="37">
        <v>0</v>
      </c>
      <c r="I58" s="37">
        <v>0</v>
      </c>
      <c r="J58" s="37">
        <v>0</v>
      </c>
      <c r="K58" s="37">
        <v>0</v>
      </c>
      <c r="L58" s="37">
        <v>0</v>
      </c>
      <c r="M58" s="37">
        <v>0</v>
      </c>
      <c r="N58" s="37" t="b">
        <v>1</v>
      </c>
      <c r="O58" s="37"/>
      <c r="P58" s="37" t="s">
        <v>821</v>
      </c>
      <c r="Q58" s="37" t="s">
        <v>418</v>
      </c>
      <c r="R58" s="37" t="s">
        <v>1395</v>
      </c>
      <c r="S58" s="37" t="s">
        <v>1901</v>
      </c>
    </row>
    <row r="59" spans="1:19" ht="15.75">
      <c r="A59" s="37">
        <v>58</v>
      </c>
      <c r="B59" s="37">
        <v>58</v>
      </c>
      <c r="C59" s="37">
        <v>0</v>
      </c>
      <c r="D59" s="37" t="s">
        <v>1549</v>
      </c>
      <c r="E59" s="37"/>
      <c r="F59" s="37"/>
      <c r="G59" s="37">
        <v>6917140</v>
      </c>
      <c r="H59" s="37">
        <v>0</v>
      </c>
      <c r="I59" s="37">
        <v>0</v>
      </c>
      <c r="J59" s="37">
        <v>0</v>
      </c>
      <c r="K59" s="37">
        <v>0</v>
      </c>
      <c r="L59" s="37">
        <v>0</v>
      </c>
      <c r="M59" s="37">
        <v>0</v>
      </c>
      <c r="N59" s="37" t="b">
        <v>1</v>
      </c>
      <c r="O59" s="37"/>
      <c r="P59" s="37" t="s">
        <v>821</v>
      </c>
      <c r="Q59" s="37" t="s">
        <v>418</v>
      </c>
      <c r="R59" s="37" t="s">
        <v>1395</v>
      </c>
      <c r="S59" s="37" t="s">
        <v>1901</v>
      </c>
    </row>
    <row r="60" spans="1:19" ht="15.75">
      <c r="A60" s="37">
        <v>59</v>
      </c>
      <c r="B60" s="37">
        <v>59</v>
      </c>
      <c r="C60" s="37">
        <v>0</v>
      </c>
      <c r="D60" s="37" t="s">
        <v>1550</v>
      </c>
      <c r="E60" s="37"/>
      <c r="F60" s="37"/>
      <c r="G60" s="37">
        <v>816222</v>
      </c>
      <c r="H60" s="37">
        <v>0</v>
      </c>
      <c r="I60" s="37">
        <v>0</v>
      </c>
      <c r="J60" s="37">
        <v>0</v>
      </c>
      <c r="K60" s="37">
        <v>0</v>
      </c>
      <c r="L60" s="37">
        <v>0</v>
      </c>
      <c r="M60" s="37">
        <v>0</v>
      </c>
      <c r="N60" s="37" t="b">
        <v>1</v>
      </c>
      <c r="O60" s="37"/>
      <c r="P60" s="37" t="s">
        <v>821</v>
      </c>
      <c r="Q60" s="37" t="s">
        <v>418</v>
      </c>
      <c r="R60" s="37" t="s">
        <v>1395</v>
      </c>
      <c r="S60" s="37" t="s">
        <v>1901</v>
      </c>
    </row>
    <row r="61" spans="1:19" ht="15.75">
      <c r="A61" s="37">
        <v>60</v>
      </c>
      <c r="B61" s="37">
        <v>60</v>
      </c>
      <c r="C61" s="37">
        <v>0</v>
      </c>
      <c r="D61" s="37" t="s">
        <v>1551</v>
      </c>
      <c r="E61" s="37"/>
      <c r="F61" s="37"/>
      <c r="G61" s="37">
        <v>430453</v>
      </c>
      <c r="H61" s="37">
        <v>0</v>
      </c>
      <c r="I61" s="37">
        <v>0</v>
      </c>
      <c r="J61" s="37">
        <v>0</v>
      </c>
      <c r="K61" s="37">
        <v>0</v>
      </c>
      <c r="L61" s="37">
        <v>0</v>
      </c>
      <c r="M61" s="37">
        <v>0</v>
      </c>
      <c r="N61" s="37" t="b">
        <v>1</v>
      </c>
      <c r="O61" s="37"/>
      <c r="P61" s="37" t="s">
        <v>821</v>
      </c>
      <c r="Q61" s="37" t="s">
        <v>418</v>
      </c>
      <c r="R61" s="37" t="s">
        <v>1395</v>
      </c>
      <c r="S61" s="37" t="s">
        <v>1901</v>
      </c>
    </row>
    <row r="62" spans="1:19" ht="15.75">
      <c r="A62" s="37">
        <v>61</v>
      </c>
      <c r="B62" s="37">
        <v>61</v>
      </c>
      <c r="C62" s="37">
        <v>0</v>
      </c>
      <c r="D62" s="37" t="s">
        <v>1552</v>
      </c>
      <c r="E62" s="37"/>
      <c r="F62" s="37"/>
      <c r="G62" s="37">
        <v>9042492</v>
      </c>
      <c r="H62" s="37">
        <v>0</v>
      </c>
      <c r="I62" s="37">
        <v>0</v>
      </c>
      <c r="J62" s="37">
        <v>0</v>
      </c>
      <c r="K62" s="37">
        <v>0</v>
      </c>
      <c r="L62" s="37">
        <v>0</v>
      </c>
      <c r="M62" s="37">
        <v>0</v>
      </c>
      <c r="N62" s="37" t="b">
        <v>1</v>
      </c>
      <c r="O62" s="37"/>
      <c r="P62" s="37" t="s">
        <v>821</v>
      </c>
      <c r="Q62" s="37" t="s">
        <v>418</v>
      </c>
      <c r="R62" s="37" t="s">
        <v>1395</v>
      </c>
      <c r="S62" s="37" t="s">
        <v>1901</v>
      </c>
    </row>
    <row r="63" spans="1:19" ht="15.75">
      <c r="A63" s="37">
        <v>62</v>
      </c>
      <c r="B63" s="37">
        <v>62</v>
      </c>
      <c r="C63" s="37">
        <v>0</v>
      </c>
      <c r="D63" s="37" t="s">
        <v>1553</v>
      </c>
      <c r="E63" s="37"/>
      <c r="F63" s="37"/>
      <c r="G63" s="37">
        <v>34457823</v>
      </c>
      <c r="H63" s="37">
        <v>345398</v>
      </c>
      <c r="I63" s="37">
        <v>34803221</v>
      </c>
      <c r="J63" s="37">
        <v>0</v>
      </c>
      <c r="K63" s="37">
        <v>0</v>
      </c>
      <c r="L63" s="37">
        <v>0</v>
      </c>
      <c r="M63" s="37">
        <v>0</v>
      </c>
      <c r="N63" s="37" t="b">
        <v>1</v>
      </c>
      <c r="O63" s="37"/>
      <c r="P63" s="37"/>
      <c r="Q63" s="37"/>
      <c r="R63" s="37" t="s">
        <v>1395</v>
      </c>
      <c r="S63" s="37" t="s">
        <v>1901</v>
      </c>
    </row>
    <row r="64" spans="1:19" ht="15.75">
      <c r="A64" s="37">
        <v>63</v>
      </c>
      <c r="B64" s="37">
        <v>63</v>
      </c>
      <c r="C64" s="37">
        <v>0</v>
      </c>
      <c r="D64" s="37" t="s">
        <v>1402</v>
      </c>
      <c r="E64" s="37"/>
      <c r="F64" s="37"/>
      <c r="G64" s="37">
        <v>0</v>
      </c>
      <c r="H64" s="37">
        <v>0</v>
      </c>
      <c r="I64" s="37">
        <v>0</v>
      </c>
      <c r="J64" s="37">
        <v>0</v>
      </c>
      <c r="K64" s="37">
        <v>0</v>
      </c>
      <c r="L64" s="37">
        <v>0</v>
      </c>
      <c r="M64" s="37">
        <v>0</v>
      </c>
      <c r="N64" s="37" t="b">
        <v>0</v>
      </c>
      <c r="O64" s="37"/>
      <c r="P64" s="37"/>
      <c r="Q64" s="37"/>
      <c r="R64" s="37"/>
      <c r="S64" s="37" t="s">
        <v>1901</v>
      </c>
    </row>
    <row r="65" spans="1:19" ht="15.75">
      <c r="A65" s="37">
        <v>64</v>
      </c>
      <c r="B65" s="37">
        <v>64</v>
      </c>
      <c r="C65" s="37">
        <v>0</v>
      </c>
      <c r="D65" s="37" t="s">
        <v>1403</v>
      </c>
      <c r="E65" s="37"/>
      <c r="F65" s="37"/>
      <c r="G65" s="37">
        <v>0</v>
      </c>
      <c r="H65" s="37">
        <v>0</v>
      </c>
      <c r="I65" s="37">
        <v>0</v>
      </c>
      <c r="J65" s="37">
        <v>0</v>
      </c>
      <c r="K65" s="37">
        <v>0</v>
      </c>
      <c r="L65" s="37">
        <v>0</v>
      </c>
      <c r="M65" s="37">
        <v>0</v>
      </c>
      <c r="N65" s="37" t="b">
        <v>0</v>
      </c>
      <c r="O65" s="37" t="s">
        <v>1554</v>
      </c>
      <c r="P65" s="37"/>
      <c r="Q65" s="37"/>
      <c r="R65" s="37"/>
      <c r="S65" s="37" t="s">
        <v>1901</v>
      </c>
    </row>
    <row r="66" spans="1:19" ht="15.75">
      <c r="A66" s="37">
        <v>65</v>
      </c>
      <c r="B66" s="37">
        <v>65</v>
      </c>
      <c r="C66" s="37">
        <v>0</v>
      </c>
      <c r="D66" s="37" t="s">
        <v>1555</v>
      </c>
      <c r="E66" s="37"/>
      <c r="F66" s="37"/>
      <c r="G66" s="37">
        <v>91130350</v>
      </c>
      <c r="H66" s="37">
        <v>568073</v>
      </c>
      <c r="I66" s="37">
        <v>91698423</v>
      </c>
      <c r="J66" s="37">
        <v>0</v>
      </c>
      <c r="K66" s="37">
        <v>0</v>
      </c>
      <c r="L66" s="37">
        <v>0</v>
      </c>
      <c r="M66" s="37">
        <v>0</v>
      </c>
      <c r="N66" s="37" t="b">
        <v>1</v>
      </c>
      <c r="O66" s="37"/>
      <c r="P66" s="37"/>
      <c r="Q66" s="37"/>
      <c r="R66" s="37" t="s">
        <v>1388</v>
      </c>
      <c r="S66" s="37" t="s">
        <v>1901</v>
      </c>
    </row>
    <row r="67" spans="1:19" ht="15.75">
      <c r="A67" s="37">
        <v>66</v>
      </c>
      <c r="B67" s="37">
        <v>66</v>
      </c>
      <c r="C67" s="37">
        <v>0</v>
      </c>
      <c r="D67" s="37" t="s">
        <v>1141</v>
      </c>
      <c r="E67" s="37"/>
      <c r="F67" s="37"/>
      <c r="G67" s="37">
        <v>0</v>
      </c>
      <c r="H67" s="37">
        <v>0</v>
      </c>
      <c r="I67" s="37">
        <v>0</v>
      </c>
      <c r="J67" s="37">
        <v>0</v>
      </c>
      <c r="K67" s="37">
        <v>0</v>
      </c>
      <c r="L67" s="37">
        <v>0</v>
      </c>
      <c r="M67" s="37">
        <v>0</v>
      </c>
      <c r="N67" s="37" t="b">
        <v>0</v>
      </c>
      <c r="O67" s="37"/>
      <c r="P67" s="37" t="s">
        <v>417</v>
      </c>
      <c r="Q67" s="37" t="s">
        <v>1388</v>
      </c>
      <c r="R67" s="37" t="s">
        <v>1389</v>
      </c>
      <c r="S67" s="37" t="s">
        <v>1901</v>
      </c>
    </row>
    <row r="68" spans="1:19" ht="15.75">
      <c r="A68" s="37">
        <v>67</v>
      </c>
      <c r="B68" s="37">
        <v>67</v>
      </c>
      <c r="C68" s="37">
        <v>0</v>
      </c>
      <c r="D68" s="37" t="s">
        <v>1404</v>
      </c>
      <c r="E68" s="37"/>
      <c r="F68" s="37"/>
      <c r="G68" s="37">
        <v>0</v>
      </c>
      <c r="H68" s="37">
        <v>0</v>
      </c>
      <c r="I68" s="37">
        <v>0</v>
      </c>
      <c r="J68" s="37">
        <v>0</v>
      </c>
      <c r="K68" s="37">
        <v>0</v>
      </c>
      <c r="L68" s="37">
        <v>0</v>
      </c>
      <c r="M68" s="37">
        <v>0</v>
      </c>
      <c r="N68" s="37" t="b">
        <v>0</v>
      </c>
      <c r="O68" s="37"/>
      <c r="P68" s="37" t="s">
        <v>417</v>
      </c>
      <c r="Q68" s="37" t="s">
        <v>1388</v>
      </c>
      <c r="R68" s="37" t="s">
        <v>1389</v>
      </c>
      <c r="S68" s="37" t="s">
        <v>1901</v>
      </c>
    </row>
    <row r="69" spans="1:19" ht="15.75">
      <c r="A69" s="37">
        <v>68</v>
      </c>
      <c r="B69" s="37">
        <v>68</v>
      </c>
      <c r="C69" s="37">
        <v>0</v>
      </c>
      <c r="D69" s="37" t="s">
        <v>1075</v>
      </c>
      <c r="E69" s="37"/>
      <c r="F69" s="37"/>
      <c r="G69" s="37">
        <v>25262796</v>
      </c>
      <c r="H69" s="37">
        <v>253229</v>
      </c>
      <c r="I69" s="37">
        <v>25516025</v>
      </c>
      <c r="J69" s="37">
        <v>0</v>
      </c>
      <c r="K69" s="37">
        <v>0</v>
      </c>
      <c r="L69" s="37">
        <v>0</v>
      </c>
      <c r="M69" s="37">
        <v>0</v>
      </c>
      <c r="N69" s="37" t="b">
        <v>0</v>
      </c>
      <c r="O69" s="37" t="s">
        <v>1556</v>
      </c>
      <c r="P69" s="37"/>
      <c r="Q69" s="37"/>
      <c r="R69" s="37"/>
      <c r="S69" s="37" t="s">
        <v>1901</v>
      </c>
    </row>
    <row r="70" spans="1:19" ht="15.75">
      <c r="A70" s="37">
        <v>69</v>
      </c>
      <c r="B70" s="37">
        <v>69</v>
      </c>
      <c r="C70" s="37">
        <v>0</v>
      </c>
      <c r="D70" s="37" t="s">
        <v>1076</v>
      </c>
      <c r="E70" s="37"/>
      <c r="F70" s="37"/>
      <c r="G70" s="37">
        <v>17097765</v>
      </c>
      <c r="H70" s="37">
        <v>171384</v>
      </c>
      <c r="I70" s="37">
        <v>17269149</v>
      </c>
      <c r="J70" s="37">
        <v>0</v>
      </c>
      <c r="K70" s="37">
        <v>0</v>
      </c>
      <c r="L70" s="37">
        <v>0</v>
      </c>
      <c r="M70" s="37">
        <v>0</v>
      </c>
      <c r="N70" s="37" t="b">
        <v>0</v>
      </c>
      <c r="O70" s="37" t="s">
        <v>1556</v>
      </c>
      <c r="P70" s="37"/>
      <c r="Q70" s="37"/>
      <c r="R70" s="37"/>
      <c r="S70" s="37" t="s">
        <v>1901</v>
      </c>
    </row>
    <row r="71" spans="1:19" ht="15.75">
      <c r="A71" s="37">
        <v>70</v>
      </c>
      <c r="B71" s="37">
        <v>70</v>
      </c>
      <c r="C71" s="37">
        <v>0</v>
      </c>
      <c r="D71" s="37" t="s">
        <v>1405</v>
      </c>
      <c r="E71" s="37"/>
      <c r="F71" s="37"/>
      <c r="G71" s="37">
        <v>3887789</v>
      </c>
      <c r="H71" s="37">
        <v>38970</v>
      </c>
      <c r="I71" s="37">
        <v>3926759</v>
      </c>
      <c r="J71" s="37">
        <v>0</v>
      </c>
      <c r="K71" s="37">
        <v>0</v>
      </c>
      <c r="L71" s="37">
        <v>0</v>
      </c>
      <c r="M71" s="37">
        <v>0</v>
      </c>
      <c r="N71" s="37" t="b">
        <v>0</v>
      </c>
      <c r="O71" s="37" t="s">
        <v>1556</v>
      </c>
      <c r="P71" s="37"/>
      <c r="Q71" s="37"/>
      <c r="R71" s="37"/>
      <c r="S71" s="37" t="s">
        <v>1901</v>
      </c>
    </row>
    <row r="72" spans="1:19" ht="15.75">
      <c r="A72" s="37">
        <v>71</v>
      </c>
      <c r="B72" s="37">
        <v>71</v>
      </c>
      <c r="C72" s="37">
        <v>0</v>
      </c>
      <c r="D72" s="37" t="s">
        <v>1557</v>
      </c>
      <c r="E72" s="37"/>
      <c r="F72" s="37"/>
      <c r="G72" s="37">
        <v>46248350</v>
      </c>
      <c r="H72" s="37">
        <v>463583</v>
      </c>
      <c r="I72" s="37">
        <v>46711933</v>
      </c>
      <c r="J72" s="37">
        <v>0</v>
      </c>
      <c r="K72" s="37">
        <v>0</v>
      </c>
      <c r="L72" s="37">
        <v>0</v>
      </c>
      <c r="M72" s="37">
        <v>0</v>
      </c>
      <c r="N72" s="37" t="b">
        <v>1</v>
      </c>
      <c r="O72" s="37"/>
      <c r="P72" s="37"/>
      <c r="Q72" s="37"/>
      <c r="R72" s="37" t="s">
        <v>1388</v>
      </c>
      <c r="S72" s="37" t="s">
        <v>1901</v>
      </c>
    </row>
    <row r="73" spans="1:19" ht="15.75">
      <c r="A73" s="37">
        <v>72</v>
      </c>
      <c r="B73" s="37">
        <v>72</v>
      </c>
      <c r="C73" s="37">
        <v>0</v>
      </c>
      <c r="D73" s="37" t="s">
        <v>1406</v>
      </c>
      <c r="E73" s="37"/>
      <c r="F73" s="37"/>
      <c r="G73" s="37">
        <v>0</v>
      </c>
      <c r="H73" s="37">
        <v>0</v>
      </c>
      <c r="I73" s="37">
        <v>0</v>
      </c>
      <c r="J73" s="37">
        <v>0</v>
      </c>
      <c r="K73" s="37">
        <v>0</v>
      </c>
      <c r="L73" s="37">
        <v>0</v>
      </c>
      <c r="M73" s="37">
        <v>0</v>
      </c>
      <c r="N73" s="37" t="b">
        <v>0</v>
      </c>
      <c r="O73" s="37"/>
      <c r="P73" s="37" t="s">
        <v>417</v>
      </c>
      <c r="Q73" s="37" t="s">
        <v>1388</v>
      </c>
      <c r="R73" s="37" t="s">
        <v>1389</v>
      </c>
      <c r="S73" s="37" t="s">
        <v>1901</v>
      </c>
    </row>
    <row r="74" spans="1:19" ht="15.75">
      <c r="A74" s="37">
        <v>73</v>
      </c>
      <c r="B74" s="37">
        <v>73</v>
      </c>
      <c r="C74" s="37">
        <v>0</v>
      </c>
      <c r="D74" s="37" t="s">
        <v>1075</v>
      </c>
      <c r="E74" s="37"/>
      <c r="F74" s="37"/>
      <c r="G74" s="37">
        <v>3696754</v>
      </c>
      <c r="H74" s="37">
        <v>37053</v>
      </c>
      <c r="I74" s="37">
        <v>3733807</v>
      </c>
      <c r="J74" s="37">
        <v>0</v>
      </c>
      <c r="K74" s="37">
        <v>0</v>
      </c>
      <c r="L74" s="37">
        <v>0</v>
      </c>
      <c r="M74" s="37">
        <v>0</v>
      </c>
      <c r="N74" s="37" t="b">
        <v>0</v>
      </c>
      <c r="O74" s="37" t="s">
        <v>1558</v>
      </c>
      <c r="P74" s="37"/>
      <c r="Q74" s="37"/>
      <c r="R74" s="37"/>
      <c r="S74" s="37" t="s">
        <v>1901</v>
      </c>
    </row>
    <row r="75" spans="1:19" ht="15.75">
      <c r="A75" s="37">
        <v>74</v>
      </c>
      <c r="B75" s="37">
        <v>74</v>
      </c>
      <c r="C75" s="37">
        <v>0</v>
      </c>
      <c r="D75" s="37" t="s">
        <v>1076</v>
      </c>
      <c r="E75" s="37"/>
      <c r="F75" s="37"/>
      <c r="G75" s="37">
        <v>559196</v>
      </c>
      <c r="H75" s="37">
        <v>5605</v>
      </c>
      <c r="I75" s="37">
        <v>564801</v>
      </c>
      <c r="J75" s="37">
        <v>0</v>
      </c>
      <c r="K75" s="37">
        <v>0</v>
      </c>
      <c r="L75" s="37">
        <v>0</v>
      </c>
      <c r="M75" s="37">
        <v>0</v>
      </c>
      <c r="N75" s="37" t="b">
        <v>0</v>
      </c>
      <c r="O75" s="37" t="s">
        <v>1558</v>
      </c>
      <c r="P75" s="37"/>
      <c r="Q75" s="37"/>
      <c r="R75" s="37"/>
      <c r="S75" s="37" t="s">
        <v>1901</v>
      </c>
    </row>
    <row r="76" spans="1:19" ht="15.75">
      <c r="A76" s="37">
        <v>75</v>
      </c>
      <c r="B76" s="37">
        <v>75</v>
      </c>
      <c r="C76" s="37">
        <v>0</v>
      </c>
      <c r="D76" s="37" t="s">
        <v>1405</v>
      </c>
      <c r="E76" s="37"/>
      <c r="F76" s="37"/>
      <c r="G76" s="37">
        <v>631811</v>
      </c>
      <c r="H76" s="37">
        <v>6333</v>
      </c>
      <c r="I76" s="37">
        <v>638144</v>
      </c>
      <c r="J76" s="37">
        <v>0</v>
      </c>
      <c r="K76" s="37">
        <v>0</v>
      </c>
      <c r="L76" s="37">
        <v>0</v>
      </c>
      <c r="M76" s="37">
        <v>0</v>
      </c>
      <c r="N76" s="37" t="b">
        <v>0</v>
      </c>
      <c r="O76" s="37" t="s">
        <v>1558</v>
      </c>
      <c r="P76" s="37"/>
      <c r="Q76" s="37"/>
      <c r="R76" s="37"/>
      <c r="S76" s="37" t="s">
        <v>1901</v>
      </c>
    </row>
    <row r="77" spans="1:19" ht="15.75">
      <c r="A77" s="37">
        <v>76</v>
      </c>
      <c r="B77" s="37">
        <v>76</v>
      </c>
      <c r="C77" s="37">
        <v>0</v>
      </c>
      <c r="D77" s="37" t="s">
        <v>1559</v>
      </c>
      <c r="E77" s="37"/>
      <c r="F77" s="37"/>
      <c r="G77" s="37">
        <v>4887761</v>
      </c>
      <c r="H77" s="37">
        <v>48991</v>
      </c>
      <c r="I77" s="37">
        <v>4936752</v>
      </c>
      <c r="J77" s="37">
        <v>0</v>
      </c>
      <c r="K77" s="37">
        <v>0</v>
      </c>
      <c r="L77" s="37">
        <v>0</v>
      </c>
      <c r="M77" s="37">
        <v>0</v>
      </c>
      <c r="N77" s="37" t="b">
        <v>1</v>
      </c>
      <c r="O77" s="37"/>
      <c r="P77" s="37"/>
      <c r="Q77" s="37"/>
      <c r="R77" s="37" t="s">
        <v>1388</v>
      </c>
      <c r="S77" s="37" t="s">
        <v>1901</v>
      </c>
    </row>
    <row r="78" spans="1:19" ht="15.75">
      <c r="A78" s="37">
        <v>77</v>
      </c>
      <c r="B78" s="37">
        <v>77</v>
      </c>
      <c r="C78" s="37">
        <v>0</v>
      </c>
      <c r="D78" s="37" t="s">
        <v>1407</v>
      </c>
      <c r="E78" s="37"/>
      <c r="F78" s="37"/>
      <c r="G78" s="37">
        <v>0</v>
      </c>
      <c r="H78" s="37">
        <v>0</v>
      </c>
      <c r="I78" s="37">
        <v>0</v>
      </c>
      <c r="J78" s="37">
        <v>0</v>
      </c>
      <c r="K78" s="37">
        <v>0</v>
      </c>
      <c r="L78" s="37">
        <v>0</v>
      </c>
      <c r="M78" s="37">
        <v>0</v>
      </c>
      <c r="N78" s="37" t="b">
        <v>0</v>
      </c>
      <c r="O78" s="37" t="s">
        <v>1408</v>
      </c>
      <c r="P78" s="37" t="s">
        <v>1409</v>
      </c>
      <c r="Q78" s="37" t="s">
        <v>1410</v>
      </c>
      <c r="R78" s="37" t="s">
        <v>1389</v>
      </c>
      <c r="S78" s="37" t="s">
        <v>1901</v>
      </c>
    </row>
    <row r="79" spans="1:19" ht="15.75">
      <c r="A79" s="37">
        <v>78</v>
      </c>
      <c r="B79" s="37">
        <v>78</v>
      </c>
      <c r="C79" s="37">
        <v>0</v>
      </c>
      <c r="D79" s="37" t="s">
        <v>1560</v>
      </c>
      <c r="E79" s="37"/>
      <c r="F79" s="37" t="s">
        <v>1560</v>
      </c>
      <c r="G79" s="37">
        <v>215642</v>
      </c>
      <c r="H79" s="37">
        <v>2162</v>
      </c>
      <c r="I79" s="37">
        <v>217804</v>
      </c>
      <c r="J79" s="37">
        <v>0</v>
      </c>
      <c r="K79" s="37">
        <v>0</v>
      </c>
      <c r="L79" s="37">
        <v>0</v>
      </c>
      <c r="M79" s="37">
        <v>0</v>
      </c>
      <c r="N79" s="37" t="b">
        <v>0</v>
      </c>
      <c r="O79" s="37" t="s">
        <v>1408</v>
      </c>
      <c r="P79" s="37" t="s">
        <v>1409</v>
      </c>
      <c r="Q79" s="37" t="s">
        <v>1410</v>
      </c>
      <c r="R79" s="37" t="s">
        <v>1389</v>
      </c>
      <c r="S79" s="37" t="s">
        <v>1901</v>
      </c>
    </row>
    <row r="80" spans="1:19" ht="15.75">
      <c r="A80" s="37">
        <v>79</v>
      </c>
      <c r="B80" s="37">
        <v>79</v>
      </c>
      <c r="C80" s="37">
        <v>0</v>
      </c>
      <c r="D80" s="37" t="s">
        <v>1561</v>
      </c>
      <c r="E80" s="37"/>
      <c r="F80" s="37" t="s">
        <v>1561</v>
      </c>
      <c r="G80" s="37">
        <v>2799001</v>
      </c>
      <c r="H80" s="37">
        <v>28057</v>
      </c>
      <c r="I80" s="37">
        <v>2827058</v>
      </c>
      <c r="J80" s="37">
        <v>0</v>
      </c>
      <c r="K80" s="37">
        <v>0</v>
      </c>
      <c r="L80" s="37">
        <v>0</v>
      </c>
      <c r="M80" s="37">
        <v>0</v>
      </c>
      <c r="N80" s="37" t="b">
        <v>0</v>
      </c>
      <c r="O80" s="37" t="s">
        <v>1408</v>
      </c>
      <c r="P80" s="37" t="s">
        <v>1409</v>
      </c>
      <c r="Q80" s="37" t="s">
        <v>1410</v>
      </c>
      <c r="R80" s="37" t="s">
        <v>1389</v>
      </c>
      <c r="S80" s="37" t="s">
        <v>1901</v>
      </c>
    </row>
    <row r="81" spans="1:19" ht="15.75">
      <c r="A81" s="37">
        <v>80</v>
      </c>
      <c r="B81" s="37">
        <v>80</v>
      </c>
      <c r="C81" s="37">
        <v>0</v>
      </c>
      <c r="D81" s="37" t="s">
        <v>1562</v>
      </c>
      <c r="E81" s="37"/>
      <c r="F81" s="37" t="s">
        <v>1562</v>
      </c>
      <c r="G81" s="37">
        <v>13151453</v>
      </c>
      <c r="H81" s="37">
        <v>131827</v>
      </c>
      <c r="I81" s="37">
        <v>13283280</v>
      </c>
      <c r="J81" s="37">
        <v>0</v>
      </c>
      <c r="K81" s="37">
        <v>0</v>
      </c>
      <c r="L81" s="37">
        <v>0</v>
      </c>
      <c r="M81" s="37">
        <v>0</v>
      </c>
      <c r="N81" s="37" t="b">
        <v>0</v>
      </c>
      <c r="O81" s="37" t="s">
        <v>1408</v>
      </c>
      <c r="P81" s="37" t="s">
        <v>1409</v>
      </c>
      <c r="Q81" s="37" t="s">
        <v>1410</v>
      </c>
      <c r="R81" s="37" t="s">
        <v>1389</v>
      </c>
      <c r="S81" s="37" t="s">
        <v>1901</v>
      </c>
    </row>
    <row r="82" spans="1:19" ht="15.75">
      <c r="A82" s="37">
        <v>81</v>
      </c>
      <c r="B82" s="37">
        <v>81</v>
      </c>
      <c r="C82" s="37">
        <v>0</v>
      </c>
      <c r="D82" s="37" t="s">
        <v>1563</v>
      </c>
      <c r="E82" s="37"/>
      <c r="F82" s="37" t="s">
        <v>1563</v>
      </c>
      <c r="G82" s="37">
        <v>-4208</v>
      </c>
      <c r="H82" s="37">
        <v>-42</v>
      </c>
      <c r="I82" s="37">
        <v>-4250</v>
      </c>
      <c r="J82" s="37">
        <v>0</v>
      </c>
      <c r="K82" s="37">
        <v>0</v>
      </c>
      <c r="L82" s="37">
        <v>0</v>
      </c>
      <c r="M82" s="37">
        <v>0</v>
      </c>
      <c r="N82" s="37" t="b">
        <v>0</v>
      </c>
      <c r="O82" s="37" t="s">
        <v>1408</v>
      </c>
      <c r="P82" s="37" t="s">
        <v>1409</v>
      </c>
      <c r="Q82" s="37" t="s">
        <v>1410</v>
      </c>
      <c r="R82" s="37" t="s">
        <v>1389</v>
      </c>
      <c r="S82" s="37" t="s">
        <v>1901</v>
      </c>
    </row>
    <row r="83" spans="1:19" ht="15.75">
      <c r="A83" s="37">
        <v>82</v>
      </c>
      <c r="B83" s="37">
        <v>82</v>
      </c>
      <c r="C83" s="37">
        <v>0</v>
      </c>
      <c r="D83" s="37" t="s">
        <v>1564</v>
      </c>
      <c r="E83" s="37"/>
      <c r="F83" s="37" t="s">
        <v>1564</v>
      </c>
      <c r="G83" s="37">
        <v>2287085</v>
      </c>
      <c r="H83" s="37">
        <v>22925</v>
      </c>
      <c r="I83" s="37">
        <v>2310010</v>
      </c>
      <c r="J83" s="37">
        <v>0</v>
      </c>
      <c r="K83" s="37">
        <v>0</v>
      </c>
      <c r="L83" s="37">
        <v>0</v>
      </c>
      <c r="M83" s="37">
        <v>0</v>
      </c>
      <c r="N83" s="37" t="b">
        <v>0</v>
      </c>
      <c r="O83" s="37" t="s">
        <v>1408</v>
      </c>
      <c r="P83" s="37" t="s">
        <v>1409</v>
      </c>
      <c r="Q83" s="37" t="s">
        <v>1410</v>
      </c>
      <c r="R83" s="37" t="s">
        <v>1389</v>
      </c>
      <c r="S83" s="37" t="s">
        <v>1901</v>
      </c>
    </row>
    <row r="84" spans="1:19" ht="15.75">
      <c r="A84" s="37">
        <v>83</v>
      </c>
      <c r="B84" s="37">
        <v>83</v>
      </c>
      <c r="C84" s="37">
        <v>0</v>
      </c>
      <c r="D84" s="37" t="s">
        <v>1565</v>
      </c>
      <c r="E84" s="37"/>
      <c r="F84" s="37" t="s">
        <v>1565</v>
      </c>
      <c r="G84" s="37">
        <v>1145829</v>
      </c>
      <c r="H84" s="37">
        <v>11486</v>
      </c>
      <c r="I84" s="37">
        <v>1157315</v>
      </c>
      <c r="J84" s="37">
        <v>0</v>
      </c>
      <c r="K84" s="37">
        <v>0</v>
      </c>
      <c r="L84" s="37">
        <v>0</v>
      </c>
      <c r="M84" s="37">
        <v>0</v>
      </c>
      <c r="N84" s="37" t="b">
        <v>0</v>
      </c>
      <c r="O84" s="37" t="s">
        <v>1408</v>
      </c>
      <c r="P84" s="37" t="s">
        <v>1409</v>
      </c>
      <c r="Q84" s="37" t="s">
        <v>1410</v>
      </c>
      <c r="R84" s="37" t="s">
        <v>1389</v>
      </c>
      <c r="S84" s="37" t="s">
        <v>1901</v>
      </c>
    </row>
    <row r="85" spans="1:19" ht="15.75">
      <c r="A85" s="37">
        <v>84</v>
      </c>
      <c r="B85" s="37">
        <v>84</v>
      </c>
      <c r="C85" s="37">
        <v>0</v>
      </c>
      <c r="D85" s="37"/>
      <c r="E85" s="37"/>
      <c r="F85" s="37"/>
      <c r="G85" s="37">
        <v>0</v>
      </c>
      <c r="H85" s="37">
        <v>0</v>
      </c>
      <c r="I85" s="37">
        <v>0</v>
      </c>
      <c r="J85" s="37">
        <v>0</v>
      </c>
      <c r="K85" s="37">
        <v>0</v>
      </c>
      <c r="L85" s="37">
        <v>0</v>
      </c>
      <c r="M85" s="37">
        <v>0</v>
      </c>
      <c r="N85" s="37" t="b">
        <v>0</v>
      </c>
      <c r="O85" s="37" t="s">
        <v>1408</v>
      </c>
      <c r="P85" s="37" t="s">
        <v>1409</v>
      </c>
      <c r="Q85" s="37" t="s">
        <v>1410</v>
      </c>
      <c r="R85" s="37" t="s">
        <v>1389</v>
      </c>
      <c r="S85" s="37" t="s">
        <v>1901</v>
      </c>
    </row>
    <row r="86" spans="1:19" ht="15.75">
      <c r="A86" s="37">
        <v>85</v>
      </c>
      <c r="B86" s="37">
        <v>85</v>
      </c>
      <c r="C86" s="37">
        <v>0</v>
      </c>
      <c r="D86" s="37"/>
      <c r="E86" s="37"/>
      <c r="F86" s="37"/>
      <c r="G86" s="37">
        <v>0</v>
      </c>
      <c r="H86" s="37">
        <v>0</v>
      </c>
      <c r="I86" s="37">
        <v>0</v>
      </c>
      <c r="J86" s="37">
        <v>0</v>
      </c>
      <c r="K86" s="37">
        <v>0</v>
      </c>
      <c r="L86" s="37">
        <v>0</v>
      </c>
      <c r="M86" s="37">
        <v>0</v>
      </c>
      <c r="N86" s="37" t="b">
        <v>0</v>
      </c>
      <c r="O86" s="37" t="s">
        <v>1408</v>
      </c>
      <c r="P86" s="37" t="s">
        <v>1409</v>
      </c>
      <c r="Q86" s="37" t="s">
        <v>1410</v>
      </c>
      <c r="R86" s="37" t="s">
        <v>1389</v>
      </c>
      <c r="S86" s="37" t="s">
        <v>1901</v>
      </c>
    </row>
    <row r="87" spans="1:19" ht="15.75">
      <c r="A87" s="37">
        <v>86</v>
      </c>
      <c r="B87" s="37">
        <v>86</v>
      </c>
      <c r="C87" s="37">
        <v>0</v>
      </c>
      <c r="D87" s="37"/>
      <c r="E87" s="37"/>
      <c r="F87" s="37"/>
      <c r="G87" s="37">
        <v>0</v>
      </c>
      <c r="H87" s="37">
        <v>0</v>
      </c>
      <c r="I87" s="37">
        <v>0</v>
      </c>
      <c r="J87" s="37">
        <v>0</v>
      </c>
      <c r="K87" s="37">
        <v>0</v>
      </c>
      <c r="L87" s="37">
        <v>0</v>
      </c>
      <c r="M87" s="37">
        <v>0</v>
      </c>
      <c r="N87" s="37" t="b">
        <v>0</v>
      </c>
      <c r="O87" s="37" t="s">
        <v>1408</v>
      </c>
      <c r="P87" s="37" t="s">
        <v>1409</v>
      </c>
      <c r="Q87" s="37" t="s">
        <v>1410</v>
      </c>
      <c r="R87" s="37" t="s">
        <v>1389</v>
      </c>
      <c r="S87" s="37" t="s">
        <v>1901</v>
      </c>
    </row>
    <row r="88" spans="1:19" ht="15.75">
      <c r="A88" s="37">
        <v>87</v>
      </c>
      <c r="B88" s="37">
        <v>87</v>
      </c>
      <c r="C88" s="37">
        <v>0</v>
      </c>
      <c r="D88" s="37"/>
      <c r="E88" s="37"/>
      <c r="F88" s="37"/>
      <c r="G88" s="37">
        <v>0</v>
      </c>
      <c r="H88" s="37">
        <v>0</v>
      </c>
      <c r="I88" s="37">
        <v>0</v>
      </c>
      <c r="J88" s="37">
        <v>0</v>
      </c>
      <c r="K88" s="37">
        <v>0</v>
      </c>
      <c r="L88" s="37">
        <v>0</v>
      </c>
      <c r="M88" s="37">
        <v>0</v>
      </c>
      <c r="N88" s="37" t="b">
        <v>0</v>
      </c>
      <c r="O88" s="37" t="s">
        <v>1408</v>
      </c>
      <c r="P88" s="37" t="s">
        <v>1409</v>
      </c>
      <c r="Q88" s="37" t="s">
        <v>1410</v>
      </c>
      <c r="R88" s="37" t="s">
        <v>1389</v>
      </c>
      <c r="S88" s="37" t="s">
        <v>1901</v>
      </c>
    </row>
    <row r="89" spans="1:19" ht="15.75">
      <c r="A89" s="37">
        <v>88</v>
      </c>
      <c r="B89" s="37">
        <v>88</v>
      </c>
      <c r="C89" s="37">
        <v>0</v>
      </c>
      <c r="D89" s="37"/>
      <c r="E89" s="37"/>
      <c r="F89" s="37"/>
      <c r="G89" s="37">
        <v>0</v>
      </c>
      <c r="H89" s="37">
        <v>0</v>
      </c>
      <c r="I89" s="37">
        <v>0</v>
      </c>
      <c r="J89" s="37">
        <v>0</v>
      </c>
      <c r="K89" s="37">
        <v>0</v>
      </c>
      <c r="L89" s="37">
        <v>0</v>
      </c>
      <c r="M89" s="37">
        <v>0</v>
      </c>
      <c r="N89" s="37" t="b">
        <v>0</v>
      </c>
      <c r="O89" s="37" t="s">
        <v>1408</v>
      </c>
      <c r="P89" s="37" t="s">
        <v>1409</v>
      </c>
      <c r="Q89" s="37" t="s">
        <v>1410</v>
      </c>
      <c r="R89" s="37" t="s">
        <v>1389</v>
      </c>
      <c r="S89" s="37" t="s">
        <v>1901</v>
      </c>
    </row>
    <row r="90" spans="1:19" ht="15.75">
      <c r="A90" s="37">
        <v>89</v>
      </c>
      <c r="B90" s="37">
        <v>89</v>
      </c>
      <c r="C90" s="37">
        <v>0</v>
      </c>
      <c r="D90" s="37"/>
      <c r="E90" s="37"/>
      <c r="F90" s="37"/>
      <c r="G90" s="37">
        <v>0</v>
      </c>
      <c r="H90" s="37">
        <v>0</v>
      </c>
      <c r="I90" s="37">
        <v>0</v>
      </c>
      <c r="J90" s="37">
        <v>0</v>
      </c>
      <c r="K90" s="37">
        <v>0</v>
      </c>
      <c r="L90" s="37">
        <v>0</v>
      </c>
      <c r="M90" s="37">
        <v>0</v>
      </c>
      <c r="N90" s="37" t="b">
        <v>0</v>
      </c>
      <c r="O90" s="37" t="s">
        <v>1408</v>
      </c>
      <c r="P90" s="37" t="s">
        <v>1409</v>
      </c>
      <c r="Q90" s="37" t="s">
        <v>1410</v>
      </c>
      <c r="R90" s="37" t="s">
        <v>1389</v>
      </c>
      <c r="S90" s="37" t="s">
        <v>1901</v>
      </c>
    </row>
    <row r="91" spans="1:19" ht="15.75">
      <c r="A91" s="37">
        <v>90</v>
      </c>
      <c r="B91" s="37">
        <v>90</v>
      </c>
      <c r="C91" s="37">
        <v>0</v>
      </c>
      <c r="D91" s="37"/>
      <c r="E91" s="37"/>
      <c r="F91" s="37"/>
      <c r="G91" s="37">
        <v>0</v>
      </c>
      <c r="H91" s="37">
        <v>0</v>
      </c>
      <c r="I91" s="37">
        <v>0</v>
      </c>
      <c r="J91" s="37">
        <v>0</v>
      </c>
      <c r="K91" s="37">
        <v>0</v>
      </c>
      <c r="L91" s="37">
        <v>0</v>
      </c>
      <c r="M91" s="37">
        <v>0</v>
      </c>
      <c r="N91" s="37" t="b">
        <v>0</v>
      </c>
      <c r="O91" s="37" t="s">
        <v>1408</v>
      </c>
      <c r="P91" s="37" t="s">
        <v>1409</v>
      </c>
      <c r="Q91" s="37" t="s">
        <v>1410</v>
      </c>
      <c r="R91" s="37" t="s">
        <v>1389</v>
      </c>
      <c r="S91" s="37" t="s">
        <v>1901</v>
      </c>
    </row>
    <row r="92" spans="1:19" ht="15.75">
      <c r="A92" s="37">
        <v>91</v>
      </c>
      <c r="B92" s="37">
        <v>91</v>
      </c>
      <c r="C92" s="37">
        <v>0</v>
      </c>
      <c r="D92" s="37"/>
      <c r="E92" s="37"/>
      <c r="F92" s="37"/>
      <c r="G92" s="37">
        <v>0</v>
      </c>
      <c r="H92" s="37">
        <v>0</v>
      </c>
      <c r="I92" s="37">
        <v>0</v>
      </c>
      <c r="J92" s="37">
        <v>0</v>
      </c>
      <c r="K92" s="37">
        <v>0</v>
      </c>
      <c r="L92" s="37">
        <v>0</v>
      </c>
      <c r="M92" s="37">
        <v>0</v>
      </c>
      <c r="N92" s="37" t="b">
        <v>0</v>
      </c>
      <c r="O92" s="37" t="s">
        <v>1408</v>
      </c>
      <c r="P92" s="37" t="s">
        <v>1409</v>
      </c>
      <c r="Q92" s="37" t="s">
        <v>1410</v>
      </c>
      <c r="R92" s="37" t="s">
        <v>1389</v>
      </c>
      <c r="S92" s="37" t="s">
        <v>1901</v>
      </c>
    </row>
    <row r="93" spans="1:19" ht="15.75">
      <c r="A93" s="37">
        <v>92</v>
      </c>
      <c r="B93" s="37">
        <v>92</v>
      </c>
      <c r="C93" s="37">
        <v>0</v>
      </c>
      <c r="D93" s="37"/>
      <c r="E93" s="37"/>
      <c r="F93" s="37"/>
      <c r="G93" s="37">
        <v>0</v>
      </c>
      <c r="H93" s="37">
        <v>0</v>
      </c>
      <c r="I93" s="37">
        <v>0</v>
      </c>
      <c r="J93" s="37">
        <v>0</v>
      </c>
      <c r="K93" s="37">
        <v>0</v>
      </c>
      <c r="L93" s="37">
        <v>0</v>
      </c>
      <c r="M93" s="37">
        <v>0</v>
      </c>
      <c r="N93" s="37" t="b">
        <v>0</v>
      </c>
      <c r="O93" s="37" t="s">
        <v>1408</v>
      </c>
      <c r="P93" s="37" t="s">
        <v>1409</v>
      </c>
      <c r="Q93" s="37" t="s">
        <v>1410</v>
      </c>
      <c r="R93" s="37" t="s">
        <v>1389</v>
      </c>
      <c r="S93" s="37" t="s">
        <v>1901</v>
      </c>
    </row>
    <row r="94" spans="1:19" ht="15.75">
      <c r="A94" s="37">
        <v>93</v>
      </c>
      <c r="B94" s="37">
        <v>93</v>
      </c>
      <c r="C94" s="37">
        <v>0</v>
      </c>
      <c r="D94" s="37"/>
      <c r="E94" s="37"/>
      <c r="F94" s="37"/>
      <c r="G94" s="37">
        <v>0</v>
      </c>
      <c r="H94" s="37">
        <v>0</v>
      </c>
      <c r="I94" s="37">
        <v>0</v>
      </c>
      <c r="J94" s="37">
        <v>0</v>
      </c>
      <c r="K94" s="37">
        <v>0</v>
      </c>
      <c r="L94" s="37">
        <v>0</v>
      </c>
      <c r="M94" s="37">
        <v>0</v>
      </c>
      <c r="N94" s="37" t="b">
        <v>0</v>
      </c>
      <c r="O94" s="37" t="s">
        <v>1408</v>
      </c>
      <c r="P94" s="37" t="s">
        <v>1409</v>
      </c>
      <c r="Q94" s="37" t="s">
        <v>1410</v>
      </c>
      <c r="R94" s="37" t="s">
        <v>1389</v>
      </c>
      <c r="S94" s="37" t="s">
        <v>1901</v>
      </c>
    </row>
    <row r="95" spans="1:19" ht="15.75">
      <c r="A95" s="37">
        <v>94</v>
      </c>
      <c r="B95" s="37">
        <v>94</v>
      </c>
      <c r="C95" s="37">
        <v>0</v>
      </c>
      <c r="D95" s="37"/>
      <c r="E95" s="37"/>
      <c r="F95" s="37"/>
      <c r="G95" s="37">
        <v>0</v>
      </c>
      <c r="H95" s="37">
        <v>0</v>
      </c>
      <c r="I95" s="37">
        <v>0</v>
      </c>
      <c r="J95" s="37">
        <v>0</v>
      </c>
      <c r="K95" s="37">
        <v>0</v>
      </c>
      <c r="L95" s="37">
        <v>0</v>
      </c>
      <c r="M95" s="37">
        <v>0</v>
      </c>
      <c r="N95" s="37" t="b">
        <v>0</v>
      </c>
      <c r="O95" s="37" t="s">
        <v>1408</v>
      </c>
      <c r="P95" s="37" t="s">
        <v>1409</v>
      </c>
      <c r="Q95" s="37" t="s">
        <v>1410</v>
      </c>
      <c r="R95" s="37" t="s">
        <v>1389</v>
      </c>
      <c r="S95" s="37" t="s">
        <v>1901</v>
      </c>
    </row>
    <row r="96" spans="1:19" ht="15.75">
      <c r="A96" s="37">
        <v>95</v>
      </c>
      <c r="B96" s="37">
        <v>95</v>
      </c>
      <c r="C96" s="37">
        <v>0</v>
      </c>
      <c r="D96" s="37" t="s">
        <v>1411</v>
      </c>
      <c r="E96" s="37"/>
      <c r="F96" s="37"/>
      <c r="G96" s="37">
        <v>19594802</v>
      </c>
      <c r="H96" s="37">
        <v>196415</v>
      </c>
      <c r="I96" s="37">
        <v>19791217</v>
      </c>
      <c r="J96" s="37">
        <v>0</v>
      </c>
      <c r="K96" s="37">
        <v>0</v>
      </c>
      <c r="L96" s="37">
        <v>0</v>
      </c>
      <c r="M96" s="37">
        <v>0</v>
      </c>
      <c r="N96" s="37" t="b">
        <v>1</v>
      </c>
      <c r="O96" s="37"/>
      <c r="P96" s="37"/>
      <c r="Q96" s="37"/>
      <c r="R96" s="37" t="s">
        <v>1388</v>
      </c>
      <c r="S96" s="37" t="s">
        <v>1901</v>
      </c>
    </row>
    <row r="97" spans="1:19" ht="15.75">
      <c r="A97" s="37">
        <v>96</v>
      </c>
      <c r="B97" s="37">
        <v>96</v>
      </c>
      <c r="C97" s="37">
        <v>0</v>
      </c>
      <c r="D97" s="37" t="s">
        <v>1412</v>
      </c>
      <c r="E97" s="37"/>
      <c r="F97" s="37"/>
      <c r="G97" s="37">
        <v>161861263</v>
      </c>
      <c r="H97" s="37">
        <v>1622460</v>
      </c>
      <c r="I97" s="37">
        <v>163483723</v>
      </c>
      <c r="J97" s="37">
        <v>0</v>
      </c>
      <c r="K97" s="37">
        <v>0</v>
      </c>
      <c r="L97" s="37">
        <v>0</v>
      </c>
      <c r="M97" s="37">
        <v>0</v>
      </c>
      <c r="N97" s="37" t="b">
        <v>1</v>
      </c>
      <c r="O97" s="37"/>
      <c r="P97" s="37"/>
      <c r="Q97" s="37"/>
      <c r="R97" s="37" t="s">
        <v>1388</v>
      </c>
      <c r="S97" s="37" t="s">
        <v>1901</v>
      </c>
    </row>
  </sheetData>
  <sheetProtection/>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tabColor indexed="42"/>
  </sheetPr>
  <dimension ref="A2:Q65"/>
  <sheetViews>
    <sheetView zoomScale="90" zoomScaleNormal="90" zoomScalePageLayoutView="0" workbookViewId="0" topLeftCell="A1">
      <selection activeCell="D14" sqref="D14:D16"/>
    </sheetView>
  </sheetViews>
  <sheetFormatPr defaultColWidth="9.00390625" defaultRowHeight="15.75"/>
  <cols>
    <col min="1" max="1" width="29.625" style="172" customWidth="1"/>
    <col min="2" max="2" width="17.75390625" style="172" customWidth="1"/>
    <col min="3" max="3" width="14.125" style="172" customWidth="1"/>
    <col min="4" max="4" width="9.625" style="172" customWidth="1"/>
    <col min="5" max="5" width="20.125" style="172" bestFit="1" customWidth="1"/>
    <col min="6" max="6" width="19.625" style="172" customWidth="1"/>
    <col min="7" max="7" width="15.75390625" style="172" bestFit="1" customWidth="1"/>
    <col min="8" max="8" width="16.625" style="172" customWidth="1"/>
    <col min="9" max="11" width="9.625" style="172" customWidth="1"/>
    <col min="12" max="12" width="10.50390625" style="172" customWidth="1"/>
    <col min="13" max="16384" width="9.00390625" style="172" customWidth="1"/>
  </cols>
  <sheetData>
    <row r="2" spans="1:17" s="96" customFormat="1" ht="15" customHeight="1">
      <c r="A2" s="177" t="s">
        <v>574</v>
      </c>
      <c r="B2" s="178"/>
      <c r="C2" s="178"/>
      <c r="D2" s="178"/>
      <c r="E2" s="178"/>
      <c r="F2" s="178" t="s">
        <v>1881</v>
      </c>
      <c r="G2"/>
      <c r="H2"/>
      <c r="I2"/>
      <c r="J2"/>
      <c r="K2"/>
      <c r="L2" s="173"/>
      <c r="M2" s="168"/>
      <c r="N2" s="174"/>
      <c r="O2" s="128"/>
      <c r="P2" s="128"/>
      <c r="Q2" s="128"/>
    </row>
    <row r="3" spans="1:17" s="96" customFormat="1" ht="15" customHeight="1">
      <c r="A3" s="178" t="s">
        <v>575</v>
      </c>
      <c r="B3" s="178"/>
      <c r="C3" s="178"/>
      <c r="D3" s="178"/>
      <c r="E3" s="178"/>
      <c r="F3" s="178" t="s">
        <v>1881</v>
      </c>
      <c r="G3"/>
      <c r="H3"/>
      <c r="I3"/>
      <c r="J3"/>
      <c r="K3"/>
      <c r="L3" s="173"/>
      <c r="M3" s="168"/>
      <c r="N3" s="174"/>
      <c r="O3" s="128"/>
      <c r="P3" s="128"/>
      <c r="Q3" s="128"/>
    </row>
    <row r="4" spans="1:17" s="96" customFormat="1" ht="15" customHeight="1">
      <c r="A4" s="99" t="s">
        <v>576</v>
      </c>
      <c r="B4" s="178"/>
      <c r="C4" s="178"/>
      <c r="D4" s="178"/>
      <c r="E4" s="178"/>
      <c r="F4" s="178" t="s">
        <v>1881</v>
      </c>
      <c r="G4"/>
      <c r="H4"/>
      <c r="I4"/>
      <c r="J4"/>
      <c r="K4"/>
      <c r="L4" s="173"/>
      <c r="M4" s="168"/>
      <c r="N4" s="174"/>
      <c r="O4" s="128"/>
      <c r="P4" s="128"/>
      <c r="Q4" s="128"/>
    </row>
    <row r="5" spans="1:17" s="96" customFormat="1" ht="15" customHeight="1">
      <c r="A5"/>
      <c r="B5"/>
      <c r="C5"/>
      <c r="D5"/>
      <c r="E5"/>
      <c r="F5"/>
      <c r="G5"/>
      <c r="H5"/>
      <c r="I5"/>
      <c r="J5"/>
      <c r="K5"/>
      <c r="L5" s="173"/>
      <c r="M5" s="168"/>
      <c r="N5" s="174"/>
      <c r="O5" s="128"/>
      <c r="P5" s="128"/>
      <c r="Q5" s="128"/>
    </row>
    <row r="6" spans="1:17" s="96" customFormat="1" ht="15" customHeight="1">
      <c r="A6" s="104" t="s">
        <v>634</v>
      </c>
      <c r="B6" s="179"/>
      <c r="C6" s="179"/>
      <c r="D6" s="179"/>
      <c r="E6" s="179"/>
      <c r="F6" s="179" t="s">
        <v>1881</v>
      </c>
      <c r="G6"/>
      <c r="H6"/>
      <c r="I6"/>
      <c r="J6"/>
      <c r="K6"/>
      <c r="L6" s="173"/>
      <c r="M6" s="168"/>
      <c r="N6" s="174"/>
      <c r="O6" s="128"/>
      <c r="P6" s="128"/>
      <c r="Q6" s="128"/>
    </row>
    <row r="7" spans="1:17" s="96" customFormat="1" ht="15" customHeight="1" thickBot="1">
      <c r="A7" s="104"/>
      <c r="B7" s="179"/>
      <c r="C7" s="179"/>
      <c r="D7" s="179"/>
      <c r="E7" s="179"/>
      <c r="F7" s="179"/>
      <c r="G7"/>
      <c r="H7"/>
      <c r="I7"/>
      <c r="J7"/>
      <c r="K7"/>
      <c r="L7" s="173"/>
      <c r="M7" s="168"/>
      <c r="N7" s="174"/>
      <c r="O7" s="128"/>
      <c r="P7" s="128"/>
      <c r="Q7" s="128"/>
    </row>
    <row r="8" spans="1:17" s="96" customFormat="1" ht="15" customHeight="1" thickBot="1">
      <c r="A8" s="180" t="s">
        <v>635</v>
      </c>
      <c r="B8" s="181"/>
      <c r="C8" s="182"/>
      <c r="D8" s="183"/>
      <c r="E8" s="184"/>
      <c r="F8" s="106"/>
      <c r="G8" s="107"/>
      <c r="H8" s="108"/>
      <c r="I8" s="109"/>
      <c r="J8" s="110"/>
      <c r="K8" s="111"/>
      <c r="L8" s="173"/>
      <c r="M8" s="168"/>
      <c r="N8" s="174"/>
      <c r="O8" s="128"/>
      <c r="P8" s="128"/>
      <c r="Q8" s="128"/>
    </row>
    <row r="9" spans="1:17" s="96" customFormat="1" ht="15" customHeight="1">
      <c r="A9" s="185" t="s">
        <v>636</v>
      </c>
      <c r="B9" s="185"/>
      <c r="C9" s="104"/>
      <c r="D9" s="186"/>
      <c r="E9" s="187"/>
      <c r="F9" s="106"/>
      <c r="G9" s="107"/>
      <c r="H9" s="108"/>
      <c r="I9" s="109"/>
      <c r="J9" s="110"/>
      <c r="K9" s="111"/>
      <c r="L9" s="173"/>
      <c r="M9" s="168"/>
      <c r="N9" s="174"/>
      <c r="O9" s="128"/>
      <c r="P9" s="128"/>
      <c r="Q9" s="128"/>
    </row>
    <row r="10" spans="1:17" s="96" customFormat="1" ht="15" customHeight="1">
      <c r="A10" s="185"/>
      <c r="B10" s="185"/>
      <c r="C10" s="104"/>
      <c r="D10" s="186"/>
      <c r="E10" s="187"/>
      <c r="F10" s="106"/>
      <c r="G10" s="107"/>
      <c r="H10" s="108"/>
      <c r="I10" s="109"/>
      <c r="J10" s="110"/>
      <c r="K10" s="111"/>
      <c r="L10" s="173"/>
      <c r="M10" s="168"/>
      <c r="N10" s="174"/>
      <c r="O10" s="128"/>
      <c r="P10" s="128"/>
      <c r="Q10" s="128"/>
    </row>
    <row r="11" spans="1:17" s="96" customFormat="1" ht="15" customHeight="1">
      <c r="A11" s="185"/>
      <c r="B11" s="185"/>
      <c r="C11" s="104"/>
      <c r="F11" s="106"/>
      <c r="G11" s="107"/>
      <c r="H11" s="108"/>
      <c r="I11" s="109"/>
      <c r="J11" s="110"/>
      <c r="K11" s="111"/>
      <c r="L11" s="173"/>
      <c r="M11" s="168"/>
      <c r="N11" s="174"/>
      <c r="O11" s="128"/>
      <c r="P11" s="128"/>
      <c r="Q11" s="128"/>
    </row>
    <row r="12" spans="1:17" s="96" customFormat="1" ht="15" customHeight="1">
      <c r="A12" s="185"/>
      <c r="B12" s="971" t="s">
        <v>637</v>
      </c>
      <c r="C12" s="971"/>
      <c r="D12" s="972" t="s">
        <v>638</v>
      </c>
      <c r="E12" s="972"/>
      <c r="F12" s="189"/>
      <c r="G12" s="172"/>
      <c r="H12" s="172"/>
      <c r="I12" s="172"/>
      <c r="J12" s="172"/>
      <c r="K12" s="172"/>
      <c r="L12" s="172"/>
      <c r="M12" s="172"/>
      <c r="N12" s="172"/>
      <c r="O12" s="172"/>
      <c r="P12" s="128"/>
      <c r="Q12" s="128"/>
    </row>
    <row r="13" spans="1:17" s="96" customFormat="1" ht="15" customHeight="1">
      <c r="A13" s="185" t="s">
        <v>639</v>
      </c>
      <c r="B13" s="188" t="s">
        <v>640</v>
      </c>
      <c r="C13" s="188" t="s">
        <v>641</v>
      </c>
      <c r="D13" s="190" t="s">
        <v>642</v>
      </c>
      <c r="E13" s="190" t="s">
        <v>643</v>
      </c>
      <c r="F13" s="189"/>
      <c r="G13" s="172"/>
      <c r="H13" s="172"/>
      <c r="I13" s="172"/>
      <c r="J13" s="172"/>
      <c r="K13" s="172"/>
      <c r="L13" s="172"/>
      <c r="M13" s="172"/>
      <c r="N13" s="172"/>
      <c r="O13" s="172"/>
      <c r="P13" s="128"/>
      <c r="Q13" s="128"/>
    </row>
    <row r="14" spans="1:17" s="96" customFormat="1" ht="15" customHeight="1">
      <c r="A14" s="96" t="s">
        <v>644</v>
      </c>
      <c r="B14" s="277">
        <f>(48+2.7+5.25)</f>
        <v>55.95</v>
      </c>
      <c r="C14" s="191">
        <f>IF($B$17=0,0,B14/$B$17)</f>
        <v>0.5595</v>
      </c>
      <c r="D14" s="192">
        <f>(3.82%/55.95%)*1</f>
        <v>0.06827524575513852</v>
      </c>
      <c r="E14" s="193">
        <f>ROUNDUP(D14*C14,5)</f>
        <v>0.0382</v>
      </c>
      <c r="F14" s="189"/>
      <c r="G14" s="172"/>
      <c r="H14" s="172"/>
      <c r="I14" s="172"/>
      <c r="J14" s="172"/>
      <c r="K14" s="172"/>
      <c r="L14" s="172"/>
      <c r="M14" s="172"/>
      <c r="N14" s="172"/>
      <c r="O14" s="172"/>
      <c r="P14" s="128"/>
      <c r="Q14" s="128"/>
    </row>
    <row r="15" spans="1:17" s="96" customFormat="1" ht="15" customHeight="1">
      <c r="A15" s="96" t="s">
        <v>645</v>
      </c>
      <c r="B15" s="277">
        <f>0.05</f>
        <v>0.05</v>
      </c>
      <c r="C15" s="191">
        <f>IF($B$17=0,0,B15/$B$17)</f>
        <v>0.0005</v>
      </c>
      <c r="D15" s="192">
        <f>7.61%*1</f>
        <v>0.0761</v>
      </c>
      <c r="E15" s="193">
        <f>D15*C15%</f>
        <v>3.8050000000000005E-07</v>
      </c>
      <c r="F15" s="189"/>
      <c r="G15" s="172"/>
      <c r="H15" s="172"/>
      <c r="I15" s="172"/>
      <c r="J15" s="172"/>
      <c r="K15" s="172"/>
      <c r="L15" s="172"/>
      <c r="M15" s="172"/>
      <c r="N15" s="172"/>
      <c r="O15" s="172"/>
      <c r="P15" s="128"/>
      <c r="Q15" s="128"/>
    </row>
    <row r="16" spans="1:17" s="96" customFormat="1" ht="15" customHeight="1" thickBot="1">
      <c r="A16" s="96" t="s">
        <v>646</v>
      </c>
      <c r="B16" s="277">
        <f>44</f>
        <v>44</v>
      </c>
      <c r="C16" s="191">
        <f>IF($B$17=0,0,B16/$B$17)</f>
        <v>0.44</v>
      </c>
      <c r="D16" s="192">
        <f>10.4%*1</f>
        <v>0.10400000000000001</v>
      </c>
      <c r="E16" s="193">
        <f>ROUNDUP(D16*C16,5)</f>
        <v>0.04576</v>
      </c>
      <c r="F16" s="189"/>
      <c r="G16" s="172"/>
      <c r="H16" s="172"/>
      <c r="I16" s="172"/>
      <c r="J16" s="172"/>
      <c r="K16" s="172"/>
      <c r="L16" s="172"/>
      <c r="M16" s="172"/>
      <c r="N16" s="172"/>
      <c r="O16" s="172"/>
      <c r="P16" s="128"/>
      <c r="Q16" s="128"/>
    </row>
    <row r="17" spans="1:17" s="96" customFormat="1" ht="15" customHeight="1" thickBot="1">
      <c r="A17" s="194" t="s">
        <v>1887</v>
      </c>
      <c r="B17" s="195">
        <f>SUM(B14:B16)</f>
        <v>100</v>
      </c>
      <c r="C17" s="196">
        <f>IF($B$17=0,0,B17/$B$17)</f>
        <v>1</v>
      </c>
      <c r="D17" s="197"/>
      <c r="E17" s="196">
        <f>SUM(E14:E16)</f>
        <v>0.0839603805</v>
      </c>
      <c r="F17" s="189"/>
      <c r="G17" s="172"/>
      <c r="H17" s="172"/>
      <c r="I17" s="172"/>
      <c r="J17" s="172"/>
      <c r="K17" s="172"/>
      <c r="L17" s="172"/>
      <c r="M17" s="172"/>
      <c r="N17" s="172"/>
      <c r="O17" s="172"/>
      <c r="P17" s="128"/>
      <c r="Q17" s="128"/>
    </row>
    <row r="18" spans="1:17" s="96" customFormat="1" ht="15" customHeight="1">
      <c r="A18" s="133"/>
      <c r="B18" s="133"/>
      <c r="C18" s="133"/>
      <c r="D18" s="198"/>
      <c r="E18" s="199"/>
      <c r="F18" s="189"/>
      <c r="G18" s="172"/>
      <c r="H18" s="172"/>
      <c r="I18" s="172"/>
      <c r="J18" s="172"/>
      <c r="K18" s="172"/>
      <c r="L18" s="172"/>
      <c r="M18" s="172"/>
      <c r="N18" s="172"/>
      <c r="O18" s="172"/>
      <c r="P18" s="128"/>
      <c r="Q18" s="128"/>
    </row>
    <row r="19" spans="1:17" s="96" customFormat="1" ht="15" customHeight="1">
      <c r="A19" s="200" t="s">
        <v>647</v>
      </c>
      <c r="B19" s="200"/>
      <c r="C19" s="133"/>
      <c r="D19" s="198"/>
      <c r="E19" s="199"/>
      <c r="F19" s="189"/>
      <c r="G19" s="172"/>
      <c r="H19" s="172"/>
      <c r="I19" s="172"/>
      <c r="J19" s="172"/>
      <c r="K19" s="172"/>
      <c r="L19" s="172"/>
      <c r="M19" s="172"/>
      <c r="N19" s="172"/>
      <c r="O19" s="172"/>
      <c r="P19" s="128"/>
      <c r="Q19" s="128"/>
    </row>
    <row r="20" spans="1:17" s="96" customFormat="1" ht="15" customHeight="1">
      <c r="A20" s="133"/>
      <c r="B20" s="133"/>
      <c r="C20" s="133"/>
      <c r="D20" s="198"/>
      <c r="E20" s="199"/>
      <c r="F20" s="189"/>
      <c r="G20" s="172"/>
      <c r="H20" s="172"/>
      <c r="I20" s="172"/>
      <c r="J20" s="172"/>
      <c r="K20" s="172"/>
      <c r="L20" s="172"/>
      <c r="M20" s="172"/>
      <c r="N20" s="172"/>
      <c r="O20" s="172"/>
      <c r="P20" s="128"/>
      <c r="Q20" s="128"/>
    </row>
    <row r="21" spans="1:17" s="96" customFormat="1" ht="15" customHeight="1" thickBot="1">
      <c r="A21" s="133" t="s">
        <v>648</v>
      </c>
      <c r="B21" s="133"/>
      <c r="C21" s="133"/>
      <c r="D21" s="201">
        <f>35%</f>
        <v>0.35</v>
      </c>
      <c r="F21" s="202"/>
      <c r="G21" s="203"/>
      <c r="H21" s="172"/>
      <c r="I21" s="172"/>
      <c r="J21" s="172"/>
      <c r="K21" s="172"/>
      <c r="L21" s="172"/>
      <c r="M21" s="172"/>
      <c r="N21" s="172"/>
      <c r="O21" s="172"/>
      <c r="P21" s="128"/>
      <c r="Q21" s="128"/>
    </row>
    <row r="22" spans="1:17" s="96" customFormat="1" ht="16.5" thickBot="1">
      <c r="A22" s="133" t="s">
        <v>583</v>
      </c>
      <c r="B22" s="133"/>
      <c r="C22" s="133"/>
      <c r="D22" s="133"/>
      <c r="E22" s="196">
        <f>IF(B17=0,0,(E17-(D14*(B14/B17)))*(D21/(1-D21)))</f>
        <v>0.02464020488461538</v>
      </c>
      <c r="F22" s="204"/>
      <c r="G22" s="172"/>
      <c r="H22" s="172"/>
      <c r="I22" s="172"/>
      <c r="J22" s="172"/>
      <c r="K22" s="172"/>
      <c r="L22" s="172"/>
      <c r="M22" s="172"/>
      <c r="N22" s="172"/>
      <c r="O22" s="172"/>
      <c r="P22" s="128"/>
      <c r="Q22" s="128"/>
    </row>
    <row r="23" spans="1:17" s="96" customFormat="1" ht="15.75">
      <c r="A23" s="973" t="s">
        <v>649</v>
      </c>
      <c r="B23" s="973"/>
      <c r="C23" s="973"/>
      <c r="D23" s="973"/>
      <c r="E23" s="973"/>
      <c r="F23" s="205"/>
      <c r="G23" s="172"/>
      <c r="H23" s="172"/>
      <c r="I23" s="172"/>
      <c r="J23" s="172"/>
      <c r="K23" s="172"/>
      <c r="L23" s="172"/>
      <c r="M23" s="172"/>
      <c r="N23" s="172"/>
      <c r="O23" s="172"/>
      <c r="P23" s="128"/>
      <c r="Q23" s="128"/>
    </row>
    <row r="24" spans="1:17" s="96" customFormat="1" ht="18" customHeight="1" thickBot="1">
      <c r="A24" s="206"/>
      <c r="B24" s="207"/>
      <c r="C24" s="133"/>
      <c r="D24" s="198"/>
      <c r="E24" s="199"/>
      <c r="F24" s="205"/>
      <c r="G24" s="172"/>
      <c r="H24" s="172"/>
      <c r="I24" s="172"/>
      <c r="J24" s="172"/>
      <c r="K24" s="172"/>
      <c r="L24" s="172"/>
      <c r="M24" s="172"/>
      <c r="N24" s="172"/>
      <c r="O24" s="172"/>
      <c r="P24" s="128"/>
      <c r="Q24" s="128"/>
    </row>
    <row r="25" spans="1:17" s="96" customFormat="1" ht="18" customHeight="1" thickBot="1">
      <c r="A25" s="208" t="s">
        <v>650</v>
      </c>
      <c r="B25" s="207"/>
      <c r="C25" s="133"/>
      <c r="D25" s="198"/>
      <c r="E25" s="196">
        <f>E17+E22</f>
        <v>0.10860058538461538</v>
      </c>
      <c r="F25" s="205"/>
      <c r="G25" s="172"/>
      <c r="H25" s="172"/>
      <c r="I25" s="172"/>
      <c r="J25" s="172"/>
      <c r="K25" s="172"/>
      <c r="L25" s="172"/>
      <c r="M25" s="172"/>
      <c r="N25" s="172"/>
      <c r="O25" s="172"/>
      <c r="P25" s="128"/>
      <c r="Q25" s="128"/>
    </row>
    <row r="26" spans="1:17" s="96" customFormat="1" ht="18" customHeight="1">
      <c r="A26" s="207" t="s">
        <v>651</v>
      </c>
      <c r="B26" s="207"/>
      <c r="C26" s="133"/>
      <c r="D26" s="198"/>
      <c r="E26" s="199"/>
      <c r="F26" s="205"/>
      <c r="G26" s="172"/>
      <c r="H26" s="172"/>
      <c r="I26" s="172"/>
      <c r="J26" s="172"/>
      <c r="K26" s="172"/>
      <c r="L26" s="172"/>
      <c r="M26" s="172"/>
      <c r="N26" s="172"/>
      <c r="O26" s="172"/>
      <c r="P26" s="128"/>
      <c r="Q26" s="128"/>
    </row>
    <row r="27" spans="3:17" s="133" customFormat="1" ht="15" customHeight="1">
      <c r="C27" s="119"/>
      <c r="D27" s="209"/>
      <c r="E27" s="210"/>
      <c r="F27" s="143"/>
      <c r="G27" s="146"/>
      <c r="H27" s="148"/>
      <c r="I27" s="148"/>
      <c r="J27" s="148"/>
      <c r="K27" s="148"/>
      <c r="L27" s="126"/>
      <c r="M27" s="126"/>
      <c r="N27" s="127"/>
      <c r="O27" s="132"/>
      <c r="P27" s="132"/>
      <c r="Q27" s="132"/>
    </row>
    <row r="28" spans="1:8" ht="15" customHeight="1" thickBot="1">
      <c r="A28" s="200" t="s">
        <v>652</v>
      </c>
      <c r="B28" s="200"/>
      <c r="C28" s="133"/>
      <c r="D28" s="198"/>
      <c r="E28" s="117" t="s">
        <v>1887</v>
      </c>
      <c r="F28" s="118" t="s">
        <v>1888</v>
      </c>
      <c r="G28" s="118" t="s">
        <v>1889</v>
      </c>
      <c r="H28" s="118" t="s">
        <v>1890</v>
      </c>
    </row>
    <row r="29" spans="1:4" ht="15" customHeight="1" thickTop="1">
      <c r="A29" s="208"/>
      <c r="B29" s="208"/>
      <c r="C29" s="208"/>
      <c r="D29" s="208"/>
    </row>
    <row r="30" spans="1:8" ht="15" customHeight="1">
      <c r="A30" s="208" t="s">
        <v>653</v>
      </c>
      <c r="B30" s="208"/>
      <c r="C30" s="208"/>
      <c r="D30" s="208"/>
      <c r="E30" s="211" t="e">
        <f>#REF!</f>
        <v>#REF!</v>
      </c>
      <c r="F30" s="211" t="e">
        <f>#REF!</f>
        <v>#REF!</v>
      </c>
      <c r="G30" s="211" t="e">
        <f>#REF!</f>
        <v>#REF!</v>
      </c>
      <c r="H30" s="211" t="e">
        <f>#REF!</f>
        <v>#REF!</v>
      </c>
    </row>
    <row r="31" spans="1:4" ht="15" customHeight="1">
      <c r="A31" s="208"/>
      <c r="B31" s="208"/>
      <c r="C31" s="208"/>
      <c r="D31" s="208"/>
    </row>
    <row r="32" spans="1:8" ht="15" customHeight="1">
      <c r="A32" s="212" t="s">
        <v>654</v>
      </c>
      <c r="B32" s="212"/>
      <c r="C32" s="212"/>
      <c r="D32" s="212"/>
      <c r="E32" s="213" t="e">
        <f>E30*$E$25</f>
        <v>#REF!</v>
      </c>
      <c r="F32" s="213" t="e">
        <f>F30*$E$25</f>
        <v>#REF!</v>
      </c>
      <c r="G32" s="213" t="e">
        <f>G30*$E$25</f>
        <v>#REF!</v>
      </c>
      <c r="H32" s="213" t="e">
        <f>H30*$E$25</f>
        <v>#REF!</v>
      </c>
    </row>
    <row r="33" ht="15" customHeight="1">
      <c r="A33" s="214" t="s">
        <v>655</v>
      </c>
    </row>
    <row r="34" ht="16.5" thickBot="1"/>
    <row r="35" spans="1:17" s="96" customFormat="1" ht="15" customHeight="1" thickBot="1">
      <c r="A35" s="180" t="s">
        <v>656</v>
      </c>
      <c r="B35" s="181"/>
      <c r="C35" s="182"/>
      <c r="D35" s="183"/>
      <c r="E35" s="184"/>
      <c r="F35" s="106"/>
      <c r="G35" s="107"/>
      <c r="H35" s="108"/>
      <c r="I35" s="109"/>
      <c r="J35" s="110"/>
      <c r="K35" s="111"/>
      <c r="L35" s="173"/>
      <c r="M35" s="168"/>
      <c r="N35" s="174"/>
      <c r="O35" s="128"/>
      <c r="P35" s="128"/>
      <c r="Q35" s="128"/>
    </row>
    <row r="36" spans="1:2" ht="15" customHeight="1">
      <c r="A36" s="185"/>
      <c r="B36" s="215"/>
    </row>
    <row r="37" spans="1:2" ht="15" customHeight="1">
      <c r="A37" s="185" t="s">
        <v>657</v>
      </c>
      <c r="B37" s="208"/>
    </row>
    <row r="38" spans="1:2" ht="15" customHeight="1">
      <c r="A38" s="185"/>
      <c r="B38" s="215" t="s">
        <v>640</v>
      </c>
    </row>
    <row r="39" spans="1:2" ht="15" customHeight="1">
      <c r="A39" s="216" t="s">
        <v>658</v>
      </c>
      <c r="B39" s="217"/>
    </row>
    <row r="40" spans="1:2" ht="15" customHeight="1">
      <c r="A40" s="216" t="s">
        <v>659</v>
      </c>
      <c r="B40" s="217"/>
    </row>
    <row r="41" spans="1:2" ht="15" customHeight="1">
      <c r="A41" s="216" t="s">
        <v>660</v>
      </c>
      <c r="B41" s="217"/>
    </row>
    <row r="42" spans="1:2" ht="15.75">
      <c r="A42" s="216" t="s">
        <v>661</v>
      </c>
      <c r="B42" s="217"/>
    </row>
    <row r="43" spans="1:2" ht="15.75">
      <c r="A43" s="216" t="s">
        <v>662</v>
      </c>
      <c r="B43" s="217"/>
    </row>
    <row r="44" ht="15.75">
      <c r="A44" s="99"/>
    </row>
    <row r="45" spans="1:5" ht="87.75" customHeight="1">
      <c r="A45" s="974" t="s">
        <v>663</v>
      </c>
      <c r="B45" s="975"/>
      <c r="C45" s="975"/>
      <c r="D45" s="975"/>
      <c r="E45" s="975"/>
    </row>
    <row r="46" spans="1:9" ht="18.75">
      <c r="A46"/>
      <c r="B46"/>
      <c r="C46"/>
      <c r="D46"/>
      <c r="E46"/>
      <c r="F46"/>
      <c r="G46" s="218"/>
      <c r="H46" s="218"/>
      <c r="I46" s="218"/>
    </row>
    <row r="47" spans="1:9" ht="15.75">
      <c r="A47"/>
      <c r="B47"/>
      <c r="C47"/>
      <c r="D47"/>
      <c r="E47"/>
      <c r="F47"/>
      <c r="G47" s="188"/>
      <c r="H47" s="188"/>
      <c r="I47" s="188"/>
    </row>
    <row r="48" spans="1:9" ht="15.75">
      <c r="A48"/>
      <c r="B48"/>
      <c r="C48"/>
      <c r="D48"/>
      <c r="E48"/>
      <c r="F48"/>
      <c r="G48" s="101"/>
      <c r="H48" s="102"/>
      <c r="I48" s="103"/>
    </row>
    <row r="49" spans="1:6" ht="15.75">
      <c r="A49"/>
      <c r="B49"/>
      <c r="C49"/>
      <c r="D49"/>
      <c r="E49"/>
      <c r="F49"/>
    </row>
    <row r="50" spans="1:6" ht="15.75">
      <c r="A50"/>
      <c r="B50"/>
      <c r="C50"/>
      <c r="D50"/>
      <c r="E50"/>
      <c r="F50"/>
    </row>
    <row r="51" spans="1:5" ht="15.75">
      <c r="A51"/>
      <c r="B51"/>
      <c r="C51"/>
      <c r="D51"/>
      <c r="E51"/>
    </row>
    <row r="52" spans="1:5" ht="15.75">
      <c r="A52"/>
      <c r="B52"/>
      <c r="C52"/>
      <c r="D52"/>
      <c r="E52"/>
    </row>
    <row r="53" spans="1:5" ht="15.75">
      <c r="A53"/>
      <c r="B53"/>
      <c r="C53"/>
      <c r="D53"/>
      <c r="E53"/>
    </row>
    <row r="54" spans="1:5" ht="15.75">
      <c r="A54"/>
      <c r="B54"/>
      <c r="C54"/>
      <c r="D54"/>
      <c r="E54"/>
    </row>
    <row r="55" spans="1:5" ht="15.75">
      <c r="A55"/>
      <c r="B55"/>
      <c r="C55"/>
      <c r="D55"/>
      <c r="E55"/>
    </row>
    <row r="56" spans="1:5" ht="15.75">
      <c r="A56"/>
      <c r="B56"/>
      <c r="C56"/>
      <c r="D56"/>
      <c r="E56"/>
    </row>
    <row r="57" spans="1:5" ht="15.75">
      <c r="A57"/>
      <c r="B57"/>
      <c r="C57"/>
      <c r="D57"/>
      <c r="E57"/>
    </row>
    <row r="58" spans="1:5" ht="15.75">
      <c r="A58"/>
      <c r="B58"/>
      <c r="C58"/>
      <c r="D58"/>
      <c r="E58"/>
    </row>
    <row r="59" spans="1:5" ht="15.75">
      <c r="A59"/>
      <c r="B59"/>
      <c r="C59"/>
      <c r="D59"/>
      <c r="E59"/>
    </row>
    <row r="60" spans="1:5" ht="15.75">
      <c r="A60"/>
      <c r="B60"/>
      <c r="C60"/>
      <c r="D60"/>
      <c r="E60"/>
    </row>
    <row r="61" spans="1:5" ht="15.75">
      <c r="A61"/>
      <c r="B61"/>
      <c r="C61"/>
      <c r="D61"/>
      <c r="E61"/>
    </row>
    <row r="62" spans="1:5" ht="15.75">
      <c r="A62"/>
      <c r="B62"/>
      <c r="C62"/>
      <c r="D62"/>
      <c r="E62"/>
    </row>
    <row r="63" spans="1:5" ht="15.75">
      <c r="A63"/>
      <c r="B63"/>
      <c r="C63"/>
      <c r="D63"/>
      <c r="E63"/>
    </row>
    <row r="64" spans="1:5" ht="15.75">
      <c r="A64"/>
      <c r="B64"/>
      <c r="C64"/>
      <c r="D64"/>
      <c r="E64"/>
    </row>
    <row r="65" spans="1:5" ht="15.75">
      <c r="A65"/>
      <c r="B65"/>
      <c r="C65"/>
      <c r="D65"/>
      <c r="E65"/>
    </row>
  </sheetData>
  <sheetProtection/>
  <mergeCells count="4">
    <mergeCell ref="B12:C12"/>
    <mergeCell ref="D12:E12"/>
    <mergeCell ref="A23:E23"/>
    <mergeCell ref="A45:E45"/>
  </mergeCells>
  <printOptions horizontalCentered="1"/>
  <pageMargins left="0.75" right="0.75" top="1" bottom="1" header="0.5" footer="0.5"/>
  <pageSetup horizontalDpi="300" verticalDpi="300" orientation="landscape" scale="79" r:id="rId1"/>
  <rowBreaks count="1" manualBreakCount="1">
    <brk id="33" max="255" man="1"/>
  </rowBreaks>
</worksheet>
</file>

<file path=xl/worksheets/sheet6.xml><?xml version="1.0" encoding="utf-8"?>
<worksheet xmlns="http://schemas.openxmlformats.org/spreadsheetml/2006/main" xmlns:r="http://schemas.openxmlformats.org/officeDocument/2006/relationships">
  <sheetPr>
    <tabColor indexed="42"/>
  </sheetPr>
  <dimension ref="A1:Q123"/>
  <sheetViews>
    <sheetView zoomScale="75" zoomScaleNormal="75" zoomScalePageLayoutView="0" workbookViewId="0" topLeftCell="A7">
      <selection activeCell="J35" sqref="J35"/>
    </sheetView>
  </sheetViews>
  <sheetFormatPr defaultColWidth="9.00390625" defaultRowHeight="15.75"/>
  <cols>
    <col min="1" max="1" width="29.625" style="172" customWidth="1"/>
    <col min="2" max="2" width="17.75390625" style="172" customWidth="1"/>
    <col min="3" max="3" width="14.125" style="172" customWidth="1"/>
    <col min="4" max="4" width="9.875" style="172" customWidth="1"/>
    <col min="5" max="5" width="17.375" style="172" bestFit="1" customWidth="1"/>
    <col min="6" max="6" width="15.25390625" style="172" customWidth="1"/>
    <col min="7" max="7" width="18.50390625" style="172" customWidth="1"/>
    <col min="8" max="8" width="16.625" style="172" customWidth="1"/>
    <col min="9" max="9" width="2.75390625" style="172" customWidth="1"/>
    <col min="10" max="11" width="9.625" style="172" customWidth="1"/>
    <col min="12" max="12" width="10.50390625" style="172" customWidth="1"/>
    <col min="13" max="16384" width="9.00390625" style="172" customWidth="1"/>
  </cols>
  <sheetData>
    <row r="1" spans="1:17" s="96" customFormat="1" ht="19.5" customHeight="1" thickTop="1">
      <c r="A1" s="930" t="s">
        <v>574</v>
      </c>
      <c r="B1" s="931"/>
      <c r="C1" s="931"/>
      <c r="D1" s="931"/>
      <c r="E1" s="931"/>
      <c r="F1" s="931"/>
      <c r="G1" s="931"/>
      <c r="H1" s="932"/>
      <c r="I1"/>
      <c r="J1"/>
      <c r="K1"/>
      <c r="L1" s="173"/>
      <c r="M1" s="168"/>
      <c r="N1" s="504"/>
      <c r="O1" s="128"/>
      <c r="P1" s="128"/>
      <c r="Q1" s="128"/>
    </row>
    <row r="2" spans="1:17" s="96" customFormat="1" ht="19.5" customHeight="1">
      <c r="A2" s="933" t="s">
        <v>575</v>
      </c>
      <c r="B2" s="934"/>
      <c r="C2" s="934"/>
      <c r="D2" s="934"/>
      <c r="E2" s="934"/>
      <c r="F2" s="934"/>
      <c r="G2" s="934"/>
      <c r="H2" s="935"/>
      <c r="I2"/>
      <c r="J2"/>
      <c r="K2"/>
      <c r="L2" s="173"/>
      <c r="M2" s="168"/>
      <c r="N2" s="504"/>
      <c r="O2" s="128"/>
      <c r="P2" s="128"/>
      <c r="Q2" s="128"/>
    </row>
    <row r="3" spans="1:17" s="96" customFormat="1" ht="19.5" customHeight="1">
      <c r="A3" s="936" t="s">
        <v>576</v>
      </c>
      <c r="B3" s="937"/>
      <c r="C3" s="937"/>
      <c r="D3" s="937"/>
      <c r="E3" s="937"/>
      <c r="F3" s="937"/>
      <c r="G3" s="937"/>
      <c r="H3" s="938"/>
      <c r="I3"/>
      <c r="J3"/>
      <c r="K3"/>
      <c r="L3" s="173"/>
      <c r="M3" s="168"/>
      <c r="N3" s="504"/>
      <c r="O3" s="128"/>
      <c r="P3" s="128"/>
      <c r="Q3" s="128"/>
    </row>
    <row r="4" spans="1:17" s="96" customFormat="1" ht="24.75" customHeight="1" thickBot="1">
      <c r="A4" s="976" t="s">
        <v>634</v>
      </c>
      <c r="B4" s="977"/>
      <c r="C4" s="977"/>
      <c r="D4" s="977"/>
      <c r="E4" s="977"/>
      <c r="F4" s="977"/>
      <c r="G4" s="977"/>
      <c r="H4" s="978"/>
      <c r="I4"/>
      <c r="J4"/>
      <c r="L4" s="173"/>
      <c r="M4" s="168"/>
      <c r="N4" s="504"/>
      <c r="O4" s="128"/>
      <c r="P4" s="128"/>
      <c r="Q4" s="128"/>
    </row>
    <row r="5" spans="1:17" s="96" customFormat="1" ht="15" customHeight="1" thickBot="1">
      <c r="A5" s="505"/>
      <c r="B5" s="506"/>
      <c r="C5" s="506"/>
      <c r="D5" s="506"/>
      <c r="E5" s="506"/>
      <c r="F5" s="506"/>
      <c r="G5" s="457"/>
      <c r="H5" s="507"/>
      <c r="I5"/>
      <c r="J5"/>
      <c r="K5"/>
      <c r="L5" s="173"/>
      <c r="M5" s="168"/>
      <c r="N5" s="504"/>
      <c r="O5" s="128"/>
      <c r="P5" s="128"/>
      <c r="Q5" s="128"/>
    </row>
    <row r="6" spans="1:17" s="96" customFormat="1" ht="24.75" customHeight="1" thickBot="1">
      <c r="A6" s="983" t="s">
        <v>870</v>
      </c>
      <c r="B6" s="984"/>
      <c r="C6" s="984"/>
      <c r="D6" s="984"/>
      <c r="E6" s="985"/>
      <c r="F6" s="508" t="s">
        <v>1881</v>
      </c>
      <c r="G6" s="509"/>
      <c r="H6" s="510"/>
      <c r="I6" s="109"/>
      <c r="J6" s="110"/>
      <c r="K6" s="111"/>
      <c r="L6" s="173"/>
      <c r="M6" s="168"/>
      <c r="N6" s="504"/>
      <c r="O6" s="128"/>
      <c r="P6" s="128"/>
      <c r="Q6" s="128"/>
    </row>
    <row r="7" spans="1:17" s="96" customFormat="1" ht="15" customHeight="1">
      <c r="A7" s="511"/>
      <c r="B7" s="226"/>
      <c r="C7" s="512"/>
      <c r="D7" s="513"/>
      <c r="E7" s="513"/>
      <c r="F7" s="514"/>
      <c r="G7" s="107"/>
      <c r="H7" s="515"/>
      <c r="I7" s="109"/>
      <c r="J7" s="110"/>
      <c r="K7" s="111"/>
      <c r="L7" s="173"/>
      <c r="M7" s="168"/>
      <c r="N7" s="504"/>
      <c r="O7" s="128"/>
      <c r="P7" s="128"/>
      <c r="Q7" s="128"/>
    </row>
    <row r="8" spans="1:17" s="96" customFormat="1" ht="15" customHeight="1">
      <c r="A8" s="516" t="s">
        <v>636</v>
      </c>
      <c r="B8" s="517"/>
      <c r="C8" s="518"/>
      <c r="D8" s="519"/>
      <c r="E8" s="513"/>
      <c r="F8" s="514"/>
      <c r="G8" s="107"/>
      <c r="H8" s="515"/>
      <c r="I8" s="109"/>
      <c r="J8" s="110"/>
      <c r="K8" s="111"/>
      <c r="L8" s="173"/>
      <c r="M8" s="168"/>
      <c r="N8" s="504"/>
      <c r="O8" s="128"/>
      <c r="P8" s="128"/>
      <c r="Q8" s="128"/>
    </row>
    <row r="9" spans="1:17" s="96" customFormat="1" ht="15" customHeight="1">
      <c r="A9" s="520" t="s">
        <v>871</v>
      </c>
      <c r="B9" s="517"/>
      <c r="C9" s="518"/>
      <c r="D9" s="519"/>
      <c r="E9" s="513"/>
      <c r="F9" s="514"/>
      <c r="G9" s="107"/>
      <c r="H9" s="515"/>
      <c r="I9" s="109"/>
      <c r="J9" s="110"/>
      <c r="K9" s="111"/>
      <c r="L9" s="173"/>
      <c r="M9" s="168"/>
      <c r="N9" s="504"/>
      <c r="O9" s="128"/>
      <c r="P9" s="128"/>
      <c r="Q9" s="128"/>
    </row>
    <row r="10" spans="1:17" s="96" customFormat="1" ht="15" customHeight="1">
      <c r="A10" s="520" t="s">
        <v>872</v>
      </c>
      <c r="B10" s="517"/>
      <c r="C10" s="518"/>
      <c r="D10" s="519"/>
      <c r="E10" s="513"/>
      <c r="F10" s="514"/>
      <c r="G10" s="107"/>
      <c r="H10" s="515"/>
      <c r="I10" s="109"/>
      <c r="J10" s="110"/>
      <c r="K10" s="111"/>
      <c r="L10" s="173"/>
      <c r="M10" s="168"/>
      <c r="N10" s="504"/>
      <c r="O10" s="128"/>
      <c r="P10" s="128"/>
      <c r="Q10" s="128"/>
    </row>
    <row r="11" spans="1:17" s="96" customFormat="1" ht="15" customHeight="1" thickBot="1">
      <c r="A11" s="516"/>
      <c r="B11" s="517"/>
      <c r="C11" s="518"/>
      <c r="D11" s="457"/>
      <c r="E11" s="457"/>
      <c r="F11" s="514"/>
      <c r="G11" s="107"/>
      <c r="H11" s="515"/>
      <c r="I11" s="109"/>
      <c r="J11" s="110"/>
      <c r="K11" s="111"/>
      <c r="L11" s="173"/>
      <c r="M11" s="168"/>
      <c r="N11" s="504"/>
      <c r="O11" s="128"/>
      <c r="P11" s="128"/>
      <c r="Q11" s="128"/>
    </row>
    <row r="12" spans="1:17" s="96" customFormat="1" ht="15" customHeight="1">
      <c r="A12" s="986" t="s">
        <v>639</v>
      </c>
      <c r="B12" s="988" t="s">
        <v>637</v>
      </c>
      <c r="C12" s="988"/>
      <c r="D12" s="989" t="s">
        <v>638</v>
      </c>
      <c r="E12" s="990"/>
      <c r="F12" s="521"/>
      <c r="G12" s="457"/>
      <c r="H12" s="507"/>
      <c r="I12" s="172"/>
      <c r="J12" s="172"/>
      <c r="K12" s="172"/>
      <c r="L12" s="172"/>
      <c r="M12" s="172"/>
      <c r="N12" s="172"/>
      <c r="O12" s="172"/>
      <c r="P12" s="128"/>
      <c r="Q12" s="128"/>
    </row>
    <row r="13" spans="1:17" s="96" customFormat="1" ht="15.75" customHeight="1" thickBot="1">
      <c r="A13" s="987"/>
      <c r="B13" s="522" t="s">
        <v>640</v>
      </c>
      <c r="C13" s="522" t="s">
        <v>641</v>
      </c>
      <c r="D13" s="523" t="s">
        <v>642</v>
      </c>
      <c r="E13" s="524" t="s">
        <v>643</v>
      </c>
      <c r="F13" s="521"/>
      <c r="G13" s="457"/>
      <c r="H13" s="507"/>
      <c r="I13" s="172"/>
      <c r="J13" s="172"/>
      <c r="K13" s="172"/>
      <c r="L13" s="172"/>
      <c r="M13" s="172"/>
      <c r="N13" s="172"/>
      <c r="O13" s="172"/>
      <c r="P13" s="128"/>
      <c r="Q13" s="128"/>
    </row>
    <row r="14" spans="1:17" s="96" customFormat="1" ht="15.75" customHeight="1">
      <c r="A14" s="525" t="s">
        <v>644</v>
      </c>
      <c r="B14" s="277">
        <f>(48+2.7+5.25)</f>
        <v>55.95</v>
      </c>
      <c r="C14" s="527">
        <f>IF($B$17=0,0,B14/$B$17)</f>
        <v>0.5595</v>
      </c>
      <c r="D14" s="192">
        <f>(3.82%/55.95%)*1</f>
        <v>0.06827524575513852</v>
      </c>
      <c r="E14" s="529">
        <f>D14*C14</f>
        <v>0.038200000000000005</v>
      </c>
      <c r="F14" s="521"/>
      <c r="G14" s="457"/>
      <c r="H14" s="507"/>
      <c r="I14" s="172"/>
      <c r="J14" s="172"/>
      <c r="K14" s="172"/>
      <c r="L14" s="172"/>
      <c r="M14" s="172"/>
      <c r="N14" s="172"/>
      <c r="O14" s="172"/>
      <c r="P14" s="128"/>
      <c r="Q14" s="128"/>
    </row>
    <row r="15" spans="1:17" s="96" customFormat="1" ht="15.75" customHeight="1">
      <c r="A15" s="530" t="s">
        <v>645</v>
      </c>
      <c r="B15" s="277">
        <f>0.05</f>
        <v>0.05</v>
      </c>
      <c r="C15" s="532">
        <f>IF($B$17=0,0,B15/$B$17)</f>
        <v>0.0005</v>
      </c>
      <c r="D15" s="192">
        <f>7.61%*1</f>
        <v>0.0761</v>
      </c>
      <c r="E15" s="529">
        <f>D15*C15</f>
        <v>3.805E-05</v>
      </c>
      <c r="F15" s="521"/>
      <c r="G15" s="457"/>
      <c r="H15" s="507"/>
      <c r="I15" s="172"/>
      <c r="J15" s="172"/>
      <c r="K15" s="172"/>
      <c r="L15" s="172"/>
      <c r="M15" s="172"/>
      <c r="N15" s="172"/>
      <c r="O15" s="172"/>
      <c r="P15" s="128"/>
      <c r="Q15" s="128"/>
    </row>
    <row r="16" spans="1:17" s="96" customFormat="1" ht="15.75" customHeight="1">
      <c r="A16" s="530" t="s">
        <v>646</v>
      </c>
      <c r="B16" s="277">
        <f>44</f>
        <v>44</v>
      </c>
      <c r="C16" s="532">
        <f>IF($B$17=0,0,B16/$B$17)</f>
        <v>0.44</v>
      </c>
      <c r="D16" s="192">
        <f>10.4%*1</f>
        <v>0.10400000000000001</v>
      </c>
      <c r="E16" s="529">
        <f>D16*C16</f>
        <v>0.04576</v>
      </c>
      <c r="F16" s="521"/>
      <c r="G16" s="457"/>
      <c r="H16" s="507"/>
      <c r="I16" s="172"/>
      <c r="J16" s="172"/>
      <c r="K16" s="172"/>
      <c r="L16" s="172"/>
      <c r="M16" s="172"/>
      <c r="N16" s="172"/>
      <c r="O16" s="172"/>
      <c r="P16" s="128"/>
      <c r="Q16" s="128"/>
    </row>
    <row r="17" spans="1:17" s="96" customFormat="1" ht="15.75" customHeight="1" thickBot="1">
      <c r="A17" s="535" t="s">
        <v>873</v>
      </c>
      <c r="B17" s="536">
        <f>SUM(B14:B16)</f>
        <v>100</v>
      </c>
      <c r="C17" s="537">
        <f>IF($B$17=0,0,B17/$B$17)</f>
        <v>1</v>
      </c>
      <c r="D17" s="538"/>
      <c r="E17" s="539">
        <f>SUM(E14:E16)</f>
        <v>0.08399805</v>
      </c>
      <c r="F17" s="521"/>
      <c r="G17" s="457"/>
      <c r="H17" s="507"/>
      <c r="I17" s="172"/>
      <c r="J17" s="172"/>
      <c r="K17" s="172"/>
      <c r="L17" s="172"/>
      <c r="M17" s="172"/>
      <c r="N17" s="172"/>
      <c r="O17" s="172"/>
      <c r="P17" s="128"/>
      <c r="Q17" s="128"/>
    </row>
    <row r="18" spans="1:17" s="96" customFormat="1" ht="15" customHeight="1">
      <c r="A18" s="490"/>
      <c r="B18" s="470"/>
      <c r="C18" s="470"/>
      <c r="D18" s="198"/>
      <c r="E18" s="540"/>
      <c r="F18" s="521"/>
      <c r="G18" s="541"/>
      <c r="H18" s="507"/>
      <c r="I18" s="172"/>
      <c r="J18" s="172"/>
      <c r="K18" s="172"/>
      <c r="L18" s="172"/>
      <c r="M18" s="172"/>
      <c r="N18" s="172"/>
      <c r="O18" s="172"/>
      <c r="P18" s="128"/>
      <c r="Q18" s="128"/>
    </row>
    <row r="19" spans="1:17" s="96" customFormat="1" ht="15" customHeight="1">
      <c r="A19" s="511" t="s">
        <v>647</v>
      </c>
      <c r="B19" s="226"/>
      <c r="C19" s="470"/>
      <c r="D19" s="198"/>
      <c r="E19" s="540"/>
      <c r="F19" s="521"/>
      <c r="G19" s="457"/>
      <c r="H19" s="507"/>
      <c r="I19" s="172"/>
      <c r="J19" s="172"/>
      <c r="K19" s="172"/>
      <c r="L19" s="172"/>
      <c r="M19" s="172"/>
      <c r="N19" s="172"/>
      <c r="O19" s="172"/>
      <c r="P19" s="128"/>
      <c r="Q19" s="128"/>
    </row>
    <row r="20" spans="1:17" s="96" customFormat="1" ht="15" customHeight="1">
      <c r="A20" s="490"/>
      <c r="B20" s="470"/>
      <c r="C20" s="470"/>
      <c r="D20" s="198"/>
      <c r="E20" s="540"/>
      <c r="F20" s="521"/>
      <c r="G20" s="457"/>
      <c r="H20" s="507"/>
      <c r="I20" s="172"/>
      <c r="J20" s="172"/>
      <c r="K20" s="172"/>
      <c r="L20" s="172"/>
      <c r="M20" s="172"/>
      <c r="N20" s="172"/>
      <c r="O20" s="172"/>
      <c r="P20" s="128"/>
      <c r="Q20" s="128"/>
    </row>
    <row r="21" spans="1:17" s="96" customFormat="1" ht="15.75" customHeight="1" thickBot="1">
      <c r="A21" s="511" t="s">
        <v>648</v>
      </c>
      <c r="B21" s="470"/>
      <c r="C21" s="470"/>
      <c r="D21" s="542">
        <v>0.35</v>
      </c>
      <c r="E21" s="457"/>
      <c r="F21" s="543"/>
      <c r="G21" s="544"/>
      <c r="H21" s="507"/>
      <c r="I21" s="172"/>
      <c r="J21" s="172"/>
      <c r="K21" s="172"/>
      <c r="L21" s="172"/>
      <c r="M21" s="172"/>
      <c r="N21" s="172"/>
      <c r="O21" s="172"/>
      <c r="P21" s="128"/>
      <c r="Q21" s="128"/>
    </row>
    <row r="22" spans="1:17" s="96" customFormat="1" ht="15.75" customHeight="1" thickBot="1">
      <c r="A22" s="511" t="s">
        <v>583</v>
      </c>
      <c r="B22" s="470"/>
      <c r="C22" s="470"/>
      <c r="D22" s="470"/>
      <c r="E22" s="545">
        <f>(E17-E14)*(D21/(1-D21))</f>
        <v>0.02466048846153846</v>
      </c>
      <c r="F22" s="546"/>
      <c r="G22" s="457"/>
      <c r="H22" s="507"/>
      <c r="I22" s="172"/>
      <c r="J22" s="172"/>
      <c r="K22" s="172"/>
      <c r="L22" s="172"/>
      <c r="M22" s="172"/>
      <c r="N22" s="172"/>
      <c r="O22" s="172"/>
      <c r="P22" s="128"/>
      <c r="Q22" s="128"/>
    </row>
    <row r="23" spans="1:17" s="96" customFormat="1" ht="15.75" customHeight="1">
      <c r="A23" s="981" t="s">
        <v>649</v>
      </c>
      <c r="B23" s="982"/>
      <c r="C23" s="982"/>
      <c r="D23" s="982"/>
      <c r="E23" s="982"/>
      <c r="F23" s="547"/>
      <c r="G23" s="457"/>
      <c r="H23" s="507"/>
      <c r="I23" s="172"/>
      <c r="J23" s="172"/>
      <c r="K23" s="172"/>
      <c r="L23" s="172"/>
      <c r="M23" s="172"/>
      <c r="N23" s="172"/>
      <c r="O23" s="172"/>
      <c r="P23" s="128"/>
      <c r="Q23" s="128"/>
    </row>
    <row r="24" spans="1:17" s="96" customFormat="1" ht="18" customHeight="1" thickBot="1">
      <c r="A24" s="548"/>
      <c r="B24" s="549"/>
      <c r="C24" s="470"/>
      <c r="D24" s="198"/>
      <c r="E24" s="540"/>
      <c r="F24" s="547"/>
      <c r="G24" s="457"/>
      <c r="H24" s="507"/>
      <c r="I24" s="172"/>
      <c r="J24" s="172"/>
      <c r="K24" s="172"/>
      <c r="L24" s="172"/>
      <c r="M24" s="172"/>
      <c r="N24" s="172"/>
      <c r="O24" s="172"/>
      <c r="P24" s="128"/>
      <c r="Q24" s="128"/>
    </row>
    <row r="25" spans="1:17" s="96" customFormat="1" ht="15.75" customHeight="1" thickBot="1">
      <c r="A25" s="490" t="s">
        <v>650</v>
      </c>
      <c r="B25" s="549"/>
      <c r="C25" s="470"/>
      <c r="D25" s="198"/>
      <c r="E25" s="920">
        <f>E17+E22</f>
        <v>0.10865853846153847</v>
      </c>
      <c r="F25" s="547"/>
      <c r="G25" s="457"/>
      <c r="H25" s="507"/>
      <c r="I25" s="172"/>
      <c r="J25" s="172"/>
      <c r="K25" s="172"/>
      <c r="L25" s="172"/>
      <c r="M25" s="172"/>
      <c r="N25" s="172"/>
      <c r="O25" s="172"/>
      <c r="P25" s="128"/>
      <c r="Q25" s="128"/>
    </row>
    <row r="26" spans="1:17" s="96" customFormat="1" ht="15.75" customHeight="1">
      <c r="A26" s="550" t="s">
        <v>651</v>
      </c>
      <c r="B26" s="549"/>
      <c r="C26" s="470"/>
      <c r="D26" s="198"/>
      <c r="E26" s="540"/>
      <c r="F26" s="547"/>
      <c r="G26" s="457"/>
      <c r="H26" s="507"/>
      <c r="I26" s="172"/>
      <c r="J26" s="172"/>
      <c r="K26" s="172"/>
      <c r="L26" s="172"/>
      <c r="M26" s="172"/>
      <c r="N26" s="172"/>
      <c r="O26" s="172"/>
      <c r="P26" s="128"/>
      <c r="Q26" s="128"/>
    </row>
    <row r="27" spans="1:17" s="133" customFormat="1" ht="15" customHeight="1">
      <c r="A27" s="490"/>
      <c r="B27" s="470"/>
      <c r="C27" s="551"/>
      <c r="D27" s="209"/>
      <c r="E27" s="552"/>
      <c r="F27" s="144"/>
      <c r="G27" s="146"/>
      <c r="H27" s="433"/>
      <c r="I27" s="148"/>
      <c r="J27" s="148"/>
      <c r="K27" s="148"/>
      <c r="L27" s="126"/>
      <c r="M27" s="126"/>
      <c r="N27" s="127"/>
      <c r="O27" s="132"/>
      <c r="P27" s="132"/>
      <c r="Q27" s="132"/>
    </row>
    <row r="28" spans="1:8" ht="15.75" customHeight="1" thickBot="1">
      <c r="A28" s="511" t="s">
        <v>652</v>
      </c>
      <c r="B28" s="226"/>
      <c r="C28" s="470"/>
      <c r="D28" s="198"/>
      <c r="E28" s="553"/>
      <c r="F28" s="554"/>
      <c r="G28" s="554"/>
      <c r="H28" s="555"/>
    </row>
    <row r="29" spans="1:8" ht="15.75" customHeight="1">
      <c r="A29" s="511"/>
      <c r="B29" s="226"/>
      <c r="C29" s="470"/>
      <c r="D29" s="198"/>
      <c r="E29" s="556" t="s">
        <v>1887</v>
      </c>
      <c r="F29" s="557" t="s">
        <v>1888</v>
      </c>
      <c r="G29" s="557" t="s">
        <v>1889</v>
      </c>
      <c r="H29" s="558" t="s">
        <v>1890</v>
      </c>
    </row>
    <row r="30" spans="1:8" ht="15.75" customHeight="1">
      <c r="A30" s="490" t="s">
        <v>653</v>
      </c>
      <c r="B30" s="470"/>
      <c r="C30" s="470"/>
      <c r="D30" s="470"/>
      <c r="E30" s="559">
        <f>'Sch 1- Rate Base '!G154</f>
        <v>3243144872.375</v>
      </c>
      <c r="F30" s="559">
        <f>'Sch 1- Rate Base '!H154</f>
        <v>1360516485.5598476</v>
      </c>
      <c r="G30" s="559">
        <f>'Sch 1- Rate Base '!I154</f>
        <v>226101904.856545</v>
      </c>
      <c r="H30" s="559">
        <f>'Sch 1- Rate Base '!J154</f>
        <v>1485044863.6926003</v>
      </c>
    </row>
    <row r="31" spans="1:8" ht="15.75" customHeight="1">
      <c r="A31" s="490" t="s">
        <v>650</v>
      </c>
      <c r="B31" s="470"/>
      <c r="C31" s="470"/>
      <c r="D31" s="470"/>
      <c r="E31" s="917">
        <f>$E$25</f>
        <v>0.10865853846153847</v>
      </c>
      <c r="F31" s="918">
        <f>$E$25</f>
        <v>0.10865853846153847</v>
      </c>
      <c r="G31" s="918">
        <f>$E$25</f>
        <v>0.10865853846153847</v>
      </c>
      <c r="H31" s="919">
        <f>$E$25</f>
        <v>0.10865853846153847</v>
      </c>
    </row>
    <row r="32" spans="1:8" ht="15.75" customHeight="1" thickBot="1">
      <c r="A32" s="511" t="s">
        <v>654</v>
      </c>
      <c r="B32" s="226"/>
      <c r="C32" s="226"/>
      <c r="D32" s="226"/>
      <c r="E32" s="563">
        <f>E31*E30</f>
        <v>352395381.85130024</v>
      </c>
      <c r="F32" s="564">
        <f>F31*F30</f>
        <v>147831732.87376186</v>
      </c>
      <c r="G32" s="564">
        <f>G31*G30</f>
        <v>24567902.525082007</v>
      </c>
      <c r="H32" s="565">
        <f>H31*H30</f>
        <v>161362804.43865258</v>
      </c>
    </row>
    <row r="33" spans="1:8" ht="15" customHeight="1">
      <c r="A33" s="566" t="s">
        <v>655</v>
      </c>
      <c r="B33" s="457"/>
      <c r="C33" s="457"/>
      <c r="D33" s="457"/>
      <c r="E33" s="457"/>
      <c r="F33" s="457"/>
      <c r="G33" s="457"/>
      <c r="H33" s="507"/>
    </row>
    <row r="34" spans="1:8" ht="15.75">
      <c r="A34" s="567"/>
      <c r="B34" s="457"/>
      <c r="C34" s="457"/>
      <c r="D34" s="457"/>
      <c r="E34" s="457"/>
      <c r="F34" s="457"/>
      <c r="G34" s="457"/>
      <c r="H34" s="507"/>
    </row>
    <row r="35" spans="1:8" ht="16.5" thickBot="1">
      <c r="A35" s="568"/>
      <c r="B35" s="569"/>
      <c r="C35" s="569"/>
      <c r="D35" s="569"/>
      <c r="E35" s="569"/>
      <c r="F35" s="569"/>
      <c r="G35" s="569"/>
      <c r="H35" s="570"/>
    </row>
    <row r="36" spans="1:8" ht="17.25" thickBot="1" thickTop="1">
      <c r="A36" s="505"/>
      <c r="B36" s="506"/>
      <c r="C36" s="506"/>
      <c r="D36" s="506"/>
      <c r="E36" s="506"/>
      <c r="F36" s="506"/>
      <c r="G36" s="457"/>
      <c r="H36" s="507"/>
    </row>
    <row r="37" spans="1:8" ht="24.75" customHeight="1" thickBot="1">
      <c r="A37" s="983" t="s">
        <v>874</v>
      </c>
      <c r="B37" s="984"/>
      <c r="C37" s="984"/>
      <c r="D37" s="984"/>
      <c r="E37" s="985"/>
      <c r="F37" s="508" t="s">
        <v>1881</v>
      </c>
      <c r="G37" s="509"/>
      <c r="H37" s="510"/>
    </row>
    <row r="38" spans="1:9" ht="18.75">
      <c r="A38" s="511" t="s">
        <v>875</v>
      </c>
      <c r="B38" s="226"/>
      <c r="C38" s="512"/>
      <c r="D38" s="513"/>
      <c r="E38" s="513"/>
      <c r="F38" s="514"/>
      <c r="G38" s="107"/>
      <c r="H38" s="515"/>
      <c r="I38" s="218"/>
    </row>
    <row r="39" spans="1:9" ht="15.75">
      <c r="A39" s="516" t="s">
        <v>876</v>
      </c>
      <c r="B39" s="517"/>
      <c r="C39" s="518"/>
      <c r="D39" s="519"/>
      <c r="E39" s="513"/>
      <c r="F39" s="514"/>
      <c r="G39" s="107"/>
      <c r="H39" s="515"/>
      <c r="I39" s="188"/>
    </row>
    <row r="40" spans="1:8" ht="16.5" thickBot="1">
      <c r="A40" s="516"/>
      <c r="B40" s="517"/>
      <c r="C40" s="518"/>
      <c r="D40" s="457"/>
      <c r="E40" s="457"/>
      <c r="F40" s="571" t="s">
        <v>877</v>
      </c>
      <c r="G40" s="107"/>
      <c r="H40" s="515"/>
    </row>
    <row r="41" spans="1:8" ht="15.75">
      <c r="A41" s="986" t="s">
        <v>639</v>
      </c>
      <c r="B41" s="988" t="s">
        <v>637</v>
      </c>
      <c r="C41" s="988"/>
      <c r="D41" s="989" t="s">
        <v>638</v>
      </c>
      <c r="E41" s="990"/>
      <c r="F41" s="571" t="s">
        <v>878</v>
      </c>
      <c r="G41" s="572" t="s">
        <v>879</v>
      </c>
      <c r="H41" s="573"/>
    </row>
    <row r="42" spans="1:8" ht="16.5" thickBot="1">
      <c r="A42" s="987"/>
      <c r="B42" s="522" t="s">
        <v>640</v>
      </c>
      <c r="C42" s="522" t="s">
        <v>641</v>
      </c>
      <c r="D42" s="523" t="s">
        <v>642</v>
      </c>
      <c r="E42" s="524" t="s">
        <v>643</v>
      </c>
      <c r="F42" s="571" t="s">
        <v>880</v>
      </c>
      <c r="G42" s="574" t="s">
        <v>881</v>
      </c>
      <c r="H42" s="573"/>
    </row>
    <row r="43" spans="1:8" ht="15.75">
      <c r="A43" s="525" t="s">
        <v>644</v>
      </c>
      <c r="B43" s="575"/>
      <c r="C43" s="527"/>
      <c r="D43" s="528"/>
      <c r="E43" s="529">
        <f>ROUNDUP(D43*C43,5)</f>
        <v>0</v>
      </c>
      <c r="F43" s="576">
        <f>IF(B$68=0,0,B65/$B$68)</f>
        <v>0</v>
      </c>
      <c r="G43" s="577">
        <f>E43*$F$43</f>
        <v>0</v>
      </c>
      <c r="H43" s="578">
        <f>C43*$F$43</f>
        <v>0</v>
      </c>
    </row>
    <row r="44" spans="1:8" ht="15.75">
      <c r="A44" s="530" t="s">
        <v>645</v>
      </c>
      <c r="B44" s="579"/>
      <c r="C44" s="532"/>
      <c r="D44" s="533"/>
      <c r="E44" s="534">
        <f>ROUNDUP(D44*C44,5)</f>
        <v>0</v>
      </c>
      <c r="F44" s="580"/>
      <c r="G44" s="577">
        <f>E44*$F$43</f>
        <v>0</v>
      </c>
      <c r="H44" s="578">
        <f>C44*$F$43</f>
        <v>0</v>
      </c>
    </row>
    <row r="45" spans="1:8" ht="15.75">
      <c r="A45" s="530" t="s">
        <v>646</v>
      </c>
      <c r="B45" s="579"/>
      <c r="C45" s="532"/>
      <c r="D45" s="533"/>
      <c r="E45" s="534">
        <f>ROUNDUP(D45*C45,5)</f>
        <v>0</v>
      </c>
      <c r="F45" s="580"/>
      <c r="G45" s="577">
        <f>E45*$F$43</f>
        <v>0</v>
      </c>
      <c r="H45" s="581">
        <f>C45*$F$43</f>
        <v>0</v>
      </c>
    </row>
    <row r="46" spans="1:8" ht="16.5" thickBot="1">
      <c r="A46" s="535" t="s">
        <v>873</v>
      </c>
      <c r="B46" s="582">
        <f>SUM(B43:B45)</f>
        <v>0</v>
      </c>
      <c r="C46" s="583">
        <f>SUM(C43:C45)</f>
        <v>0</v>
      </c>
      <c r="D46" s="538"/>
      <c r="E46" s="539">
        <f>SUM(E43:E45)</f>
        <v>0</v>
      </c>
      <c r="F46" s="584"/>
      <c r="G46" s="585">
        <f>SUM(G43:G45)</f>
        <v>0</v>
      </c>
      <c r="H46" s="578">
        <f>SUM(H43:H45)</f>
        <v>0</v>
      </c>
    </row>
    <row r="47" spans="1:8" ht="15.75">
      <c r="A47" s="490"/>
      <c r="B47" s="470"/>
      <c r="C47" s="470"/>
      <c r="D47" s="198"/>
      <c r="E47" s="540"/>
      <c r="F47" s="584"/>
      <c r="G47" s="577"/>
      <c r="H47" s="573"/>
    </row>
    <row r="48" spans="1:8" ht="15.75">
      <c r="A48" s="516" t="s">
        <v>882</v>
      </c>
      <c r="B48" s="517"/>
      <c r="C48" s="518"/>
      <c r="D48" s="519"/>
      <c r="E48" s="513"/>
      <c r="F48" s="584"/>
      <c r="G48" s="577"/>
      <c r="H48" s="573"/>
    </row>
    <row r="49" spans="1:8" ht="16.5" thickBot="1">
      <c r="A49" s="516"/>
      <c r="B49" s="517"/>
      <c r="C49" s="518"/>
      <c r="D49" s="457"/>
      <c r="E49" s="457"/>
      <c r="F49" s="584"/>
      <c r="G49" s="577"/>
      <c r="H49" s="573"/>
    </row>
    <row r="50" spans="1:8" ht="16.5" thickBot="1">
      <c r="A50" s="586" t="s">
        <v>639</v>
      </c>
      <c r="B50" s="587" t="s">
        <v>640</v>
      </c>
      <c r="C50" s="587" t="s">
        <v>641</v>
      </c>
      <c r="D50" s="588" t="s">
        <v>642</v>
      </c>
      <c r="E50" s="589" t="s">
        <v>643</v>
      </c>
      <c r="F50" s="584"/>
      <c r="G50" s="577"/>
      <c r="H50" s="573"/>
    </row>
    <row r="51" spans="1:8" ht="15.75">
      <c r="A51" s="525" t="s">
        <v>644</v>
      </c>
      <c r="B51" s="575"/>
      <c r="C51" s="527"/>
      <c r="D51" s="528"/>
      <c r="E51" s="529">
        <f>ROUNDUP(D51*C51,5)</f>
        <v>0</v>
      </c>
      <c r="F51" s="576">
        <f>IF(B$68=0,0,B66/$B$68)</f>
        <v>0</v>
      </c>
      <c r="G51" s="577">
        <f>E51*$F$51</f>
        <v>0</v>
      </c>
      <c r="H51" s="590">
        <f>C51*$F$51</f>
        <v>0</v>
      </c>
    </row>
    <row r="52" spans="1:8" ht="15.75">
      <c r="A52" s="530" t="s">
        <v>645</v>
      </c>
      <c r="B52" s="579"/>
      <c r="C52" s="532"/>
      <c r="D52" s="533"/>
      <c r="E52" s="534">
        <f>ROUNDUP(D52*C52,5)</f>
        <v>0</v>
      </c>
      <c r="F52" s="584"/>
      <c r="G52" s="577">
        <f>E52*$F$51</f>
        <v>0</v>
      </c>
      <c r="H52" s="590">
        <f>C52*$F$51</f>
        <v>0</v>
      </c>
    </row>
    <row r="53" spans="1:8" ht="15.75">
      <c r="A53" s="530" t="s">
        <v>646</v>
      </c>
      <c r="B53" s="579"/>
      <c r="C53" s="532"/>
      <c r="D53" s="533"/>
      <c r="E53" s="534">
        <f>ROUNDUP(D53*C53,5)</f>
        <v>0</v>
      </c>
      <c r="F53" s="584"/>
      <c r="G53" s="577">
        <f>E53*$F$51</f>
        <v>0</v>
      </c>
      <c r="H53" s="591">
        <f>C53*$F$51</f>
        <v>0</v>
      </c>
    </row>
    <row r="54" spans="1:8" ht="16.5" thickBot="1">
      <c r="A54" s="535" t="s">
        <v>873</v>
      </c>
      <c r="B54" s="582">
        <f>SUM(B51:B53)</f>
        <v>0</v>
      </c>
      <c r="C54" s="583">
        <f>SUM(C51:C53)</f>
        <v>0</v>
      </c>
      <c r="D54" s="538"/>
      <c r="E54" s="539">
        <f>SUM(E51:E53)</f>
        <v>0</v>
      </c>
      <c r="F54" s="584"/>
      <c r="G54" s="585">
        <f>SUM(G51:G53)</f>
        <v>0</v>
      </c>
      <c r="H54" s="590">
        <f>SUM(H51:H53)</f>
        <v>0</v>
      </c>
    </row>
    <row r="55" spans="1:8" ht="15.75">
      <c r="A55" s="490"/>
      <c r="B55" s="470"/>
      <c r="C55" s="470"/>
      <c r="D55" s="198"/>
      <c r="E55" s="540"/>
      <c r="F55" s="584"/>
      <c r="G55" s="577"/>
      <c r="H55" s="573"/>
    </row>
    <row r="56" spans="1:8" ht="15.75">
      <c r="A56" s="516" t="s">
        <v>883</v>
      </c>
      <c r="B56" s="517"/>
      <c r="C56" s="518"/>
      <c r="D56" s="519"/>
      <c r="E56" s="513"/>
      <c r="F56" s="584"/>
      <c r="G56" s="577"/>
      <c r="H56" s="573"/>
    </row>
    <row r="57" spans="1:8" ht="16.5" thickBot="1">
      <c r="A57" s="516"/>
      <c r="B57" s="517"/>
      <c r="C57" s="518"/>
      <c r="D57" s="457"/>
      <c r="E57" s="457"/>
      <c r="F57" s="584"/>
      <c r="G57" s="577"/>
      <c r="H57" s="573"/>
    </row>
    <row r="58" spans="1:8" ht="16.5" thickBot="1">
      <c r="A58" s="586" t="s">
        <v>639</v>
      </c>
      <c r="B58" s="587" t="s">
        <v>640</v>
      </c>
      <c r="C58" s="587" t="s">
        <v>641</v>
      </c>
      <c r="D58" s="588" t="s">
        <v>642</v>
      </c>
      <c r="E58" s="589" t="s">
        <v>643</v>
      </c>
      <c r="F58" s="584"/>
      <c r="G58" s="577"/>
      <c r="H58" s="573"/>
    </row>
    <row r="59" spans="1:8" ht="15.75">
      <c r="A59" s="525" t="s">
        <v>644</v>
      </c>
      <c r="B59" s="575"/>
      <c r="C59" s="527"/>
      <c r="D59" s="528"/>
      <c r="E59" s="529">
        <f>ROUNDUP(D59*C59,5)</f>
        <v>0</v>
      </c>
      <c r="F59" s="576">
        <f>IF(B$68=0,0,B67/$B$68)</f>
        <v>0</v>
      </c>
      <c r="G59" s="577">
        <f>E59*$F$59</f>
        <v>0</v>
      </c>
      <c r="H59" s="592">
        <f>C59*$F$59</f>
        <v>0</v>
      </c>
    </row>
    <row r="60" spans="1:8" ht="15.75">
      <c r="A60" s="530" t="s">
        <v>645</v>
      </c>
      <c r="B60" s="579"/>
      <c r="C60" s="532"/>
      <c r="D60" s="533"/>
      <c r="E60" s="534">
        <f>ROUNDUP(D60*C60,5)</f>
        <v>0</v>
      </c>
      <c r="F60" s="584"/>
      <c r="G60" s="577">
        <f>E60*$F$59</f>
        <v>0</v>
      </c>
      <c r="H60" s="592">
        <f>C60*$F$59</f>
        <v>0</v>
      </c>
    </row>
    <row r="61" spans="1:8" ht="15.75">
      <c r="A61" s="530" t="s">
        <v>646</v>
      </c>
      <c r="B61" s="579"/>
      <c r="C61" s="532"/>
      <c r="D61" s="533"/>
      <c r="E61" s="534">
        <f>ROUNDUP(D61*C61,5)</f>
        <v>0</v>
      </c>
      <c r="F61" s="584"/>
      <c r="G61" s="577">
        <f>E61*$F$59</f>
        <v>0</v>
      </c>
      <c r="H61" s="593">
        <f>C61*$F$59</f>
        <v>0</v>
      </c>
    </row>
    <row r="62" spans="1:8" ht="16.5" thickBot="1">
      <c r="A62" s="535" t="s">
        <v>873</v>
      </c>
      <c r="B62" s="582">
        <f>SUM(B59:B61)</f>
        <v>0</v>
      </c>
      <c r="C62" s="583">
        <f>SUM(C59:C61)</f>
        <v>0</v>
      </c>
      <c r="D62" s="538"/>
      <c r="E62" s="539">
        <f>SUM(E59:E61)</f>
        <v>0</v>
      </c>
      <c r="F62" s="584"/>
      <c r="G62" s="585">
        <f>SUM(G59:G61)</f>
        <v>0</v>
      </c>
      <c r="H62" s="592">
        <f>SUM(H59:H61)</f>
        <v>0</v>
      </c>
    </row>
    <row r="63" spans="1:8" ht="16.5" thickBot="1">
      <c r="A63" s="490"/>
      <c r="B63" s="470"/>
      <c r="C63" s="470"/>
      <c r="D63" s="198"/>
      <c r="E63" s="540"/>
      <c r="F63" s="584"/>
      <c r="G63" s="577"/>
      <c r="H63" s="573"/>
    </row>
    <row r="64" spans="1:8" ht="16.5" thickBot="1">
      <c r="A64" s="594" t="s">
        <v>877</v>
      </c>
      <c r="B64" s="595" t="s">
        <v>878</v>
      </c>
      <c r="C64" s="595" t="s">
        <v>884</v>
      </c>
      <c r="D64" s="596" t="s">
        <v>885</v>
      </c>
      <c r="E64" s="589" t="s">
        <v>886</v>
      </c>
      <c r="F64" s="584"/>
      <c r="G64" s="577"/>
      <c r="H64" s="573"/>
    </row>
    <row r="65" spans="1:8" ht="15.75">
      <c r="A65" s="597"/>
      <c r="B65" s="598"/>
      <c r="C65" s="599">
        <f>E46</f>
        <v>0</v>
      </c>
      <c r="D65" s="600"/>
      <c r="E65" s="601">
        <f>C65*B65</f>
        <v>0</v>
      </c>
      <c r="F65" s="584"/>
      <c r="G65" s="577">
        <f>G46</f>
        <v>0</v>
      </c>
      <c r="H65" s="573"/>
    </row>
    <row r="66" spans="1:8" ht="15.75">
      <c r="A66" s="602"/>
      <c r="B66" s="603"/>
      <c r="C66" s="561">
        <f>E54</f>
        <v>0</v>
      </c>
      <c r="D66" s="604"/>
      <c r="E66" s="605">
        <f>B66*C66</f>
        <v>0</v>
      </c>
      <c r="F66" s="584"/>
      <c r="G66" s="577">
        <f>G54</f>
        <v>0</v>
      </c>
      <c r="H66" s="573"/>
    </row>
    <row r="67" spans="1:8" ht="15.75">
      <c r="A67" s="602"/>
      <c r="B67" s="603"/>
      <c r="C67" s="561">
        <f>E62</f>
        <v>0</v>
      </c>
      <c r="D67" s="604"/>
      <c r="E67" s="605">
        <f>B67*C67</f>
        <v>0</v>
      </c>
      <c r="F67" s="584"/>
      <c r="G67" s="577">
        <f>G62</f>
        <v>0</v>
      </c>
      <c r="H67" s="573"/>
    </row>
    <row r="68" spans="1:8" ht="16.5" thickBot="1">
      <c r="A68" s="535" t="s">
        <v>1887</v>
      </c>
      <c r="B68" s="606">
        <f>SUM(B65:B67)</f>
        <v>0</v>
      </c>
      <c r="C68" s="607"/>
      <c r="D68" s="608" t="e">
        <f>E68/B68</f>
        <v>#DIV/0!</v>
      </c>
      <c r="E68" s="609">
        <f>SUM(E65:E67)</f>
        <v>0</v>
      </c>
      <c r="F68" s="610">
        <f>SUM(F43:F67)</f>
        <v>0</v>
      </c>
      <c r="G68" s="585">
        <f>SUM(G65:G67)</f>
        <v>0</v>
      </c>
      <c r="H68" s="573"/>
    </row>
    <row r="69" spans="1:8" ht="16.5" thickBot="1">
      <c r="A69" s="611"/>
      <c r="B69" s="612"/>
      <c r="C69" s="612"/>
      <c r="D69" s="613"/>
      <c r="E69" s="614"/>
      <c r="F69" s="615"/>
      <c r="G69" s="616"/>
      <c r="H69" s="570"/>
    </row>
    <row r="70" spans="1:8" ht="17.25" thickBot="1" thickTop="1">
      <c r="A70" s="490"/>
      <c r="B70" s="470"/>
      <c r="C70" s="470"/>
      <c r="D70" s="198"/>
      <c r="E70" s="540"/>
      <c r="F70" s="521"/>
      <c r="G70" s="541"/>
      <c r="H70" s="507"/>
    </row>
    <row r="71" spans="1:12" ht="25.5" customHeight="1" thickBot="1">
      <c r="A71" s="617" t="s">
        <v>887</v>
      </c>
      <c r="B71" s="618"/>
      <c r="C71" s="619"/>
      <c r="D71" s="620"/>
      <c r="E71" s="621"/>
      <c r="F71" s="521"/>
      <c r="G71" s="541"/>
      <c r="H71" s="507"/>
      <c r="J71"/>
      <c r="K71"/>
      <c r="L71"/>
    </row>
    <row r="72" spans="1:12" ht="15.75">
      <c r="A72" s="490"/>
      <c r="B72" s="470"/>
      <c r="C72" s="470"/>
      <c r="D72" s="198"/>
      <c r="E72" s="540"/>
      <c r="F72" s="521"/>
      <c r="G72" s="541"/>
      <c r="H72" s="507"/>
      <c r="J72"/>
      <c r="K72"/>
      <c r="L72"/>
    </row>
    <row r="73" spans="1:12" ht="15.75">
      <c r="A73" s="490"/>
      <c r="B73" s="470"/>
      <c r="C73" s="470"/>
      <c r="D73" s="198"/>
      <c r="E73" s="540"/>
      <c r="F73" s="521"/>
      <c r="G73" s="541"/>
      <c r="H73" s="507"/>
      <c r="J73"/>
      <c r="K73"/>
      <c r="L73"/>
    </row>
    <row r="74" spans="1:12" ht="15.75">
      <c r="A74" s="511" t="s">
        <v>647</v>
      </c>
      <c r="B74" s="226"/>
      <c r="C74" s="470"/>
      <c r="D74" s="198"/>
      <c r="E74" s="540"/>
      <c r="F74" s="521"/>
      <c r="G74" s="457"/>
      <c r="H74" s="507"/>
      <c r="J74"/>
      <c r="K74"/>
      <c r="L74"/>
    </row>
    <row r="75" spans="1:12" ht="15.75">
      <c r="A75" s="490"/>
      <c r="B75" s="470"/>
      <c r="C75" s="470"/>
      <c r="D75" s="198"/>
      <c r="E75" s="540"/>
      <c r="F75" s="521"/>
      <c r="G75" s="457"/>
      <c r="H75" s="507"/>
      <c r="J75"/>
      <c r="K75"/>
      <c r="L75"/>
    </row>
    <row r="76" spans="1:12" ht="15.75">
      <c r="A76" s="511" t="s">
        <v>648</v>
      </c>
      <c r="B76" s="470"/>
      <c r="C76" s="470"/>
      <c r="D76" s="542">
        <v>0.35</v>
      </c>
      <c r="E76" s="457"/>
      <c r="F76" s="543"/>
      <c r="G76" s="544"/>
      <c r="H76" s="507"/>
      <c r="J76"/>
      <c r="K76"/>
      <c r="L76"/>
    </row>
    <row r="77" spans="1:12" ht="16.5" thickBot="1">
      <c r="A77" s="511" t="s">
        <v>583</v>
      </c>
      <c r="B77" s="470"/>
      <c r="C77" s="470"/>
      <c r="D77" s="470"/>
      <c r="E77" s="539">
        <f>(G68-(G43+G51+G59))*(D76/(1-D76))</f>
        <v>0</v>
      </c>
      <c r="G77" s="457"/>
      <c r="H77" s="507"/>
      <c r="J77"/>
      <c r="K77"/>
      <c r="L77"/>
    </row>
    <row r="78" spans="1:12" ht="15.75">
      <c r="A78" s="981" t="s">
        <v>649</v>
      </c>
      <c r="B78" s="982"/>
      <c r="C78" s="982"/>
      <c r="D78" s="982"/>
      <c r="E78" s="982"/>
      <c r="F78" s="547"/>
      <c r="G78" s="457"/>
      <c r="H78" s="507"/>
      <c r="J78"/>
      <c r="K78"/>
      <c r="L78"/>
    </row>
    <row r="79" spans="1:8" ht="15.75">
      <c r="A79" s="548"/>
      <c r="B79" s="549"/>
      <c r="C79" s="470"/>
      <c r="D79" s="198"/>
      <c r="E79" s="540"/>
      <c r="F79" s="547"/>
      <c r="G79" s="457"/>
      <c r="H79" s="507"/>
    </row>
    <row r="80" spans="1:8" ht="16.5" thickBot="1">
      <c r="A80" s="490" t="s">
        <v>650</v>
      </c>
      <c r="B80" s="549"/>
      <c r="C80" s="470"/>
      <c r="D80" s="198"/>
      <c r="E80" s="539">
        <f>G68+E77</f>
        <v>0</v>
      </c>
      <c r="G80" s="457"/>
      <c r="H80" s="507"/>
    </row>
    <row r="81" spans="1:8" ht="15.75">
      <c r="A81" s="550" t="s">
        <v>651</v>
      </c>
      <c r="B81" s="549"/>
      <c r="C81" s="470"/>
      <c r="D81" s="198"/>
      <c r="E81" s="540"/>
      <c r="F81" s="547"/>
      <c r="G81" s="457"/>
      <c r="H81" s="507"/>
    </row>
    <row r="82" spans="1:8" ht="15.75">
      <c r="A82" s="490"/>
      <c r="B82" s="470"/>
      <c r="C82" s="551"/>
      <c r="D82" s="209"/>
      <c r="E82" s="552"/>
      <c r="F82" s="144"/>
      <c r="G82" s="146"/>
      <c r="H82" s="433"/>
    </row>
    <row r="83" spans="1:8" ht="16.5" thickBot="1">
      <c r="A83" s="511" t="s">
        <v>652</v>
      </c>
      <c r="B83" s="226"/>
      <c r="C83" s="470"/>
      <c r="D83" s="198"/>
      <c r="E83" s="553"/>
      <c r="F83" s="554"/>
      <c r="G83" s="554"/>
      <c r="H83" s="555"/>
    </row>
    <row r="84" spans="1:8" ht="15.75">
      <c r="A84" s="511"/>
      <c r="B84" s="226"/>
      <c r="C84" s="470"/>
      <c r="D84" s="198"/>
      <c r="E84" s="556" t="s">
        <v>1887</v>
      </c>
      <c r="F84" s="557" t="s">
        <v>1888</v>
      </c>
      <c r="G84" s="557" t="s">
        <v>1889</v>
      </c>
      <c r="H84" s="558" t="s">
        <v>1890</v>
      </c>
    </row>
    <row r="85" spans="1:8" ht="15.75">
      <c r="A85" s="490"/>
      <c r="B85" s="470"/>
      <c r="C85" s="470"/>
      <c r="D85" s="470"/>
      <c r="E85" s="622"/>
      <c r="F85" s="623"/>
      <c r="G85" s="623"/>
      <c r="H85" s="624"/>
    </row>
    <row r="86" spans="1:8" ht="15.75">
      <c r="A86" s="490" t="s">
        <v>653</v>
      </c>
      <c r="B86" s="470"/>
      <c r="C86" s="470"/>
      <c r="D86" s="470"/>
      <c r="E86" s="559">
        <f>'Sch 1- Rate Base '!G$154</f>
        <v>3243144872.375</v>
      </c>
      <c r="F86" s="559">
        <f>'Sch 1- Rate Base '!H154</f>
        <v>1360516485.5598476</v>
      </c>
      <c r="G86" s="559">
        <f>'Sch 1- Rate Base '!I154</f>
        <v>226101904.856545</v>
      </c>
      <c r="H86" s="559">
        <f>'Sch 1- Rate Base '!J154</f>
        <v>1485044863.6926003</v>
      </c>
    </row>
    <row r="87" spans="1:8" ht="15.75">
      <c r="A87" s="490" t="s">
        <v>650</v>
      </c>
      <c r="B87" s="470"/>
      <c r="C87" s="470"/>
      <c r="D87" s="470"/>
      <c r="E87" s="560">
        <f>$E$25</f>
        <v>0.10865853846153847</v>
      </c>
      <c r="F87" s="561">
        <f>$E$25</f>
        <v>0.10865853846153847</v>
      </c>
      <c r="G87" s="561">
        <f>$E$25</f>
        <v>0.10865853846153847</v>
      </c>
      <c r="H87" s="562">
        <f>$E$25</f>
        <v>0.10865853846153847</v>
      </c>
    </row>
    <row r="88" spans="1:8" ht="16.5" thickBot="1">
      <c r="A88" s="511" t="s">
        <v>654</v>
      </c>
      <c r="B88" s="226"/>
      <c r="C88" s="226"/>
      <c r="D88" s="226"/>
      <c r="E88" s="563">
        <f>E87*E86</f>
        <v>352395381.85130024</v>
      </c>
      <c r="F88" s="564">
        <f>F87*F86</f>
        <v>147831732.87376186</v>
      </c>
      <c r="G88" s="564">
        <f>G87*G86</f>
        <v>24567902.525082007</v>
      </c>
      <c r="H88" s="565">
        <f>H87*H86</f>
        <v>161362804.43865258</v>
      </c>
    </row>
    <row r="89" spans="1:8" ht="15.75">
      <c r="A89" s="566" t="s">
        <v>655</v>
      </c>
      <c r="B89" s="457"/>
      <c r="C89" s="457"/>
      <c r="D89" s="457"/>
      <c r="E89" s="457"/>
      <c r="F89" s="457"/>
      <c r="G89" s="457"/>
      <c r="H89" s="507"/>
    </row>
    <row r="90" spans="1:8" ht="16.5" thickBot="1">
      <c r="A90" s="625"/>
      <c r="B90" s="626"/>
      <c r="C90" s="626"/>
      <c r="D90" s="626"/>
      <c r="E90" s="626"/>
      <c r="F90" s="626"/>
      <c r="G90" s="626"/>
      <c r="H90" s="627"/>
    </row>
    <row r="91" spans="1:8" ht="19.5" thickTop="1">
      <c r="A91" s="930" t="s">
        <v>574</v>
      </c>
      <c r="B91" s="931"/>
      <c r="C91" s="931"/>
      <c r="D91" s="931"/>
      <c r="E91" s="931"/>
      <c r="F91" s="931"/>
      <c r="G91" s="931"/>
      <c r="H91" s="932"/>
    </row>
    <row r="92" spans="1:8" ht="15.75">
      <c r="A92" s="933" t="s">
        <v>575</v>
      </c>
      <c r="B92" s="934"/>
      <c r="C92" s="934"/>
      <c r="D92" s="934"/>
      <c r="E92" s="934"/>
      <c r="F92" s="934"/>
      <c r="G92" s="934"/>
      <c r="H92" s="935"/>
    </row>
    <row r="93" spans="1:8" ht="15.75">
      <c r="A93" s="936" t="s">
        <v>576</v>
      </c>
      <c r="B93" s="937"/>
      <c r="C93" s="937"/>
      <c r="D93" s="937"/>
      <c r="E93" s="937"/>
      <c r="F93" s="937"/>
      <c r="G93" s="937"/>
      <c r="H93" s="938"/>
    </row>
    <row r="94" spans="1:8" ht="25.5" customHeight="1" thickBot="1">
      <c r="A94" s="976" t="s">
        <v>634</v>
      </c>
      <c r="B94" s="977"/>
      <c r="C94" s="977"/>
      <c r="D94" s="977"/>
      <c r="E94" s="977"/>
      <c r="F94" s="977"/>
      <c r="G94" s="977"/>
      <c r="H94" s="978"/>
    </row>
    <row r="95" spans="1:8" ht="16.5" thickBot="1">
      <c r="A95" s="505"/>
      <c r="B95" s="506"/>
      <c r="C95" s="506"/>
      <c r="D95" s="506"/>
      <c r="E95" s="506"/>
      <c r="F95" s="506"/>
      <c r="G95" s="457"/>
      <c r="H95" s="507"/>
    </row>
    <row r="96" spans="1:8" ht="16.5" thickBot="1">
      <c r="A96" s="617" t="s">
        <v>888</v>
      </c>
      <c r="B96" s="618"/>
      <c r="C96" s="619"/>
      <c r="D96" s="620"/>
      <c r="E96" s="621"/>
      <c r="F96" s="508" t="s">
        <v>1881</v>
      </c>
      <c r="G96" s="509"/>
      <c r="H96" s="510"/>
    </row>
    <row r="97" spans="1:8" ht="15.75">
      <c r="A97" s="511"/>
      <c r="B97" s="226"/>
      <c r="C97" s="512"/>
      <c r="D97" s="513"/>
      <c r="E97" s="513"/>
      <c r="F97" s="514"/>
      <c r="G97" s="107"/>
      <c r="H97" s="515"/>
    </row>
    <row r="98" spans="1:8" ht="15.75">
      <c r="A98" s="516" t="s">
        <v>889</v>
      </c>
      <c r="B98" s="517"/>
      <c r="C98" s="518"/>
      <c r="D98" s="519"/>
      <c r="E98" s="513"/>
      <c r="F98" s="514"/>
      <c r="G98" s="107"/>
      <c r="H98" s="515"/>
    </row>
    <row r="99" spans="1:8" ht="15.75">
      <c r="A99" s="520"/>
      <c r="B99" s="517"/>
      <c r="C99" s="518"/>
      <c r="D99" s="519"/>
      <c r="E99" s="513"/>
      <c r="F99" s="514"/>
      <c r="G99" s="107"/>
      <c r="H99" s="515"/>
    </row>
    <row r="100" spans="1:8" ht="15.75">
      <c r="A100" s="520"/>
      <c r="B100" s="517"/>
      <c r="C100" s="518"/>
      <c r="D100" s="519"/>
      <c r="E100" s="513"/>
      <c r="F100" s="514"/>
      <c r="G100" s="107"/>
      <c r="H100" s="515"/>
    </row>
    <row r="101" spans="1:8" ht="16.5" thickBot="1">
      <c r="A101" s="516"/>
      <c r="B101" s="517"/>
      <c r="C101" s="518"/>
      <c r="D101" s="457"/>
      <c r="E101" s="457"/>
      <c r="F101" s="514"/>
      <c r="G101" s="107"/>
      <c r="H101" s="515"/>
    </row>
    <row r="102" spans="1:8" ht="15.75">
      <c r="A102" s="979" t="s">
        <v>890</v>
      </c>
      <c r="B102" s="628" t="s">
        <v>891</v>
      </c>
      <c r="C102" s="628" t="s">
        <v>892</v>
      </c>
      <c r="D102" s="628" t="s">
        <v>892</v>
      </c>
      <c r="E102" s="629" t="s">
        <v>893</v>
      </c>
      <c r="F102" s="630" t="s">
        <v>894</v>
      </c>
      <c r="G102"/>
      <c r="H102" s="507"/>
    </row>
    <row r="103" spans="1:8" ht="16.5" thickBot="1">
      <c r="A103" s="980"/>
      <c r="B103" s="631" t="s">
        <v>640</v>
      </c>
      <c r="C103" s="631" t="s">
        <v>895</v>
      </c>
      <c r="D103" s="631" t="s">
        <v>896</v>
      </c>
      <c r="E103" s="632" t="s">
        <v>897</v>
      </c>
      <c r="F103" s="633" t="s">
        <v>898</v>
      </c>
      <c r="G103"/>
      <c r="H103" s="507"/>
    </row>
    <row r="104" spans="1:8" ht="15.75">
      <c r="A104" s="525"/>
      <c r="B104" s="526"/>
      <c r="C104" s="634"/>
      <c r="D104" s="634"/>
      <c r="E104" s="528">
        <f>G153</f>
        <v>0</v>
      </c>
      <c r="F104" s="635">
        <v>0</v>
      </c>
      <c r="G104"/>
      <c r="H104" s="507"/>
    </row>
    <row r="105" spans="1:8" ht="15.75">
      <c r="A105" s="530"/>
      <c r="B105" s="636"/>
      <c r="C105" s="634"/>
      <c r="D105" s="634"/>
      <c r="E105" s="533"/>
      <c r="F105" s="637"/>
      <c r="G105"/>
      <c r="H105" s="507"/>
    </row>
    <row r="106" spans="1:8" ht="15.75">
      <c r="A106" s="530"/>
      <c r="B106" s="636"/>
      <c r="C106" s="634"/>
      <c r="D106" s="634"/>
      <c r="E106" s="533"/>
      <c r="F106" s="637"/>
      <c r="G106"/>
      <c r="H106" s="507"/>
    </row>
    <row r="107" spans="1:8" ht="15.75">
      <c r="A107" s="530"/>
      <c r="B107" s="636"/>
      <c r="C107" s="634"/>
      <c r="D107" s="634"/>
      <c r="E107" s="533"/>
      <c r="F107" s="637"/>
      <c r="G107"/>
      <c r="H107" s="507"/>
    </row>
    <row r="108" spans="1:8" ht="15.75">
      <c r="A108" s="530"/>
      <c r="B108" s="636"/>
      <c r="C108" s="634"/>
      <c r="D108" s="634"/>
      <c r="E108" s="533"/>
      <c r="F108" s="637"/>
      <c r="G108"/>
      <c r="H108" s="507"/>
    </row>
    <row r="109" spans="1:8" ht="15.75">
      <c r="A109" s="530"/>
      <c r="B109" s="636"/>
      <c r="C109" s="634"/>
      <c r="D109" s="634"/>
      <c r="E109" s="533"/>
      <c r="F109" s="637"/>
      <c r="G109"/>
      <c r="H109" s="507"/>
    </row>
    <row r="110" spans="1:8" ht="15.75">
      <c r="A110" s="530"/>
      <c r="B110" s="636"/>
      <c r="C110" s="634"/>
      <c r="D110" s="634"/>
      <c r="E110" s="533"/>
      <c r="F110" s="637"/>
      <c r="G110"/>
      <c r="H110" s="507"/>
    </row>
    <row r="111" spans="1:8" ht="15.75">
      <c r="A111" s="530"/>
      <c r="B111" s="531"/>
      <c r="C111" s="634"/>
      <c r="D111" s="634"/>
      <c r="E111" s="533"/>
      <c r="F111" s="637"/>
      <c r="G111"/>
      <c r="H111" s="507"/>
    </row>
    <row r="112" spans="1:8" ht="15.75">
      <c r="A112" s="530"/>
      <c r="B112" s="531"/>
      <c r="C112" s="634"/>
      <c r="D112" s="634"/>
      <c r="E112" s="533"/>
      <c r="F112" s="637"/>
      <c r="G112"/>
      <c r="H112" s="507"/>
    </row>
    <row r="113" spans="1:8" ht="16.5" thickBot="1">
      <c r="A113" s="535" t="s">
        <v>899</v>
      </c>
      <c r="B113" s="536">
        <f>SUM(B104:B112)</f>
        <v>0</v>
      </c>
      <c r="C113" s="638"/>
      <c r="D113" s="538"/>
      <c r="E113" s="639">
        <f>SUM(E104:E112)</f>
        <v>0</v>
      </c>
      <c r="F113" s="640"/>
      <c r="G113"/>
      <c r="H113" s="507"/>
    </row>
    <row r="114" spans="1:8" ht="15.75">
      <c r="A114" s="490"/>
      <c r="B114" s="470"/>
      <c r="C114" s="470"/>
      <c r="D114" s="198"/>
      <c r="E114" s="540"/>
      <c r="F114" s="521"/>
      <c r="G114" s="541"/>
      <c r="H114" s="507"/>
    </row>
    <row r="115" spans="1:8" ht="15.75">
      <c r="A115" s="490"/>
      <c r="B115" s="470"/>
      <c r="C115" s="551"/>
      <c r="D115" s="209"/>
      <c r="E115" s="552"/>
      <c r="F115" s="144"/>
      <c r="G115" s="146"/>
      <c r="H115" s="433"/>
    </row>
    <row r="116" spans="1:8" ht="16.5" thickBot="1">
      <c r="A116" s="511" t="s">
        <v>900</v>
      </c>
      <c r="B116" s="226"/>
      <c r="C116" s="470"/>
      <c r="D116" s="198"/>
      <c r="E116" s="553"/>
      <c r="F116" s="554"/>
      <c r="G116" s="554"/>
      <c r="H116" s="555"/>
    </row>
    <row r="117" spans="1:8" ht="15.75">
      <c r="A117" s="511"/>
      <c r="B117" s="226"/>
      <c r="C117" s="470"/>
      <c r="D117" s="198"/>
      <c r="E117" s="556" t="s">
        <v>1887</v>
      </c>
      <c r="F117" s="557" t="s">
        <v>1888</v>
      </c>
      <c r="G117" s="557" t="s">
        <v>1889</v>
      </c>
      <c r="H117" s="558" t="s">
        <v>1890</v>
      </c>
    </row>
    <row r="118" spans="1:8" ht="15.75">
      <c r="A118" s="490" t="s">
        <v>653</v>
      </c>
      <c r="B118" s="470"/>
      <c r="C118" s="470"/>
      <c r="D118" s="470"/>
      <c r="E118" s="559">
        <f>'Sch 1- Rate Base '!G$154</f>
        <v>3243144872.375</v>
      </c>
      <c r="F118" s="559">
        <f>'Sch 1- Rate Base '!H$154</f>
        <v>1360516485.5598476</v>
      </c>
      <c r="G118" s="559">
        <f>'Sch 1- Rate Base '!I$154</f>
        <v>226101904.856545</v>
      </c>
      <c r="H118" s="559">
        <f>'Sch 1- Rate Base '!J$154</f>
        <v>1485044863.6926003</v>
      </c>
    </row>
    <row r="119" spans="1:8" ht="15.75">
      <c r="A119" s="490" t="s">
        <v>650</v>
      </c>
      <c r="B119" s="470"/>
      <c r="C119" s="470"/>
      <c r="D119" s="470"/>
      <c r="E119" s="641">
        <f>$E$113</f>
        <v>0</v>
      </c>
      <c r="F119" s="642">
        <f>$E$113</f>
        <v>0</v>
      </c>
      <c r="G119" s="642">
        <f>$E$113</f>
        <v>0</v>
      </c>
      <c r="H119" s="643">
        <f>$E$113</f>
        <v>0</v>
      </c>
    </row>
    <row r="120" spans="1:8" ht="16.5" thickBot="1">
      <c r="A120" s="511" t="s">
        <v>654</v>
      </c>
      <c r="B120" s="226"/>
      <c r="C120" s="226"/>
      <c r="D120" s="226"/>
      <c r="E120" s="563">
        <f>E119*E118</f>
        <v>0</v>
      </c>
      <c r="F120" s="564">
        <f>F119*F118</f>
        <v>0</v>
      </c>
      <c r="G120" s="564">
        <f>G119*G118</f>
        <v>0</v>
      </c>
      <c r="H120" s="565">
        <f>H119*H118</f>
        <v>0</v>
      </c>
    </row>
    <row r="121" spans="1:8" ht="15.75">
      <c r="A121" s="566" t="s">
        <v>655</v>
      </c>
      <c r="B121" s="457"/>
      <c r="C121" s="457"/>
      <c r="D121" s="457"/>
      <c r="E121" s="457"/>
      <c r="F121" s="457"/>
      <c r="G121" s="457"/>
      <c r="H121" s="507"/>
    </row>
    <row r="122" spans="1:8" ht="15.75">
      <c r="A122" s="567"/>
      <c r="B122" s="457"/>
      <c r="C122" s="457"/>
      <c r="D122" s="457"/>
      <c r="E122" s="457"/>
      <c r="F122" s="457"/>
      <c r="G122" s="457"/>
      <c r="H122" s="507"/>
    </row>
    <row r="123" spans="1:8" ht="16.5" thickBot="1">
      <c r="A123" s="568"/>
      <c r="B123" s="569"/>
      <c r="C123" s="569"/>
      <c r="D123" s="569"/>
      <c r="E123" s="569"/>
      <c r="F123" s="569"/>
      <c r="G123" s="569"/>
      <c r="H123" s="570"/>
    </row>
    <row r="124" ht="16.5" thickTop="1"/>
  </sheetData>
  <sheetProtection/>
  <mergeCells count="19">
    <mergeCell ref="A93:H93"/>
    <mergeCell ref="A1:H1"/>
    <mergeCell ref="A2:H2"/>
    <mergeCell ref="A3:H3"/>
    <mergeCell ref="A4:H4"/>
    <mergeCell ref="A6:E6"/>
    <mergeCell ref="A12:A13"/>
    <mergeCell ref="B12:C12"/>
    <mergeCell ref="D12:E12"/>
    <mergeCell ref="A94:H94"/>
    <mergeCell ref="A102:A103"/>
    <mergeCell ref="A23:E23"/>
    <mergeCell ref="A37:E37"/>
    <mergeCell ref="A41:A42"/>
    <mergeCell ref="B41:C41"/>
    <mergeCell ref="D41:E41"/>
    <mergeCell ref="A78:E78"/>
    <mergeCell ref="A91:H91"/>
    <mergeCell ref="A92:H92"/>
  </mergeCells>
  <printOptions horizontalCentered="1"/>
  <pageMargins left="0.2" right="0.28" top="0.75" bottom="0.75" header="0.25" footer="0.25"/>
  <pageSetup horizontalDpi="600" verticalDpi="600" orientation="landscape" paperSize="9" scale="80" r:id="rId1"/>
  <headerFooter alignWithMargins="0">
    <oddHeader>&amp;CDRAFT  For Discussion Purposes Only</oddHeader>
    <oddFooter>&amp;L&amp;F
With PWM Suggestions&amp;CPage &amp;P of &amp;N&amp;R&amp;D</oddFooter>
  </headerFooter>
  <rowBreaks count="3" manualBreakCount="3">
    <brk id="35" max="7" man="1"/>
    <brk id="69" max="7" man="1"/>
    <brk id="90" max="7" man="1"/>
  </rowBreaks>
</worksheet>
</file>

<file path=xl/worksheets/sheet7.xml><?xml version="1.0" encoding="utf-8"?>
<worksheet xmlns="http://schemas.openxmlformats.org/spreadsheetml/2006/main" xmlns:r="http://schemas.openxmlformats.org/officeDocument/2006/relationships">
  <dimension ref="A1:K136"/>
  <sheetViews>
    <sheetView tabSelected="1" zoomScale="75" zoomScaleNormal="75" zoomScaleSheetLayoutView="100" zoomScalePageLayoutView="0" workbookViewId="0" topLeftCell="C1">
      <selection activeCell="F8" sqref="F8"/>
    </sheetView>
  </sheetViews>
  <sheetFormatPr defaultColWidth="9.00390625" defaultRowHeight="15.75"/>
  <cols>
    <col min="1" max="1" width="5.375" style="0" customWidth="1"/>
    <col min="2" max="2" width="30.625" style="0" customWidth="1"/>
    <col min="3" max="4" width="8.625" style="0" customWidth="1"/>
    <col min="5" max="5" width="10.625" style="0" customWidth="1"/>
    <col min="6" max="9" width="12.625" style="0" customWidth="1"/>
    <col min="10" max="10" width="10.50390625" style="0" customWidth="1"/>
  </cols>
  <sheetData>
    <row r="1" spans="1:9" ht="19.5" customHeight="1" thickTop="1">
      <c r="A1" s="930" t="s">
        <v>574</v>
      </c>
      <c r="B1" s="931"/>
      <c r="C1" s="931"/>
      <c r="D1" s="931"/>
      <c r="E1" s="931"/>
      <c r="F1" s="931"/>
      <c r="G1" s="931"/>
      <c r="H1" s="931"/>
      <c r="I1" s="932"/>
    </row>
    <row r="2" spans="1:9" ht="19.5" customHeight="1">
      <c r="A2" s="933" t="s">
        <v>575</v>
      </c>
      <c r="B2" s="934"/>
      <c r="C2" s="934"/>
      <c r="D2" s="934"/>
      <c r="E2" s="934"/>
      <c r="F2" s="934"/>
      <c r="G2" s="934"/>
      <c r="H2" s="934"/>
      <c r="I2" s="935"/>
    </row>
    <row r="3" spans="1:9" ht="19.5" customHeight="1">
      <c r="A3" s="936" t="s">
        <v>576</v>
      </c>
      <c r="B3" s="937"/>
      <c r="C3" s="937"/>
      <c r="D3" s="937"/>
      <c r="E3" s="937"/>
      <c r="F3" s="937"/>
      <c r="G3" s="937"/>
      <c r="H3" s="937"/>
      <c r="I3" s="938"/>
    </row>
    <row r="4" spans="1:9" ht="24.75" customHeight="1" thickBot="1">
      <c r="A4" s="991" t="s">
        <v>1380</v>
      </c>
      <c r="B4" s="992"/>
      <c r="C4" s="992"/>
      <c r="D4" s="992"/>
      <c r="E4" s="992"/>
      <c r="F4" s="992"/>
      <c r="G4" s="992"/>
      <c r="H4" s="992"/>
      <c r="I4" s="993"/>
    </row>
    <row r="5" spans="1:9" ht="16.5" thickBot="1">
      <c r="A5" s="942" t="s">
        <v>1885</v>
      </c>
      <c r="B5" s="943"/>
      <c r="C5" s="707" t="s">
        <v>837</v>
      </c>
      <c r="D5" s="707"/>
      <c r="E5" s="999" t="s">
        <v>909</v>
      </c>
      <c r="F5" s="1002" t="s">
        <v>1887</v>
      </c>
      <c r="G5" s="994" t="s">
        <v>1888</v>
      </c>
      <c r="H5" s="994" t="s">
        <v>1889</v>
      </c>
      <c r="I5" s="916" t="s">
        <v>839</v>
      </c>
    </row>
    <row r="6" spans="1:9" ht="15.75">
      <c r="A6" s="944"/>
      <c r="B6" s="945"/>
      <c r="C6" s="645" t="s">
        <v>840</v>
      </c>
      <c r="D6" s="646" t="s">
        <v>1879</v>
      </c>
      <c r="E6" s="1000"/>
      <c r="F6" s="1003"/>
      <c r="G6" s="995"/>
      <c r="H6" s="995"/>
      <c r="I6" s="914"/>
    </row>
    <row r="7" spans="1:9" ht="16.5" thickBot="1">
      <c r="A7" s="946"/>
      <c r="B7" s="947"/>
      <c r="C7" s="383" t="s">
        <v>841</v>
      </c>
      <c r="D7" s="384" t="s">
        <v>579</v>
      </c>
      <c r="E7" s="1001"/>
      <c r="F7" s="1004"/>
      <c r="G7" s="996"/>
      <c r="H7" s="996"/>
      <c r="I7" s="929"/>
    </row>
    <row r="8" spans="1:9" ht="15.75">
      <c r="A8" s="708"/>
      <c r="B8" s="551"/>
      <c r="C8" s="371"/>
      <c r="D8" s="709"/>
      <c r="E8" s="709"/>
      <c r="F8" s="553"/>
      <c r="G8" s="554"/>
      <c r="H8" s="554"/>
      <c r="I8" s="555"/>
    </row>
    <row r="9" spans="1:9" ht="15.75" customHeight="1">
      <c r="A9" s="710" t="s">
        <v>1379</v>
      </c>
      <c r="B9" s="711"/>
      <c r="C9" s="540"/>
      <c r="D9" s="712"/>
      <c r="E9" s="713"/>
      <c r="F9" s="714"/>
      <c r="G9" s="715"/>
      <c r="H9" s="715"/>
      <c r="I9" s="716"/>
    </row>
    <row r="10" spans="1:9" ht="15.75" customHeight="1">
      <c r="A10" s="490"/>
      <c r="B10" s="198" t="s">
        <v>689</v>
      </c>
      <c r="C10" s="717">
        <v>262</v>
      </c>
      <c r="D10" s="718">
        <v>409.1</v>
      </c>
      <c r="E10" s="719" t="s">
        <v>844</v>
      </c>
      <c r="F10" s="720"/>
      <c r="G10" s="721">
        <f>VLOOKUP($E10,ratio,2,FALSE)*$F10</f>
        <v>0</v>
      </c>
      <c r="H10" s="721">
        <f>VLOOKUP($E10,ratio,3,FALSE)*$F10</f>
        <v>0</v>
      </c>
      <c r="I10" s="722">
        <f>VLOOKUP($E10,ratio,4,FALSE)*$F10</f>
        <v>0</v>
      </c>
    </row>
    <row r="11" spans="1:9" ht="15.75" customHeight="1">
      <c r="A11" s="490"/>
      <c r="B11" s="198" t="s">
        <v>47</v>
      </c>
      <c r="C11" s="723">
        <v>262</v>
      </c>
      <c r="D11" s="724">
        <v>408.1</v>
      </c>
      <c r="E11" s="719" t="s">
        <v>1877</v>
      </c>
      <c r="F11" s="130">
        <f>+'262 Taxes'!N4</f>
        <v>6792178</v>
      </c>
      <c r="G11" s="721">
        <f>VLOOKUP($E11,ratio,2,FALSE)*$F11</f>
        <v>1723286.7208609823</v>
      </c>
      <c r="H11" s="721">
        <f>VLOOKUP($E11,ratio,3,FALSE)*$F11</f>
        <v>221297.1747468452</v>
      </c>
      <c r="I11" s="722">
        <f>VLOOKUP($E11,ratio,4,FALSE)*$F11</f>
        <v>4847594.104392173</v>
      </c>
    </row>
    <row r="12" spans="1:9" ht="15.75" customHeight="1">
      <c r="A12" s="490"/>
      <c r="B12" s="198" t="s">
        <v>48</v>
      </c>
      <c r="C12" s="723">
        <v>262</v>
      </c>
      <c r="D12" s="724">
        <v>408.1</v>
      </c>
      <c r="E12" s="719" t="s">
        <v>844</v>
      </c>
      <c r="F12" s="721"/>
      <c r="G12" s="721">
        <f>VLOOKUP($E12,ratio,2,FALSE)*$F12</f>
        <v>0</v>
      </c>
      <c r="H12" s="721">
        <f>VLOOKUP($E12,ratio,3,FALSE)*$F12</f>
        <v>0</v>
      </c>
      <c r="I12" s="722">
        <f>VLOOKUP($E12,ratio,4,FALSE)*$F12</f>
        <v>0</v>
      </c>
    </row>
    <row r="13" spans="1:9" ht="15.75" customHeight="1">
      <c r="A13" s="725" t="s">
        <v>690</v>
      </c>
      <c r="B13" s="225"/>
      <c r="C13" s="726"/>
      <c r="D13" s="727"/>
      <c r="E13" s="728"/>
      <c r="F13" s="729">
        <f>SUM(F11:F12)</f>
        <v>6792178</v>
      </c>
      <c r="G13" s="729">
        <f>SUM(G11:G12)</f>
        <v>1723286.7208609823</v>
      </c>
      <c r="H13" s="729">
        <f>SUM(H11:H12)</f>
        <v>221297.1747468452</v>
      </c>
      <c r="I13" s="730">
        <f>SUM(I11:I12)</f>
        <v>4847594.104392173</v>
      </c>
    </row>
    <row r="14" spans="1:9" ht="15.75" customHeight="1">
      <c r="A14" s="725"/>
      <c r="B14" s="225"/>
      <c r="C14" s="540"/>
      <c r="D14" s="712"/>
      <c r="E14" s="713"/>
      <c r="F14" s="731"/>
      <c r="G14" s="731"/>
      <c r="H14" s="731"/>
      <c r="I14" s="732"/>
    </row>
    <row r="15" spans="1:9" ht="15.75" customHeight="1">
      <c r="A15" s="511" t="s">
        <v>691</v>
      </c>
      <c r="B15" s="198"/>
      <c r="C15" s="733"/>
      <c r="D15" s="734"/>
      <c r="E15" s="713"/>
      <c r="F15" s="714"/>
      <c r="G15" s="714"/>
      <c r="H15" s="714"/>
      <c r="I15" s="735"/>
    </row>
    <row r="16" spans="1:9" ht="15.75" customHeight="1">
      <c r="A16" s="725" t="s">
        <v>692</v>
      </c>
      <c r="B16" s="736"/>
      <c r="C16" s="733"/>
      <c r="D16" s="734"/>
      <c r="E16" s="713"/>
      <c r="F16" s="714"/>
      <c r="G16" s="714"/>
      <c r="H16" s="714"/>
      <c r="I16" s="735"/>
    </row>
    <row r="17" spans="1:9" ht="15.75" customHeight="1">
      <c r="A17" s="490"/>
      <c r="B17" s="198" t="s">
        <v>910</v>
      </c>
      <c r="C17" s="717">
        <v>262</v>
      </c>
      <c r="D17" s="718">
        <v>408.1</v>
      </c>
      <c r="E17" s="719" t="s">
        <v>1891</v>
      </c>
      <c r="F17" s="720"/>
      <c r="G17" s="720">
        <f>VLOOKUP($E17,ratio,2,FALSE)*$F17</f>
        <v>0</v>
      </c>
      <c r="H17" s="720">
        <f>VLOOKUP($E17,ratio,3,FALSE)*$F17</f>
        <v>0</v>
      </c>
      <c r="I17" s="737">
        <f>VLOOKUP($E17,ratio,4,FALSE)*$F17</f>
        <v>0</v>
      </c>
    </row>
    <row r="18" spans="1:9" ht="15.75" customHeight="1">
      <c r="A18" s="490"/>
      <c r="B18" s="198" t="s">
        <v>693</v>
      </c>
      <c r="C18" s="723">
        <v>262</v>
      </c>
      <c r="D18" s="724">
        <v>409.1</v>
      </c>
      <c r="E18" s="719" t="s">
        <v>844</v>
      </c>
      <c r="F18" s="721"/>
      <c r="G18" s="721">
        <f>VLOOKUP($E18,ratio,2,FALSE)*$F18</f>
        <v>0</v>
      </c>
      <c r="H18" s="721">
        <f>VLOOKUP($E18,ratio,3,FALSE)*$F18</f>
        <v>0</v>
      </c>
      <c r="I18" s="722">
        <f>VLOOKUP($E18,ratio,4,FALSE)*$F18</f>
        <v>0</v>
      </c>
    </row>
    <row r="19" spans="1:9" ht="15.75" customHeight="1">
      <c r="A19" s="725" t="s">
        <v>911</v>
      </c>
      <c r="B19" s="198"/>
      <c r="C19" s="726"/>
      <c r="D19" s="727"/>
      <c r="E19" s="728"/>
      <c r="F19" s="729">
        <f>SUM(F17:F18)</f>
        <v>0</v>
      </c>
      <c r="G19" s="729">
        <f>SUM(G17:G18)</f>
        <v>0</v>
      </c>
      <c r="H19" s="729">
        <f>SUM(H17:H18)</f>
        <v>0</v>
      </c>
      <c r="I19" s="730">
        <f>SUM(I17:I18)</f>
        <v>0</v>
      </c>
    </row>
    <row r="20" spans="1:9" ht="15.75" customHeight="1">
      <c r="A20" s="490"/>
      <c r="B20" s="198"/>
      <c r="C20" s="733"/>
      <c r="D20" s="734"/>
      <c r="E20" s="713"/>
      <c r="F20" s="714"/>
      <c r="G20" s="714"/>
      <c r="H20" s="714"/>
      <c r="I20" s="735"/>
    </row>
    <row r="21" spans="1:9" ht="15.75" customHeight="1">
      <c r="A21" s="725" t="s">
        <v>694</v>
      </c>
      <c r="B21" s="736"/>
      <c r="C21" s="733"/>
      <c r="D21" s="734"/>
      <c r="E21" s="713"/>
      <c r="F21" s="714"/>
      <c r="G21" s="714"/>
      <c r="H21" s="714"/>
      <c r="I21" s="735"/>
    </row>
    <row r="22" spans="1:9" ht="15.75" customHeight="1">
      <c r="A22" s="490"/>
      <c r="B22" s="198" t="s">
        <v>910</v>
      </c>
      <c r="C22" s="717">
        <v>262</v>
      </c>
      <c r="D22" s="718">
        <v>408.1</v>
      </c>
      <c r="E22" s="719" t="s">
        <v>1891</v>
      </c>
      <c r="F22" s="720"/>
      <c r="G22" s="720">
        <f aca="true" t="shared" si="0" ref="G22:G27">VLOOKUP($E22,ratio,2,FALSE)*$F22</f>
        <v>0</v>
      </c>
      <c r="H22" s="720">
        <f aca="true" t="shared" si="1" ref="H22:H27">VLOOKUP($E22,ratio,3,FALSE)*$F22</f>
        <v>0</v>
      </c>
      <c r="I22" s="737">
        <f aca="true" t="shared" si="2" ref="I22:I27">VLOOKUP($E22,ratio,4,FALSE)*$F22</f>
        <v>0</v>
      </c>
    </row>
    <row r="23" spans="1:9" ht="15.75" customHeight="1">
      <c r="A23" s="490"/>
      <c r="B23" s="198" t="s">
        <v>695</v>
      </c>
      <c r="C23" s="723">
        <v>262</v>
      </c>
      <c r="D23" s="724">
        <v>408.1</v>
      </c>
      <c r="E23" s="719" t="s">
        <v>1877</v>
      </c>
      <c r="F23" s="721"/>
      <c r="G23" s="721">
        <f t="shared" si="0"/>
        <v>0</v>
      </c>
      <c r="H23" s="721">
        <f t="shared" si="1"/>
        <v>0</v>
      </c>
      <c r="I23" s="722">
        <f t="shared" si="2"/>
        <v>0</v>
      </c>
    </row>
    <row r="24" spans="1:9" ht="15.75" customHeight="1">
      <c r="A24" s="490"/>
      <c r="B24" s="198" t="s">
        <v>696</v>
      </c>
      <c r="C24" s="717">
        <v>262</v>
      </c>
      <c r="D24" s="718">
        <v>408.1</v>
      </c>
      <c r="E24" s="719" t="s">
        <v>844</v>
      </c>
      <c r="F24" s="721"/>
      <c r="G24" s="721">
        <f t="shared" si="0"/>
        <v>0</v>
      </c>
      <c r="H24" s="721">
        <f t="shared" si="1"/>
        <v>0</v>
      </c>
      <c r="I24" s="722">
        <f t="shared" si="2"/>
        <v>0</v>
      </c>
    </row>
    <row r="25" spans="1:9" ht="15.75" customHeight="1">
      <c r="A25" s="490"/>
      <c r="B25" s="198" t="s">
        <v>697</v>
      </c>
      <c r="C25" s="723">
        <v>262</v>
      </c>
      <c r="D25" s="724">
        <v>408.1</v>
      </c>
      <c r="E25" s="719" t="s">
        <v>844</v>
      </c>
      <c r="F25" s="721"/>
      <c r="G25" s="721">
        <f t="shared" si="0"/>
        <v>0</v>
      </c>
      <c r="H25" s="721">
        <f t="shared" si="1"/>
        <v>0</v>
      </c>
      <c r="I25" s="722">
        <f t="shared" si="2"/>
        <v>0</v>
      </c>
    </row>
    <row r="26" spans="1:9" ht="15.75" customHeight="1">
      <c r="A26" s="490"/>
      <c r="B26" s="198" t="s">
        <v>698</v>
      </c>
      <c r="C26" s="717">
        <v>262</v>
      </c>
      <c r="D26" s="718">
        <v>408.1</v>
      </c>
      <c r="E26" s="719" t="s">
        <v>844</v>
      </c>
      <c r="F26" s="721"/>
      <c r="G26" s="721">
        <f t="shared" si="0"/>
        <v>0</v>
      </c>
      <c r="H26" s="721">
        <f t="shared" si="1"/>
        <v>0</v>
      </c>
      <c r="I26" s="722">
        <f t="shared" si="2"/>
        <v>0</v>
      </c>
    </row>
    <row r="27" spans="1:9" ht="15.75" customHeight="1">
      <c r="A27" s="490"/>
      <c r="B27" s="198" t="s">
        <v>699</v>
      </c>
      <c r="C27" s="723">
        <v>262</v>
      </c>
      <c r="D27" s="724">
        <v>408.1</v>
      </c>
      <c r="E27" s="719" t="s">
        <v>844</v>
      </c>
      <c r="F27" s="721"/>
      <c r="G27" s="721">
        <f t="shared" si="0"/>
        <v>0</v>
      </c>
      <c r="H27" s="721">
        <f t="shared" si="1"/>
        <v>0</v>
      </c>
      <c r="I27" s="722">
        <f t="shared" si="2"/>
        <v>0</v>
      </c>
    </row>
    <row r="28" spans="1:9" ht="15.75" customHeight="1">
      <c r="A28" s="725" t="s">
        <v>700</v>
      </c>
      <c r="B28" s="198"/>
      <c r="C28" s="726"/>
      <c r="D28" s="727"/>
      <c r="E28" s="728"/>
      <c r="F28" s="729">
        <f>SUM(F26:F27)</f>
        <v>0</v>
      </c>
      <c r="G28" s="729">
        <f>SUM(G26:G27)</f>
        <v>0</v>
      </c>
      <c r="H28" s="729">
        <f>SUM(H26:H27)</f>
        <v>0</v>
      </c>
      <c r="I28" s="730">
        <f>SUM(I26:I27)</f>
        <v>0</v>
      </c>
    </row>
    <row r="29" spans="1:9" ht="15.75" customHeight="1">
      <c r="A29" s="725"/>
      <c r="B29" s="198"/>
      <c r="C29" s="733"/>
      <c r="D29" s="734"/>
      <c r="E29" s="713"/>
      <c r="F29" s="714"/>
      <c r="G29" s="714"/>
      <c r="H29" s="714"/>
      <c r="I29" s="735"/>
    </row>
    <row r="30" spans="1:9" ht="15.75" customHeight="1">
      <c r="A30" s="725" t="s">
        <v>701</v>
      </c>
      <c r="B30" s="736"/>
      <c r="C30" s="733"/>
      <c r="D30" s="734"/>
      <c r="E30" s="713"/>
      <c r="F30" s="714"/>
      <c r="G30" s="714"/>
      <c r="H30" s="714"/>
      <c r="I30" s="735"/>
    </row>
    <row r="31" spans="1:9" ht="15.75" customHeight="1">
      <c r="A31" s="490"/>
      <c r="B31" s="198" t="s">
        <v>910</v>
      </c>
      <c r="C31" s="717">
        <v>262</v>
      </c>
      <c r="D31" s="718">
        <v>408.1</v>
      </c>
      <c r="E31" s="719" t="s">
        <v>1891</v>
      </c>
      <c r="F31" s="720"/>
      <c r="G31" s="720">
        <f>VLOOKUP($E31,ratio,2,FALSE)*$F31</f>
        <v>0</v>
      </c>
      <c r="H31" s="720">
        <f>VLOOKUP($E31,ratio,3,FALSE)*$F31</f>
        <v>0</v>
      </c>
      <c r="I31" s="737">
        <f>VLOOKUP($E31,ratio,4,FALSE)*$F31</f>
        <v>0</v>
      </c>
    </row>
    <row r="32" spans="1:9" ht="15.75" customHeight="1">
      <c r="A32" s="490"/>
      <c r="B32" s="198" t="s">
        <v>693</v>
      </c>
      <c r="C32" s="723">
        <v>262</v>
      </c>
      <c r="D32" s="724">
        <v>409.1</v>
      </c>
      <c r="E32" s="719" t="s">
        <v>844</v>
      </c>
      <c r="F32" s="721"/>
      <c r="G32" s="721">
        <f>VLOOKUP($E32,ratio,2,FALSE)*$F32</f>
        <v>0</v>
      </c>
      <c r="H32" s="721">
        <f>VLOOKUP($E32,ratio,3,FALSE)*$F32</f>
        <v>0</v>
      </c>
      <c r="I32" s="722">
        <f>VLOOKUP($E32,ratio,4,FALSE)*$F32</f>
        <v>0</v>
      </c>
    </row>
    <row r="33" spans="1:9" ht="15.75" customHeight="1">
      <c r="A33" s="725" t="s">
        <v>702</v>
      </c>
      <c r="B33" s="198"/>
      <c r="C33" s="726"/>
      <c r="D33" s="727"/>
      <c r="E33" s="728"/>
      <c r="F33" s="729">
        <f>SUM(F31:F32)</f>
        <v>0</v>
      </c>
      <c r="G33" s="729">
        <f>SUM(G31:G32)</f>
        <v>0</v>
      </c>
      <c r="H33" s="729">
        <f>SUM(H31:H32)</f>
        <v>0</v>
      </c>
      <c r="I33" s="730">
        <f>SUM(I31:I32)</f>
        <v>0</v>
      </c>
    </row>
    <row r="34" spans="1:9" ht="15.75" customHeight="1">
      <c r="A34" s="725"/>
      <c r="B34" s="198"/>
      <c r="C34" s="733"/>
      <c r="D34" s="734"/>
      <c r="E34" s="713"/>
      <c r="F34" s="738"/>
      <c r="G34" s="738"/>
      <c r="H34" s="738"/>
      <c r="I34" s="739"/>
    </row>
    <row r="35" spans="1:9" ht="15.75" customHeight="1">
      <c r="A35" s="725"/>
      <c r="B35" s="198"/>
      <c r="C35" s="733"/>
      <c r="D35" s="734"/>
      <c r="E35" s="713"/>
      <c r="F35" s="738"/>
      <c r="G35" s="738"/>
      <c r="H35" s="738"/>
      <c r="I35" s="739"/>
    </row>
    <row r="36" spans="1:9" ht="15.75" customHeight="1">
      <c r="A36" s="725"/>
      <c r="B36" s="997" t="s">
        <v>912</v>
      </c>
      <c r="C36" s="997"/>
      <c r="D36" s="997"/>
      <c r="E36" s="997"/>
      <c r="F36" s="997"/>
      <c r="G36" s="997"/>
      <c r="H36" s="997"/>
      <c r="I36" s="998"/>
    </row>
    <row r="37" spans="1:9" ht="15.75" customHeight="1">
      <c r="A37" s="725"/>
      <c r="B37" s="997"/>
      <c r="C37" s="997"/>
      <c r="D37" s="997"/>
      <c r="E37" s="997"/>
      <c r="F37" s="997"/>
      <c r="G37" s="997"/>
      <c r="H37" s="997"/>
      <c r="I37" s="998"/>
    </row>
    <row r="38" spans="1:9" ht="15.75" customHeight="1">
      <c r="A38" s="725"/>
      <c r="B38" s="997"/>
      <c r="C38" s="997"/>
      <c r="D38" s="997"/>
      <c r="E38" s="997"/>
      <c r="F38" s="997"/>
      <c r="G38" s="997"/>
      <c r="H38" s="997"/>
      <c r="I38" s="998"/>
    </row>
    <row r="39" spans="1:9" ht="15.75" customHeight="1">
      <c r="A39" s="725"/>
      <c r="B39" s="997"/>
      <c r="C39" s="997"/>
      <c r="D39" s="997"/>
      <c r="E39" s="997"/>
      <c r="F39" s="997"/>
      <c r="G39" s="997"/>
      <c r="H39" s="997"/>
      <c r="I39" s="998"/>
    </row>
    <row r="40" spans="1:9" ht="15.75" customHeight="1" thickBot="1">
      <c r="A40" s="611"/>
      <c r="B40" s="613"/>
      <c r="C40" s="740"/>
      <c r="D40" s="741"/>
      <c r="E40" s="742"/>
      <c r="F40" s="743"/>
      <c r="G40" s="743"/>
      <c r="H40" s="743"/>
      <c r="I40" s="744"/>
    </row>
    <row r="41" spans="1:11" ht="15.75" customHeight="1" thickTop="1">
      <c r="A41" s="725" t="s">
        <v>703</v>
      </c>
      <c r="B41" s="736"/>
      <c r="C41" s="733"/>
      <c r="D41" s="734"/>
      <c r="E41" s="713"/>
      <c r="F41" s="731"/>
      <c r="G41" s="745"/>
      <c r="H41" s="745"/>
      <c r="I41" s="746"/>
      <c r="K41" s="227"/>
    </row>
    <row r="42" spans="1:11" ht="15.75" customHeight="1">
      <c r="A42" s="490"/>
      <c r="B42" s="198" t="s">
        <v>910</v>
      </c>
      <c r="C42" s="717">
        <v>262</v>
      </c>
      <c r="D42" s="718">
        <v>408.1</v>
      </c>
      <c r="E42" s="719" t="s">
        <v>1891</v>
      </c>
      <c r="F42" s="721"/>
      <c r="G42" s="721">
        <f aca="true" t="shared" si="3" ref="G42:G47">VLOOKUP($E42,ratio,2,FALSE)*$F42</f>
        <v>0</v>
      </c>
      <c r="H42" s="721">
        <f aca="true" t="shared" si="4" ref="H42:H47">VLOOKUP($E42,ratio,3,FALSE)*$F42</f>
        <v>0</v>
      </c>
      <c r="I42" s="722">
        <f aca="true" t="shared" si="5" ref="I42:I47">VLOOKUP($E42,ratio,4,FALSE)*$F42</f>
        <v>0</v>
      </c>
      <c r="K42" s="227"/>
    </row>
    <row r="43" spans="1:11" ht="15.75" customHeight="1">
      <c r="A43" s="490"/>
      <c r="B43" s="198" t="s">
        <v>693</v>
      </c>
      <c r="C43" s="717">
        <v>262</v>
      </c>
      <c r="D43" s="718">
        <v>409.1</v>
      </c>
      <c r="E43" s="719" t="s">
        <v>844</v>
      </c>
      <c r="F43" s="721"/>
      <c r="G43" s="721">
        <f t="shared" si="3"/>
        <v>0</v>
      </c>
      <c r="H43" s="721">
        <f t="shared" si="4"/>
        <v>0</v>
      </c>
      <c r="I43" s="722">
        <f t="shared" si="5"/>
        <v>0</v>
      </c>
      <c r="K43" s="227"/>
    </row>
    <row r="44" spans="1:11" ht="15.75" customHeight="1">
      <c r="A44" s="490"/>
      <c r="B44" s="198" t="s">
        <v>704</v>
      </c>
      <c r="C44" s="717">
        <v>262</v>
      </c>
      <c r="D44" s="718">
        <v>408.1</v>
      </c>
      <c r="E44" s="719" t="s">
        <v>844</v>
      </c>
      <c r="F44" s="721"/>
      <c r="G44" s="721">
        <f t="shared" si="3"/>
        <v>0</v>
      </c>
      <c r="H44" s="721">
        <f t="shared" si="4"/>
        <v>0</v>
      </c>
      <c r="I44" s="722">
        <f t="shared" si="5"/>
        <v>0</v>
      </c>
      <c r="K44" s="227"/>
    </row>
    <row r="45" spans="1:11" ht="15.75" customHeight="1">
      <c r="A45" s="490"/>
      <c r="B45" s="198" t="s">
        <v>695</v>
      </c>
      <c r="C45" s="717">
        <v>262</v>
      </c>
      <c r="D45" s="718">
        <v>408.1</v>
      </c>
      <c r="E45" s="719" t="s">
        <v>1877</v>
      </c>
      <c r="F45" s="721"/>
      <c r="G45" s="721">
        <f t="shared" si="3"/>
        <v>0</v>
      </c>
      <c r="H45" s="721">
        <f t="shared" si="4"/>
        <v>0</v>
      </c>
      <c r="I45" s="722">
        <f t="shared" si="5"/>
        <v>0</v>
      </c>
      <c r="K45" s="227"/>
    </row>
    <row r="46" spans="1:11" ht="15.75" customHeight="1">
      <c r="A46" s="490"/>
      <c r="B46" s="198" t="s">
        <v>697</v>
      </c>
      <c r="C46" s="717">
        <v>262</v>
      </c>
      <c r="D46" s="718">
        <v>408.1</v>
      </c>
      <c r="E46" s="719" t="s">
        <v>844</v>
      </c>
      <c r="F46" s="721"/>
      <c r="G46" s="721">
        <f t="shared" si="3"/>
        <v>0</v>
      </c>
      <c r="H46" s="721">
        <f t="shared" si="4"/>
        <v>0</v>
      </c>
      <c r="I46" s="722">
        <f t="shared" si="5"/>
        <v>0</v>
      </c>
      <c r="K46" s="227"/>
    </row>
    <row r="47" spans="1:11" ht="15.75" customHeight="1">
      <c r="A47" s="490"/>
      <c r="B47" s="198" t="s">
        <v>705</v>
      </c>
      <c r="C47" s="717">
        <v>262</v>
      </c>
      <c r="D47" s="718">
        <v>408.1</v>
      </c>
      <c r="E47" s="719" t="s">
        <v>844</v>
      </c>
      <c r="F47" s="721"/>
      <c r="G47" s="721">
        <f t="shared" si="3"/>
        <v>0</v>
      </c>
      <c r="H47" s="721">
        <f t="shared" si="4"/>
        <v>0</v>
      </c>
      <c r="I47" s="722">
        <f t="shared" si="5"/>
        <v>0</v>
      </c>
      <c r="K47" s="227"/>
    </row>
    <row r="48" spans="1:11" ht="15.75" customHeight="1">
      <c r="A48" s="725" t="s">
        <v>706</v>
      </c>
      <c r="B48" s="736"/>
      <c r="C48" s="726"/>
      <c r="D48" s="727"/>
      <c r="E48" s="728"/>
      <c r="F48" s="729">
        <f>SUM(F46:F47)</f>
        <v>0</v>
      </c>
      <c r="G48" s="729">
        <f>SUM(G46:G47)</f>
        <v>0</v>
      </c>
      <c r="H48" s="729">
        <f>SUM(H46:H47)</f>
        <v>0</v>
      </c>
      <c r="I48" s="730">
        <f>SUM(I46:I47)</f>
        <v>0</v>
      </c>
      <c r="K48" s="227"/>
    </row>
    <row r="49" spans="1:11" ht="15.75" customHeight="1">
      <c r="A49" s="490"/>
      <c r="B49" s="198"/>
      <c r="C49" s="733"/>
      <c r="D49" s="734"/>
      <c r="E49" s="713"/>
      <c r="F49" s="731"/>
      <c r="G49" s="745"/>
      <c r="H49" s="745"/>
      <c r="I49" s="746"/>
      <c r="K49" s="227"/>
    </row>
    <row r="50" spans="1:11" ht="15.75" customHeight="1">
      <c r="A50" s="725" t="s">
        <v>707</v>
      </c>
      <c r="B50" s="736"/>
      <c r="C50" s="733"/>
      <c r="D50" s="734"/>
      <c r="E50" s="713"/>
      <c r="F50" s="731"/>
      <c r="G50" s="745"/>
      <c r="H50" s="745"/>
      <c r="I50" s="746"/>
      <c r="K50" s="227"/>
    </row>
    <row r="51" spans="1:11" ht="15.75" customHeight="1">
      <c r="A51" s="490"/>
      <c r="B51" s="198" t="s">
        <v>910</v>
      </c>
      <c r="C51" s="717">
        <v>262</v>
      </c>
      <c r="D51" s="718">
        <v>408.1</v>
      </c>
      <c r="E51" s="719" t="s">
        <v>845</v>
      </c>
      <c r="F51" s="228">
        <v>9168460</v>
      </c>
      <c r="G51" s="721">
        <f>VLOOKUP($E51,ratio,2,FALSE)*$F51</f>
        <v>9168460</v>
      </c>
      <c r="H51" s="721">
        <f>VLOOKUP($E51,ratio,3,FALSE)*$F51</f>
        <v>0</v>
      </c>
      <c r="I51" s="722">
        <f>VLOOKUP($E51,ratio,4,FALSE)*$F51</f>
        <v>0</v>
      </c>
      <c r="K51" s="227"/>
    </row>
    <row r="52" spans="1:11" ht="15.75" customHeight="1">
      <c r="A52" s="490"/>
      <c r="B52" s="198" t="s">
        <v>708</v>
      </c>
      <c r="C52" s="717">
        <v>262</v>
      </c>
      <c r="D52" s="718">
        <v>408.1</v>
      </c>
      <c r="E52" s="719" t="s">
        <v>844</v>
      </c>
      <c r="F52" s="228"/>
      <c r="G52" s="721">
        <f>VLOOKUP($E52,ratio,2,FALSE)*$F52</f>
        <v>0</v>
      </c>
      <c r="H52" s="721">
        <f>VLOOKUP($E52,ratio,3,FALSE)*$F52</f>
        <v>0</v>
      </c>
      <c r="I52" s="722">
        <f>VLOOKUP($E52,ratio,4,FALSE)*$F52</f>
        <v>0</v>
      </c>
      <c r="K52" s="227"/>
    </row>
    <row r="53" spans="1:11" ht="15.75" customHeight="1">
      <c r="A53" s="490"/>
      <c r="B53" s="198" t="s">
        <v>709</v>
      </c>
      <c r="C53" s="723">
        <v>262</v>
      </c>
      <c r="D53" s="724">
        <v>408.1</v>
      </c>
      <c r="E53" s="719" t="s">
        <v>844</v>
      </c>
      <c r="F53" s="228"/>
      <c r="G53" s="721">
        <f>VLOOKUP($E53,ratio,2,FALSE)*$F53</f>
        <v>0</v>
      </c>
      <c r="H53" s="721">
        <f>VLOOKUP($E53,ratio,3,FALSE)*$F53</f>
        <v>0</v>
      </c>
      <c r="I53" s="722">
        <f>VLOOKUP($E53,ratio,4,FALSE)*$F53</f>
        <v>0</v>
      </c>
      <c r="K53" s="227"/>
    </row>
    <row r="54" spans="1:11" ht="15.75" customHeight="1">
      <c r="A54" s="490"/>
      <c r="B54" s="198" t="s">
        <v>710</v>
      </c>
      <c r="C54" s="717">
        <v>262</v>
      </c>
      <c r="D54" s="718">
        <v>408.1</v>
      </c>
      <c r="E54" s="719" t="s">
        <v>844</v>
      </c>
      <c r="F54" s="228">
        <v>1755000</v>
      </c>
      <c r="G54" s="721">
        <f>VLOOKUP($E54,ratio,2,FALSE)*$F54</f>
        <v>0</v>
      </c>
      <c r="H54" s="721">
        <f>VLOOKUP($E54,ratio,3,FALSE)*$F54</f>
        <v>0</v>
      </c>
      <c r="I54" s="722">
        <f>VLOOKUP($E54,ratio,4,FALSE)*$F54</f>
        <v>1755000</v>
      </c>
      <c r="K54" s="227"/>
    </row>
    <row r="55" spans="1:11" ht="15.75" customHeight="1">
      <c r="A55" s="725" t="s">
        <v>711</v>
      </c>
      <c r="B55" s="736"/>
      <c r="C55" s="726"/>
      <c r="D55" s="727"/>
      <c r="E55" s="728"/>
      <c r="F55" s="729">
        <f>SUM(F51:F54)</f>
        <v>10923460</v>
      </c>
      <c r="G55" s="729">
        <f>SUM(G51:G54)</f>
        <v>9168460</v>
      </c>
      <c r="H55" s="729">
        <f>SUM(H51:H54)</f>
        <v>0</v>
      </c>
      <c r="I55" s="729">
        <f>SUM(I51:I54)</f>
        <v>1755000</v>
      </c>
      <c r="K55" s="227"/>
    </row>
    <row r="56" spans="1:11" ht="15.75" customHeight="1">
      <c r="A56" s="490"/>
      <c r="B56" s="198"/>
      <c r="C56" s="733"/>
      <c r="D56" s="734"/>
      <c r="E56" s="209"/>
      <c r="F56" s="731"/>
      <c r="G56" s="747"/>
      <c r="H56" s="747"/>
      <c r="I56" s="748"/>
      <c r="K56" s="227"/>
    </row>
    <row r="57" spans="1:11" ht="15.75" customHeight="1">
      <c r="A57" s="725" t="s">
        <v>712</v>
      </c>
      <c r="B57" s="736"/>
      <c r="C57" s="733"/>
      <c r="D57" s="734"/>
      <c r="E57" s="713"/>
      <c r="F57" s="731"/>
      <c r="G57" s="745"/>
      <c r="H57" s="745"/>
      <c r="I57" s="746"/>
      <c r="K57" s="227"/>
    </row>
    <row r="58" spans="1:11" ht="15.75" customHeight="1">
      <c r="A58" s="490"/>
      <c r="B58" s="198" t="s">
        <v>910</v>
      </c>
      <c r="C58" s="717">
        <v>262</v>
      </c>
      <c r="D58" s="718">
        <v>408.1</v>
      </c>
      <c r="E58" s="719" t="s">
        <v>1891</v>
      </c>
      <c r="F58" s="721"/>
      <c r="G58" s="721">
        <f>VLOOKUP($E58,ratio,2,FALSE)*$F58</f>
        <v>0</v>
      </c>
      <c r="H58" s="721">
        <f>VLOOKUP($E58,ratio,3,FALSE)*$F58</f>
        <v>0</v>
      </c>
      <c r="I58" s="722">
        <f>VLOOKUP($E58,ratio,4,FALSE)*$F58</f>
        <v>0</v>
      </c>
      <c r="K58" s="227"/>
    </row>
    <row r="59" spans="1:11" ht="15.75" customHeight="1">
      <c r="A59" s="490"/>
      <c r="B59" s="198" t="s">
        <v>713</v>
      </c>
      <c r="C59" s="723">
        <v>262</v>
      </c>
      <c r="D59" s="724">
        <v>408.1</v>
      </c>
      <c r="E59" s="719" t="s">
        <v>844</v>
      </c>
      <c r="F59" s="721"/>
      <c r="G59" s="721">
        <f>VLOOKUP($E59,ratio,2,FALSE)*$F59</f>
        <v>0</v>
      </c>
      <c r="H59" s="721">
        <f>VLOOKUP($E59,ratio,3,FALSE)*$F59</f>
        <v>0</v>
      </c>
      <c r="I59" s="722">
        <f>VLOOKUP($E59,ratio,4,FALSE)*$F59</f>
        <v>0</v>
      </c>
      <c r="K59" s="227"/>
    </row>
    <row r="60" spans="1:11" ht="15.75" customHeight="1">
      <c r="A60" s="490"/>
      <c r="B60" s="198" t="s">
        <v>695</v>
      </c>
      <c r="C60" s="717">
        <v>262</v>
      </c>
      <c r="D60" s="718">
        <v>408.1</v>
      </c>
      <c r="E60" s="719" t="s">
        <v>1877</v>
      </c>
      <c r="F60" s="721"/>
      <c r="G60" s="721">
        <f>VLOOKUP($E60,ratio,2,FALSE)*$F60</f>
        <v>0</v>
      </c>
      <c r="H60" s="721">
        <f>VLOOKUP($E60,ratio,3,FALSE)*$F60</f>
        <v>0</v>
      </c>
      <c r="I60" s="722">
        <f>VLOOKUP($E60,ratio,4,FALSE)*$F60</f>
        <v>0</v>
      </c>
      <c r="K60" s="227"/>
    </row>
    <row r="61" spans="1:11" ht="15.75" customHeight="1">
      <c r="A61" s="725" t="s">
        <v>714</v>
      </c>
      <c r="B61" s="736"/>
      <c r="C61" s="726"/>
      <c r="D61" s="727"/>
      <c r="E61" s="728"/>
      <c r="F61" s="729">
        <f>SUM(F59:F60)</f>
        <v>0</v>
      </c>
      <c r="G61" s="729">
        <f>SUM(G59:G60)</f>
        <v>0</v>
      </c>
      <c r="H61" s="729">
        <f>SUM(H59:H60)</f>
        <v>0</v>
      </c>
      <c r="I61" s="730">
        <f>SUM(I59:I60)</f>
        <v>0</v>
      </c>
      <c r="K61" s="227"/>
    </row>
    <row r="62" spans="1:11" ht="15.75" customHeight="1">
      <c r="A62" s="490"/>
      <c r="B62" s="198"/>
      <c r="C62" s="733"/>
      <c r="D62" s="734"/>
      <c r="E62" s="713"/>
      <c r="F62" s="731"/>
      <c r="G62" s="745"/>
      <c r="H62" s="745"/>
      <c r="I62" s="746"/>
      <c r="K62" s="227"/>
    </row>
    <row r="63" spans="1:11" ht="15.75" customHeight="1">
      <c r="A63" s="725" t="s">
        <v>715</v>
      </c>
      <c r="B63" s="736"/>
      <c r="C63" s="733"/>
      <c r="D63" s="734"/>
      <c r="E63" s="713"/>
      <c r="F63" s="731"/>
      <c r="G63" s="745"/>
      <c r="H63" s="745"/>
      <c r="I63" s="746"/>
      <c r="K63" s="227"/>
    </row>
    <row r="64" spans="1:11" ht="15.75" customHeight="1">
      <c r="A64" s="490"/>
      <c r="B64" s="198" t="s">
        <v>910</v>
      </c>
      <c r="C64" s="717">
        <v>262</v>
      </c>
      <c r="D64" s="718">
        <v>408.1</v>
      </c>
      <c r="E64" s="719" t="s">
        <v>1891</v>
      </c>
      <c r="F64" s="721"/>
      <c r="G64" s="721">
        <f>VLOOKUP($E64,ratio,2,FALSE)*$F64</f>
        <v>0</v>
      </c>
      <c r="H64" s="721">
        <f>VLOOKUP($E64,ratio,3,FALSE)*$F64</f>
        <v>0</v>
      </c>
      <c r="I64" s="722">
        <f>VLOOKUP($E64,ratio,4,FALSE)*$F64</f>
        <v>0</v>
      </c>
      <c r="K64" s="227"/>
    </row>
    <row r="65" spans="1:11" ht="15.75" customHeight="1">
      <c r="A65" s="725" t="s">
        <v>716</v>
      </c>
      <c r="B65" s="736"/>
      <c r="C65" s="726"/>
      <c r="D65" s="727"/>
      <c r="E65" s="728"/>
      <c r="F65" s="729">
        <f>SUM(F63:F64)</f>
        <v>0</v>
      </c>
      <c r="G65" s="729">
        <f>SUM(G63:G64)</f>
        <v>0</v>
      </c>
      <c r="H65" s="729">
        <f>SUM(H63:H64)</f>
        <v>0</v>
      </c>
      <c r="I65" s="730">
        <f>SUM(I63:I64)</f>
        <v>0</v>
      </c>
      <c r="K65" s="227"/>
    </row>
    <row r="66" spans="1:11" ht="15.75" customHeight="1" thickBot="1">
      <c r="A66" s="749"/>
      <c r="B66" s="750"/>
      <c r="C66" s="740"/>
      <c r="D66" s="741"/>
      <c r="E66" s="742"/>
      <c r="F66" s="751"/>
      <c r="G66" s="752"/>
      <c r="H66" s="752"/>
      <c r="I66" s="753"/>
      <c r="K66" s="227"/>
    </row>
    <row r="67" spans="1:11" ht="15.75" customHeight="1" thickTop="1">
      <c r="A67" s="725" t="s">
        <v>717</v>
      </c>
      <c r="B67" s="736"/>
      <c r="C67" s="733"/>
      <c r="D67" s="734"/>
      <c r="E67" s="713"/>
      <c r="F67" s="731"/>
      <c r="G67" s="745"/>
      <c r="H67" s="745"/>
      <c r="I67" s="746"/>
      <c r="K67" s="227"/>
    </row>
    <row r="68" spans="1:11" ht="15" customHeight="1">
      <c r="A68" s="490"/>
      <c r="B68" s="198" t="s">
        <v>910</v>
      </c>
      <c r="C68" s="717">
        <v>262</v>
      </c>
      <c r="D68" s="718">
        <v>408.1</v>
      </c>
      <c r="E68" s="719" t="s">
        <v>1891</v>
      </c>
      <c r="F68" s="228">
        <v>732253</v>
      </c>
      <c r="G68" s="721">
        <f aca="true" t="shared" si="6" ref="G68:G78">VLOOKUP($E68,ratio,2,FALSE)*$F68</f>
        <v>253835.49734773618</v>
      </c>
      <c r="H68" s="721">
        <f aca="true" t="shared" si="7" ref="H68:H78">VLOOKUP($E68,ratio,3,FALSE)*$F68</f>
        <v>48717.86019262904</v>
      </c>
      <c r="I68" s="722">
        <f aca="true" t="shared" si="8" ref="I68:I78">VLOOKUP($E68,ratio,4,FALSE)*$F68</f>
        <v>429699.642192578</v>
      </c>
      <c r="K68" s="227"/>
    </row>
    <row r="69" spans="1:11" ht="15" customHeight="1">
      <c r="A69" s="490"/>
      <c r="B69" s="198" t="s">
        <v>693</v>
      </c>
      <c r="C69" s="723">
        <v>262</v>
      </c>
      <c r="D69" s="724">
        <v>409.1</v>
      </c>
      <c r="E69" s="719" t="s">
        <v>844</v>
      </c>
      <c r="F69" s="721"/>
      <c r="G69" s="721">
        <f t="shared" si="6"/>
        <v>0</v>
      </c>
      <c r="H69" s="721">
        <f t="shared" si="7"/>
        <v>0</v>
      </c>
      <c r="I69" s="722">
        <f t="shared" si="8"/>
        <v>0</v>
      </c>
      <c r="K69" s="227"/>
    </row>
    <row r="70" spans="1:11" ht="15" customHeight="1">
      <c r="A70" s="490"/>
      <c r="B70" s="198" t="s">
        <v>718</v>
      </c>
      <c r="C70" s="717">
        <v>262</v>
      </c>
      <c r="D70" s="718">
        <v>408.1</v>
      </c>
      <c r="E70" s="719" t="s">
        <v>1877</v>
      </c>
      <c r="F70" s="721"/>
      <c r="G70" s="721">
        <f t="shared" si="6"/>
        <v>0</v>
      </c>
      <c r="H70" s="721">
        <f t="shared" si="7"/>
        <v>0</v>
      </c>
      <c r="I70" s="722">
        <f t="shared" si="8"/>
        <v>0</v>
      </c>
      <c r="K70" s="227"/>
    </row>
    <row r="71" spans="1:11" ht="15" customHeight="1">
      <c r="A71" s="490"/>
      <c r="B71" s="198" t="s">
        <v>697</v>
      </c>
      <c r="C71" s="723">
        <v>262</v>
      </c>
      <c r="D71" s="724">
        <v>408.1</v>
      </c>
      <c r="E71" s="719" t="s">
        <v>844</v>
      </c>
      <c r="F71" s="721"/>
      <c r="G71" s="721">
        <f t="shared" si="6"/>
        <v>0</v>
      </c>
      <c r="H71" s="721">
        <f t="shared" si="7"/>
        <v>0</v>
      </c>
      <c r="I71" s="722">
        <f t="shared" si="8"/>
        <v>0</v>
      </c>
      <c r="K71" s="227"/>
    </row>
    <row r="72" spans="1:11" ht="15" customHeight="1">
      <c r="A72" s="490"/>
      <c r="B72" s="198" t="s">
        <v>719</v>
      </c>
      <c r="C72" s="717">
        <v>262</v>
      </c>
      <c r="D72" s="718">
        <v>408.1</v>
      </c>
      <c r="E72" s="719" t="s">
        <v>844</v>
      </c>
      <c r="F72" s="721"/>
      <c r="G72" s="721">
        <f t="shared" si="6"/>
        <v>0</v>
      </c>
      <c r="H72" s="721">
        <f t="shared" si="7"/>
        <v>0</v>
      </c>
      <c r="I72" s="722">
        <f t="shared" si="8"/>
        <v>0</v>
      </c>
      <c r="K72" s="227"/>
    </row>
    <row r="73" spans="1:11" ht="15" customHeight="1">
      <c r="A73" s="490"/>
      <c r="B73" s="198" t="s">
        <v>720</v>
      </c>
      <c r="C73" s="723">
        <v>262</v>
      </c>
      <c r="D73" s="724">
        <v>408.1</v>
      </c>
      <c r="E73" s="719" t="s">
        <v>844</v>
      </c>
      <c r="F73" s="721"/>
      <c r="G73" s="721">
        <f t="shared" si="6"/>
        <v>0</v>
      </c>
      <c r="H73" s="721">
        <f t="shared" si="7"/>
        <v>0</v>
      </c>
      <c r="I73" s="722">
        <f t="shared" si="8"/>
        <v>0</v>
      </c>
      <c r="K73" s="227"/>
    </row>
    <row r="74" spans="1:11" ht="15" customHeight="1">
      <c r="A74" s="490"/>
      <c r="B74" s="198" t="s">
        <v>721</v>
      </c>
      <c r="C74" s="717">
        <v>262</v>
      </c>
      <c r="D74" s="718">
        <v>408.1</v>
      </c>
      <c r="E74" s="719" t="s">
        <v>844</v>
      </c>
      <c r="F74" s="721"/>
      <c r="G74" s="721">
        <f t="shared" si="6"/>
        <v>0</v>
      </c>
      <c r="H74" s="721">
        <f t="shared" si="7"/>
        <v>0</v>
      </c>
      <c r="I74" s="722">
        <f t="shared" si="8"/>
        <v>0</v>
      </c>
      <c r="K74" s="227"/>
    </row>
    <row r="75" spans="1:11" ht="15" customHeight="1">
      <c r="A75" s="490"/>
      <c r="B75" s="198" t="s">
        <v>722</v>
      </c>
      <c r="C75" s="723">
        <v>262</v>
      </c>
      <c r="D75" s="724">
        <v>408.1</v>
      </c>
      <c r="E75" s="719" t="s">
        <v>844</v>
      </c>
      <c r="F75" s="721"/>
      <c r="G75" s="721">
        <f t="shared" si="6"/>
        <v>0</v>
      </c>
      <c r="H75" s="721">
        <f t="shared" si="7"/>
        <v>0</v>
      </c>
      <c r="I75" s="722">
        <f t="shared" si="8"/>
        <v>0</v>
      </c>
      <c r="K75" s="227"/>
    </row>
    <row r="76" spans="1:11" ht="15" customHeight="1">
      <c r="A76" s="490"/>
      <c r="B76" s="198" t="s">
        <v>723</v>
      </c>
      <c r="C76" s="717">
        <v>262</v>
      </c>
      <c r="D76" s="718">
        <v>408.1</v>
      </c>
      <c r="E76" s="719" t="s">
        <v>844</v>
      </c>
      <c r="F76" s="721"/>
      <c r="G76" s="721">
        <f t="shared" si="6"/>
        <v>0</v>
      </c>
      <c r="H76" s="721">
        <f t="shared" si="7"/>
        <v>0</v>
      </c>
      <c r="I76" s="722">
        <f t="shared" si="8"/>
        <v>0</v>
      </c>
      <c r="K76" s="227"/>
    </row>
    <row r="77" spans="1:11" ht="15" customHeight="1">
      <c r="A77" s="490"/>
      <c r="B77" s="198" t="s">
        <v>695</v>
      </c>
      <c r="C77" s="723">
        <v>262</v>
      </c>
      <c r="D77" s="724">
        <v>408.1</v>
      </c>
      <c r="E77" s="719" t="s">
        <v>1877</v>
      </c>
      <c r="F77" s="721"/>
      <c r="G77" s="721">
        <f t="shared" si="6"/>
        <v>0</v>
      </c>
      <c r="H77" s="721">
        <f t="shared" si="7"/>
        <v>0</v>
      </c>
      <c r="I77" s="722">
        <f t="shared" si="8"/>
        <v>0</v>
      </c>
      <c r="K77" s="227"/>
    </row>
    <row r="78" spans="1:11" ht="15" customHeight="1">
      <c r="A78" s="490"/>
      <c r="B78" s="198" t="s">
        <v>724</v>
      </c>
      <c r="C78" s="717">
        <v>262</v>
      </c>
      <c r="D78" s="718">
        <v>408.1</v>
      </c>
      <c r="E78" s="719" t="s">
        <v>844</v>
      </c>
      <c r="F78" s="721"/>
      <c r="G78" s="721">
        <f t="shared" si="6"/>
        <v>0</v>
      </c>
      <c r="H78" s="721">
        <f t="shared" si="7"/>
        <v>0</v>
      </c>
      <c r="I78" s="722">
        <f t="shared" si="8"/>
        <v>0</v>
      </c>
      <c r="K78" s="227"/>
    </row>
    <row r="79" spans="1:11" ht="15.75" customHeight="1">
      <c r="A79" s="725" t="s">
        <v>725</v>
      </c>
      <c r="B79" s="736"/>
      <c r="C79" s="726"/>
      <c r="D79" s="727"/>
      <c r="E79" s="728"/>
      <c r="F79" s="729">
        <f>SUM(F68:F78)</f>
        <v>732253</v>
      </c>
      <c r="G79" s="729">
        <f>SUM(G68:G78)</f>
        <v>253835.49734773618</v>
      </c>
      <c r="H79" s="729">
        <f>SUM(H68:H78)</f>
        <v>48717.86019262904</v>
      </c>
      <c r="I79" s="729">
        <f>SUM(I68:I78)</f>
        <v>429699.642192578</v>
      </c>
      <c r="K79" s="227"/>
    </row>
    <row r="80" spans="1:11" ht="12" customHeight="1">
      <c r="A80" s="725"/>
      <c r="B80" s="736"/>
      <c r="C80" s="733"/>
      <c r="D80" s="734"/>
      <c r="E80" s="713"/>
      <c r="F80" s="731"/>
      <c r="G80" s="731"/>
      <c r="H80" s="731"/>
      <c r="I80" s="732"/>
      <c r="K80" s="227"/>
    </row>
    <row r="81" spans="1:11" ht="15.75" customHeight="1">
      <c r="A81" s="725" t="s">
        <v>726</v>
      </c>
      <c r="B81" s="736"/>
      <c r="C81" s="733"/>
      <c r="D81" s="734"/>
      <c r="E81" s="713"/>
      <c r="F81" s="731"/>
      <c r="G81" s="731"/>
      <c r="H81" s="731"/>
      <c r="I81" s="732"/>
      <c r="K81" s="227"/>
    </row>
    <row r="82" spans="1:11" ht="15" customHeight="1">
      <c r="A82" s="490"/>
      <c r="B82" s="198" t="s">
        <v>910</v>
      </c>
      <c r="C82" s="717">
        <v>262</v>
      </c>
      <c r="D82" s="718">
        <v>408.1</v>
      </c>
      <c r="E82" s="719" t="s">
        <v>1891</v>
      </c>
      <c r="F82" s="721"/>
      <c r="G82" s="721">
        <f>VLOOKUP($E82,ratio,2,FALSE)*$F82</f>
        <v>0</v>
      </c>
      <c r="H82" s="721">
        <f>VLOOKUP($E82,ratio,3,FALSE)*$F82</f>
        <v>0</v>
      </c>
      <c r="I82" s="722">
        <f>VLOOKUP($E82,ratio,4,FALSE)*$F82</f>
        <v>0</v>
      </c>
      <c r="K82" s="227"/>
    </row>
    <row r="83" spans="1:11" ht="15.75" customHeight="1">
      <c r="A83" s="725" t="s">
        <v>727</v>
      </c>
      <c r="B83" s="736"/>
      <c r="C83" s="726"/>
      <c r="D83" s="727"/>
      <c r="E83" s="728"/>
      <c r="F83" s="729">
        <f>SUM(F81:F82)</f>
        <v>0</v>
      </c>
      <c r="G83" s="729">
        <f>SUM(G81:G82)</f>
        <v>0</v>
      </c>
      <c r="H83" s="729">
        <f>SUM(H81:H82)</f>
        <v>0</v>
      </c>
      <c r="I83" s="730">
        <f>SUM(I81:I82)</f>
        <v>0</v>
      </c>
      <c r="K83" s="227"/>
    </row>
    <row r="84" spans="1:11" ht="12" customHeight="1">
      <c r="A84" s="725"/>
      <c r="B84" s="736"/>
      <c r="C84" s="733"/>
      <c r="D84" s="734"/>
      <c r="E84" s="713"/>
      <c r="F84" s="731"/>
      <c r="G84" s="731"/>
      <c r="H84" s="731"/>
      <c r="I84" s="732"/>
      <c r="K84" s="227"/>
    </row>
    <row r="85" spans="1:11" ht="15.75" customHeight="1">
      <c r="A85" s="725" t="s">
        <v>728</v>
      </c>
      <c r="B85" s="736"/>
      <c r="C85" s="733"/>
      <c r="D85" s="734"/>
      <c r="E85" s="713"/>
      <c r="F85" s="731"/>
      <c r="G85" s="745"/>
      <c r="H85" s="745"/>
      <c r="I85" s="746"/>
      <c r="K85" s="227"/>
    </row>
    <row r="86" spans="1:11" ht="15" customHeight="1">
      <c r="A86" s="490"/>
      <c r="B86" s="198" t="s">
        <v>910</v>
      </c>
      <c r="C86" s="717">
        <v>262</v>
      </c>
      <c r="D86" s="718">
        <v>408.1</v>
      </c>
      <c r="E86" s="719" t="s">
        <v>1891</v>
      </c>
      <c r="F86" s="720"/>
      <c r="G86" s="720">
        <f aca="true" t="shared" si="9" ref="G86:G92">VLOOKUP($E86,ratio,2,FALSE)*$F86</f>
        <v>0</v>
      </c>
      <c r="H86" s="720">
        <f aca="true" t="shared" si="10" ref="H86:H92">VLOOKUP($E86,ratio,3,FALSE)*$F86</f>
        <v>0</v>
      </c>
      <c r="I86" s="737">
        <f aca="true" t="shared" si="11" ref="I86:I92">VLOOKUP($E86,ratio,4,FALSE)*$F86</f>
        <v>0</v>
      </c>
      <c r="K86" s="227"/>
    </row>
    <row r="87" spans="1:11" ht="15" customHeight="1">
      <c r="A87" s="490"/>
      <c r="B87" s="198" t="s">
        <v>693</v>
      </c>
      <c r="C87" s="723">
        <v>262</v>
      </c>
      <c r="D87" s="724">
        <v>409.1</v>
      </c>
      <c r="E87" s="719" t="s">
        <v>844</v>
      </c>
      <c r="F87" s="721"/>
      <c r="G87" s="721">
        <f t="shared" si="9"/>
        <v>0</v>
      </c>
      <c r="H87" s="721">
        <f t="shared" si="10"/>
        <v>0</v>
      </c>
      <c r="I87" s="722">
        <f t="shared" si="11"/>
        <v>0</v>
      </c>
      <c r="K87" s="227"/>
    </row>
    <row r="88" spans="1:11" ht="15" customHeight="1">
      <c r="A88" s="490"/>
      <c r="B88" s="198" t="s">
        <v>695</v>
      </c>
      <c r="C88" s="717">
        <v>262</v>
      </c>
      <c r="D88" s="718">
        <v>408.1</v>
      </c>
      <c r="E88" s="719" t="s">
        <v>1877</v>
      </c>
      <c r="F88" s="721"/>
      <c r="G88" s="721">
        <f t="shared" si="9"/>
        <v>0</v>
      </c>
      <c r="H88" s="721">
        <f t="shared" si="10"/>
        <v>0</v>
      </c>
      <c r="I88" s="722">
        <f t="shared" si="11"/>
        <v>0</v>
      </c>
      <c r="K88" s="227"/>
    </row>
    <row r="89" spans="1:11" ht="15" customHeight="1">
      <c r="A89" s="490"/>
      <c r="B89" s="198" t="s">
        <v>697</v>
      </c>
      <c r="C89" s="723">
        <v>262</v>
      </c>
      <c r="D89" s="724">
        <v>408.1</v>
      </c>
      <c r="E89" s="719" t="s">
        <v>844</v>
      </c>
      <c r="F89" s="721"/>
      <c r="G89" s="721">
        <f t="shared" si="9"/>
        <v>0</v>
      </c>
      <c r="H89" s="721">
        <f t="shared" si="10"/>
        <v>0</v>
      </c>
      <c r="I89" s="722">
        <f t="shared" si="11"/>
        <v>0</v>
      </c>
      <c r="K89" s="227"/>
    </row>
    <row r="90" spans="1:11" ht="15" customHeight="1">
      <c r="A90" s="490"/>
      <c r="B90" s="198" t="s">
        <v>729</v>
      </c>
      <c r="C90" s="717">
        <v>262</v>
      </c>
      <c r="D90" s="718">
        <v>408.1</v>
      </c>
      <c r="E90" s="719" t="s">
        <v>844</v>
      </c>
      <c r="F90" s="721"/>
      <c r="G90" s="721">
        <f t="shared" si="9"/>
        <v>0</v>
      </c>
      <c r="H90" s="721">
        <f t="shared" si="10"/>
        <v>0</v>
      </c>
      <c r="I90" s="722">
        <f t="shared" si="11"/>
        <v>0</v>
      </c>
      <c r="K90" s="227"/>
    </row>
    <row r="91" spans="1:11" ht="15" customHeight="1">
      <c r="A91" s="490"/>
      <c r="B91" s="198" t="s">
        <v>698</v>
      </c>
      <c r="C91" s="723">
        <v>262</v>
      </c>
      <c r="D91" s="724">
        <v>408.1</v>
      </c>
      <c r="E91" s="719" t="s">
        <v>844</v>
      </c>
      <c r="F91" s="721"/>
      <c r="G91" s="721">
        <f t="shared" si="9"/>
        <v>0</v>
      </c>
      <c r="H91" s="721">
        <f t="shared" si="10"/>
        <v>0</v>
      </c>
      <c r="I91" s="722">
        <f t="shared" si="11"/>
        <v>0</v>
      </c>
      <c r="K91" s="227"/>
    </row>
    <row r="92" spans="1:11" ht="15" customHeight="1">
      <c r="A92" s="490"/>
      <c r="B92" s="198" t="s">
        <v>730</v>
      </c>
      <c r="C92" s="717">
        <v>262</v>
      </c>
      <c r="D92" s="718">
        <v>408.1</v>
      </c>
      <c r="E92" s="719" t="s">
        <v>844</v>
      </c>
      <c r="F92" s="721"/>
      <c r="G92" s="721">
        <f t="shared" si="9"/>
        <v>0</v>
      </c>
      <c r="H92" s="721">
        <f t="shared" si="10"/>
        <v>0</v>
      </c>
      <c r="I92" s="722">
        <f t="shared" si="11"/>
        <v>0</v>
      </c>
      <c r="K92" s="227"/>
    </row>
    <row r="93" spans="1:11" ht="15.75" customHeight="1">
      <c r="A93" s="725" t="s">
        <v>731</v>
      </c>
      <c r="B93" s="736"/>
      <c r="C93" s="726"/>
      <c r="D93" s="727"/>
      <c r="E93" s="728"/>
      <c r="F93" s="729">
        <f>SUM(F91:F92)</f>
        <v>0</v>
      </c>
      <c r="G93" s="729">
        <f>SUM(G91:G92)</f>
        <v>0</v>
      </c>
      <c r="H93" s="729">
        <f>SUM(H91:H92)</f>
        <v>0</v>
      </c>
      <c r="I93" s="730">
        <f>SUM(I91:I92)</f>
        <v>0</v>
      </c>
      <c r="K93" s="227"/>
    </row>
    <row r="94" spans="1:11" ht="15.75" customHeight="1" thickBot="1">
      <c r="A94" s="611"/>
      <c r="B94" s="613"/>
      <c r="C94" s="614"/>
      <c r="D94" s="754"/>
      <c r="E94" s="742"/>
      <c r="F94" s="743"/>
      <c r="G94" s="743"/>
      <c r="H94" s="743"/>
      <c r="I94" s="744"/>
      <c r="K94" s="227"/>
    </row>
    <row r="95" spans="1:11" ht="15.75" customHeight="1" thickTop="1">
      <c r="A95" s="725" t="s">
        <v>732</v>
      </c>
      <c r="B95" s="470"/>
      <c r="C95" s="540"/>
      <c r="D95" s="712"/>
      <c r="E95" s="713"/>
      <c r="F95" s="714"/>
      <c r="G95" s="715"/>
      <c r="H95" s="715"/>
      <c r="I95" s="716"/>
      <c r="K95" s="227"/>
    </row>
    <row r="96" spans="1:11" ht="15.75" customHeight="1">
      <c r="A96" s="490"/>
      <c r="B96" s="198" t="s">
        <v>910</v>
      </c>
      <c r="C96" s="717">
        <v>262</v>
      </c>
      <c r="D96" s="718">
        <v>408.1</v>
      </c>
      <c r="E96" s="719" t="s">
        <v>1891</v>
      </c>
      <c r="F96" s="228">
        <f>+'262 Taxes'!N8</f>
        <v>20431184</v>
      </c>
      <c r="G96" s="720">
        <f aca="true" t="shared" si="12" ref="G96:G105">VLOOKUP($E96,ratio,2,FALSE)*$F96</f>
        <v>7082469.791237605</v>
      </c>
      <c r="H96" s="720">
        <f aca="true" t="shared" si="13" ref="H96:H105">VLOOKUP($E96,ratio,3,FALSE)*$F96</f>
        <v>1359316.4735165024</v>
      </c>
      <c r="I96" s="737">
        <f aca="true" t="shared" si="14" ref="I96:I105">VLOOKUP($E96,ratio,4,FALSE)*$F96</f>
        <v>11989397.727794524</v>
      </c>
      <c r="K96" s="227"/>
    </row>
    <row r="97" spans="1:11" ht="15.75" customHeight="1">
      <c r="A97" s="490"/>
      <c r="B97" s="198" t="s">
        <v>695</v>
      </c>
      <c r="C97" s="723">
        <v>262</v>
      </c>
      <c r="D97" s="724">
        <v>408.1</v>
      </c>
      <c r="E97" s="719" t="s">
        <v>1877</v>
      </c>
      <c r="F97" s="228"/>
      <c r="G97" s="721">
        <f t="shared" si="12"/>
        <v>0</v>
      </c>
      <c r="H97" s="721">
        <f t="shared" si="13"/>
        <v>0</v>
      </c>
      <c r="I97" s="722">
        <f t="shared" si="14"/>
        <v>0</v>
      </c>
      <c r="K97" s="227"/>
    </row>
    <row r="98" spans="1:11" ht="15.75" customHeight="1">
      <c r="A98" s="490"/>
      <c r="B98" s="198" t="s">
        <v>733</v>
      </c>
      <c r="C98" s="717">
        <v>262</v>
      </c>
      <c r="D98" s="718">
        <v>408.1</v>
      </c>
      <c r="E98" s="719" t="s">
        <v>844</v>
      </c>
      <c r="F98" s="228">
        <v>721413</v>
      </c>
      <c r="G98" s="721">
        <f t="shared" si="12"/>
        <v>0</v>
      </c>
      <c r="H98" s="721">
        <f t="shared" si="13"/>
        <v>0</v>
      </c>
      <c r="I98" s="722">
        <f t="shared" si="14"/>
        <v>721413</v>
      </c>
      <c r="K98" s="227"/>
    </row>
    <row r="99" spans="1:11" ht="15.75" customHeight="1">
      <c r="A99" s="490"/>
      <c r="B99" s="198" t="s">
        <v>734</v>
      </c>
      <c r="C99" s="723">
        <v>262</v>
      </c>
      <c r="D99" s="724">
        <v>408.1</v>
      </c>
      <c r="E99" s="719" t="s">
        <v>844</v>
      </c>
      <c r="F99" s="228">
        <f>+'262 Taxes'!N9*0+63288648</f>
        <v>63288648</v>
      </c>
      <c r="G99" s="721">
        <f t="shared" si="12"/>
        <v>0</v>
      </c>
      <c r="H99" s="721">
        <f t="shared" si="13"/>
        <v>0</v>
      </c>
      <c r="I99" s="722">
        <f t="shared" si="14"/>
        <v>63288648</v>
      </c>
      <c r="K99" s="227"/>
    </row>
    <row r="100" spans="1:11" ht="15.75" customHeight="1">
      <c r="A100" s="490"/>
      <c r="B100" s="198" t="s">
        <v>697</v>
      </c>
      <c r="C100" s="717">
        <v>262</v>
      </c>
      <c r="D100" s="718">
        <v>408.1</v>
      </c>
      <c r="E100" s="719" t="s">
        <v>844</v>
      </c>
      <c r="F100" s="228"/>
      <c r="G100" s="721">
        <f t="shared" si="12"/>
        <v>0</v>
      </c>
      <c r="H100" s="721">
        <f t="shared" si="13"/>
        <v>0</v>
      </c>
      <c r="I100" s="722">
        <f t="shared" si="14"/>
        <v>0</v>
      </c>
      <c r="K100" s="227"/>
    </row>
    <row r="101" spans="1:11" ht="15.75" customHeight="1">
      <c r="A101" s="490"/>
      <c r="B101" s="198" t="s">
        <v>698</v>
      </c>
      <c r="C101" s="723">
        <v>262</v>
      </c>
      <c r="D101" s="724">
        <v>408.1</v>
      </c>
      <c r="E101" s="719" t="s">
        <v>844</v>
      </c>
      <c r="F101" s="228"/>
      <c r="G101" s="721">
        <f t="shared" si="12"/>
        <v>0</v>
      </c>
      <c r="H101" s="721">
        <f t="shared" si="13"/>
        <v>0</v>
      </c>
      <c r="I101" s="722">
        <f t="shared" si="14"/>
        <v>0</v>
      </c>
      <c r="K101" s="227"/>
    </row>
    <row r="102" spans="1:11" ht="15.75" customHeight="1">
      <c r="A102" s="490"/>
      <c r="B102" s="198" t="s">
        <v>735</v>
      </c>
      <c r="C102" s="717">
        <v>262</v>
      </c>
      <c r="D102" s="718">
        <v>408.1</v>
      </c>
      <c r="E102" s="719" t="s">
        <v>844</v>
      </c>
      <c r="F102" s="228"/>
      <c r="G102" s="721">
        <f t="shared" si="12"/>
        <v>0</v>
      </c>
      <c r="H102" s="721">
        <f t="shared" si="13"/>
        <v>0</v>
      </c>
      <c r="I102" s="722">
        <f t="shared" si="14"/>
        <v>0</v>
      </c>
      <c r="K102" s="227"/>
    </row>
    <row r="103" spans="1:11" ht="15.75" customHeight="1">
      <c r="A103" s="490"/>
      <c r="B103" s="198" t="s">
        <v>736</v>
      </c>
      <c r="C103" s="723">
        <v>262</v>
      </c>
      <c r="D103" s="724">
        <v>408.1</v>
      </c>
      <c r="E103" s="719" t="s">
        <v>844</v>
      </c>
      <c r="F103" s="228"/>
      <c r="G103" s="721">
        <f t="shared" si="12"/>
        <v>0</v>
      </c>
      <c r="H103" s="721">
        <f t="shared" si="13"/>
        <v>0</v>
      </c>
      <c r="I103" s="722">
        <f t="shared" si="14"/>
        <v>0</v>
      </c>
      <c r="K103" s="227"/>
    </row>
    <row r="104" spans="1:11" ht="15.75" customHeight="1">
      <c r="A104" s="490"/>
      <c r="B104" s="198" t="s">
        <v>52</v>
      </c>
      <c r="C104" s="717">
        <v>262</v>
      </c>
      <c r="D104" s="718">
        <v>408.1</v>
      </c>
      <c r="E104" s="719" t="s">
        <v>844</v>
      </c>
      <c r="F104" s="228">
        <f>+'262 Taxes'!N10</f>
        <v>54092045</v>
      </c>
      <c r="G104" s="721">
        <f t="shared" si="12"/>
        <v>0</v>
      </c>
      <c r="H104" s="721">
        <f t="shared" si="13"/>
        <v>0</v>
      </c>
      <c r="I104" s="722">
        <f t="shared" si="14"/>
        <v>54092045</v>
      </c>
      <c r="K104" s="227"/>
    </row>
    <row r="105" spans="1:11" ht="15.75" customHeight="1">
      <c r="A105" s="490"/>
      <c r="B105" s="198" t="s">
        <v>53</v>
      </c>
      <c r="C105" s="723">
        <v>262</v>
      </c>
      <c r="D105" s="724">
        <v>408.1</v>
      </c>
      <c r="E105" s="719" t="s">
        <v>844</v>
      </c>
      <c r="F105" s="228">
        <f>+'262 Taxes'!N11</f>
        <v>0</v>
      </c>
      <c r="G105" s="721">
        <f t="shared" si="12"/>
        <v>0</v>
      </c>
      <c r="H105" s="721">
        <f t="shared" si="13"/>
        <v>0</v>
      </c>
      <c r="I105" s="722">
        <f t="shared" si="14"/>
        <v>0</v>
      </c>
      <c r="K105" s="227"/>
    </row>
    <row r="106" spans="1:11" ht="15.75" customHeight="1">
      <c r="A106" s="725" t="s">
        <v>1392</v>
      </c>
      <c r="B106" s="198"/>
      <c r="C106" s="726"/>
      <c r="D106" s="727"/>
      <c r="E106" s="728"/>
      <c r="F106" s="729">
        <f>SUM(F96:F105)</f>
        <v>138533290</v>
      </c>
      <c r="G106" s="729">
        <f>SUM(G96:G105)</f>
        <v>7082469.791237605</v>
      </c>
      <c r="H106" s="729">
        <f>SUM(H96:H105)</f>
        <v>1359316.4735165024</v>
      </c>
      <c r="I106" s="729">
        <f>SUM(I96:I105)</f>
        <v>130091503.72779453</v>
      </c>
      <c r="K106" s="227"/>
    </row>
    <row r="107" spans="1:11" ht="15.75" customHeight="1">
      <c r="A107" s="490"/>
      <c r="B107" s="198"/>
      <c r="C107" s="540"/>
      <c r="D107" s="712"/>
      <c r="E107" s="713"/>
      <c r="F107" s="714"/>
      <c r="G107" s="715"/>
      <c r="H107" s="715"/>
      <c r="I107" s="716"/>
      <c r="K107" s="227"/>
    </row>
    <row r="108" spans="1:11" ht="15.75" customHeight="1">
      <c r="A108" s="725" t="s">
        <v>737</v>
      </c>
      <c r="B108" s="736"/>
      <c r="C108" s="733"/>
      <c r="D108" s="734"/>
      <c r="E108" s="713"/>
      <c r="F108" s="731"/>
      <c r="G108" s="745"/>
      <c r="H108" s="745"/>
      <c r="I108" s="746"/>
      <c r="K108" s="227"/>
    </row>
    <row r="109" spans="1:11" ht="15.75" customHeight="1">
      <c r="A109" s="490"/>
      <c r="B109" s="198" t="s">
        <v>738</v>
      </c>
      <c r="C109" s="717">
        <v>262</v>
      </c>
      <c r="D109" s="718">
        <v>408.1</v>
      </c>
      <c r="E109" s="719" t="s">
        <v>844</v>
      </c>
      <c r="F109" s="720"/>
      <c r="G109" s="720">
        <f aca="true" t="shared" si="15" ref="G109:G116">VLOOKUP($E109,ratio,2,FALSE)*$F109</f>
        <v>0</v>
      </c>
      <c r="H109" s="720">
        <f aca="true" t="shared" si="16" ref="H109:H116">VLOOKUP($E109,ratio,3,FALSE)*$F109</f>
        <v>0</v>
      </c>
      <c r="I109" s="737">
        <f aca="true" t="shared" si="17" ref="I109:I116">VLOOKUP($E109,ratio,4,FALSE)*$F109</f>
        <v>0</v>
      </c>
      <c r="K109" s="227"/>
    </row>
    <row r="110" spans="1:11" ht="15.75" customHeight="1">
      <c r="A110" s="490"/>
      <c r="B110" s="198" t="s">
        <v>910</v>
      </c>
      <c r="C110" s="723">
        <v>262</v>
      </c>
      <c r="D110" s="724">
        <v>408.1</v>
      </c>
      <c r="E110" s="719" t="s">
        <v>1891</v>
      </c>
      <c r="F110" s="721"/>
      <c r="G110" s="721">
        <f t="shared" si="15"/>
        <v>0</v>
      </c>
      <c r="H110" s="721">
        <f t="shared" si="16"/>
        <v>0</v>
      </c>
      <c r="I110" s="722">
        <f t="shared" si="17"/>
        <v>0</v>
      </c>
      <c r="K110" s="227"/>
    </row>
    <row r="111" spans="1:11" ht="15.75" customHeight="1">
      <c r="A111" s="490"/>
      <c r="B111" s="198" t="s">
        <v>695</v>
      </c>
      <c r="C111" s="717">
        <v>262</v>
      </c>
      <c r="D111" s="718">
        <v>408.1</v>
      </c>
      <c r="E111" s="719" t="s">
        <v>1877</v>
      </c>
      <c r="F111" s="721"/>
      <c r="G111" s="721">
        <f t="shared" si="15"/>
        <v>0</v>
      </c>
      <c r="H111" s="721">
        <f t="shared" si="16"/>
        <v>0</v>
      </c>
      <c r="I111" s="722">
        <f t="shared" si="17"/>
        <v>0</v>
      </c>
      <c r="K111" s="227"/>
    </row>
    <row r="112" spans="1:11" ht="15.75" customHeight="1">
      <c r="A112" s="490"/>
      <c r="B112" s="198" t="s">
        <v>739</v>
      </c>
      <c r="C112" s="723">
        <v>262</v>
      </c>
      <c r="D112" s="724">
        <v>408.1</v>
      </c>
      <c r="E112" s="719" t="s">
        <v>844</v>
      </c>
      <c r="F112" s="721"/>
      <c r="G112" s="721">
        <f t="shared" si="15"/>
        <v>0</v>
      </c>
      <c r="H112" s="721">
        <f t="shared" si="16"/>
        <v>0</v>
      </c>
      <c r="I112" s="722">
        <f t="shared" si="17"/>
        <v>0</v>
      </c>
      <c r="K112" s="227"/>
    </row>
    <row r="113" spans="1:11" ht="15.75" customHeight="1">
      <c r="A113" s="490"/>
      <c r="B113" s="198" t="s">
        <v>697</v>
      </c>
      <c r="C113" s="717">
        <v>262</v>
      </c>
      <c r="D113" s="718">
        <v>408.1</v>
      </c>
      <c r="E113" s="719" t="s">
        <v>844</v>
      </c>
      <c r="F113" s="721"/>
      <c r="G113" s="721">
        <f t="shared" si="15"/>
        <v>0</v>
      </c>
      <c r="H113" s="721">
        <f t="shared" si="16"/>
        <v>0</v>
      </c>
      <c r="I113" s="722">
        <f t="shared" si="17"/>
        <v>0</v>
      </c>
      <c r="K113" s="227"/>
    </row>
    <row r="114" spans="1:11" ht="15.75" customHeight="1">
      <c r="A114" s="490"/>
      <c r="B114" s="198" t="s">
        <v>724</v>
      </c>
      <c r="C114" s="723">
        <v>262</v>
      </c>
      <c r="D114" s="724">
        <v>408.1</v>
      </c>
      <c r="E114" s="719" t="s">
        <v>844</v>
      </c>
      <c r="F114" s="721"/>
      <c r="G114" s="721">
        <f t="shared" si="15"/>
        <v>0</v>
      </c>
      <c r="H114" s="721">
        <f t="shared" si="16"/>
        <v>0</v>
      </c>
      <c r="I114" s="722">
        <f t="shared" si="17"/>
        <v>0</v>
      </c>
      <c r="K114" s="227"/>
    </row>
    <row r="115" spans="1:11" ht="15.75" customHeight="1">
      <c r="A115" s="490"/>
      <c r="B115" s="198" t="s">
        <v>698</v>
      </c>
      <c r="C115" s="717">
        <v>262</v>
      </c>
      <c r="D115" s="718">
        <v>408.1</v>
      </c>
      <c r="E115" s="719" t="s">
        <v>844</v>
      </c>
      <c r="F115" s="721"/>
      <c r="G115" s="721">
        <f t="shared" si="15"/>
        <v>0</v>
      </c>
      <c r="H115" s="721">
        <f t="shared" si="16"/>
        <v>0</v>
      </c>
      <c r="I115" s="722">
        <f t="shared" si="17"/>
        <v>0</v>
      </c>
      <c r="K115" s="227"/>
    </row>
    <row r="116" spans="1:11" ht="15.75" customHeight="1">
      <c r="A116" s="490"/>
      <c r="B116" s="198" t="s">
        <v>740</v>
      </c>
      <c r="C116" s="723">
        <v>262</v>
      </c>
      <c r="D116" s="724">
        <v>408.1</v>
      </c>
      <c r="E116" s="719" t="s">
        <v>844</v>
      </c>
      <c r="F116" s="721"/>
      <c r="G116" s="721">
        <f t="shared" si="15"/>
        <v>0</v>
      </c>
      <c r="H116" s="721">
        <f t="shared" si="16"/>
        <v>0</v>
      </c>
      <c r="I116" s="722">
        <f t="shared" si="17"/>
        <v>0</v>
      </c>
      <c r="K116" s="227"/>
    </row>
    <row r="117" spans="1:11" ht="15.75" customHeight="1">
      <c r="A117" s="725" t="s">
        <v>741</v>
      </c>
      <c r="B117" s="736"/>
      <c r="C117" s="755"/>
      <c r="D117" s="756"/>
      <c r="E117" s="757"/>
      <c r="F117" s="758">
        <f>SUM(F115:F116)</f>
        <v>0</v>
      </c>
      <c r="G117" s="758">
        <f>SUM(G115:G116)</f>
        <v>0</v>
      </c>
      <c r="H117" s="758">
        <f>SUM(H115:H116)</f>
        <v>0</v>
      </c>
      <c r="I117" s="759">
        <f>SUM(I115:I116)</f>
        <v>0</v>
      </c>
      <c r="K117" s="227"/>
    </row>
    <row r="118" spans="1:11" ht="15.75" customHeight="1" thickBot="1">
      <c r="A118" s="611"/>
      <c r="B118" s="613"/>
      <c r="C118" s="614"/>
      <c r="D118" s="754"/>
      <c r="E118" s="742"/>
      <c r="F118" s="743"/>
      <c r="G118" s="760"/>
      <c r="H118" s="760"/>
      <c r="I118" s="761"/>
      <c r="K118" s="227"/>
    </row>
    <row r="119" spans="1:11" ht="15.75" customHeight="1" thickTop="1">
      <c r="A119" s="725" t="s">
        <v>211</v>
      </c>
      <c r="B119" s="736"/>
      <c r="C119" s="540"/>
      <c r="D119" s="712"/>
      <c r="E119" s="713"/>
      <c r="F119" s="714"/>
      <c r="G119" s="715"/>
      <c r="H119" s="715"/>
      <c r="I119" s="716"/>
      <c r="K119" s="227"/>
    </row>
    <row r="120" spans="1:11" ht="15.75" customHeight="1">
      <c r="A120" s="490"/>
      <c r="B120" s="198" t="s">
        <v>910</v>
      </c>
      <c r="C120" s="717">
        <v>262</v>
      </c>
      <c r="D120" s="718">
        <v>408.1</v>
      </c>
      <c r="E120" s="719" t="s">
        <v>1891</v>
      </c>
      <c r="F120" s="720"/>
      <c r="G120" s="721">
        <f>VLOOKUP($E120,ratio,2,FALSE)*$F120</f>
        <v>0</v>
      </c>
      <c r="H120" s="721">
        <f>VLOOKUP($E120,ratio,3,FALSE)*$F120</f>
        <v>0</v>
      </c>
      <c r="I120" s="722">
        <f>VLOOKUP($E120,ratio,4,FALSE)*$F120</f>
        <v>0</v>
      </c>
      <c r="K120" s="227"/>
    </row>
    <row r="121" spans="1:11" ht="15.75" customHeight="1">
      <c r="A121" s="490"/>
      <c r="B121" s="198" t="s">
        <v>695</v>
      </c>
      <c r="C121" s="723">
        <v>262</v>
      </c>
      <c r="D121" s="724">
        <v>408.1</v>
      </c>
      <c r="E121" s="719" t="s">
        <v>1877</v>
      </c>
      <c r="F121" s="721"/>
      <c r="G121" s="721">
        <f>VLOOKUP($E121,ratio,2,FALSE)*$F121</f>
        <v>0</v>
      </c>
      <c r="H121" s="721">
        <f>VLOOKUP($E121,ratio,3,FALSE)*$F121</f>
        <v>0</v>
      </c>
      <c r="I121" s="722">
        <f>VLOOKUP($E121,ratio,4,FALSE)*$F121</f>
        <v>0</v>
      </c>
      <c r="K121" s="227"/>
    </row>
    <row r="122" spans="1:11" ht="15.75" customHeight="1">
      <c r="A122" s="490"/>
      <c r="B122" s="198" t="s">
        <v>55</v>
      </c>
      <c r="C122" s="717">
        <v>262</v>
      </c>
      <c r="D122" s="718">
        <v>408.1</v>
      </c>
      <c r="E122" s="719" t="s">
        <v>844</v>
      </c>
      <c r="F122" s="721"/>
      <c r="G122" s="721">
        <f>VLOOKUP($E122,ratio,2,FALSE)*$F122</f>
        <v>0</v>
      </c>
      <c r="H122" s="721">
        <f>VLOOKUP($E122,ratio,3,FALSE)*$F122</f>
        <v>0</v>
      </c>
      <c r="I122" s="722">
        <f>VLOOKUP($E122,ratio,4,FALSE)*$F122</f>
        <v>0</v>
      </c>
      <c r="K122" s="227"/>
    </row>
    <row r="123" spans="1:11" ht="15.75" customHeight="1">
      <c r="A123" s="490"/>
      <c r="B123" s="198" t="s">
        <v>693</v>
      </c>
      <c r="C123" s="723">
        <v>262</v>
      </c>
      <c r="D123" s="724">
        <v>408.1</v>
      </c>
      <c r="E123" s="719" t="s">
        <v>844</v>
      </c>
      <c r="F123" s="721"/>
      <c r="G123" s="721">
        <f>VLOOKUP($E123,ratio,2,FALSE)*$F123</f>
        <v>0</v>
      </c>
      <c r="H123" s="721">
        <f>VLOOKUP($E123,ratio,3,FALSE)*$F123</f>
        <v>0</v>
      </c>
      <c r="I123" s="722">
        <f>VLOOKUP($E123,ratio,4,FALSE)*$F123</f>
        <v>0</v>
      </c>
      <c r="K123" s="227"/>
    </row>
    <row r="124" spans="1:11" ht="15.75" customHeight="1">
      <c r="A124" s="725" t="s">
        <v>1393</v>
      </c>
      <c r="B124" s="198"/>
      <c r="C124" s="726"/>
      <c r="D124" s="727"/>
      <c r="E124" s="728"/>
      <c r="F124" s="729">
        <f>SUM(F120:F123)</f>
        <v>0</v>
      </c>
      <c r="G124" s="729">
        <f>SUM(G122:G123)</f>
        <v>0</v>
      </c>
      <c r="H124" s="729">
        <f>SUM(H122:H123)</f>
        <v>0</v>
      </c>
      <c r="I124" s="730">
        <f>SUM(I122:I123)</f>
        <v>0</v>
      </c>
      <c r="K124" s="227"/>
    </row>
    <row r="125" spans="1:11" ht="15.75" customHeight="1">
      <c r="A125" s="490"/>
      <c r="B125" s="198"/>
      <c r="C125" s="540"/>
      <c r="D125" s="712"/>
      <c r="E125" s="713"/>
      <c r="F125" s="714"/>
      <c r="G125" s="714"/>
      <c r="H125" s="714"/>
      <c r="I125" s="735"/>
      <c r="K125" s="227"/>
    </row>
    <row r="126" spans="1:11" ht="15.75" customHeight="1">
      <c r="A126" s="490"/>
      <c r="B126" s="198"/>
      <c r="C126" s="540"/>
      <c r="D126" s="712"/>
      <c r="E126" s="713"/>
      <c r="F126" s="714"/>
      <c r="G126" s="714"/>
      <c r="H126" s="714"/>
      <c r="I126" s="735"/>
      <c r="K126" s="227"/>
    </row>
    <row r="127" spans="1:11" ht="15.75" customHeight="1">
      <c r="A127" s="725" t="s">
        <v>742</v>
      </c>
      <c r="B127" s="736"/>
      <c r="C127" s="726"/>
      <c r="D127" s="727"/>
      <c r="E127" s="728"/>
      <c r="F127" s="729">
        <f>F13+F19+F28+F33+F48+F55+F61+F65+F79+F83+F93+F106+F117+F124</f>
        <v>156981181</v>
      </c>
      <c r="G127" s="729">
        <f>G13+G19+G28+G33+G48+G55+G61+G65+G79+G83+G93+G106+G117+G124</f>
        <v>18228052.009446323</v>
      </c>
      <c r="H127" s="729">
        <f>H13+H19+H28+H33+H48+H55+H61+H65+H79+H83+H93+H106+H117+H124</f>
        <v>1629331.5084559766</v>
      </c>
      <c r="I127" s="729">
        <f>I13+I19+I28+I33+I48+I55+I61+I65+I79+I83+I93+I106+I117+I124</f>
        <v>137123797.47437927</v>
      </c>
      <c r="K127" s="227"/>
    </row>
    <row r="128" spans="1:11" ht="15.75" customHeight="1" thickBot="1">
      <c r="A128" s="762"/>
      <c r="B128" s="569"/>
      <c r="C128" s="569"/>
      <c r="D128" s="569"/>
      <c r="E128" s="569"/>
      <c r="F128" s="569"/>
      <c r="G128" s="569"/>
      <c r="H128" s="569"/>
      <c r="I128" s="570"/>
      <c r="K128" s="227"/>
    </row>
    <row r="129" spans="1:11" ht="16.5" thickTop="1">
      <c r="A129" s="227"/>
      <c r="B129" s="227"/>
      <c r="C129" s="227"/>
      <c r="D129" s="227"/>
      <c r="E129" s="227"/>
      <c r="F129" s="227"/>
      <c r="G129" s="227"/>
      <c r="H129" s="227"/>
      <c r="I129" s="227"/>
      <c r="K129" s="227"/>
    </row>
    <row r="130" spans="1:11" ht="15.75">
      <c r="A130" s="227"/>
      <c r="B130" s="227"/>
      <c r="C130" s="227"/>
      <c r="D130" s="227"/>
      <c r="E130" s="227"/>
      <c r="F130" s="227"/>
      <c r="G130" s="227"/>
      <c r="H130" s="227"/>
      <c r="I130" s="227"/>
      <c r="K130" s="227"/>
    </row>
    <row r="131" spans="1:11" ht="15.75">
      <c r="A131" s="227"/>
      <c r="B131" s="227"/>
      <c r="C131" s="227"/>
      <c r="D131" s="227"/>
      <c r="E131" s="227"/>
      <c r="F131" s="227"/>
      <c r="G131" s="227"/>
      <c r="H131" s="227"/>
      <c r="I131" s="227"/>
      <c r="K131" s="227"/>
    </row>
    <row r="132" spans="1:11" ht="15.75">
      <c r="A132" s="227"/>
      <c r="B132" s="227"/>
      <c r="C132" s="227"/>
      <c r="D132" s="227"/>
      <c r="E132" s="227"/>
      <c r="F132" s="227"/>
      <c r="G132" s="227"/>
      <c r="H132" s="227"/>
      <c r="I132" s="227"/>
      <c r="K132" s="227"/>
    </row>
    <row r="133" spans="1:11" ht="15.75">
      <c r="A133" s="227"/>
      <c r="B133" s="227"/>
      <c r="C133" s="227"/>
      <c r="D133" s="227"/>
      <c r="E133" s="227"/>
      <c r="F133" s="227"/>
      <c r="G133" s="227"/>
      <c r="H133" s="227"/>
      <c r="I133" s="227"/>
      <c r="K133" s="227"/>
    </row>
    <row r="134" spans="1:11" ht="15.75">
      <c r="A134" s="227"/>
      <c r="B134" s="227"/>
      <c r="C134" s="227"/>
      <c r="D134" s="227"/>
      <c r="E134" s="227"/>
      <c r="F134" s="227"/>
      <c r="G134" s="227"/>
      <c r="H134" s="227"/>
      <c r="I134" s="227"/>
      <c r="K134" s="227"/>
    </row>
    <row r="135" spans="1:11" ht="15.75">
      <c r="A135" s="227"/>
      <c r="B135" s="227"/>
      <c r="C135" s="227"/>
      <c r="D135" s="227"/>
      <c r="E135" s="227"/>
      <c r="F135" s="227"/>
      <c r="G135" s="227"/>
      <c r="H135" s="227"/>
      <c r="I135" s="227"/>
      <c r="K135" s="227"/>
    </row>
    <row r="136" spans="1:11" ht="15.75">
      <c r="A136" s="227"/>
      <c r="B136" s="227"/>
      <c r="C136" s="227"/>
      <c r="D136" s="227"/>
      <c r="E136" s="227"/>
      <c r="F136" s="227"/>
      <c r="G136" s="227"/>
      <c r="H136" s="227"/>
      <c r="I136" s="227"/>
      <c r="K136" s="227"/>
    </row>
  </sheetData>
  <sheetProtection/>
  <mergeCells count="11">
    <mergeCell ref="G5:G7"/>
    <mergeCell ref="H5:H7"/>
    <mergeCell ref="I5:I7"/>
    <mergeCell ref="B36:I39"/>
    <mergeCell ref="A5:B7"/>
    <mergeCell ref="E5:E7"/>
    <mergeCell ref="F5:F7"/>
    <mergeCell ref="A1:I1"/>
    <mergeCell ref="A2:I2"/>
    <mergeCell ref="A3:I3"/>
    <mergeCell ref="A4:I4"/>
  </mergeCells>
  <printOptions horizontalCentered="1"/>
  <pageMargins left="0.2" right="0.28" top="0.75" bottom="0.75" header="0.25" footer="0.25"/>
  <pageSetup fitToHeight="2" horizontalDpi="600" verticalDpi="600" orientation="landscape" paperSize="9" scale="80" r:id="rId1"/>
  <headerFooter alignWithMargins="0">
    <oddHeader>&amp;CDRAFT  For Discussion Purposes Only</oddHeader>
    <oddFooter>&amp;L&amp;F
With PWM Suggestions&amp;CPage &amp;P of &amp;N&amp;R&amp;D</oddFooter>
  </headerFooter>
  <rowBreaks count="4" manualBreakCount="4">
    <brk id="40" max="8" man="1"/>
    <brk id="66" max="8" man="1"/>
    <brk id="94" max="8" man="1"/>
    <brk id="118" max="8" man="1"/>
  </rowBreaks>
</worksheet>
</file>

<file path=xl/worksheets/sheet8.xml><?xml version="1.0" encoding="utf-8"?>
<worksheet xmlns="http://schemas.openxmlformats.org/spreadsheetml/2006/main" xmlns:r="http://schemas.openxmlformats.org/officeDocument/2006/relationships">
  <sheetPr>
    <tabColor indexed="46"/>
  </sheetPr>
  <dimension ref="A1:J65"/>
  <sheetViews>
    <sheetView zoomScale="75" zoomScaleNormal="75" zoomScalePageLayoutView="0" workbookViewId="0" topLeftCell="A9">
      <selection activeCell="E52" sqref="E52"/>
    </sheetView>
  </sheetViews>
  <sheetFormatPr defaultColWidth="9.00390625" defaultRowHeight="15.75"/>
  <cols>
    <col min="1" max="1" width="5.375" style="172" customWidth="1"/>
    <col min="2" max="2" width="25.00390625" style="172" customWidth="1"/>
    <col min="3" max="4" width="10.625" style="172" customWidth="1"/>
    <col min="5" max="5" width="10.00390625" style="172" customWidth="1"/>
    <col min="6" max="6" width="9.375" style="172" customWidth="1"/>
    <col min="7" max="10" width="14.50390625" style="172" customWidth="1"/>
    <col min="11" max="16384" width="9.00390625" style="172" customWidth="1"/>
  </cols>
  <sheetData>
    <row r="1" spans="1:10" ht="19.5" thickTop="1">
      <c r="A1" s="930" t="s">
        <v>574</v>
      </c>
      <c r="B1" s="931"/>
      <c r="C1" s="931"/>
      <c r="D1" s="931"/>
      <c r="E1" s="931"/>
      <c r="F1" s="931"/>
      <c r="G1" s="931"/>
      <c r="H1" s="931"/>
      <c r="I1" s="931"/>
      <c r="J1" s="932"/>
    </row>
    <row r="2" spans="1:10" ht="15.75">
      <c r="A2" s="933" t="s">
        <v>575</v>
      </c>
      <c r="B2" s="934"/>
      <c r="C2" s="934"/>
      <c r="D2" s="934"/>
      <c r="E2" s="934"/>
      <c r="F2" s="934"/>
      <c r="G2" s="934"/>
      <c r="H2" s="934"/>
      <c r="I2" s="934"/>
      <c r="J2" s="935"/>
    </row>
    <row r="3" spans="1:10" ht="15.75">
      <c r="A3" s="936" t="s">
        <v>576</v>
      </c>
      <c r="B3" s="937"/>
      <c r="C3" s="937"/>
      <c r="D3" s="937"/>
      <c r="E3" s="937"/>
      <c r="F3" s="937"/>
      <c r="G3" s="937"/>
      <c r="H3" s="937"/>
      <c r="I3" s="937"/>
      <c r="J3" s="938"/>
    </row>
    <row r="4" spans="1:10" ht="24.75" customHeight="1" thickBot="1">
      <c r="A4" s="976" t="s">
        <v>743</v>
      </c>
      <c r="B4" s="977"/>
      <c r="C4" s="977"/>
      <c r="D4" s="977"/>
      <c r="E4" s="977"/>
      <c r="F4" s="977"/>
      <c r="G4" s="977"/>
      <c r="H4" s="977"/>
      <c r="I4" s="977"/>
      <c r="J4" s="978"/>
    </row>
    <row r="5" spans="1:10" ht="16.5" thickBot="1">
      <c r="A5" s="942" t="s">
        <v>1885</v>
      </c>
      <c r="B5" s="943"/>
      <c r="C5" s="763" t="s">
        <v>837</v>
      </c>
      <c r="D5" s="764"/>
      <c r="E5" s="376" t="s">
        <v>838</v>
      </c>
      <c r="F5" s="377"/>
      <c r="G5" s="1002" t="s">
        <v>1887</v>
      </c>
      <c r="H5" s="994" t="s">
        <v>1888</v>
      </c>
      <c r="I5" s="994" t="s">
        <v>1889</v>
      </c>
      <c r="J5" s="916" t="s">
        <v>839</v>
      </c>
    </row>
    <row r="6" spans="1:10" ht="16.5" thickBot="1">
      <c r="A6" s="944"/>
      <c r="B6" s="945"/>
      <c r="C6" s="379" t="s">
        <v>840</v>
      </c>
      <c r="D6" s="378" t="s">
        <v>1879</v>
      </c>
      <c r="E6" s="381" t="s">
        <v>1886</v>
      </c>
      <c r="F6" s="382"/>
      <c r="G6" s="1003"/>
      <c r="H6" s="995"/>
      <c r="I6" s="995"/>
      <c r="J6" s="914"/>
    </row>
    <row r="7" spans="1:10" ht="16.5" thickBot="1">
      <c r="A7" s="965"/>
      <c r="B7" s="966"/>
      <c r="C7" s="648" t="s">
        <v>841</v>
      </c>
      <c r="D7" s="647" t="s">
        <v>579</v>
      </c>
      <c r="E7" s="765" t="s">
        <v>842</v>
      </c>
      <c r="F7" s="765" t="s">
        <v>843</v>
      </c>
      <c r="G7" s="1005"/>
      <c r="H7" s="1006"/>
      <c r="I7" s="1006"/>
      <c r="J7" s="962"/>
    </row>
    <row r="8" spans="1:10" ht="16.5" thickTop="1">
      <c r="A8" s="766" t="s">
        <v>212</v>
      </c>
      <c r="B8" s="229"/>
      <c r="C8" s="230"/>
      <c r="D8" s="231"/>
      <c r="E8" s="146"/>
      <c r="F8" s="146"/>
      <c r="G8" s="148"/>
      <c r="H8" s="148"/>
      <c r="I8" s="148"/>
      <c r="J8" s="433"/>
    </row>
    <row r="9" spans="1:10" ht="15.75">
      <c r="A9" s="766"/>
      <c r="B9" s="767" t="s">
        <v>913</v>
      </c>
      <c r="C9" s="768">
        <v>114</v>
      </c>
      <c r="D9" s="769">
        <v>407.3</v>
      </c>
      <c r="E9" s="719" t="s">
        <v>1872</v>
      </c>
      <c r="F9" s="719" t="s">
        <v>844</v>
      </c>
      <c r="G9" s="420"/>
      <c r="H9" s="770"/>
      <c r="I9" s="770"/>
      <c r="J9" s="771"/>
    </row>
    <row r="10" spans="1:10" ht="15.75">
      <c r="A10" s="766"/>
      <c r="B10" s="767" t="s">
        <v>914</v>
      </c>
      <c r="C10" s="768">
        <v>114</v>
      </c>
      <c r="D10" s="769">
        <v>407.4</v>
      </c>
      <c r="E10" s="719" t="s">
        <v>1872</v>
      </c>
      <c r="F10" s="719" t="s">
        <v>844</v>
      </c>
      <c r="G10" s="420"/>
      <c r="H10" s="770"/>
      <c r="I10" s="770"/>
      <c r="J10" s="771"/>
    </row>
    <row r="11" spans="1:10" ht="15.75">
      <c r="A11" s="653"/>
      <c r="B11" s="772" t="s">
        <v>915</v>
      </c>
      <c r="C11" s="768">
        <v>114</v>
      </c>
      <c r="D11" s="769">
        <v>411.6</v>
      </c>
      <c r="E11" s="773" t="s">
        <v>1872</v>
      </c>
      <c r="F11" s="719" t="s">
        <v>844</v>
      </c>
      <c r="G11" s="232">
        <f>-'114-117 Statement of Income'!J21</f>
        <v>-969412</v>
      </c>
      <c r="H11" s="770"/>
      <c r="I11" s="770"/>
      <c r="J11" s="771"/>
    </row>
    <row r="12" spans="1:10" ht="15.75">
      <c r="A12" s="653"/>
      <c r="B12" s="772" t="s">
        <v>916</v>
      </c>
      <c r="C12" s="768">
        <v>114</v>
      </c>
      <c r="D12" s="769" t="s">
        <v>213</v>
      </c>
      <c r="E12" s="773" t="s">
        <v>1872</v>
      </c>
      <c r="F12" s="719" t="s">
        <v>844</v>
      </c>
      <c r="G12" s="232">
        <f>'114-117 Statement of Income'!J22</f>
        <v>376588</v>
      </c>
      <c r="H12" s="774"/>
      <c r="I12" s="774"/>
      <c r="J12" s="775"/>
    </row>
    <row r="13" spans="1:10" ht="15.75">
      <c r="A13" s="653"/>
      <c r="B13" s="772" t="s">
        <v>917</v>
      </c>
      <c r="C13" s="768">
        <v>114</v>
      </c>
      <c r="D13" s="769">
        <v>411.8</v>
      </c>
      <c r="E13" s="773" t="s">
        <v>845</v>
      </c>
      <c r="F13" s="773"/>
      <c r="G13" s="774">
        <v>0</v>
      </c>
      <c r="H13" s="774">
        <f>VLOOKUP($E13,ratio,2,FALSE)*$G13</f>
        <v>0</v>
      </c>
      <c r="I13" s="774">
        <f>VLOOKUP($E13,ratio,3,FALSE)*$G13</f>
        <v>0</v>
      </c>
      <c r="J13" s="775">
        <f>VLOOKUP($E13,ratio,4,FALSE)*$G13</f>
        <v>0</v>
      </c>
    </row>
    <row r="14" spans="1:10" ht="15.75">
      <c r="A14" s="653"/>
      <c r="B14" s="772" t="s">
        <v>918</v>
      </c>
      <c r="C14" s="768">
        <v>114</v>
      </c>
      <c r="D14" s="769">
        <v>411.9</v>
      </c>
      <c r="E14" s="773" t="s">
        <v>845</v>
      </c>
      <c r="F14" s="773"/>
      <c r="G14" s="774">
        <v>0</v>
      </c>
      <c r="H14" s="774">
        <f>VLOOKUP($E14,ratio,2,FALSE)*$G14</f>
        <v>0</v>
      </c>
      <c r="I14" s="774">
        <f>VLOOKUP($E14,ratio,3,FALSE)*$G14</f>
        <v>0</v>
      </c>
      <c r="J14" s="775">
        <f>VLOOKUP($E14,ratio,4,FALSE)*$G14</f>
        <v>0</v>
      </c>
    </row>
    <row r="15" spans="1:10" ht="15.75">
      <c r="A15" s="653"/>
      <c r="B15" s="772" t="s">
        <v>919</v>
      </c>
      <c r="C15" s="776">
        <v>114</v>
      </c>
      <c r="D15" s="777">
        <v>421</v>
      </c>
      <c r="E15" s="778" t="s">
        <v>1872</v>
      </c>
      <c r="F15" s="778" t="s">
        <v>845</v>
      </c>
      <c r="G15" s="779"/>
      <c r="H15" s="774"/>
      <c r="I15" s="774"/>
      <c r="J15" s="775"/>
    </row>
    <row r="16" spans="1:10" ht="15.75">
      <c r="A16" s="415" t="s">
        <v>227</v>
      </c>
      <c r="B16" s="780"/>
      <c r="C16" s="1007"/>
      <c r="D16" s="1008"/>
      <c r="E16" s="1008"/>
      <c r="F16" s="1009"/>
      <c r="G16" s="781">
        <f>SUM(G11:G12)</f>
        <v>-592824</v>
      </c>
      <c r="H16" s="782">
        <f>SUM(H11:H12)</f>
        <v>0</v>
      </c>
      <c r="I16" s="782">
        <f>SUM(I11:I12)</f>
        <v>0</v>
      </c>
      <c r="J16" s="783">
        <f>SUM(J11:J12)</f>
        <v>0</v>
      </c>
    </row>
    <row r="17" spans="1:10" ht="15.75">
      <c r="A17" s="784"/>
      <c r="B17" s="780"/>
      <c r="C17" s="290"/>
      <c r="D17" s="290"/>
      <c r="E17" s="290"/>
      <c r="F17" s="290"/>
      <c r="G17" s="291"/>
      <c r="H17" s="291"/>
      <c r="I17" s="291"/>
      <c r="J17" s="785"/>
    </row>
    <row r="18" spans="1:10" ht="15.75">
      <c r="A18" s="385" t="s">
        <v>920</v>
      </c>
      <c r="B18" s="780"/>
      <c r="C18" s="290"/>
      <c r="D18" s="290"/>
      <c r="E18" s="290"/>
      <c r="F18" s="290"/>
      <c r="G18" s="291"/>
      <c r="H18" s="291"/>
      <c r="I18" s="291"/>
      <c r="J18" s="785"/>
    </row>
    <row r="19" spans="1:10" ht="15.75">
      <c r="A19" s="786"/>
      <c r="B19" s="787" t="s">
        <v>214</v>
      </c>
      <c r="C19" s="788">
        <v>310</v>
      </c>
      <c r="D19" s="789">
        <v>447</v>
      </c>
      <c r="E19" s="778" t="s">
        <v>845</v>
      </c>
      <c r="F19" s="778"/>
      <c r="G19" s="232">
        <f>'PP &amp; OSS WorkSheet'!D34</f>
        <v>202397803</v>
      </c>
      <c r="H19" s="774">
        <f>VLOOKUP($E19,ratio,2,FALSE)*$G19</f>
        <v>202397803</v>
      </c>
      <c r="I19" s="774">
        <f>VLOOKUP($E19,ratio,3,FALSE)*$G19</f>
        <v>0</v>
      </c>
      <c r="J19" s="775">
        <f>VLOOKUP($E19,ratio,4,FALSE)*$G19</f>
        <v>0</v>
      </c>
    </row>
    <row r="20" spans="1:10" ht="15.75">
      <c r="A20" s="424" t="s">
        <v>215</v>
      </c>
      <c r="B20" s="233"/>
      <c r="C20" s="1007"/>
      <c r="D20" s="1008"/>
      <c r="E20" s="1008"/>
      <c r="F20" s="1009"/>
      <c r="G20" s="781">
        <f>SUM(G19)</f>
        <v>202397803</v>
      </c>
      <c r="H20" s="782">
        <f>SUM(H19)</f>
        <v>202397803</v>
      </c>
      <c r="I20" s="782">
        <f>SUM(I19)</f>
        <v>0</v>
      </c>
      <c r="J20" s="783">
        <f>SUM(J19)</f>
        <v>0</v>
      </c>
    </row>
    <row r="21" spans="1:10" ht="15.75">
      <c r="A21" s="790"/>
      <c r="B21" s="233"/>
      <c r="C21" s="290"/>
      <c r="D21" s="290"/>
      <c r="E21" s="290"/>
      <c r="F21" s="290"/>
      <c r="G21" s="291"/>
      <c r="H21" s="291"/>
      <c r="I21" s="291"/>
      <c r="J21" s="785"/>
    </row>
    <row r="22" spans="1:10" ht="15.75">
      <c r="A22" s="449" t="s">
        <v>216</v>
      </c>
      <c r="B22" s="233"/>
      <c r="C22" s="290"/>
      <c r="D22" s="290"/>
      <c r="E22" s="290"/>
      <c r="F22" s="290"/>
      <c r="G22" s="291"/>
      <c r="H22" s="291"/>
      <c r="I22" s="291"/>
      <c r="J22" s="785"/>
    </row>
    <row r="23" spans="1:10" ht="15.75">
      <c r="A23" s="406"/>
      <c r="B23" s="470" t="s">
        <v>217</v>
      </c>
      <c r="C23" s="791">
        <v>300</v>
      </c>
      <c r="D23" s="719">
        <v>450</v>
      </c>
      <c r="E23" s="773" t="s">
        <v>844</v>
      </c>
      <c r="F23" s="773"/>
      <c r="G23" s="232">
        <f>+'300-301 Elect Oper Revenues'!G17</f>
        <v>2857384</v>
      </c>
      <c r="H23" s="774">
        <f>VLOOKUP($E23,ratio,2,FALSE)*$G23</f>
        <v>0</v>
      </c>
      <c r="I23" s="774">
        <f>VLOOKUP($E23,ratio,3,FALSE)*$G23</f>
        <v>0</v>
      </c>
      <c r="J23" s="775">
        <f>VLOOKUP($E23,ratio,4,FALSE)*$G23</f>
        <v>2857384</v>
      </c>
    </row>
    <row r="24" spans="1:10" ht="15.75">
      <c r="A24" s="406"/>
      <c r="B24" s="470" t="s">
        <v>218</v>
      </c>
      <c r="C24" s="791">
        <v>300</v>
      </c>
      <c r="D24" s="719" t="s">
        <v>219</v>
      </c>
      <c r="E24" s="773" t="s">
        <v>844</v>
      </c>
      <c r="F24" s="773"/>
      <c r="G24" s="232">
        <f>+'300-301 Elect Oper Revenues'!G18</f>
        <v>12159569</v>
      </c>
      <c r="H24" s="774">
        <f>VLOOKUP($E24,ratio,2,FALSE)*$G24</f>
        <v>0</v>
      </c>
      <c r="I24" s="774">
        <f>VLOOKUP($E24,ratio,3,FALSE)*$G24</f>
        <v>0</v>
      </c>
      <c r="J24" s="775">
        <f>VLOOKUP($E24,ratio,4,FALSE)*$G24</f>
        <v>12159569</v>
      </c>
    </row>
    <row r="25" spans="1:10" ht="15.75">
      <c r="A25" s="406"/>
      <c r="B25" s="470" t="s">
        <v>220</v>
      </c>
      <c r="C25" s="791">
        <v>300</v>
      </c>
      <c r="D25" s="719" t="s">
        <v>221</v>
      </c>
      <c r="E25" s="773" t="s">
        <v>845</v>
      </c>
      <c r="F25" s="773"/>
      <c r="G25" s="232">
        <f>+'300-301 Elect Oper Revenues'!G19</f>
        <v>0</v>
      </c>
      <c r="H25" s="774">
        <f>VLOOKUP($E25,ratio,2,FALSE)*$G25</f>
        <v>0</v>
      </c>
      <c r="I25" s="774">
        <f>VLOOKUP($E25,ratio,3,FALSE)*$G25</f>
        <v>0</v>
      </c>
      <c r="J25" s="775">
        <f>VLOOKUP($E25,ratio,4,FALSE)*$G25</f>
        <v>0</v>
      </c>
    </row>
    <row r="26" spans="1:10" ht="15.75">
      <c r="A26" s="406"/>
      <c r="B26" s="470" t="s">
        <v>222</v>
      </c>
      <c r="C26" s="791">
        <v>300</v>
      </c>
      <c r="D26" s="719" t="s">
        <v>223</v>
      </c>
      <c r="E26" s="773" t="s">
        <v>1892</v>
      </c>
      <c r="F26" s="773"/>
      <c r="G26" s="232">
        <f>+'300-301 Elect Oper Revenues'!G20</f>
        <v>11031178</v>
      </c>
      <c r="H26" s="774">
        <f>VLOOKUP($E26,ratio,2,FALSE)*$G26</f>
        <v>0</v>
      </c>
      <c r="I26" s="774">
        <f>VLOOKUP($E26,ratio,3,FALSE)*$G26</f>
        <v>1133423.1642388029</v>
      </c>
      <c r="J26" s="775">
        <f>VLOOKUP($E26,ratio,4,FALSE)*$G26</f>
        <v>9897754.835761197</v>
      </c>
    </row>
    <row r="27" spans="1:10" ht="15.75">
      <c r="A27" s="406"/>
      <c r="B27" s="470" t="s">
        <v>224</v>
      </c>
      <c r="C27" s="791">
        <v>300</v>
      </c>
      <c r="D27" s="719">
        <v>455</v>
      </c>
      <c r="E27" s="773" t="s">
        <v>844</v>
      </c>
      <c r="F27" s="773"/>
      <c r="G27" s="232">
        <f>+'300-301 Elect Oper Revenues'!G21</f>
        <v>0</v>
      </c>
      <c r="H27" s="774">
        <f>VLOOKUP($E27,ratio,2,FALSE)*$G27</f>
        <v>0</v>
      </c>
      <c r="I27" s="774">
        <f>VLOOKUP($E27,ratio,3,FALSE)*$G27</f>
        <v>0</v>
      </c>
      <c r="J27" s="775">
        <f>VLOOKUP($E27,ratio,4,FALSE)*$G27</f>
        <v>0</v>
      </c>
    </row>
    <row r="28" spans="1:10" ht="15.75">
      <c r="A28" s="406"/>
      <c r="B28" s="470" t="s">
        <v>744</v>
      </c>
      <c r="C28" s="791">
        <v>300</v>
      </c>
      <c r="D28" s="719" t="s">
        <v>225</v>
      </c>
      <c r="E28" s="773" t="s">
        <v>1872</v>
      </c>
      <c r="F28" s="773" t="s">
        <v>845</v>
      </c>
      <c r="G28" s="232">
        <f>+'300-301 Elect Oper Revenues'!G22</f>
        <v>19606394</v>
      </c>
      <c r="H28" s="774"/>
      <c r="I28" s="774"/>
      <c r="J28" s="775"/>
    </row>
    <row r="29" spans="1:10" ht="15.75">
      <c r="A29" s="406"/>
      <c r="B29" s="470" t="s">
        <v>745</v>
      </c>
      <c r="C29" s="791">
        <v>330</v>
      </c>
      <c r="D29" s="773">
        <v>456.1</v>
      </c>
      <c r="E29" s="773" t="s">
        <v>846</v>
      </c>
      <c r="F29" s="773"/>
      <c r="G29" s="232">
        <f>+'300-301 Elect Oper Revenues'!G23</f>
        <v>9920949</v>
      </c>
      <c r="H29" s="774">
        <f>VLOOKUP($E29,ratio,2,FALSE)*$G29</f>
        <v>0</v>
      </c>
      <c r="I29" s="774">
        <f>VLOOKUP($E29,ratio,3,FALSE)*$G29</f>
        <v>9920949</v>
      </c>
      <c r="J29" s="775">
        <f>VLOOKUP($E29,ratio,4,FALSE)*$G29</f>
        <v>0</v>
      </c>
    </row>
    <row r="30" spans="1:10" ht="15.75">
      <c r="A30" s="434"/>
      <c r="B30" s="470"/>
      <c r="C30" s="552"/>
      <c r="D30" s="713"/>
      <c r="E30" s="290"/>
      <c r="F30" s="290"/>
      <c r="G30" s="291"/>
      <c r="H30" s="291"/>
      <c r="I30" s="291"/>
      <c r="J30" s="785"/>
    </row>
    <row r="31" spans="1:10" ht="15.75">
      <c r="A31" s="424" t="s">
        <v>226</v>
      </c>
      <c r="B31" s="233"/>
      <c r="C31" s="1007"/>
      <c r="D31" s="1008"/>
      <c r="E31" s="1008"/>
      <c r="F31" s="1009"/>
      <c r="G31" s="781">
        <f>SUM(G23:G30)</f>
        <v>55575474</v>
      </c>
      <c r="H31" s="782">
        <f>SUM(H23:H30)</f>
        <v>0</v>
      </c>
      <c r="I31" s="782">
        <f>SUM(I23:I30)</f>
        <v>11054372.164238803</v>
      </c>
      <c r="J31" s="783">
        <f>SUM(J23:J30)</f>
        <v>24914707.835761197</v>
      </c>
    </row>
    <row r="32" spans="1:10" ht="15.75">
      <c r="A32" s="792"/>
      <c r="B32" s="233"/>
      <c r="C32" s="290"/>
      <c r="D32" s="290"/>
      <c r="E32" s="290"/>
      <c r="F32" s="290"/>
      <c r="G32" s="291"/>
      <c r="H32" s="291"/>
      <c r="I32" s="291"/>
      <c r="J32" s="785"/>
    </row>
    <row r="33" spans="1:10" ht="15.75">
      <c r="A33" s="424" t="s">
        <v>227</v>
      </c>
      <c r="B33" s="233"/>
      <c r="C33" s="1007"/>
      <c r="D33" s="1008"/>
      <c r="E33" s="1008"/>
      <c r="F33" s="1009"/>
      <c r="G33" s="793">
        <f>+G31+G20+G16</f>
        <v>257380453</v>
      </c>
      <c r="H33" s="794">
        <f>+H31+H20+H16</f>
        <v>202397803</v>
      </c>
      <c r="I33" s="794">
        <f>+I31+I20+I16</f>
        <v>11054372.164238803</v>
      </c>
      <c r="J33" s="795">
        <f>+J31+J20+J16</f>
        <v>24914707.835761197</v>
      </c>
    </row>
    <row r="34" spans="1:10" ht="15.75">
      <c r="A34" s="432" t="s">
        <v>746</v>
      </c>
      <c r="B34" s="147"/>
      <c r="C34" s="470"/>
      <c r="D34" s="470"/>
      <c r="E34" s="470"/>
      <c r="F34" s="470"/>
      <c r="G34" s="457"/>
      <c r="H34" s="457"/>
      <c r="I34" s="457"/>
      <c r="J34" s="507"/>
    </row>
    <row r="35" spans="1:10" ht="15.75">
      <c r="A35" s="796"/>
      <c r="B35" s="133"/>
      <c r="C35" s="133"/>
      <c r="D35" s="133"/>
      <c r="E35" s="133"/>
      <c r="F35" s="133"/>
      <c r="G35" s="96"/>
      <c r="H35" s="96"/>
      <c r="I35" s="96"/>
      <c r="J35" s="705"/>
    </row>
    <row r="36" spans="1:10" ht="16.5" thickBot="1">
      <c r="A36" s="797"/>
      <c r="B36" s="798"/>
      <c r="C36" s="798"/>
      <c r="D36" s="798"/>
      <c r="E36" s="798"/>
      <c r="F36" s="798"/>
      <c r="G36" s="626"/>
      <c r="H36" s="626"/>
      <c r="I36" s="626"/>
      <c r="J36" s="627"/>
    </row>
    <row r="37" ht="16.5" thickTop="1"/>
    <row r="54" spans="1:7" ht="15.75">
      <c r="A54"/>
      <c r="B54"/>
      <c r="C54"/>
      <c r="D54"/>
      <c r="E54"/>
      <c r="F54"/>
      <c r="G54"/>
    </row>
    <row r="55" spans="1:7" ht="15.75">
      <c r="A55"/>
      <c r="B55"/>
      <c r="C55"/>
      <c r="D55"/>
      <c r="E55"/>
      <c r="F55"/>
      <c r="G55"/>
    </row>
    <row r="56" spans="1:7" ht="15.75">
      <c r="A56"/>
      <c r="B56"/>
      <c r="C56"/>
      <c r="D56"/>
      <c r="E56"/>
      <c r="F56"/>
      <c r="G56"/>
    </row>
    <row r="57" spans="1:7" ht="15.75">
      <c r="A57"/>
      <c r="B57"/>
      <c r="C57"/>
      <c r="D57"/>
      <c r="E57"/>
      <c r="F57"/>
      <c r="G57"/>
    </row>
    <row r="58" spans="1:7" ht="15.75">
      <c r="A58"/>
      <c r="B58"/>
      <c r="C58"/>
      <c r="D58"/>
      <c r="E58"/>
      <c r="F58"/>
      <c r="G58"/>
    </row>
    <row r="59" spans="1:7" ht="15.75">
      <c r="A59"/>
      <c r="B59"/>
      <c r="C59"/>
      <c r="D59"/>
      <c r="E59"/>
      <c r="F59"/>
      <c r="G59"/>
    </row>
    <row r="60" spans="1:7" ht="15.75">
      <c r="A60"/>
      <c r="B60"/>
      <c r="C60"/>
      <c r="D60"/>
      <c r="E60"/>
      <c r="F60"/>
      <c r="G60"/>
    </row>
    <row r="61" spans="1:7" ht="15.75">
      <c r="A61"/>
      <c r="B61"/>
      <c r="C61"/>
      <c r="D61"/>
      <c r="E61"/>
      <c r="F61"/>
      <c r="G61"/>
    </row>
    <row r="62" spans="1:7" ht="15.75">
      <c r="A62"/>
      <c r="B62"/>
      <c r="C62"/>
      <c r="D62"/>
      <c r="E62"/>
      <c r="F62"/>
      <c r="G62"/>
    </row>
    <row r="63" spans="1:7" ht="15.75">
      <c r="A63"/>
      <c r="B63"/>
      <c r="C63"/>
      <c r="D63"/>
      <c r="E63"/>
      <c r="F63"/>
      <c r="G63"/>
    </row>
    <row r="64" spans="1:7" ht="15.75">
      <c r="A64"/>
      <c r="B64"/>
      <c r="C64"/>
      <c r="D64"/>
      <c r="E64"/>
      <c r="F64"/>
      <c r="G64"/>
    </row>
    <row r="65" spans="1:7" ht="15.75">
      <c r="A65"/>
      <c r="B65"/>
      <c r="C65"/>
      <c r="D65"/>
      <c r="E65"/>
      <c r="F65"/>
      <c r="G65"/>
    </row>
  </sheetData>
  <sheetProtection/>
  <mergeCells count="13">
    <mergeCell ref="C16:F16"/>
    <mergeCell ref="C20:F20"/>
    <mergeCell ref="C31:F31"/>
    <mergeCell ref="C33:F33"/>
    <mergeCell ref="A1:J1"/>
    <mergeCell ref="A2:J2"/>
    <mergeCell ref="A3:J3"/>
    <mergeCell ref="A4:J4"/>
    <mergeCell ref="J5:J7"/>
    <mergeCell ref="A5:B7"/>
    <mergeCell ref="G5:G7"/>
    <mergeCell ref="H5:H7"/>
    <mergeCell ref="I5:I7"/>
  </mergeCells>
  <printOptions horizontalCentered="1"/>
  <pageMargins left="0.2" right="0.28" top="0.75" bottom="0.75" header="0.25" footer="0.25"/>
  <pageSetup horizontalDpi="600" verticalDpi="600" orientation="landscape" paperSize="9" scale="80" r:id="rId1"/>
  <headerFooter alignWithMargins="0">
    <oddHeader>&amp;CDRAFT  For Discussion Purposes Only</oddHeader>
    <oddFooter>&amp;L&amp;F&amp;CPage &amp;P of &amp;N&amp;R&amp;D</oddFooter>
  </headerFooter>
</worksheet>
</file>

<file path=xl/worksheets/sheet9.xml><?xml version="1.0" encoding="utf-8"?>
<worksheet xmlns="http://schemas.openxmlformats.org/spreadsheetml/2006/main" xmlns:r="http://schemas.openxmlformats.org/officeDocument/2006/relationships">
  <dimension ref="A1:Q65"/>
  <sheetViews>
    <sheetView zoomScalePageLayoutView="0" workbookViewId="0" topLeftCell="A19">
      <selection activeCell="J24" sqref="J24"/>
    </sheetView>
  </sheetViews>
  <sheetFormatPr defaultColWidth="9.00390625" defaultRowHeight="15.75"/>
  <cols>
    <col min="1" max="1" width="35.00390625" style="172" customWidth="1"/>
    <col min="2" max="2" width="11.00390625" style="0" customWidth="1"/>
    <col min="3" max="6" width="14.625" style="0" customWidth="1"/>
    <col min="7" max="7" width="16.625" style="0" customWidth="1"/>
  </cols>
  <sheetData>
    <row r="1" spans="1:17" s="172" customFormat="1" ht="18.75">
      <c r="A1" s="177" t="s">
        <v>574</v>
      </c>
      <c r="B1" s="179"/>
      <c r="C1" s="179"/>
      <c r="D1" s="179"/>
      <c r="E1" s="179"/>
      <c r="F1" s="179"/>
      <c r="G1"/>
      <c r="H1"/>
      <c r="I1"/>
      <c r="J1"/>
      <c r="K1"/>
      <c r="L1"/>
      <c r="M1"/>
      <c r="N1"/>
      <c r="O1"/>
      <c r="P1"/>
      <c r="Q1"/>
    </row>
    <row r="2" spans="1:17" s="172" customFormat="1" ht="15.75">
      <c r="A2" s="178" t="s">
        <v>575</v>
      </c>
      <c r="B2" s="179"/>
      <c r="C2" s="179"/>
      <c r="D2" s="179"/>
      <c r="E2" s="179"/>
      <c r="F2" s="179"/>
      <c r="G2"/>
      <c r="H2"/>
      <c r="I2"/>
      <c r="J2"/>
      <c r="K2"/>
      <c r="L2"/>
      <c r="M2"/>
      <c r="N2"/>
      <c r="O2"/>
      <c r="P2"/>
      <c r="Q2"/>
    </row>
    <row r="3" spans="1:17" s="172" customFormat="1" ht="15.75">
      <c r="A3" s="99" t="s">
        <v>576</v>
      </c>
      <c r="B3" s="179"/>
      <c r="C3" s="179"/>
      <c r="D3" s="179"/>
      <c r="E3" s="179"/>
      <c r="F3" s="179"/>
      <c r="G3"/>
      <c r="H3"/>
      <c r="I3"/>
      <c r="J3"/>
      <c r="K3"/>
      <c r="L3"/>
      <c r="M3"/>
      <c r="N3"/>
      <c r="O3"/>
      <c r="P3"/>
      <c r="Q3"/>
    </row>
    <row r="4" spans="1:17" s="172" customFormat="1" ht="15.75">
      <c r="A4" s="178"/>
      <c r="B4" s="179"/>
      <c r="C4" s="179"/>
      <c r="D4" s="179"/>
      <c r="E4" s="179"/>
      <c r="F4" s="179"/>
      <c r="G4"/>
      <c r="H4"/>
      <c r="I4"/>
      <c r="J4"/>
      <c r="K4"/>
      <c r="L4"/>
      <c r="M4"/>
      <c r="N4"/>
      <c r="O4"/>
      <c r="P4"/>
      <c r="Q4"/>
    </row>
    <row r="5" spans="1:17" s="172" customFormat="1" ht="15.75">
      <c r="A5" s="234" t="s">
        <v>230</v>
      </c>
      <c r="B5" s="179"/>
      <c r="C5" s="179"/>
      <c r="D5" s="179"/>
      <c r="E5" s="179"/>
      <c r="F5" s="179"/>
      <c r="G5"/>
      <c r="H5"/>
      <c r="I5"/>
      <c r="J5"/>
      <c r="K5"/>
      <c r="L5"/>
      <c r="M5"/>
      <c r="N5"/>
      <c r="O5"/>
      <c r="P5"/>
      <c r="Q5"/>
    </row>
    <row r="6" spans="1:8" s="172" customFormat="1" ht="15.75">
      <c r="A6" s="104"/>
      <c r="B6" s="106"/>
      <c r="C6" s="106"/>
      <c r="D6" s="107"/>
      <c r="E6" s="108"/>
      <c r="F6" s="109"/>
      <c r="G6" s="110"/>
      <c r="H6" s="111"/>
    </row>
    <row r="7" spans="1:6" s="172" customFormat="1" ht="15.75">
      <c r="A7" s="104"/>
      <c r="B7" s="187"/>
      <c r="C7" s="115" t="s">
        <v>1881</v>
      </c>
      <c r="D7" s="116"/>
      <c r="E7" s="116"/>
      <c r="F7" s="116" t="s">
        <v>1882</v>
      </c>
    </row>
    <row r="8" spans="3:6" s="172" customFormat="1" ht="16.5" thickBot="1">
      <c r="C8" s="117" t="s">
        <v>1887</v>
      </c>
      <c r="D8" s="118" t="s">
        <v>1888</v>
      </c>
      <c r="E8" s="118" t="s">
        <v>1889</v>
      </c>
      <c r="F8" s="118" t="s">
        <v>1890</v>
      </c>
    </row>
    <row r="9" spans="1:6" s="172" customFormat="1" ht="17.25" thickBot="1" thickTop="1">
      <c r="A9" s="176" t="s">
        <v>228</v>
      </c>
      <c r="B9" s="113"/>
      <c r="C9" s="235">
        <f>'Sch 3 - Expenses'!G91</f>
        <v>1582338664</v>
      </c>
      <c r="D9" s="235">
        <f>'Sch 3 - Expenses'!H91</f>
        <v>1214775067.8383594</v>
      </c>
      <c r="E9" s="235">
        <f>'Sch 3 - Expenses'!I91</f>
        <v>68069275.76788464</v>
      </c>
      <c r="F9" s="235">
        <f>'Sch 3 - Expenses'!J91</f>
        <v>275052503.9789196</v>
      </c>
    </row>
    <row r="10" spans="1:6" s="172" customFormat="1" ht="15.75">
      <c r="A10" s="169" t="s">
        <v>747</v>
      </c>
      <c r="B10" s="113"/>
      <c r="C10" s="288"/>
      <c r="D10" s="288"/>
      <c r="E10" s="288"/>
      <c r="F10" s="288"/>
    </row>
    <row r="11" spans="1:6" s="172" customFormat="1" ht="16.5" thickBot="1">
      <c r="A11" s="236"/>
      <c r="B11" s="113"/>
      <c r="C11" s="288"/>
      <c r="D11" s="288"/>
      <c r="E11" s="288"/>
      <c r="F11" s="288"/>
    </row>
    <row r="12" spans="1:6" s="172" customFormat="1" ht="16.5" thickBot="1">
      <c r="A12" s="176" t="s">
        <v>654</v>
      </c>
      <c r="B12" s="113"/>
      <c r="C12" s="235">
        <f>'Sch 2 -Rate of Return'!E32</f>
        <v>352395381.85130024</v>
      </c>
      <c r="D12" s="235">
        <f>'Sch 2 -Rate of Return'!F32</f>
        <v>147831732.87376186</v>
      </c>
      <c r="E12" s="235">
        <f>'Sch 2 -Rate of Return'!G32</f>
        <v>24567902.525082007</v>
      </c>
      <c r="F12" s="235">
        <f>'Sch 2 -Rate of Return'!H32</f>
        <v>161362804.43865258</v>
      </c>
    </row>
    <row r="13" spans="1:6" s="172" customFormat="1" ht="15.75">
      <c r="A13" s="169" t="s">
        <v>748</v>
      </c>
      <c r="B13" s="113"/>
      <c r="C13" s="288"/>
      <c r="D13" s="288"/>
      <c r="E13" s="288"/>
      <c r="F13" s="288"/>
    </row>
    <row r="14" spans="1:6" s="172" customFormat="1" ht="16.5" thickBot="1">
      <c r="A14" s="236"/>
      <c r="B14" s="113"/>
      <c r="C14" s="288"/>
      <c r="D14" s="288"/>
      <c r="E14" s="288"/>
      <c r="F14" s="288"/>
    </row>
    <row r="15" spans="1:6" s="172" customFormat="1" ht="16.5" thickBot="1">
      <c r="A15" s="176" t="s">
        <v>749</v>
      </c>
      <c r="B15" s="113"/>
      <c r="C15" s="235">
        <f>'Sch 3A - Taxes'!F127</f>
        <v>156981181</v>
      </c>
      <c r="D15" s="235">
        <f>'Sch 3A - Taxes'!G127</f>
        <v>18228052.009446323</v>
      </c>
      <c r="E15" s="235">
        <f>'Sch 3A - Taxes'!H127</f>
        <v>1629331.5084559766</v>
      </c>
      <c r="F15" s="235">
        <f>'Sch 3A - Taxes'!I127</f>
        <v>137123797.47437927</v>
      </c>
    </row>
    <row r="16" spans="1:6" s="172" customFormat="1" ht="15.75">
      <c r="A16" s="169" t="s">
        <v>750</v>
      </c>
      <c r="B16" s="113"/>
      <c r="C16" s="288"/>
      <c r="D16" s="288"/>
      <c r="E16" s="288"/>
      <c r="F16" s="288"/>
    </row>
    <row r="17" spans="1:6" s="172" customFormat="1" ht="16.5" thickBot="1">
      <c r="A17" s="236"/>
      <c r="B17" s="113"/>
      <c r="C17" s="288"/>
      <c r="D17" s="288"/>
      <c r="E17" s="288"/>
      <c r="F17" s="288"/>
    </row>
    <row r="18" spans="1:6" s="172" customFormat="1" ht="16.5" thickBot="1">
      <c r="A18" s="176" t="s">
        <v>227</v>
      </c>
      <c r="B18" s="113"/>
      <c r="C18" s="235">
        <f>'Sch 3B - Other Items'!G33</f>
        <v>257380453</v>
      </c>
      <c r="D18" s="235">
        <f>'Sch 3B - Other Items'!H33</f>
        <v>202397803</v>
      </c>
      <c r="E18" s="235">
        <f>'Sch 3B - Other Items'!I33</f>
        <v>11054372.164238803</v>
      </c>
      <c r="F18" s="235">
        <f>'Sch 3B - Other Items'!J33</f>
        <v>24914707.835761197</v>
      </c>
    </row>
    <row r="19" spans="1:6" s="172" customFormat="1" ht="15.75">
      <c r="A19" s="169" t="s">
        <v>751</v>
      </c>
      <c r="B19" s="113"/>
      <c r="C19" s="288"/>
      <c r="D19" s="288"/>
      <c r="E19" s="288"/>
      <c r="F19" s="288"/>
    </row>
    <row r="20" spans="1:6" s="172" customFormat="1" ht="16.5" thickBot="1">
      <c r="A20" s="236"/>
      <c r="B20" s="113"/>
      <c r="C20" s="288"/>
      <c r="D20" s="288"/>
      <c r="E20" s="288"/>
      <c r="F20" s="288"/>
    </row>
    <row r="21" spans="1:6" s="172" customFormat="1" ht="16.5" thickBot="1">
      <c r="A21" s="176" t="s">
        <v>229</v>
      </c>
      <c r="B21" s="113"/>
      <c r="C21" s="235">
        <f>C9+C12+C15-C18</f>
        <v>1834334773.8513002</v>
      </c>
      <c r="D21" s="235">
        <f>D9+D12+D15-D18</f>
        <v>1178437049.7215676</v>
      </c>
      <c r="E21" s="235">
        <f>E9+E12+E15-E18</f>
        <v>83212137.63718382</v>
      </c>
      <c r="F21" s="235">
        <f>F9+F12+F15-F18</f>
        <v>548624398.0561903</v>
      </c>
    </row>
    <row r="22" spans="1:9" s="172" customFormat="1" ht="15.75">
      <c r="A22" s="169" t="s">
        <v>752</v>
      </c>
      <c r="B22" s="170"/>
      <c r="C22" s="289"/>
      <c r="D22" s="289"/>
      <c r="E22" s="290"/>
      <c r="F22" s="291"/>
      <c r="G22" s="148"/>
      <c r="H22" s="148"/>
      <c r="I22" s="148"/>
    </row>
    <row r="23" s="172" customFormat="1" ht="15.75"/>
    <row r="24" s="172" customFormat="1" ht="16.5" thickBot="1"/>
    <row r="25" spans="1:6" s="172" customFormat="1" ht="16.5" thickBot="1">
      <c r="A25" s="237" t="s">
        <v>753</v>
      </c>
      <c r="B25" s="238"/>
      <c r="C25" s="239"/>
      <c r="D25" s="240"/>
      <c r="E25" s="240"/>
      <c r="F25" s="241"/>
    </row>
    <row r="26" spans="1:9" s="172" customFormat="1" ht="15.75">
      <c r="A26" s="242" t="s">
        <v>817</v>
      </c>
      <c r="B26" s="230"/>
      <c r="C26" s="243"/>
      <c r="D26" s="244">
        <f>D21</f>
        <v>1178437049.7215676</v>
      </c>
      <c r="E26" s="245"/>
      <c r="F26" s="246"/>
      <c r="G26" s="304"/>
      <c r="H26" s="304"/>
      <c r="I26" s="304"/>
    </row>
    <row r="27" spans="1:9" s="172" customFormat="1" ht="15.75">
      <c r="A27" s="242" t="s">
        <v>1889</v>
      </c>
      <c r="B27" s="230"/>
      <c r="C27" s="243"/>
      <c r="D27" s="247">
        <f>+E21</f>
        <v>83212137.63718382</v>
      </c>
      <c r="E27" s="245"/>
      <c r="F27" s="248"/>
      <c r="G27"/>
      <c r="H27"/>
      <c r="I27" s="303"/>
    </row>
    <row r="28" spans="1:9" s="172" customFormat="1" ht="16.5" thickBot="1">
      <c r="A28" s="242" t="s">
        <v>754</v>
      </c>
      <c r="B28" s="230"/>
      <c r="C28" s="243"/>
      <c r="D28" s="249"/>
      <c r="E28" s="245"/>
      <c r="F28" s="248"/>
      <c r="G28"/>
      <c r="H28"/>
      <c r="I28" s="303"/>
    </row>
    <row r="29" spans="1:9" s="172" customFormat="1" ht="16.5" thickBot="1">
      <c r="A29" s="250" t="s">
        <v>755</v>
      </c>
      <c r="B29" s="230"/>
      <c r="C29" s="243"/>
      <c r="D29" s="235">
        <f>D26+D27-D28</f>
        <v>1261649187.3587515</v>
      </c>
      <c r="E29" s="245"/>
      <c r="F29" s="248"/>
      <c r="G29"/>
      <c r="H29"/>
      <c r="I29" s="303"/>
    </row>
    <row r="30" spans="1:9" s="172" customFormat="1" ht="15.75">
      <c r="A30" s="242"/>
      <c r="B30" s="230"/>
      <c r="C30" s="243"/>
      <c r="D30" s="251"/>
      <c r="E30" s="245"/>
      <c r="F30" s="248"/>
      <c r="G30"/>
      <c r="H30"/>
      <c r="I30" s="328"/>
    </row>
    <row r="31" spans="1:9" s="172" customFormat="1" ht="16.5" thickBot="1">
      <c r="A31" s="252" t="s">
        <v>756</v>
      </c>
      <c r="B31" s="230"/>
      <c r="C31" s="243"/>
      <c r="D31" s="251"/>
      <c r="E31" s="245"/>
      <c r="F31" s="248"/>
      <c r="G31"/>
      <c r="H31"/>
      <c r="I31" s="98"/>
    </row>
    <row r="32" spans="1:9" s="172" customFormat="1" ht="15.75">
      <c r="A32" s="242" t="s">
        <v>757</v>
      </c>
      <c r="B32" s="230"/>
      <c r="C32" s="243"/>
      <c r="D32" s="329">
        <f>+'300-301 Elect Oper Revenues'!I11+SUM('310-311 Sales for Resale'!L4:L12)</f>
        <v>21099045</v>
      </c>
      <c r="E32" s="253"/>
      <c r="F32" s="248"/>
      <c r="G32"/>
      <c r="H32"/>
      <c r="I32" s="153"/>
    </row>
    <row r="33" spans="1:9" s="172" customFormat="1" ht="16.5" thickBot="1">
      <c r="A33" s="242" t="s">
        <v>758</v>
      </c>
      <c r="B33" s="230"/>
      <c r="C33" s="243"/>
      <c r="D33" s="254">
        <v>0</v>
      </c>
      <c r="E33" s="253"/>
      <c r="F33" s="248"/>
      <c r="G33"/>
      <c r="H33"/>
      <c r="I33" s="330"/>
    </row>
    <row r="34" spans="1:9" s="172" customFormat="1" ht="16.5" thickBot="1">
      <c r="A34" s="242" t="s">
        <v>759</v>
      </c>
      <c r="B34" s="230"/>
      <c r="C34" s="243"/>
      <c r="D34" s="235">
        <f>D32-D33</f>
        <v>21099045</v>
      </c>
      <c r="E34" s="253"/>
      <c r="F34" s="248"/>
      <c r="G34"/>
      <c r="H34"/>
      <c r="I34" s="153"/>
    </row>
    <row r="35" spans="1:9" s="172" customFormat="1" ht="16.5" thickBot="1">
      <c r="A35" s="242" t="s">
        <v>760</v>
      </c>
      <c r="B35" s="230"/>
      <c r="C35" s="243"/>
      <c r="D35" s="254">
        <f>D34*ROUND((722481/(14302495+1467050)),4)</f>
        <v>966336.261</v>
      </c>
      <c r="E35" s="331"/>
      <c r="F35" s="248"/>
      <c r="G35"/>
      <c r="H35"/>
      <c r="I35" s="153"/>
    </row>
    <row r="36" spans="1:9" s="172" customFormat="1" ht="16.5" thickBot="1">
      <c r="A36" s="250" t="s">
        <v>761</v>
      </c>
      <c r="B36" s="230"/>
      <c r="C36" s="243"/>
      <c r="D36" s="235">
        <f>D34+D35</f>
        <v>22065381.261</v>
      </c>
      <c r="E36" s="245"/>
      <c r="F36" s="255"/>
      <c r="G36"/>
      <c r="H36"/>
      <c r="I36" s="121"/>
    </row>
    <row r="37" spans="1:6" s="172" customFormat="1" ht="16.5" thickBot="1">
      <c r="A37" s="256"/>
      <c r="B37" s="230"/>
      <c r="C37" s="243"/>
      <c r="D37" s="257"/>
      <c r="E37" s="245"/>
      <c r="F37" s="258"/>
    </row>
    <row r="38" spans="1:6" s="172" customFormat="1" ht="16.5" thickBot="1">
      <c r="A38" s="259" t="s">
        <v>762</v>
      </c>
      <c r="B38" s="260"/>
      <c r="C38" s="261"/>
      <c r="D38" s="262">
        <f>D29/D36</f>
        <v>57.177765135138834</v>
      </c>
      <c r="E38" s="263"/>
      <c r="F38" s="264"/>
    </row>
    <row r="39" s="172" customFormat="1" ht="15.75"/>
    <row r="53" ht="15.75">
      <c r="A53"/>
    </row>
    <row r="54" ht="15.75">
      <c r="A54"/>
    </row>
    <row r="55" ht="15.75">
      <c r="A55"/>
    </row>
    <row r="56" ht="15.75">
      <c r="A56"/>
    </row>
    <row r="57" ht="15.75">
      <c r="A57"/>
    </row>
    <row r="58" ht="15.75">
      <c r="A58"/>
    </row>
    <row r="59" ht="15.75">
      <c r="A59"/>
    </row>
    <row r="60" ht="15.75">
      <c r="A60"/>
    </row>
    <row r="61" ht="15.75">
      <c r="A61"/>
    </row>
    <row r="62" ht="15.75">
      <c r="A62"/>
    </row>
    <row r="63" ht="15.75">
      <c r="A63"/>
    </row>
    <row r="64" ht="15.75">
      <c r="A64"/>
    </row>
    <row r="65" ht="15.75">
      <c r="A65"/>
    </row>
  </sheetData>
  <sheetProtection/>
  <printOptions horizontalCentered="1"/>
  <pageMargins left="0.75" right="0.75" top="1" bottom="1" header="0.5" footer="0.5"/>
  <pageSetup horizontalDpi="600" verticalDpi="600" orientation="landscape" scale="7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Manager>
  <Company>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title>
  <dc:subject> </dc:subject>
  <dc:creator> </dc:creator>
  <cp:keywords> </cp:keywords>
  <dc:description> </dc:description>
  <cp:lastModifiedBy>wmm4146</cp:lastModifiedBy>
  <cp:lastPrinted>2008-03-26T03:39:34Z</cp:lastPrinted>
  <dcterms:created xsi:type="dcterms:W3CDTF">2008-03-03T22:45:44Z</dcterms:created>
  <dcterms:modified xsi:type="dcterms:W3CDTF">2008-04-29T15:16:02Z</dcterms:modified>
  <cp:category> </cp:category>
  <cp:version/>
  <cp:contentType/>
  <cp:contentStatus/>
</cp:coreProperties>
</file>