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285" windowWidth="14940" windowHeight="7065" activeTab="0"/>
  </bookViews>
  <sheets>
    <sheet name="B - Summary of Requirements" sheetId="1" r:id="rId1"/>
    <sheet name="C - Improvements and Offsets" sheetId="2" r:id="rId2"/>
    <sheet name="D - Resources by Goal" sheetId="3" r:id="rId3"/>
    <sheet name="E - ATB Justification" sheetId="4" r:id="rId4"/>
    <sheet name="F - 2006 Availability" sheetId="5" r:id="rId5"/>
    <sheet name="G - 2007 Availability" sheetId="6" r:id="rId6"/>
    <sheet name="H - Reimbursable Resources" sheetId="7" r:id="rId7"/>
    <sheet name="I - Detail of Perm. Positions" sheetId="8" r:id="rId8"/>
    <sheet name="J - Program Financial Analysis" sheetId="9" r:id="rId9"/>
    <sheet name="K - Requirements by Grade" sheetId="10" r:id="rId10"/>
    <sheet name="L - Requirements by OC" sheetId="11" r:id="rId11"/>
    <sheet name="M - Studies and Reports" sheetId="12" r:id="rId12"/>
  </sheets>
  <definedNames>
    <definedName name="_xlnm.Print_Area" localSheetId="0">'B - Summary of Requirements'!$A$1:$AA$78</definedName>
    <definedName name="_xlnm.Print_Area" localSheetId="1">'C - Improvements and Offsets'!$A$1:$R$15</definedName>
    <definedName name="_xlnm.Print_Area" localSheetId="3">'E - ATB Justification'!$A$1:$M$59</definedName>
    <definedName name="_xlnm.Print_Area" localSheetId="6">'H - Reimbursable Resources'!$A$1:$Q$43</definedName>
    <definedName name="_xlnm.Print_Area" localSheetId="7">'I - Detail of Perm. Positions'!$A$1:$K$35</definedName>
    <definedName name="_xlnm.Print_Area" localSheetId="9">'K - Requirements by Grade'!$A$1:$N$29</definedName>
  </definedNames>
  <calcPr fullCalcOnLoad="1"/>
</workbook>
</file>

<file path=xl/sharedStrings.xml><?xml version="1.0" encoding="utf-8"?>
<sst xmlns="http://schemas.openxmlformats.org/spreadsheetml/2006/main" count="907" uniqueCount="350">
  <si>
    <t>GS-8, $39,262-51,036................................................................................</t>
  </si>
  <si>
    <t>GS-7, $35,452-46,088..............................................................................</t>
  </si>
  <si>
    <t>GS-6, $31,903-41,474.............................................................................…</t>
  </si>
  <si>
    <t>GS-5, $28,620-37,211..................................................................................</t>
  </si>
  <si>
    <t>GS-4, $25,581-33,253.................................................................................</t>
  </si>
  <si>
    <t>GS-3, $22,787-29,624.................................................................................</t>
  </si>
  <si>
    <t>Ungraded Positions.....................................................................................</t>
  </si>
  <si>
    <t xml:space="preserve">     Total, Appropriated Positions.............................................................................................................................................................................................................</t>
  </si>
  <si>
    <t>Average Ungraded Salary</t>
  </si>
  <si>
    <t>Average SES Salary</t>
  </si>
  <si>
    <t>Average GS Salary</t>
  </si>
  <si>
    <t>Average GS Grade</t>
  </si>
  <si>
    <t>Summary of Requirements by Object Class</t>
  </si>
  <si>
    <t xml:space="preserve"> (Dollars in Thousands)</t>
  </si>
  <si>
    <t xml:space="preserve"> 2006 Actual Obligations</t>
  </si>
  <si>
    <t>2007 Request</t>
  </si>
  <si>
    <t>Improvements/Offsets</t>
  </si>
  <si>
    <t>Object Class</t>
  </si>
  <si>
    <t>11.1  Total Workyears &amp; Personnel Compensation.................................................................................................................................................................................................</t>
  </si>
  <si>
    <t>11.3  Other than Full-Time Permanent...........................................................................................................................................................................................................</t>
  </si>
  <si>
    <t>11.5  Other Personnel Compensation.............................................................................................................................................................................................................</t>
  </si>
  <si>
    <t>[71]</t>
  </si>
  <si>
    <t xml:space="preserve">        Overtime.......................................................................................................</t>
  </si>
  <si>
    <t>11.8  Special Personnel Services Payments....................................................</t>
  </si>
  <si>
    <t xml:space="preserve">       Total...................................................................................................................................................................................................................................</t>
  </si>
  <si>
    <t>Reimbursable Workyears:</t>
  </si>
  <si>
    <t xml:space="preserve">    Full-Time Permanent......................................................................................</t>
  </si>
  <si>
    <t>Other Object Classes:</t>
  </si>
  <si>
    <t>12.0  Personnel Benefits.......................................................................................................................................................................................................................</t>
  </si>
  <si>
    <t>13.0  Benefits to Former Personnel ..............................................................................................…</t>
  </si>
  <si>
    <t>21.0  Travel and Transportation of Persons...............................................</t>
  </si>
  <si>
    <t>2007 Rescission Against Balances ...................................................................................................................................................................................................................................................................</t>
  </si>
  <si>
    <t>Technical Adjustments:</t>
  </si>
  <si>
    <t>Restoration of 2007 Prior Year Rescission ...................................................................................................................................................................................................................................................................</t>
  </si>
  <si>
    <t>Total, Technical Adjustments</t>
  </si>
  <si>
    <t>Health Insurance …………………………………………………………………………………………………………………………………………………………………………………</t>
  </si>
  <si>
    <t>Total, Adjustments to Base</t>
  </si>
  <si>
    <t>Total, Adjustments to Base &amp; Technical Adjustments</t>
  </si>
  <si>
    <t>Annualization of FY 2007 Pay Raise (2.2%) ………………………………………………………………………………………………………………………………………………………………………………………………………….</t>
  </si>
  <si>
    <t>22.0  Transportation of Things.................................................................................................................................................................................................................</t>
  </si>
  <si>
    <t>23.1  GSA Rent.................................................................................................................................................................................................................................</t>
  </si>
  <si>
    <t>23.2  Rental Payments to Others................................................................................................................................................................................................................</t>
  </si>
  <si>
    <t>23.3  Comm., Util., &amp; other Misc. Charges......................................................................................................................................................................................................</t>
  </si>
  <si>
    <t>24.0  Printing and Reproduction.....................................................................</t>
  </si>
  <si>
    <t>25.1 Advisory and Assistance Services.................................................................</t>
  </si>
  <si>
    <t>25.2 Other Services.............................................................................................</t>
  </si>
  <si>
    <t>25.3 Purchases of Goods &amp; Svcs from Gov't Accounts..........................</t>
  </si>
  <si>
    <t>25.4 Operation and Maintenance of Facilities............................................</t>
  </si>
  <si>
    <t>25.6 Medical Care ..............…………………................................</t>
  </si>
  <si>
    <t>25.7 Operation and Maintenance of Equipment.............................................</t>
  </si>
  <si>
    <t>26.0  Supplies and Materials...................................................................................................................................................................................................................</t>
  </si>
  <si>
    <t>31.0  Equipment................................................................................................................................................................................................................................</t>
  </si>
  <si>
    <t>32.0  Land and Structures................................................................................................................................................................................................................................</t>
  </si>
  <si>
    <t>41.0 Grants, Subsidies and Contributions .....................................................................................................................…</t>
  </si>
  <si>
    <t>42.0  Insurance Claims and Indemnities ..............................................................…</t>
  </si>
  <si>
    <t>44.0  Refunds ..............................................................…</t>
  </si>
  <si>
    <t xml:space="preserve">          Total Obligations....................................................................................................................................................................................................................</t>
  </si>
  <si>
    <t>Unobligated Balance, Start of Year..............................................................</t>
  </si>
  <si>
    <t>Unobligated Balance, Lapsing ..............................................................</t>
  </si>
  <si>
    <t>Resources Available from Recoveries of Prior Year Obligations</t>
  </si>
  <si>
    <t>Expired Unobligated Balance Transfer to Unexpired Account.</t>
  </si>
  <si>
    <t>Unobligated Balance, End of Year................................................................</t>
  </si>
  <si>
    <t xml:space="preserve">          Total Requirements...................................................................................................................................................................................................................</t>
  </si>
  <si>
    <t>Relation of Obligations to Outlays:</t>
  </si>
  <si>
    <t>Total Obligations..............................................................................................</t>
  </si>
  <si>
    <t>Obligated Balance, Start of Year...............................................................</t>
  </si>
  <si>
    <t>Adjustments in Expired Accounts Net……………………………………………………….</t>
  </si>
  <si>
    <t>Change in Uncollected Customer Payments from Federal Sources</t>
  </si>
  <si>
    <t>Obligated Balance, End of Year...................................................................</t>
  </si>
  <si>
    <t xml:space="preserve">          Outlays.........................................................................................................</t>
  </si>
  <si>
    <t xml:space="preserve">The FY 2006 end of year unobligated balance includes $19 million associated with Project Seahawk.  </t>
  </si>
  <si>
    <t>M.  Status of Congressionally Requested Studies, Reports, and Evaluations</t>
  </si>
  <si>
    <t>Copyright Reporting Requirement:</t>
  </si>
  <si>
    <t>For the past several years, Congress has required the submission of a report by April 30 of the following fiscal year on the number, types, and locations of copyright prosecutions undertaken during the previous year.  This was first included as part of the appropriations language in the FY 2001 Appropriations Act and the report was due June 30, 2001.  For FY 2007, the House-passed Appropriations Bill Report (109-520) does not include the copyright reporting requirement for FY 2006.  The Senate Appropriations Committee Report (109-280) does include the copyright requirement and the due date is February 1, 2007.  Since the FY 2007 Appropriations Bill has not been enacted, the requirement has not yet been established for the FY 2006 report.</t>
  </si>
  <si>
    <t>Summary of Requirements</t>
  </si>
  <si>
    <t>United States Attorneys</t>
  </si>
  <si>
    <t>(Dollars in thousands)</t>
  </si>
  <si>
    <t xml:space="preserve"> </t>
  </si>
  <si>
    <t>Pos.</t>
  </si>
  <si>
    <t>FTE</t>
  </si>
  <si>
    <t>Amount</t>
  </si>
  <si>
    <t>2006 Supplementals .......................................................................................................................................................................................................................................................................................................................................................................................................................................................................</t>
  </si>
  <si>
    <t>…</t>
  </si>
  <si>
    <t>2007 President's Budget .......................................................................................................................................................................................................................................................................................................................................................................................................................................................................</t>
  </si>
  <si>
    <t>2007 Continuing Resolution Level .......................................................................................................................................................................................................................................................................................................................................................................................................................................................................</t>
  </si>
  <si>
    <t>2007 Estimate .......................................................................................................................................................................................................................................................................................................................................................................................................................................................................</t>
  </si>
  <si>
    <t>2007 Estimate (w/Rescission) ...................................................................................................................................................................................................................................................................</t>
  </si>
  <si>
    <t>Adjustments to Base</t>
  </si>
  <si>
    <t>Increases:</t>
  </si>
  <si>
    <t>2008 Pay Raise (3%) ……………………………………………………………………………………………………………………………………………………………………………………………………………………………………..……………………….</t>
  </si>
  <si>
    <t>Annualization of Positions Requested in the 2007 President's Budget ………………………………………………………………………………………………………………….</t>
  </si>
  <si>
    <t>Administrative Salary Increases ……………………………………………………………………………………………………………………………………………………………………………………..</t>
  </si>
  <si>
    <t>DHS Security Charges ……………………………………………………………………………………………………………………………………………………………………………………………………</t>
  </si>
  <si>
    <t>GSA Rent ………………………………………………………………………………………………………………………………………………………………………………………………………………………………</t>
  </si>
  <si>
    <t>Change in Compensable Days ………………………………………………………………………………………………………………………………………………………………………………</t>
  </si>
  <si>
    <t>Thrift Savings Plans ………………………………………………………………………………………………………………………………………………………………………………………………</t>
  </si>
  <si>
    <t>Employees Compensation Fund ……………………………………………………………………………………………………………………………………………………………………………………………………………</t>
  </si>
  <si>
    <t>Electronic Case Filing (PACER) ……………………………………………………………………………………………………………………………………………………………………</t>
  </si>
  <si>
    <t>Security Investigations  …………………………………………………………………………………………………………………………………………………………………………………</t>
  </si>
  <si>
    <t>Guard Service Adjustment in Leased Space ………………………………………………………………………………………………………………………………………………………………………………………………</t>
  </si>
  <si>
    <t>Moves (lease expirations)  ………………………………………………………………………………………………………………………………………………………………………………………………</t>
  </si>
  <si>
    <t>Capital Security Cost Sharing  ………………………………………………………………………………………………………………………………………………………………………………………………</t>
  </si>
  <si>
    <t>2008 Current Services .................................................................................................................................................................................................................................................................................................................................................................................................................................................................................</t>
  </si>
  <si>
    <t>Program Increases:</t>
  </si>
  <si>
    <t>Border and Immigration Prosecution Initiative …………………………………………………………………………………………………………………..…………………...</t>
  </si>
  <si>
    <t>Gang Prosecution Initiative  …………………………………………………………………………………………………………………………………………………………………….</t>
  </si>
  <si>
    <t>Project Safe Childhood (PSC) Initiative ………………………….………………………………………………………..……...……………………………</t>
  </si>
  <si>
    <t xml:space="preserve">      Subtotal, Program Increases</t>
  </si>
  <si>
    <t>2008 Total Request .......................................................................................................................................................................................................................................................................................................................................................................................................................................................................</t>
  </si>
  <si>
    <t>2007 - 2008 Total Changes ………………………………………………………………………………………………………………………………………………………………………………………………………</t>
  </si>
  <si>
    <t>2008 ATB's</t>
  </si>
  <si>
    <t>2007 Estimate</t>
  </si>
  <si>
    <t>Technical Adjustments</t>
  </si>
  <si>
    <t>2008 Current Services</t>
  </si>
  <si>
    <t>2008 Increases</t>
  </si>
  <si>
    <t>2008 Request</t>
  </si>
  <si>
    <t>Estimates by Program</t>
  </si>
  <si>
    <t xml:space="preserve">FTE </t>
  </si>
  <si>
    <t>Criminal Litigation......................................................................................................................................</t>
  </si>
  <si>
    <t>Civil Litigation...............................................................................................</t>
  </si>
  <si>
    <t>Legal Education...............................................................................................</t>
  </si>
  <si>
    <t>Total........</t>
  </si>
  <si>
    <t>Reimbursable FTE ........................</t>
  </si>
  <si>
    <t>Total FTE ....................................</t>
  </si>
  <si>
    <t>Other FTE:</t>
  </si>
  <si>
    <t>Holiday............................................</t>
  </si>
  <si>
    <t>Overtime:</t>
  </si>
  <si>
    <t>Other...............................................</t>
  </si>
  <si>
    <t>Total Compensable FTE</t>
  </si>
  <si>
    <t>FY 2008 Program Increases / Offsets By Decision Unit</t>
  </si>
  <si>
    <t xml:space="preserve">Office of </t>
  </si>
  <si>
    <t>Criminal Litigation</t>
  </si>
  <si>
    <t>Civil Litigation</t>
  </si>
  <si>
    <t>Legal Education</t>
  </si>
  <si>
    <t>Total Increases</t>
  </si>
  <si>
    <t xml:space="preserve">Location of Description </t>
  </si>
  <si>
    <t>Perm</t>
  </si>
  <si>
    <t>Program Increases</t>
  </si>
  <si>
    <t>by Decision Unit</t>
  </si>
  <si>
    <t>...</t>
  </si>
  <si>
    <t>Total, Program Improvements</t>
  </si>
  <si>
    <t>Resources by Department of Justice Strategic Goal/Objective</t>
  </si>
  <si>
    <t>(Dollars in Thousands)</t>
  </si>
  <si>
    <t>2006 Enacted</t>
  </si>
  <si>
    <t>w/Rescissions and Supplementals</t>
  </si>
  <si>
    <t>Current Services</t>
  </si>
  <si>
    <t xml:space="preserve">2007 Estimate </t>
  </si>
  <si>
    <t>Increases</t>
  </si>
  <si>
    <t>Strategic Goal/Objective</t>
  </si>
  <si>
    <t>Direct Amount</t>
  </si>
  <si>
    <t>Dir/Reimb</t>
  </si>
  <si>
    <t>$000s</t>
  </si>
  <si>
    <t>Direct/Reimb FTE</t>
  </si>
  <si>
    <t>Goal 1: Prevent Terrorism and Promote the Nation's Security</t>
  </si>
  <si>
    <t>1.2: Investigate and prosecute those who have committed, or intend to commit, terrorist acts in the United States</t>
  </si>
  <si>
    <t>Subtotal, Goal 1</t>
  </si>
  <si>
    <t>Goal 2: Enforce Federal Laws and Represent the Rights and
                 Interests of the American People</t>
  </si>
  <si>
    <t>2.2: Reduce the threat, trafficking, use and related violence of illegal drugs</t>
  </si>
  <si>
    <t>2.3: Combat white collar crime, economic crime, and cybercrime</t>
  </si>
  <si>
    <t>2.4: Civil rights/exploitation crimes</t>
  </si>
  <si>
    <t>2.5: Federal statutes</t>
  </si>
  <si>
    <t>Subtotal, Goal 2</t>
  </si>
  <si>
    <t>GRAND TOTAL</t>
  </si>
  <si>
    <t>E.  Justification for Base Adjustments</t>
  </si>
  <si>
    <t>Justification for Base Adjustments</t>
  </si>
  <si>
    <r>
      <t>2008 Pay Raise</t>
    </r>
    <r>
      <rPr>
        <sz val="10"/>
        <rFont val="Times New Roman"/>
        <family val="1"/>
      </rPr>
      <t>.  This request provides for a proposed 3.0 percent pay raise to be effective in January of 2008.  (This percentage is likely to change as the budget formulation process progresses.)  This increase includes locality pay adjustments as well as the general pay raise.  The amount requested, $25,523,000, represents the pay amounts for 3/4 of the fiscal year plus appropriate benefits ($18,248,945 for pay and $7,274,055 for benefits).</t>
    </r>
  </si>
  <si>
    <r>
      <t>Annualization of Additional Positions Approved in 2007</t>
    </r>
    <r>
      <rPr>
        <sz val="10"/>
        <rFont val="Times New Roman"/>
        <family val="1"/>
      </rPr>
      <t xml:space="preserve">.  This provides for the annualization of 149 additional positions requested in the 2007 President's budget.  Annualization of new positions extends to 3 years to provide for entry level funding in the first year with a 2-year progression to the journeyman level.  For 2007, this request includes a decrease of $1,819,000 for one-time items associated with the increased positions, and an increase of $11,195,000 for full-year costs associated with these additional positions, for a net increase of $9,376,000. </t>
    </r>
  </si>
  <si>
    <t>2007 Increases ($000)</t>
  </si>
  <si>
    <t>Annualization Required for 2008 ($000)</t>
  </si>
  <si>
    <t>Annual salary rate of 149 new positions</t>
  </si>
  <si>
    <t>Less lapse (50 %)</t>
  </si>
  <si>
    <t>Awards and overtime</t>
  </si>
  <si>
    <t>Net Compensation</t>
  </si>
  <si>
    <t>Associated employee benefits</t>
  </si>
  <si>
    <t>Travel</t>
  </si>
  <si>
    <t>Transportation of Things</t>
  </si>
  <si>
    <t>GSA Rent</t>
  </si>
  <si>
    <t>Communications/Utilities</t>
  </si>
  <si>
    <t>Printing/Reproduction</t>
  </si>
  <si>
    <t>Other Contractual Services:</t>
  </si>
  <si>
    <t xml:space="preserve">    25.2  Other Services</t>
  </si>
  <si>
    <t xml:space="preserve">    25.3  Purchase of Goods and Services from Government Accts.</t>
  </si>
  <si>
    <t xml:space="preserve">    25.7 Operation and Maintenance of Equipment</t>
  </si>
  <si>
    <t xml:space="preserve">    25.6  Medical Care</t>
  </si>
  <si>
    <t>Supplies and Materials</t>
  </si>
  <si>
    <t>Equipment</t>
  </si>
  <si>
    <t>TOTAL COSTS SUBJECT TO ANNUALIZATION</t>
  </si>
  <si>
    <r>
      <t>Administrative Salary Increase</t>
    </r>
    <r>
      <rPr>
        <sz val="10"/>
        <rFont val="Times New Roman"/>
        <family val="1"/>
      </rPr>
      <t>.  This request provides for an expected annual pay adjustment of Administratively Determined (AD) salaries for the Assistant United States Attorneys occupying ungraded positions in the United States Attorneys offices ($6,852,000 for pay and $1,713,000 for benefits, totaling $8,565,000.)</t>
    </r>
  </si>
  <si>
    <r>
      <t>DHS Security Charges.</t>
    </r>
    <r>
      <rPr>
        <sz val="10"/>
        <rFont val="Times New Roman"/>
        <family val="1"/>
      </rPr>
      <t xml:space="preserve">  The Department of Homeland Security (DHS) will continue to charge Basic Security and Building Specific Security.  The requested increase of $3,175,000 is required to meet our commitment to DHS, and cost estimates were developed by DHS.</t>
    </r>
  </si>
  <si>
    <r>
      <t>General Services Administration (GSA) Rent</t>
    </r>
    <r>
      <rPr>
        <sz val="10"/>
        <rFont val="Times New Roman"/>
        <family val="1"/>
      </rPr>
      <t xml:space="preserve">.  GSA will continue to charge rental rates that approximate those charged to commercial tenants for equivalent space and related services.  The requested increase of $11,995,000 is required to meet our commitment to GSA.  </t>
    </r>
  </si>
  <si>
    <r>
      <t>Changes in Compensable Days</t>
    </r>
    <r>
      <rPr>
        <sz val="10"/>
        <rFont val="Times New Roman"/>
        <family val="1"/>
      </rPr>
      <t>:  The increase costs of two more compensable day in FY 2008 compared to FY 2007 is calculated by dividing the FY 2007 estimated personnel compensation $802,902,100 and applicable benefits $320,037,000 by 260 compensable days.  The cost increase of two compensable days is $8,638,000.</t>
    </r>
  </si>
  <si>
    <r>
      <t>Retirement:</t>
    </r>
    <r>
      <rPr>
        <sz val="10"/>
        <rFont val="Times New Roman"/>
        <family val="1"/>
      </rPr>
      <t xml:space="preserve">  Agency retirement contributions increase as employees under CSRS retire and are replaced by FERS employees.  Based on OPM government-wide estimates, we project that the DOJ workforce will convert from CSRS to FERS at a rate of 3 percent per year.  The requested increase of $2,216,000 is necessary to meet our increased retirement obligations as a result of this conversion.</t>
    </r>
  </si>
  <si>
    <r>
      <t>Employees Compensation Fund</t>
    </r>
    <r>
      <rPr>
        <sz val="10"/>
        <rFont val="Times New Roman"/>
        <family val="1"/>
      </rPr>
      <t>.  The $113,000 increase reflects payments to the Department of Labor for injury benefits paid in the past year under the Federal Employee Compensation Act.  This estimate is based on the first quarter of prior year billing and current year estimates.</t>
    </r>
  </si>
  <si>
    <r>
      <t>Electronic Case Filing (PACER)</t>
    </r>
    <r>
      <rPr>
        <sz val="10"/>
        <rFont val="Times New Roman"/>
        <family val="1"/>
      </rPr>
      <t xml:space="preserve">.  The Public Access to Court Electronic Records (PACER) is an electronic service that is operated by the Administrative Office of the United States Courts.  It allows users to obtain case and docket information from Federal Appellate, District and Bankruptcy courts.  The estimated user fees charged to the Department of Justice will increase in FY 2008 with individual components billed for their share of the cost based upon actual usage.  As a result, funding of $2,000,000 is requested. </t>
    </r>
  </si>
  <si>
    <r>
      <t>Health Insurance</t>
    </r>
    <r>
      <rPr>
        <sz val="10"/>
        <rFont val="Times New Roman"/>
        <family val="1"/>
      </rPr>
      <t>:  Effective January 2006, this component's contribution to Federal employees' health insurance premiums increases by 5.8 percent.  Applied against the FY 2007 estimate of $57,754,000, the additonal amount required is $3,378,000.</t>
    </r>
  </si>
  <si>
    <r>
      <t>Security Investigations:</t>
    </r>
    <r>
      <rPr>
        <sz val="10"/>
        <rFont val="Times New Roman"/>
        <family val="1"/>
      </rPr>
      <t xml:space="preserve">  The $1,166,000 increase reflects payments to the Office of Personnel Management for security reinvestigations of employees requiring security clearances.</t>
    </r>
  </si>
  <si>
    <r>
      <t>Guard Service Adjustment in Leased Space</t>
    </r>
    <r>
      <rPr>
        <sz val="10"/>
        <color indexed="8"/>
        <rFont val="Times New Roman"/>
        <family val="1"/>
      </rPr>
      <t>.  The amount the United States Attorneys pay for Federal Protective Service (FPS) and Court Security Officer (CSO) guard service in our 85 leased locations will increase by $900,000.</t>
    </r>
  </si>
  <si>
    <r>
      <t>Moves (Lease Expirations)</t>
    </r>
    <r>
      <rPr>
        <sz val="10"/>
        <rFont val="Times New Roman"/>
        <family val="1"/>
      </rPr>
      <t>.  GSA requires all agencies to pay relocation costs associated with lease expirations.  This request provides for the costs associated with new office relocations caused by the expiration of leases in FY 2008.  Funding of $2,000 is required for this account.</t>
    </r>
  </si>
  <si>
    <t>Overseas Capital Security Cost Sharing  (CSCS) - object class 12.1 or 25.2</t>
  </si>
  <si>
    <t>2006 Enacted with Rescissions ..............................................................................................................................................................................................................................................................................................................................................................................................................................................................</t>
  </si>
  <si>
    <t>Total 2006 Appropriation Enacted (with Rescissions and Supplementals) .......................................................................................................................................................................................................................................................................................................................................................................................................................................................................</t>
  </si>
  <si>
    <t>The Department of State (DOS) has embarked on a 14-year $17.5 billion embassy construction program financed through a Capital Security Cost Sharing (CSCS) Program in which each agency contributes funding based on the number of positions that are authorized for overseas personnel.  DOS and the Office of Management and Budget (OMB) established per capita charges, by position type (CAA, non-CAA, etc.), which reflect the costs of construction of the various types of space.  The per capita charge is fixed and is being phased in over a five-year period, from FY 2005 (20%) to FY 2009 (100%).  Funding of $48,000 is required for this account.</t>
  </si>
  <si>
    <t>Crosswalk of 2006 Availability</t>
  </si>
  <si>
    <t>Salaries and Expenses</t>
  </si>
  <si>
    <t>Unobligated Balance</t>
  </si>
  <si>
    <t>Brought Forward</t>
  </si>
  <si>
    <t>FY 2006 Enacted w/o Rescission</t>
  </si>
  <si>
    <t>Rescissions</t>
  </si>
  <si>
    <t>Supplementals *</t>
  </si>
  <si>
    <t>Reprogrammings/Transfers</t>
  </si>
  <si>
    <t>and Recoveries</t>
  </si>
  <si>
    <t xml:space="preserve">Perm. </t>
  </si>
  <si>
    <t>Reimbursable Workyears..................</t>
  </si>
  <si>
    <t>Total Workyears.................................</t>
  </si>
  <si>
    <t>Other Workyears:</t>
  </si>
  <si>
    <t>Overtime............................................</t>
  </si>
  <si>
    <t>Total Compensable Workyears</t>
  </si>
  <si>
    <t>Unobligated Balance, Brought Forward</t>
  </si>
  <si>
    <t>* The United States Attorneys received two separate supplementals in FY 2006.  Public Law 109-148, the Department of Defense, Emergency Supplemental Appropriations to Address Hurricanes in the Gulf of Mexico, and Pandemic Influenza Act, 2006 provided money for Hurricane Katrina ($9.0 million).  Public Law 109-234, the Emergency Supplemental Appropriations Act for Defense, the Global War on Terror, and Hurricane Recovery, 2006 provided funding for national security investigations and prosecutions ($3.0 million), fraud cases resulting from hurricanes in the Gulf Coast region ($6.5 million), and for increased border security efforts ($2.0 million).</t>
  </si>
  <si>
    <t>Crosswalk of 2007 Availability</t>
  </si>
  <si>
    <t>FY 2007 Estimate</t>
  </si>
  <si>
    <t>2007 Availability</t>
  </si>
  <si>
    <t>Unobligated Balance Rescission</t>
  </si>
  <si>
    <t>Summary of Reimbursable Resources</t>
  </si>
  <si>
    <t xml:space="preserve">2006 Actual </t>
  </si>
  <si>
    <t>2007 Planned</t>
  </si>
  <si>
    <t>Increase / Decrease</t>
  </si>
  <si>
    <t>Collections by Source:</t>
  </si>
  <si>
    <t>Executive Office for OCDETF..............………...............................</t>
  </si>
  <si>
    <t>Debt Collection 3% Fund.....................………...............................</t>
  </si>
  <si>
    <t>Health Care Fraud and Abuse Control...…..................................</t>
  </si>
  <si>
    <t>[177]</t>
  </si>
  <si>
    <t>Office of Victims of Crimes.(170 Positions)......................................................................................</t>
  </si>
  <si>
    <t>Office of Victims of Crimes (VNS) ……..……………………..</t>
  </si>
  <si>
    <t>Office of Justice Programs.........................................................................................</t>
  </si>
  <si>
    <t>Weed &amp; Seed ..................................................................................................................</t>
  </si>
  <si>
    <t>Asset Forfeiture - Executive Office ……………...…………………..</t>
  </si>
  <si>
    <t>Other Anticipated Agreements ………………….………………….</t>
  </si>
  <si>
    <t>Justice Management Division ......................................................</t>
  </si>
  <si>
    <t>USA HIDTA .......................................…….......................................</t>
  </si>
  <si>
    <t>Regime Crime Liaison Office …………………...…………………</t>
  </si>
  <si>
    <t>D.C. Government ................................…….................................…</t>
  </si>
  <si>
    <t>Department of Housing &amp; Urban Development..............................................</t>
  </si>
  <si>
    <t>Community Oriented Policing Services .....................................................</t>
  </si>
  <si>
    <t>Criminal Division.............................................................................................................</t>
  </si>
  <si>
    <t>Securities and Exchange Commission..............................................................................</t>
  </si>
  <si>
    <t>Federal Bureau of Investigation.........................................................................................</t>
  </si>
  <si>
    <t>DC Superior Court ..............................………................................</t>
  </si>
  <si>
    <t>National Institute of Justice ……………………………...……………</t>
  </si>
  <si>
    <t>Department of Health &amp; Human Services .........................................................................................</t>
  </si>
  <si>
    <t>Department of Justice …………………………………………………..</t>
  </si>
  <si>
    <t>Dept. of Homeland Security ………………………….………………..</t>
  </si>
  <si>
    <t>DC Department of Corrections …………………………………</t>
  </si>
  <si>
    <t>Bureau of Indian Affairs..................................................................................</t>
  </si>
  <si>
    <t>Office of Legal Policy ……………………..……………...………………..</t>
  </si>
  <si>
    <t>San Diego Sheriff's Dept. …………………..……….…………………..</t>
  </si>
  <si>
    <t>Interior-National Park Services …………………………………….</t>
  </si>
  <si>
    <t>Bureau of Land Management …………………….………………..</t>
  </si>
  <si>
    <t>Civil Rights Division ......................................................................</t>
  </si>
  <si>
    <t>Tax Division ……………………………………….………….………………..</t>
  </si>
  <si>
    <t>Tennessee District Attorneys General Conference ………….</t>
  </si>
  <si>
    <t>U.S. Forest Service ……………………...……………………..……………</t>
  </si>
  <si>
    <t>U.S. NCIS …………………………………..……………...……………………..</t>
  </si>
  <si>
    <t>Deschutes National Forest - Redmond Air Ctr ………….</t>
  </si>
  <si>
    <t>Other Workyears Provided …………………….……….</t>
  </si>
  <si>
    <t>Budgetary Resources</t>
  </si>
  <si>
    <t>Detail of Permanent Positions by Category</t>
  </si>
  <si>
    <t>Fiscal Years 2006 - 2008</t>
  </si>
  <si>
    <t>Program</t>
  </si>
  <si>
    <t>Category</t>
  </si>
  <si>
    <t>Authorized</t>
  </si>
  <si>
    <t xml:space="preserve">Reimbursable </t>
  </si>
  <si>
    <t>Improvements</t>
  </si>
  <si>
    <t>Reimbursable</t>
  </si>
  <si>
    <t>Attorneys (905)..........................................................................................................................................</t>
  </si>
  <si>
    <t>Paralegal Specialist (950)....................................................................................................................</t>
  </si>
  <si>
    <t>Legal Clerk and Technicians(986).....................................................................................................</t>
  </si>
  <si>
    <t>Criminal Investigative Series (1811)...............................................................................................</t>
  </si>
  <si>
    <t>General Investigative Series (1810).................................................................................................</t>
  </si>
  <si>
    <t>Investigative Analyst (132).................................................................................................</t>
  </si>
  <si>
    <t>Security Specialists (080)..................................................................</t>
  </si>
  <si>
    <t>Social Sciences, Economics and kindred (100-199)..................................................................</t>
  </si>
  <si>
    <t>Personnel Management (200-299)..................................................................................................</t>
  </si>
  <si>
    <t>General Administrative and Clerical (300-399)..........................................................................</t>
  </si>
  <si>
    <t>Accounting and Budget (500-599)..................................................................................................</t>
  </si>
  <si>
    <t>Information and Arts Group (1000-1099)......................................................................................</t>
  </si>
  <si>
    <t>Business and Industry Group (1100-1199)....................................................................................</t>
  </si>
  <si>
    <t>Library and Archives Group (1400-1499)....................................................................................</t>
  </si>
  <si>
    <t>Supply Group (2000-2099)...................................................................................................................</t>
  </si>
  <si>
    <t>Information Technology (2210)................................................................................................................</t>
  </si>
  <si>
    <t>Total.................................................................................................................................................</t>
  </si>
  <si>
    <t>Washington..................................................................................................................................................</t>
  </si>
  <si>
    <t>U.S. Field 1/...............................................................................................................................................</t>
  </si>
  <si>
    <t>Foreign Field..............................................................................................................................................</t>
  </si>
  <si>
    <t>Total......................................................................................................................................................</t>
  </si>
  <si>
    <t>1/ Includes positions for field offices in the Washington, D.C. Standard Metropolitan Statistical Area in each year.</t>
  </si>
  <si>
    <t>FY 2006 enacted position and FTE balances include reduction of 29 FTE associated with .28% CJS rescission and 97 FTE associated with 1% Defense rescission for a total reduction of 126 positions and FTE.</t>
  </si>
  <si>
    <t>Financial Analysis of Program Increases and Offsets</t>
  </si>
  <si>
    <t>Criminal</t>
  </si>
  <si>
    <t>Item</t>
  </si>
  <si>
    <t>Positions</t>
  </si>
  <si>
    <t>Grades</t>
  </si>
  <si>
    <t>GS-9 .........................................................................................</t>
  </si>
  <si>
    <t>GS-7 ............................................................................................</t>
  </si>
  <si>
    <t>Ungraded.....................................................................................</t>
  </si>
  <si>
    <t>Total Positions and Annual Rate........................................................</t>
  </si>
  <si>
    <t>Awards and Overtime ........................................................................................</t>
  </si>
  <si>
    <t>Lapse (-)...................................................................................................</t>
  </si>
  <si>
    <t>Total Workyears and Personnel</t>
  </si>
  <si>
    <t xml:space="preserve"> w/ Rescissions and Supplemental</t>
  </si>
  <si>
    <t>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</si>
  <si>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The technical adjustment shown above was based on the FY 2007 President's Budget proposed rescission of unobligated Project SeaHawk balances of $27 million.  The $13.365 million calculation is the average minus one percent of the FY 2007 House passed bill, which did not approve the rescission, and the Senate Committee mark, which included the full $27 million rescission of unobligated balances.</t>
  </si>
  <si>
    <t xml:space="preserve">   2.1 Reduce the threat, incidence, and prevalence of violent crime, including crimes against children.</t>
  </si>
  <si>
    <r>
      <t>Annualization of 2007 Pay Raise</t>
    </r>
    <r>
      <rPr>
        <sz val="10"/>
        <rFont val="Times New Roman"/>
        <family val="1"/>
      </rPr>
      <t>.  This pay annualization represents first quarter amounts (October through December) of the 2007 pay increase of 2.2 percent.  The amount requested $11,009,000 represents the pay amounts for 1/4 of the fiscal year plus appropriate benefits ($7,871,435 for pay and $3,137,565 for benefits).</t>
    </r>
  </si>
  <si>
    <t>ATBs must be recalculated following final FY 2007 action.</t>
  </si>
  <si>
    <t xml:space="preserve">Of the $26.750 million available from unobligated balances, $26.135 million was available only for Project Seahawk.  </t>
  </si>
  <si>
    <t>FY 2006 enacted position and FTE balances include a reduction of 29 FTE associated with .28% CJS rescission and 97 FTE associated with 1% Defense rescission for a total reduction of 126 positions and FTE.</t>
  </si>
  <si>
    <t>Final 2006 Availability</t>
  </si>
  <si>
    <t>Reimbursable Workyears................</t>
  </si>
  <si>
    <t xml:space="preserve">Of the $40.6 million available from unobligated balances, $19.2 million was available only for Project Seahawk.  </t>
  </si>
  <si>
    <t>{1,424}</t>
  </si>
  <si>
    <t>{1,464}</t>
  </si>
  <si>
    <t>Compensation....................................................................................</t>
  </si>
  <si>
    <t>Personnel Benefits.................................................................................</t>
  </si>
  <si>
    <t>Travel and Transportation of Persons...........................................</t>
  </si>
  <si>
    <t>Transportation of Things.................................................................</t>
  </si>
  <si>
    <t>Comm., Utilities, and Misc Charges...............................................</t>
  </si>
  <si>
    <t>Printing................................................................................................</t>
  </si>
  <si>
    <t>Other Services:</t>
  </si>
  <si>
    <t>25.1 Advisory Services ...................................................................</t>
  </si>
  <si>
    <t>25.2 Other Services.......................................................................</t>
  </si>
  <si>
    <t>25.3 Purchase of Goods &amp; Svcs from Gov't Acct ........................................</t>
  </si>
  <si>
    <t>25.6 Medical Care .........................................................</t>
  </si>
  <si>
    <t>Supplies and Materials...........................................................................</t>
  </si>
  <si>
    <t>Equipment............................................................................................</t>
  </si>
  <si>
    <t>Total Program Workyears and Obligations</t>
  </si>
  <si>
    <t xml:space="preserve">   Changes Requested, 2008.........................................................</t>
  </si>
  <si>
    <t xml:space="preserve">Summary of Requirements by Grade </t>
  </si>
  <si>
    <t>FY 2006 Actual Obligations</t>
  </si>
  <si>
    <t>FY 2008 Request</t>
  </si>
  <si>
    <t>Increase/Decrease</t>
  </si>
  <si>
    <t>Grades and Salary Ranges</t>
  </si>
  <si>
    <r>
      <t>SES,  $109,808 - $152,000 ………………………………………………….</t>
    </r>
    <r>
      <rPr>
        <sz val="6"/>
        <rFont val="Times New Roman"/>
        <family val="1"/>
      </rPr>
      <t>.</t>
    </r>
  </si>
  <si>
    <t>GS-15, $107,521 - 139,774...........................................................................…</t>
  </si>
  <si>
    <t>GS-14, $91,407 - 118,828 ............................................................................</t>
  </si>
  <si>
    <t>GS-13, $74,782-97,213...................................................</t>
  </si>
  <si>
    <t>GS-12, $62,886-81,747............................................................................…</t>
  </si>
  <si>
    <t>GS-11, $52,468-68,209...............................................................................</t>
  </si>
  <si>
    <t>GS-10, $47,775-62,086.............................................................................</t>
  </si>
  <si>
    <t>GS-9, $43,365-56,371................................................................................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</si>
</sst>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0_);\(0\)"/>
    <numFmt numFmtId="169" formatCode="#,##0.0"/>
  </numFmts>
  <fonts count="18">
    <font>
      <sz val="10"/>
      <name val="Arial"/>
      <family val="0"/>
    </font>
    <font>
      <u val="single"/>
      <sz val="10"/>
      <name val="Times New Roman"/>
      <family val="0"/>
    </font>
    <font>
      <sz val="10"/>
      <name val="Times New Roman"/>
      <family val="1"/>
    </font>
    <font>
      <b/>
      <sz val="10"/>
      <name val="Times New Roman"/>
      <family val="1"/>
    </font>
    <font>
      <sz val="12"/>
      <name val="Times New Roman"/>
      <family val="0"/>
    </font>
    <font>
      <b/>
      <sz val="12"/>
      <name val="Times New Roman"/>
      <family val="1"/>
    </font>
    <font>
      <b/>
      <sz val="10"/>
      <name val="Arial"/>
      <family val="2"/>
    </font>
    <font>
      <sz val="12"/>
      <name val="Arial"/>
      <family val="0"/>
    </font>
    <font>
      <u val="single"/>
      <sz val="10"/>
      <color indexed="8"/>
      <name val="Times New Roman"/>
      <family val="1"/>
    </font>
    <font>
      <sz val="10"/>
      <color indexed="8"/>
      <name val="Times New Roman"/>
      <family val="1"/>
    </font>
    <font>
      <sz val="9"/>
      <name val="Times New Roman"/>
      <family val="1"/>
    </font>
    <font>
      <sz val="8"/>
      <name val="Arial"/>
      <family val="0"/>
    </font>
    <font>
      <u val="single"/>
      <sz val="12"/>
      <name val="Times New Roman"/>
      <family val="0"/>
    </font>
    <font>
      <b/>
      <sz val="12"/>
      <name val="Arial"/>
      <family val="0"/>
    </font>
    <font>
      <sz val="6"/>
      <name val="Times New Roman"/>
      <family val="1"/>
    </font>
    <font>
      <sz val="8"/>
      <name val="Times New Roman"/>
      <family val="1"/>
    </font>
    <font>
      <i/>
      <sz val="10"/>
      <name val="Times New Roman"/>
      <family val="1"/>
    </font>
    <font>
      <u val="single"/>
      <sz val="10"/>
      <name val="Arial"/>
      <family val="0"/>
    </font>
  </fonts>
  <fills count="4">
    <fill>
      <patternFill/>
    </fill>
    <fill>
      <patternFill patternType="gray125"/>
    </fill>
    <fill>
      <patternFill patternType="solid">
        <fgColor indexed="43"/>
        <bgColor indexed="64"/>
      </patternFill>
    </fill>
    <fill>
      <patternFill patternType="solid">
        <fgColor indexed="8"/>
        <bgColor indexed="64"/>
      </patternFill>
    </fill>
  </fills>
  <borders count="2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24"/>
      </left>
      <right>
        <color indexed="24"/>
      </right>
      <top>
        <color indexed="24"/>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color indexed="63"/>
      </left>
      <right>
        <color indexed="63"/>
      </right>
      <top style="thin"/>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24"/>
      </left>
      <right>
        <color indexed="24"/>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0" fontId="0" fillId="0" borderId="0" xfId="0" applyBorder="1" applyAlignment="1">
      <alignment/>
    </xf>
    <xf numFmtId="0" fontId="0" fillId="0" borderId="0" xfId="0" applyBorder="1" applyAlignment="1">
      <alignment horizontal="right"/>
    </xf>
    <xf numFmtId="3" fontId="0" fillId="0" borderId="0" xfId="0" applyNumberFormat="1" applyBorder="1" applyAlignment="1">
      <alignment/>
    </xf>
    <xf numFmtId="164" fontId="0" fillId="0" borderId="0" xfId="0" applyNumberFormat="1" applyBorder="1" applyAlignment="1">
      <alignment/>
    </xf>
    <xf numFmtId="0" fontId="2" fillId="0" borderId="0" xfId="0" applyFont="1" applyAlignment="1">
      <alignment/>
    </xf>
    <xf numFmtId="3" fontId="0" fillId="0" borderId="0" xfId="0" applyNumberFormat="1" applyBorder="1" applyAlignment="1">
      <alignment horizontal="right"/>
    </xf>
    <xf numFmtId="0" fontId="0" fillId="0" borderId="0" xfId="0" applyNumberFormat="1" applyAlignment="1">
      <alignment/>
    </xf>
    <xf numFmtId="3" fontId="0" fillId="0" borderId="1" xfId="0" applyNumberFormat="1" applyBorder="1" applyAlignment="1">
      <alignment/>
    </xf>
    <xf numFmtId="3" fontId="2" fillId="0" borderId="0" xfId="0" applyNumberFormat="1" applyFont="1" applyAlignment="1">
      <alignment horizontal="right"/>
    </xf>
    <xf numFmtId="3" fontId="2" fillId="0" borderId="1" xfId="0" applyNumberFormat="1" applyFont="1" applyBorder="1" applyAlignment="1">
      <alignment horizontal="right"/>
    </xf>
    <xf numFmtId="0" fontId="3" fillId="0" borderId="0" xfId="0" applyFont="1" applyBorder="1" applyAlignment="1">
      <alignment horizontal="centerContinuous"/>
    </xf>
    <xf numFmtId="0" fontId="0" fillId="0" borderId="2" xfId="0" applyBorder="1" applyAlignment="1">
      <alignment/>
    </xf>
    <xf numFmtId="0" fontId="0" fillId="0" borderId="0" xfId="0" applyAlignment="1">
      <alignment horizontal="right"/>
    </xf>
    <xf numFmtId="164" fontId="0" fillId="0" borderId="0" xfId="0" applyNumberFormat="1" applyAlignment="1">
      <alignment/>
    </xf>
    <xf numFmtId="3" fontId="0" fillId="0" borderId="0" xfId="0" applyNumberFormat="1" applyAlignment="1">
      <alignment/>
    </xf>
    <xf numFmtId="38" fontId="0" fillId="0" borderId="0" xfId="0" applyNumberFormat="1" applyBorder="1" applyAlignment="1">
      <alignment/>
    </xf>
    <xf numFmtId="0" fontId="0" fillId="0" borderId="1"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horizontal="center"/>
    </xf>
    <xf numFmtId="0" fontId="0" fillId="0" borderId="6" xfId="0" applyBorder="1" applyAlignment="1">
      <alignment horizontal="right"/>
    </xf>
    <xf numFmtId="0" fontId="0" fillId="0" borderId="10" xfId="0" applyBorder="1" applyAlignment="1">
      <alignment horizontal="right"/>
    </xf>
    <xf numFmtId="0" fontId="1" fillId="0" borderId="6" xfId="0" applyFont="1" applyBorder="1" applyAlignment="1">
      <alignment/>
    </xf>
    <xf numFmtId="0" fontId="1" fillId="0" borderId="7" xfId="0" applyFont="1" applyBorder="1" applyAlignment="1">
      <alignment horizontal="center"/>
    </xf>
    <xf numFmtId="0" fontId="2" fillId="0" borderId="6" xfId="0" applyFont="1" applyBorder="1" applyAlignment="1">
      <alignment horizontal="left" vertical="top"/>
    </xf>
    <xf numFmtId="0" fontId="0" fillId="2" borderId="7" xfId="0" applyFill="1" applyBorder="1" applyAlignment="1">
      <alignment horizontal="center"/>
    </xf>
    <xf numFmtId="0" fontId="0" fillId="0" borderId="10" xfId="0" applyBorder="1" applyAlignment="1">
      <alignment/>
    </xf>
    <xf numFmtId="0" fontId="0" fillId="0" borderId="6" xfId="0" applyBorder="1" applyAlignment="1">
      <alignment horizontal="left"/>
    </xf>
    <xf numFmtId="164" fontId="0" fillId="0" borderId="5" xfId="0" applyNumberFormat="1" applyBorder="1" applyAlignment="1">
      <alignment/>
    </xf>
    <xf numFmtId="164" fontId="0" fillId="0" borderId="5" xfId="0" applyNumberFormat="1" applyBorder="1" applyAlignment="1">
      <alignment horizontal="right"/>
    </xf>
    <xf numFmtId="0" fontId="0" fillId="0" borderId="11" xfId="0" applyBorder="1" applyAlignment="1">
      <alignment/>
    </xf>
    <xf numFmtId="0" fontId="0" fillId="0" borderId="0" xfId="0" applyAlignment="1">
      <alignment horizontal="left"/>
    </xf>
    <xf numFmtId="5" fontId="0" fillId="0" borderId="0" xfId="0" applyNumberFormat="1" applyBorder="1" applyAlignment="1">
      <alignment/>
    </xf>
    <xf numFmtId="5" fontId="0" fillId="0" borderId="0" xfId="0" applyNumberFormat="1" applyAlignment="1">
      <alignment/>
    </xf>
    <xf numFmtId="0" fontId="5" fillId="0" borderId="0" xfId="19" applyFont="1" applyAlignment="1">
      <alignment horizontal="centerContinuous"/>
      <protection/>
    </xf>
    <xf numFmtId="0" fontId="0" fillId="0" borderId="0" xfId="19" applyAlignment="1">
      <alignment horizontal="centerContinuous"/>
      <protection/>
    </xf>
    <xf numFmtId="3" fontId="5" fillId="0" borderId="0" xfId="19" applyNumberFormat="1" applyFont="1" applyAlignment="1">
      <alignment horizontal="centerContinuous"/>
      <protection/>
    </xf>
    <xf numFmtId="0" fontId="2" fillId="0" borderId="0" xfId="19" applyFont="1" applyAlignment="1">
      <alignment horizontal="centerContinuous"/>
      <protection/>
    </xf>
    <xf numFmtId="0" fontId="0" fillId="0" borderId="0" xfId="19">
      <alignment/>
      <protection/>
    </xf>
    <xf numFmtId="0" fontId="2" fillId="0" borderId="0" xfId="19" applyFont="1">
      <alignment/>
      <protection/>
    </xf>
    <xf numFmtId="0" fontId="3" fillId="0" borderId="3" xfId="19" applyFont="1" applyFill="1" applyBorder="1" applyAlignment="1">
      <alignment horizontal="centerContinuous"/>
      <protection/>
    </xf>
    <xf numFmtId="0" fontId="3" fillId="0" borderId="5" xfId="19" applyFont="1" applyFill="1" applyBorder="1" applyAlignment="1">
      <alignment horizontal="centerContinuous"/>
      <protection/>
    </xf>
    <xf numFmtId="0" fontId="0" fillId="0" borderId="0" xfId="19" applyFill="1">
      <alignment/>
      <protection/>
    </xf>
    <xf numFmtId="1" fontId="3" fillId="0" borderId="3" xfId="19" applyNumberFormat="1" applyFont="1" applyFill="1" applyBorder="1" applyAlignment="1">
      <alignment horizontal="centerContinuous"/>
      <protection/>
    </xf>
    <xf numFmtId="0" fontId="3" fillId="0" borderId="8" xfId="19" applyFont="1" applyFill="1" applyBorder="1" applyAlignment="1">
      <alignment horizontal="centerContinuous"/>
      <protection/>
    </xf>
    <xf numFmtId="0" fontId="3" fillId="0" borderId="9" xfId="19" applyFont="1" applyFill="1" applyBorder="1" applyAlignment="1">
      <alignment horizontal="centerContinuous"/>
      <protection/>
    </xf>
    <xf numFmtId="0" fontId="2" fillId="0" borderId="6" xfId="19" applyFont="1" applyFill="1" applyBorder="1" applyAlignment="1">
      <alignment horizontal="center"/>
      <protection/>
    </xf>
    <xf numFmtId="0" fontId="2" fillId="0" borderId="10" xfId="19" applyFont="1" applyFill="1" applyBorder="1" applyAlignment="1">
      <alignment horizontal="center"/>
      <protection/>
    </xf>
    <xf numFmtId="0" fontId="0" fillId="0" borderId="0" xfId="19" applyFont="1" applyFill="1">
      <alignment/>
      <protection/>
    </xf>
    <xf numFmtId="0" fontId="1" fillId="0" borderId="8" xfId="19" applyFont="1" applyFill="1" applyBorder="1" applyAlignment="1">
      <alignment horizontal="center"/>
      <protection/>
    </xf>
    <xf numFmtId="0" fontId="1" fillId="0" borderId="9" xfId="19" applyFont="1" applyFill="1" applyBorder="1" applyAlignment="1">
      <alignment horizontal="center"/>
      <protection/>
    </xf>
    <xf numFmtId="0" fontId="1" fillId="0" borderId="8" xfId="19" applyFont="1" applyFill="1" applyBorder="1" applyAlignment="1">
      <alignment horizontal="right"/>
      <protection/>
    </xf>
    <xf numFmtId="0" fontId="2" fillId="0" borderId="7" xfId="19" applyFont="1" applyBorder="1">
      <alignment/>
      <protection/>
    </xf>
    <xf numFmtId="0" fontId="2" fillId="0" borderId="6" xfId="19" applyFont="1" applyBorder="1">
      <alignment/>
      <protection/>
    </xf>
    <xf numFmtId="0" fontId="2" fillId="0" borderId="10" xfId="19" applyFont="1" applyBorder="1">
      <alignment/>
      <protection/>
    </xf>
    <xf numFmtId="0" fontId="0" fillId="0" borderId="0" xfId="19" applyFont="1">
      <alignment/>
      <protection/>
    </xf>
    <xf numFmtId="0" fontId="2" fillId="0" borderId="0" xfId="19" applyFont="1" applyBorder="1">
      <alignment/>
      <protection/>
    </xf>
    <xf numFmtId="165" fontId="2" fillId="0" borderId="6" xfId="19" applyNumberFormat="1" applyFont="1" applyBorder="1">
      <alignment/>
      <protection/>
    </xf>
    <xf numFmtId="166" fontId="2" fillId="0" borderId="10" xfId="17" applyNumberFormat="1" applyFont="1" applyBorder="1" applyAlignment="1">
      <alignment/>
    </xf>
    <xf numFmtId="165" fontId="2" fillId="0" borderId="0" xfId="15" applyNumberFormat="1" applyFont="1" applyBorder="1" applyAlignment="1">
      <alignment/>
    </xf>
    <xf numFmtId="165" fontId="1" fillId="0" borderId="6" xfId="15" applyNumberFormat="1" applyFont="1" applyBorder="1" applyAlignment="1">
      <alignment/>
    </xf>
    <xf numFmtId="3" fontId="1" fillId="0" borderId="6" xfId="15" applyNumberFormat="1" applyFont="1" applyBorder="1" applyAlignment="1">
      <alignment/>
    </xf>
    <xf numFmtId="164" fontId="1" fillId="0" borderId="10" xfId="15" applyNumberFormat="1" applyFont="1" applyBorder="1" applyAlignment="1">
      <alignment/>
    </xf>
    <xf numFmtId="165" fontId="1" fillId="0" borderId="0" xfId="15" applyNumberFormat="1" applyFont="1" applyBorder="1" applyAlignment="1">
      <alignment/>
    </xf>
    <xf numFmtId="164" fontId="2" fillId="0" borderId="9" xfId="15" applyNumberFormat="1" applyFont="1" applyBorder="1" applyAlignment="1">
      <alignment/>
    </xf>
    <xf numFmtId="0" fontId="2" fillId="0" borderId="11" xfId="19" applyFont="1" applyBorder="1">
      <alignment/>
      <protection/>
    </xf>
    <xf numFmtId="165" fontId="2" fillId="0" borderId="10" xfId="15" applyNumberFormat="1" applyFont="1" applyBorder="1" applyAlignment="1">
      <alignment/>
    </xf>
    <xf numFmtId="3" fontId="2" fillId="0" borderId="8" xfId="15" applyNumberFormat="1" applyFont="1" applyBorder="1" applyAlignment="1">
      <alignment/>
    </xf>
    <xf numFmtId="0" fontId="0" fillId="0" borderId="0" xfId="19" applyFont="1">
      <alignment/>
      <protection/>
    </xf>
    <xf numFmtId="0" fontId="6" fillId="0" borderId="0" xfId="19" applyFont="1">
      <alignment/>
      <protection/>
    </xf>
    <xf numFmtId="164" fontId="2" fillId="0" borderId="10" xfId="19" applyNumberFormat="1" applyFont="1" applyBorder="1">
      <alignment/>
      <protection/>
    </xf>
    <xf numFmtId="0" fontId="2" fillId="0" borderId="7" xfId="19" applyFont="1" applyBorder="1" applyAlignment="1">
      <alignment wrapText="1"/>
      <protection/>
    </xf>
    <xf numFmtId="3" fontId="2" fillId="0" borderId="6" xfId="15" applyNumberFormat="1" applyFont="1" applyBorder="1" applyAlignment="1">
      <alignment/>
    </xf>
    <xf numFmtId="164" fontId="2" fillId="0" borderId="10" xfId="15" applyNumberFormat="1" applyFont="1" applyBorder="1" applyAlignment="1">
      <alignment/>
    </xf>
    <xf numFmtId="1" fontId="2" fillId="0" borderId="6" xfId="15" applyNumberFormat="1" applyFont="1" applyBorder="1" applyAlignment="1">
      <alignment/>
    </xf>
    <xf numFmtId="165" fontId="2" fillId="0" borderId="6" xfId="15" applyNumberFormat="1" applyFont="1" applyBorder="1" applyAlignment="1">
      <alignment/>
    </xf>
    <xf numFmtId="0" fontId="2" fillId="0" borderId="7" xfId="19" applyFont="1" applyBorder="1" applyAlignment="1">
      <alignment horizontal="left" indent="1"/>
      <protection/>
    </xf>
    <xf numFmtId="3" fontId="2" fillId="0" borderId="10" xfId="15" applyNumberFormat="1" applyFont="1" applyBorder="1" applyAlignment="1">
      <alignment/>
    </xf>
    <xf numFmtId="3" fontId="0" fillId="0" borderId="0" xfId="19" applyNumberFormat="1" applyFont="1">
      <alignment/>
      <protection/>
    </xf>
    <xf numFmtId="3" fontId="2" fillId="0" borderId="0" xfId="15" applyNumberFormat="1" applyFont="1" applyBorder="1" applyAlignment="1">
      <alignment/>
    </xf>
    <xf numFmtId="3" fontId="2" fillId="0" borderId="6" xfId="15" applyNumberFormat="1" applyFont="1" applyBorder="1" applyAlignment="1">
      <alignment horizontal="right"/>
    </xf>
    <xf numFmtId="3" fontId="2" fillId="0" borderId="10" xfId="15" applyNumberFormat="1" applyFont="1" applyBorder="1" applyAlignment="1">
      <alignment horizontal="right"/>
    </xf>
    <xf numFmtId="3" fontId="2" fillId="0" borderId="9" xfId="15" applyNumberFormat="1" applyFont="1" applyBorder="1" applyAlignment="1">
      <alignment/>
    </xf>
    <xf numFmtId="0" fontId="2" fillId="0" borderId="12" xfId="19" applyFont="1" applyBorder="1">
      <alignment/>
      <protection/>
    </xf>
    <xf numFmtId="0" fontId="2" fillId="0" borderId="13" xfId="19" applyFont="1" applyBorder="1" applyAlignment="1">
      <alignment horizontal="left"/>
      <protection/>
    </xf>
    <xf numFmtId="0" fontId="0" fillId="0" borderId="0" xfId="19" applyFont="1" applyAlignment="1">
      <alignment/>
      <protection/>
    </xf>
    <xf numFmtId="0" fontId="6" fillId="0" borderId="0" xfId="19" applyFont="1" applyAlignment="1">
      <alignment horizontal="left"/>
      <protection/>
    </xf>
    <xf numFmtId="0" fontId="2" fillId="0" borderId="0" xfId="19" applyFont="1" applyBorder="1" applyAlignment="1">
      <alignment horizontal="left"/>
      <protection/>
    </xf>
    <xf numFmtId="0" fontId="0" fillId="0" borderId="0" xfId="19" applyFont="1" applyAlignment="1">
      <alignment horizontal="left"/>
      <protection/>
    </xf>
    <xf numFmtId="0" fontId="6" fillId="0" borderId="0" xfId="19" applyFont="1" applyBorder="1" applyAlignment="1">
      <alignment horizontal="left"/>
      <protection/>
    </xf>
    <xf numFmtId="164" fontId="0" fillId="0" borderId="0" xfId="19" applyNumberFormat="1">
      <alignment/>
      <protection/>
    </xf>
    <xf numFmtId="167" fontId="0" fillId="0" borderId="0" xfId="19" applyNumberFormat="1">
      <alignment/>
      <protection/>
    </xf>
    <xf numFmtId="164" fontId="0" fillId="0" borderId="0" xfId="19" applyNumberFormat="1" applyBorder="1">
      <alignment/>
      <protection/>
    </xf>
    <xf numFmtId="0" fontId="0" fillId="0" borderId="0" xfId="19" applyBorder="1">
      <alignment/>
      <protection/>
    </xf>
    <xf numFmtId="0" fontId="3" fillId="0" borderId="0" xfId="19" applyFont="1">
      <alignment/>
      <protection/>
    </xf>
    <xf numFmtId="0" fontId="1" fillId="0" borderId="0" xfId="0" applyFont="1" applyBorder="1" applyAlignment="1">
      <alignment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wrapText="1"/>
    </xf>
    <xf numFmtId="0" fontId="2" fillId="3" borderId="0" xfId="0" applyFont="1" applyFill="1" applyBorder="1" applyAlignment="1">
      <alignment/>
    </xf>
    <xf numFmtId="0" fontId="2" fillId="0" borderId="0"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3" fontId="2" fillId="0" borderId="0" xfId="0" applyNumberFormat="1" applyFont="1" applyBorder="1" applyAlignment="1">
      <alignment/>
    </xf>
    <xf numFmtId="0" fontId="2" fillId="3" borderId="0" xfId="0" applyFont="1" applyFill="1" applyBorder="1" applyAlignment="1">
      <alignment/>
    </xf>
    <xf numFmtId="3" fontId="2" fillId="0" borderId="0"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3" fontId="2" fillId="0" borderId="1"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3" fontId="2" fillId="0" borderId="14" xfId="0" applyNumberFormat="1" applyFont="1" applyBorder="1" applyAlignment="1">
      <alignment/>
    </xf>
    <xf numFmtId="0" fontId="2" fillId="0" borderId="0" xfId="0" applyFont="1" applyBorder="1" applyAlignment="1">
      <alignment wrapText="1"/>
    </xf>
    <xf numFmtId="0" fontId="8" fillId="0" borderId="0" xfId="0" applyFont="1" applyBorder="1" applyAlignment="1">
      <alignment wrapText="1"/>
    </xf>
    <xf numFmtId="0" fontId="2" fillId="0" borderId="0" xfId="0" applyFont="1" applyFill="1" applyBorder="1" applyAlignment="1">
      <alignment horizontal="center"/>
    </xf>
    <xf numFmtId="0" fontId="0" fillId="0" borderId="0" xfId="0" applyFill="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10" fillId="0" borderId="0" xfId="0" applyFont="1" applyAlignment="1">
      <alignment/>
    </xf>
    <xf numFmtId="0" fontId="4" fillId="0" borderId="0" xfId="0"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wrapText="1"/>
    </xf>
    <xf numFmtId="0" fontId="10" fillId="0" borderId="0" xfId="0" applyFont="1" applyBorder="1" applyAlignment="1">
      <alignment wrapText="1"/>
    </xf>
    <xf numFmtId="0" fontId="0" fillId="0" borderId="0" xfId="0" applyBorder="1" applyAlignment="1">
      <alignment wrapText="1"/>
    </xf>
    <xf numFmtId="0" fontId="1" fillId="0" borderId="0" xfId="0" applyFont="1" applyBorder="1" applyAlignment="1">
      <alignment horizontal="left" wrapText="1"/>
    </xf>
    <xf numFmtId="0" fontId="0" fillId="0" borderId="0" xfId="0" applyBorder="1" applyAlignment="1">
      <alignment/>
    </xf>
    <xf numFmtId="0" fontId="1" fillId="0" borderId="0" xfId="0" applyFont="1" applyFill="1" applyBorder="1" applyAlignment="1">
      <alignment wrapText="1"/>
    </xf>
    <xf numFmtId="0" fontId="0" fillId="0" borderId="0" xfId="0" applyFill="1" applyBorder="1" applyAlignment="1">
      <alignment/>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0" fillId="0" borderId="2" xfId="0" applyBorder="1" applyAlignment="1">
      <alignment horizontal="center"/>
    </xf>
    <xf numFmtId="0" fontId="0" fillId="0" borderId="0" xfId="0" applyAlignment="1">
      <alignment horizontal="centerContinuous"/>
    </xf>
    <xf numFmtId="0" fontId="1" fillId="0" borderId="0" xfId="0" applyFont="1" applyAlignment="1">
      <alignment/>
    </xf>
    <xf numFmtId="0" fontId="2" fillId="0" borderId="0" xfId="0" applyFont="1" applyAlignment="1">
      <alignment horizontal="centerContinuous"/>
    </xf>
    <xf numFmtId="0" fontId="2" fillId="0" borderId="3" xfId="0" applyFont="1" applyBorder="1" applyAlignment="1">
      <alignment/>
    </xf>
    <xf numFmtId="0" fontId="2" fillId="0" borderId="1"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0" xfId="0" applyFont="1" applyBorder="1" applyAlignment="1">
      <alignment/>
    </xf>
    <xf numFmtId="0" fontId="2" fillId="0" borderId="10" xfId="0" applyFont="1" applyBorder="1" applyAlignment="1">
      <alignment/>
    </xf>
    <xf numFmtId="164" fontId="2" fillId="0" borderId="10" xfId="0" applyNumberFormat="1" applyFont="1" applyBorder="1" applyAlignment="1">
      <alignment/>
    </xf>
    <xf numFmtId="164" fontId="2" fillId="0" borderId="0" xfId="0" applyNumberFormat="1" applyFont="1" applyBorder="1" applyAlignment="1">
      <alignment/>
    </xf>
    <xf numFmtId="37" fontId="2" fillId="0" borderId="6" xfId="0" applyNumberFormat="1" applyFont="1" applyBorder="1" applyAlignment="1">
      <alignment/>
    </xf>
    <xf numFmtId="37" fontId="2" fillId="0" borderId="0" xfId="0" applyNumberFormat="1"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0" xfId="0" applyNumberFormat="1" applyFont="1" applyAlignment="1">
      <alignment/>
    </xf>
    <xf numFmtId="0" fontId="2" fillId="0" borderId="0" xfId="0" applyFont="1" applyAlignment="1">
      <alignment wrapText="1"/>
    </xf>
    <xf numFmtId="0" fontId="12" fillId="0" borderId="0" xfId="0" applyFont="1" applyAlignment="1">
      <alignment horizontal="centerContinuous"/>
    </xf>
    <xf numFmtId="0" fontId="4" fillId="0" borderId="0" xfId="0" applyFont="1" applyAlignment="1">
      <alignment horizontal="centerContinuous"/>
    </xf>
    <xf numFmtId="3" fontId="4" fillId="0" borderId="0" xfId="0" applyNumberFormat="1" applyFont="1" applyAlignment="1">
      <alignment horizontal="centerContinuous"/>
    </xf>
    <xf numFmtId="0" fontId="7" fillId="0" borderId="0" xfId="0" applyFont="1" applyAlignment="1">
      <alignment horizontal="centerContinuous"/>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12" fillId="0" borderId="0" xfId="0" applyFont="1" applyAlignment="1">
      <alignment/>
    </xf>
    <xf numFmtId="0" fontId="12" fillId="0" borderId="0" xfId="0" applyFont="1" applyAlignment="1">
      <alignment horizontal="right"/>
    </xf>
    <xf numFmtId="0" fontId="4" fillId="0" borderId="0" xfId="0" applyFont="1" applyFill="1" applyAlignment="1">
      <alignment horizontal="right"/>
    </xf>
    <xf numFmtId="0" fontId="0" fillId="0" borderId="0" xfId="0" applyFill="1" applyAlignment="1">
      <alignment horizontal="right"/>
    </xf>
    <xf numFmtId="3" fontId="4" fillId="0" borderId="0" xfId="0" applyNumberFormat="1" applyFont="1" applyBorder="1" applyAlignment="1">
      <alignment/>
    </xf>
    <xf numFmtId="3" fontId="4" fillId="0" borderId="0" xfId="0" applyNumberFormat="1" applyFont="1" applyAlignment="1">
      <alignment/>
    </xf>
    <xf numFmtId="1" fontId="4" fillId="0" borderId="0" xfId="0" applyNumberFormat="1" applyFont="1" applyAlignment="1">
      <alignment/>
    </xf>
    <xf numFmtId="164" fontId="4" fillId="0" borderId="0" xfId="0" applyNumberFormat="1" applyFont="1" applyAlignment="1">
      <alignment/>
    </xf>
    <xf numFmtId="1" fontId="4" fillId="0" borderId="0" xfId="0" applyNumberFormat="1" applyFont="1" applyAlignment="1">
      <alignment horizontal="right"/>
    </xf>
    <xf numFmtId="0" fontId="5" fillId="0" borderId="0" xfId="0" applyFont="1" applyAlignment="1">
      <alignment/>
    </xf>
    <xf numFmtId="164" fontId="5" fillId="0" borderId="0" xfId="0" applyNumberFormat="1" applyFont="1" applyAlignment="1">
      <alignment/>
    </xf>
    <xf numFmtId="3" fontId="4" fillId="0" borderId="1" xfId="0" applyNumberFormat="1" applyFont="1" applyBorder="1" applyAlignment="1">
      <alignment/>
    </xf>
    <xf numFmtId="164" fontId="4" fillId="0" borderId="0" xfId="0" applyNumberFormat="1" applyFont="1" applyBorder="1" applyAlignment="1">
      <alignment/>
    </xf>
    <xf numFmtId="164" fontId="4" fillId="0" borderId="1" xfId="0" applyNumberFormat="1" applyFont="1" applyBorder="1" applyAlignment="1">
      <alignment/>
    </xf>
    <xf numFmtId="0" fontId="13" fillId="0" borderId="0" xfId="0" applyFont="1" applyAlignment="1">
      <alignment/>
    </xf>
    <xf numFmtId="0" fontId="7" fillId="0" borderId="0" xfId="0" applyFont="1" applyAlignment="1">
      <alignment/>
    </xf>
    <xf numFmtId="0" fontId="4" fillId="0" borderId="0" xfId="0" applyFont="1" applyAlignment="1">
      <alignment wrapText="1"/>
    </xf>
    <xf numFmtId="0" fontId="7" fillId="0" borderId="0" xfId="0" applyFont="1" applyAlignment="1">
      <alignment wrapText="1"/>
    </xf>
    <xf numFmtId="169" fontId="0" fillId="0" borderId="0" xfId="0" applyNumberFormat="1" applyAlignment="1">
      <alignment/>
    </xf>
    <xf numFmtId="0" fontId="2" fillId="0" borderId="15" xfId="0" applyFont="1" applyBorder="1" applyAlignment="1">
      <alignment/>
    </xf>
    <xf numFmtId="3" fontId="2" fillId="0" borderId="10" xfId="0" applyNumberFormat="1" applyFont="1" applyBorder="1" applyAlignment="1">
      <alignment/>
    </xf>
    <xf numFmtId="3" fontId="2" fillId="0" borderId="16" xfId="0" applyNumberFormat="1" applyFont="1" applyBorder="1" applyAlignment="1">
      <alignment/>
    </xf>
    <xf numFmtId="3" fontId="2" fillId="0" borderId="6" xfId="0" applyNumberFormat="1" applyFont="1" applyBorder="1" applyAlignment="1">
      <alignment horizontal="right"/>
    </xf>
    <xf numFmtId="3" fontId="2" fillId="0" borderId="0" xfId="0" applyNumberFormat="1" applyFont="1" applyBorder="1" applyAlignment="1">
      <alignment horizontal="right"/>
    </xf>
    <xf numFmtId="0" fontId="2" fillId="0" borderId="1" xfId="0" applyFont="1" applyBorder="1" applyAlignment="1">
      <alignment horizontal="centerContinuous"/>
    </xf>
    <xf numFmtId="0" fontId="2" fillId="0" borderId="0" xfId="0" applyFont="1" applyBorder="1" applyAlignment="1">
      <alignment horizontal="centerContinuous"/>
    </xf>
    <xf numFmtId="0" fontId="2" fillId="0" borderId="16" xfId="0" applyFont="1" applyBorder="1" applyAlignment="1">
      <alignment horizontal="right"/>
    </xf>
    <xf numFmtId="3" fontId="2" fillId="0" borderId="0" xfId="0" applyNumberFormat="1" applyFont="1" applyBorder="1" applyAlignment="1">
      <alignment/>
    </xf>
    <xf numFmtId="3" fontId="2" fillId="0" borderId="1" xfId="0" applyNumberFormat="1" applyFont="1" applyBorder="1" applyAlignment="1">
      <alignment/>
    </xf>
    <xf numFmtId="0" fontId="2" fillId="0" borderId="0" xfId="0" applyFont="1" applyAlignment="1">
      <alignment horizontal="right"/>
    </xf>
    <xf numFmtId="164" fontId="2" fillId="0" borderId="0" xfId="0" applyNumberFormat="1" applyFont="1" applyAlignment="1">
      <alignment horizontal="right"/>
    </xf>
    <xf numFmtId="0" fontId="2" fillId="0" borderId="0" xfId="0" applyFont="1" applyAlignment="1" applyProtection="1">
      <alignment/>
      <protection/>
    </xf>
    <xf numFmtId="0" fontId="1" fillId="0" borderId="0" xfId="0" applyFont="1" applyAlignment="1" applyProtection="1">
      <alignment horizontal="centerContinuous"/>
      <protection/>
    </xf>
    <xf numFmtId="0" fontId="2" fillId="0" borderId="0" xfId="0" applyFont="1" applyAlignment="1" applyProtection="1">
      <alignment horizontal="centerContinuous"/>
      <protection/>
    </xf>
    <xf numFmtId="49" fontId="2" fillId="0" borderId="0" xfId="0" applyNumberFormat="1" applyFont="1" applyAlignment="1" applyProtection="1">
      <alignment horizontal="centerContinuous"/>
      <protection/>
    </xf>
    <xf numFmtId="49" fontId="2" fillId="0" borderId="0" xfId="0" applyNumberFormat="1" applyFont="1" applyAlignment="1" applyProtection="1">
      <alignment/>
      <protection/>
    </xf>
    <xf numFmtId="49" fontId="1" fillId="0" borderId="0" xfId="0" applyNumberFormat="1" applyFont="1" applyAlignment="1" applyProtection="1">
      <alignment horizontal="centerContinuous"/>
      <protection/>
    </xf>
    <xf numFmtId="0" fontId="2" fillId="0" borderId="17" xfId="0" applyFont="1" applyBorder="1" applyAlignment="1" applyProtection="1">
      <alignment/>
      <protection/>
    </xf>
    <xf numFmtId="0" fontId="1" fillId="0" borderId="0" xfId="0" applyFont="1" applyAlignment="1" applyProtection="1">
      <alignment horizontal="right"/>
      <protection/>
    </xf>
    <xf numFmtId="0" fontId="1" fillId="0" borderId="0" xfId="0" applyFont="1" applyAlignment="1" applyProtection="1">
      <alignment/>
      <protection/>
    </xf>
    <xf numFmtId="0" fontId="2" fillId="0" borderId="0" xfId="0" applyFont="1" applyAlignment="1" applyProtection="1" quotePrefix="1">
      <alignment/>
      <protection/>
    </xf>
    <xf numFmtId="3" fontId="2" fillId="0" borderId="0" xfId="0" applyNumberFormat="1" applyFont="1" applyAlignment="1" applyProtection="1">
      <alignment/>
      <protection/>
    </xf>
    <xf numFmtId="164" fontId="2" fillId="0" borderId="0" xfId="0" applyNumberFormat="1" applyFont="1" applyAlignment="1" applyProtection="1">
      <alignment/>
      <protection/>
    </xf>
    <xf numFmtId="3" fontId="2" fillId="0" borderId="0" xfId="0" applyNumberFormat="1" applyFont="1" applyAlignment="1" applyProtection="1">
      <alignment horizontal="right"/>
      <protection/>
    </xf>
    <xf numFmtId="0" fontId="16" fillId="0" borderId="0" xfId="0" applyFont="1" applyAlignment="1" applyProtection="1">
      <alignment/>
      <protection/>
    </xf>
    <xf numFmtId="3" fontId="16" fillId="0" borderId="0" xfId="0" applyNumberFormat="1" applyFont="1" applyAlignment="1" applyProtection="1">
      <alignment/>
      <protection/>
    </xf>
    <xf numFmtId="3" fontId="2" fillId="0" borderId="18" xfId="0" applyNumberFormat="1" applyFont="1" applyBorder="1" applyAlignment="1" applyProtection="1">
      <alignment/>
      <protection/>
    </xf>
    <xf numFmtId="164" fontId="2" fillId="0" borderId="18" xfId="0" applyNumberFormat="1" applyFont="1" applyBorder="1" applyAlignment="1" applyProtection="1">
      <alignment/>
      <protection/>
    </xf>
    <xf numFmtId="3" fontId="2" fillId="0" borderId="0" xfId="0" applyNumberFormat="1" applyFont="1" applyBorder="1" applyAlignment="1" applyProtection="1">
      <alignment/>
      <protection/>
    </xf>
    <xf numFmtId="0" fontId="2" fillId="0" borderId="0" xfId="0" applyFont="1" applyAlignment="1" applyProtection="1">
      <alignment horizontal="right"/>
      <protection/>
    </xf>
    <xf numFmtId="0" fontId="0" fillId="0" borderId="0" xfId="0" applyAlignment="1" applyProtection="1">
      <alignment/>
      <protection/>
    </xf>
    <xf numFmtId="5" fontId="2" fillId="0" borderId="0" xfId="0" applyNumberFormat="1" applyFont="1" applyAlignment="1" applyProtection="1">
      <alignment/>
      <protection/>
    </xf>
    <xf numFmtId="5" fontId="2" fillId="0" borderId="0" xfId="0" applyNumberFormat="1" applyFont="1" applyBorder="1" applyAlignment="1" applyProtection="1">
      <alignment/>
      <protection/>
    </xf>
    <xf numFmtId="37" fontId="2" fillId="0" borderId="0" xfId="0" applyNumberFormat="1" applyFont="1" applyAlignment="1" applyProtection="1">
      <alignment/>
      <protection/>
    </xf>
    <xf numFmtId="0" fontId="10" fillId="0" borderId="0" xfId="0" applyFont="1" applyAlignment="1" applyProtection="1">
      <alignment/>
      <protection/>
    </xf>
    <xf numFmtId="37" fontId="2" fillId="0" borderId="0" xfId="0" applyNumberFormat="1" applyFont="1" applyAlignment="1" applyProtection="1">
      <alignment horizontal="right"/>
      <protection/>
    </xf>
    <xf numFmtId="37" fontId="2" fillId="0" borderId="17" xfId="0" applyNumberFormat="1" applyFont="1" applyBorder="1" applyAlignment="1" applyProtection="1">
      <alignment/>
      <protection/>
    </xf>
    <xf numFmtId="37" fontId="2" fillId="0" borderId="0" xfId="0" applyNumberFormat="1" applyFont="1" applyBorder="1" applyAlignment="1" applyProtection="1">
      <alignment/>
      <protection/>
    </xf>
    <xf numFmtId="0" fontId="5" fillId="0" borderId="0" xfId="0" applyFont="1" applyAlignment="1">
      <alignment/>
    </xf>
    <xf numFmtId="3" fontId="2" fillId="0" borderId="6" xfId="0" applyNumberFormat="1" applyFont="1" applyBorder="1" applyAlignment="1">
      <alignment/>
    </xf>
    <xf numFmtId="0" fontId="0" fillId="0" borderId="0" xfId="19" applyFont="1" applyBorder="1">
      <alignment/>
      <protection/>
    </xf>
    <xf numFmtId="3" fontId="2" fillId="0" borderId="0" xfId="19" applyNumberFormat="1" applyFont="1" applyBorder="1">
      <alignment/>
      <protection/>
    </xf>
    <xf numFmtId="0" fontId="2" fillId="0" borderId="0" xfId="19" applyFont="1" applyBorder="1" applyAlignment="1">
      <alignment wrapText="1"/>
      <protection/>
    </xf>
    <xf numFmtId="0" fontId="2" fillId="0" borderId="0" xfId="19" applyFont="1" applyBorder="1" applyAlignment="1">
      <alignment horizontal="left" indent="1"/>
      <protection/>
    </xf>
    <xf numFmtId="3" fontId="1" fillId="0" borderId="0" xfId="15" applyNumberFormat="1" applyFont="1" applyBorder="1" applyAlignment="1">
      <alignment/>
    </xf>
    <xf numFmtId="0" fontId="0" fillId="0" borderId="0" xfId="0" applyAlignment="1">
      <alignment wrapText="1"/>
    </xf>
    <xf numFmtId="0" fontId="17" fillId="0" borderId="0" xfId="0" applyFont="1" applyAlignment="1">
      <alignment/>
    </xf>
    <xf numFmtId="0" fontId="17" fillId="0" borderId="0" xfId="0" applyFont="1" applyBorder="1" applyAlignment="1">
      <alignment/>
    </xf>
    <xf numFmtId="0" fontId="17" fillId="0" borderId="0" xfId="0" applyFont="1" applyBorder="1" applyAlignment="1">
      <alignment horizontal="right"/>
    </xf>
    <xf numFmtId="3" fontId="0" fillId="0" borderId="2" xfId="0" applyNumberFormat="1" applyBorder="1" applyAlignment="1">
      <alignment/>
    </xf>
    <xf numFmtId="0" fontId="17" fillId="0" borderId="0" xfId="0" applyFont="1" applyBorder="1" applyAlignment="1">
      <alignment horizontal="center"/>
    </xf>
    <xf numFmtId="0" fontId="0" fillId="0" borderId="2" xfId="0" applyBorder="1" applyAlignment="1">
      <alignment horizontal="right"/>
    </xf>
    <xf numFmtId="3" fontId="0" fillId="0" borderId="10" xfId="0" applyNumberFormat="1" applyBorder="1" applyAlignment="1">
      <alignment/>
    </xf>
    <xf numFmtId="164" fontId="0" fillId="0" borderId="10" xfId="0" applyNumberFormat="1" applyBorder="1" applyAlignment="1">
      <alignment/>
    </xf>
    <xf numFmtId="0" fontId="0" fillId="0" borderId="3" xfId="0" applyBorder="1" applyAlignment="1">
      <alignment horizontal="right"/>
    </xf>
    <xf numFmtId="0" fontId="0" fillId="0" borderId="1" xfId="0"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3" fontId="2" fillId="0" borderId="15" xfId="15" applyNumberFormat="1" applyFont="1" applyBorder="1" applyAlignment="1">
      <alignment/>
    </xf>
    <xf numFmtId="164" fontId="2" fillId="0" borderId="19" xfId="15" applyNumberFormat="1" applyFont="1" applyBorder="1" applyAlignment="1">
      <alignment/>
    </xf>
    <xf numFmtId="0" fontId="2" fillId="0" borderId="20" xfId="19" applyFont="1" applyBorder="1">
      <alignment/>
      <protection/>
    </xf>
    <xf numFmtId="3" fontId="2" fillId="0" borderId="20" xfId="19" applyNumberFormat="1" applyFont="1" applyBorder="1">
      <alignment/>
      <protection/>
    </xf>
    <xf numFmtId="0" fontId="2" fillId="0" borderId="21" xfId="19" applyFont="1" applyBorder="1" applyAlignment="1">
      <alignment horizontal="left"/>
      <protection/>
    </xf>
    <xf numFmtId="3" fontId="2" fillId="0" borderId="22" xfId="19" applyNumberFormat="1" applyFont="1" applyBorder="1" applyAlignment="1">
      <alignment horizontal="right"/>
      <protection/>
    </xf>
    <xf numFmtId="164" fontId="2" fillId="0" borderId="23" xfId="17" applyNumberFormat="1" applyFont="1" applyBorder="1" applyAlignment="1">
      <alignment horizontal="right"/>
    </xf>
    <xf numFmtId="0" fontId="2" fillId="0" borderId="0" xfId="0" applyFont="1" applyFill="1" applyBorder="1" applyAlignment="1">
      <alignment horizontal="left"/>
    </xf>
    <xf numFmtId="0" fontId="0" fillId="0" borderId="8" xfId="0" applyBorder="1" applyAlignment="1">
      <alignment horizontal="centerContinuous"/>
    </xf>
    <xf numFmtId="0" fontId="0" fillId="0" borderId="2" xfId="0" applyBorder="1" applyAlignment="1">
      <alignment horizontal="centerContinuous"/>
    </xf>
    <xf numFmtId="0" fontId="0" fillId="0" borderId="9" xfId="0" applyBorder="1" applyAlignment="1">
      <alignment horizontal="centerContinuous"/>
    </xf>
    <xf numFmtId="168" fontId="0" fillId="0" borderId="6" xfId="0" applyNumberFormat="1" applyBorder="1" applyAlignment="1">
      <alignment/>
    </xf>
    <xf numFmtId="168" fontId="0" fillId="0" borderId="0" xfId="0" applyNumberFormat="1" applyBorder="1" applyAlignment="1">
      <alignment/>
    </xf>
    <xf numFmtId="5" fontId="0" fillId="0" borderId="10" xfId="0" applyNumberFormat="1" applyBorder="1" applyAlignment="1">
      <alignment/>
    </xf>
    <xf numFmtId="164" fontId="0" fillId="0" borderId="7" xfId="0" applyNumberFormat="1" applyBorder="1" applyAlignment="1">
      <alignment/>
    </xf>
    <xf numFmtId="37" fontId="0" fillId="0" borderId="10" xfId="0" applyNumberFormat="1" applyBorder="1" applyAlignment="1">
      <alignment/>
    </xf>
    <xf numFmtId="168" fontId="0" fillId="0" borderId="3" xfId="0" applyNumberFormat="1" applyBorder="1" applyAlignment="1">
      <alignment/>
    </xf>
    <xf numFmtId="168" fontId="0" fillId="0" borderId="1" xfId="0" applyNumberFormat="1" applyBorder="1" applyAlignment="1">
      <alignment/>
    </xf>
    <xf numFmtId="37" fontId="0" fillId="0" borderId="5" xfId="0" applyNumberFormat="1" applyBorder="1" applyAlignment="1">
      <alignment/>
    </xf>
    <xf numFmtId="164" fontId="0" fillId="0" borderId="4" xfId="0" applyNumberFormat="1" applyBorder="1" applyAlignment="1">
      <alignment/>
    </xf>
    <xf numFmtId="37" fontId="0" fillId="0" borderId="6" xfId="0" applyNumberFormat="1" applyBorder="1" applyAlignment="1">
      <alignment/>
    </xf>
    <xf numFmtId="37" fontId="0" fillId="0" borderId="0" xfId="0" applyNumberFormat="1" applyBorder="1" applyAlignment="1">
      <alignment/>
    </xf>
    <xf numFmtId="37" fontId="0" fillId="0" borderId="3" xfId="0" applyNumberFormat="1" applyBorder="1" applyAlignment="1">
      <alignment/>
    </xf>
    <xf numFmtId="37" fontId="0" fillId="0" borderId="1" xfId="0" applyNumberFormat="1" applyBorder="1" applyAlignment="1">
      <alignment/>
    </xf>
    <xf numFmtId="0" fontId="10" fillId="0" borderId="8" xfId="0" applyFont="1" applyBorder="1" applyAlignment="1">
      <alignment/>
    </xf>
    <xf numFmtId="37" fontId="0" fillId="0" borderId="15" xfId="0" applyNumberFormat="1" applyBorder="1" applyAlignment="1">
      <alignment/>
    </xf>
    <xf numFmtId="37" fontId="0" fillId="0" borderId="16" xfId="0" applyNumberFormat="1" applyBorder="1" applyAlignment="1">
      <alignment/>
    </xf>
    <xf numFmtId="0" fontId="10" fillId="0" borderId="0" xfId="0" applyFont="1" applyBorder="1" applyAlignment="1">
      <alignment/>
    </xf>
    <xf numFmtId="0" fontId="0" fillId="0" borderId="0" xfId="0" applyAlignment="1" applyProtection="1">
      <alignment wrapText="1"/>
      <protection/>
    </xf>
    <xf numFmtId="167" fontId="0" fillId="0" borderId="0" xfId="0" applyNumberFormat="1" applyAlignment="1">
      <alignment/>
    </xf>
    <xf numFmtId="0" fontId="0" fillId="0" borderId="4" xfId="0"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7" xfId="0" applyBorder="1" applyAlignment="1">
      <alignment horizontal="right"/>
    </xf>
    <xf numFmtId="0" fontId="17" fillId="0" borderId="6" xfId="0" applyFont="1" applyBorder="1" applyAlignment="1">
      <alignment/>
    </xf>
    <xf numFmtId="0" fontId="17" fillId="0" borderId="10" xfId="0" applyFont="1" applyBorder="1" applyAlignment="1">
      <alignment horizontal="right"/>
    </xf>
    <xf numFmtId="0" fontId="17" fillId="0" borderId="7" xfId="0" applyFont="1" applyBorder="1" applyAlignment="1">
      <alignment horizontal="right"/>
    </xf>
    <xf numFmtId="3" fontId="0" fillId="0" borderId="6" xfId="0" applyNumberFormat="1" applyBorder="1" applyAlignment="1">
      <alignment/>
    </xf>
    <xf numFmtId="3" fontId="0" fillId="0" borderId="3" xfId="0" applyNumberFormat="1" applyBorder="1" applyAlignment="1">
      <alignment/>
    </xf>
    <xf numFmtId="3" fontId="0" fillId="0" borderId="8" xfId="0" applyNumberFormat="1" applyBorder="1" applyAlignment="1">
      <alignment/>
    </xf>
    <xf numFmtId="3" fontId="0" fillId="0" borderId="16" xfId="0" applyNumberFormat="1" applyBorder="1" applyAlignment="1">
      <alignment/>
    </xf>
    <xf numFmtId="168" fontId="0" fillId="0" borderId="6" xfId="0" applyNumberFormat="1" applyBorder="1" applyAlignment="1">
      <alignment horizontal="right"/>
    </xf>
    <xf numFmtId="168" fontId="0" fillId="0" borderId="0" xfId="0" applyNumberFormat="1" applyBorder="1" applyAlignment="1">
      <alignment horizontal="right"/>
    </xf>
    <xf numFmtId="37" fontId="0" fillId="0" borderId="6" xfId="0" applyNumberFormat="1" applyBorder="1" applyAlignment="1">
      <alignment horizontal="right"/>
    </xf>
    <xf numFmtId="37" fontId="0" fillId="0" borderId="0" xfId="0" applyNumberFormat="1" applyBorder="1" applyAlignment="1">
      <alignment horizontal="right"/>
    </xf>
    <xf numFmtId="0" fontId="0" fillId="0" borderId="8" xfId="0" applyBorder="1" applyAlignment="1">
      <alignment horizontal="right"/>
    </xf>
    <xf numFmtId="0" fontId="0" fillId="0" borderId="16" xfId="0" applyBorder="1" applyAlignment="1">
      <alignment horizontal="right"/>
    </xf>
    <xf numFmtId="0" fontId="17" fillId="0" borderId="6" xfId="0" applyFont="1" applyBorder="1" applyAlignment="1">
      <alignment horizontal="center"/>
    </xf>
    <xf numFmtId="37" fontId="0" fillId="0" borderId="1" xfId="0" applyNumberFormat="1" applyBorder="1" applyAlignment="1">
      <alignment horizontal="right"/>
    </xf>
    <xf numFmtId="37" fontId="0" fillId="0" borderId="16" xfId="0" applyNumberFormat="1" applyBorder="1" applyAlignment="1">
      <alignment horizontal="right"/>
    </xf>
    <xf numFmtId="5" fontId="0" fillId="0" borderId="10" xfId="0" applyNumberFormat="1" applyBorder="1" applyAlignment="1">
      <alignment horizontal="right"/>
    </xf>
    <xf numFmtId="164" fontId="0" fillId="0" borderId="10" xfId="0" applyNumberFormat="1" applyBorder="1" applyAlignment="1">
      <alignment horizontal="right"/>
    </xf>
    <xf numFmtId="37" fontId="0" fillId="0" borderId="10" xfId="0" applyNumberFormat="1" applyBorder="1" applyAlignment="1">
      <alignment horizontal="right"/>
    </xf>
    <xf numFmtId="168" fontId="0" fillId="0" borderId="3" xfId="0" applyNumberFormat="1" applyBorder="1" applyAlignment="1">
      <alignment horizontal="right"/>
    </xf>
    <xf numFmtId="168" fontId="0" fillId="0" borderId="1" xfId="0" applyNumberFormat="1" applyBorder="1" applyAlignment="1">
      <alignment horizontal="right"/>
    </xf>
    <xf numFmtId="37" fontId="0" fillId="0" borderId="5" xfId="0" applyNumberFormat="1" applyBorder="1" applyAlignment="1">
      <alignment horizontal="right"/>
    </xf>
    <xf numFmtId="37" fontId="0" fillId="0" borderId="8" xfId="0" applyNumberFormat="1" applyBorder="1" applyAlignment="1">
      <alignment horizontal="right"/>
    </xf>
    <xf numFmtId="0" fontId="0" fillId="0" borderId="9" xfId="0" applyBorder="1" applyAlignment="1">
      <alignment horizontal="right"/>
    </xf>
    <xf numFmtId="3" fontId="4" fillId="0" borderId="2" xfId="0" applyNumberFormat="1" applyFont="1" applyBorder="1" applyAlignment="1">
      <alignment/>
    </xf>
    <xf numFmtId="3" fontId="4" fillId="0" borderId="0" xfId="0" applyNumberFormat="1" applyFont="1" applyAlignment="1">
      <alignment horizontal="right"/>
    </xf>
    <xf numFmtId="0" fontId="0" fillId="0" borderId="3" xfId="0" applyFill="1" applyBorder="1" applyAlignment="1">
      <alignment/>
    </xf>
    <xf numFmtId="0" fontId="2" fillId="0" borderId="0" xfId="0" applyFont="1" applyBorder="1" applyAlignment="1">
      <alignment wrapText="1"/>
    </xf>
    <xf numFmtId="3" fontId="0" fillId="0" borderId="7" xfId="0" applyNumberFormat="1" applyBorder="1" applyAlignment="1">
      <alignment/>
    </xf>
    <xf numFmtId="3" fontId="0" fillId="0" borderId="15" xfId="0" applyNumberFormat="1" applyBorder="1" applyAlignment="1">
      <alignment/>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10" xfId="0" applyNumberFormat="1" applyBorder="1" applyAlignment="1">
      <alignment horizontal="right"/>
    </xf>
    <xf numFmtId="3" fontId="0" fillId="0" borderId="12" xfId="0" applyNumberFormat="1" applyBorder="1" applyAlignment="1">
      <alignment/>
    </xf>
    <xf numFmtId="0" fontId="0" fillId="0" borderId="0" xfId="0" applyBorder="1" applyAlignment="1">
      <alignment horizontal="centerContinuous"/>
    </xf>
    <xf numFmtId="0" fontId="2" fillId="0" borderId="6" xfId="0" applyFont="1" applyBorder="1" applyAlignment="1">
      <alignment horizontal="centerContinuous"/>
    </xf>
    <xf numFmtId="0" fontId="2" fillId="0" borderId="6" xfId="0" applyFont="1" applyBorder="1" applyAlignment="1">
      <alignment horizontal="right"/>
    </xf>
    <xf numFmtId="164" fontId="2" fillId="0" borderId="1" xfId="0" applyNumberFormat="1" applyFont="1" applyBorder="1" applyAlignment="1">
      <alignment/>
    </xf>
    <xf numFmtId="164" fontId="2" fillId="0" borderId="16" xfId="0" applyNumberFormat="1" applyFont="1" applyBorder="1" applyAlignment="1">
      <alignment/>
    </xf>
    <xf numFmtId="0" fontId="1" fillId="0" borderId="0" xfId="0" applyFont="1" applyAlignment="1">
      <alignment horizontal="right"/>
    </xf>
    <xf numFmtId="0" fontId="1" fillId="0" borderId="0" xfId="0" applyFont="1" applyBorder="1" applyAlignment="1">
      <alignment horizontal="right"/>
    </xf>
    <xf numFmtId="0" fontId="2" fillId="0" borderId="0" xfId="0" applyFont="1" applyFill="1" applyAlignment="1">
      <alignment/>
    </xf>
    <xf numFmtId="0" fontId="15" fillId="0" borderId="0" xfId="0" applyFont="1" applyFill="1" applyAlignment="1">
      <alignment/>
    </xf>
    <xf numFmtId="1" fontId="2" fillId="0" borderId="0" xfId="0" applyNumberFormat="1" applyFont="1" applyAlignment="1">
      <alignment horizontal="right"/>
    </xf>
    <xf numFmtId="164" fontId="2" fillId="0" borderId="0" xfId="0" applyNumberFormat="1" applyFont="1" applyBorder="1" applyAlignment="1" applyProtection="1">
      <alignment/>
      <protection/>
    </xf>
    <xf numFmtId="0" fontId="0" fillId="0" borderId="0" xfId="0"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164" fontId="0" fillId="0" borderId="0" xfId="0" applyNumberFormat="1" applyFont="1" applyBorder="1" applyAlignment="1">
      <alignment/>
    </xf>
    <xf numFmtId="3" fontId="0" fillId="0" borderId="2" xfId="0" applyNumberFormat="1" applyFont="1" applyBorder="1" applyAlignment="1">
      <alignment horizontal="right"/>
    </xf>
    <xf numFmtId="164" fontId="0" fillId="0" borderId="2" xfId="0" applyNumberFormat="1" applyFont="1" applyBorder="1" applyAlignment="1">
      <alignment/>
    </xf>
    <xf numFmtId="3" fontId="0" fillId="0" borderId="0" xfId="0" applyNumberFormat="1" applyFont="1" applyBorder="1" applyAlignment="1">
      <alignment horizontal="right"/>
    </xf>
    <xf numFmtId="5" fontId="0" fillId="0" borderId="0" xfId="0" applyNumberFormat="1" applyFont="1" applyBorder="1" applyAlignment="1">
      <alignment/>
    </xf>
    <xf numFmtId="0" fontId="0" fillId="0" borderId="0" xfId="0" applyNumberFormat="1" applyFont="1" applyAlignment="1">
      <alignment/>
    </xf>
    <xf numFmtId="164" fontId="0" fillId="0" borderId="0" xfId="0" applyNumberFormat="1" applyFont="1" applyFill="1" applyBorder="1" applyAlignment="1">
      <alignment/>
    </xf>
    <xf numFmtId="5" fontId="0" fillId="0" borderId="0" xfId="0" applyNumberFormat="1" applyFont="1" applyFill="1" applyBorder="1" applyAlignment="1">
      <alignment/>
    </xf>
    <xf numFmtId="164" fontId="0" fillId="0" borderId="0" xfId="0" applyNumberFormat="1" applyFont="1" applyBorder="1" applyAlignment="1">
      <alignment horizontal="right"/>
    </xf>
    <xf numFmtId="3" fontId="0" fillId="0" borderId="1" xfId="0" applyNumberFormat="1" applyFont="1" applyBorder="1" applyAlignment="1">
      <alignment/>
    </xf>
    <xf numFmtId="164" fontId="0" fillId="0" borderId="1" xfId="0" applyNumberFormat="1" applyFont="1" applyBorder="1" applyAlignment="1">
      <alignment/>
    </xf>
    <xf numFmtId="0" fontId="0" fillId="0" borderId="0" xfId="0" applyFont="1" applyAlignment="1">
      <alignment horizontal="left" vertical="top"/>
    </xf>
    <xf numFmtId="3" fontId="0" fillId="0" borderId="0" xfId="0" applyNumberFormat="1" applyFont="1" applyAlignment="1">
      <alignment horizontal="right"/>
    </xf>
    <xf numFmtId="3" fontId="0" fillId="0" borderId="0" xfId="0" applyNumberFormat="1" applyFont="1" applyFill="1" applyBorder="1" applyAlignment="1">
      <alignment/>
    </xf>
    <xf numFmtId="3" fontId="0" fillId="0" borderId="1" xfId="0" applyNumberFormat="1" applyFont="1" applyBorder="1" applyAlignment="1">
      <alignment horizontal="right"/>
    </xf>
    <xf numFmtId="0" fontId="6" fillId="0" borderId="0" xfId="0" applyFont="1" applyAlignment="1">
      <alignment horizontal="centerContinuous"/>
    </xf>
    <xf numFmtId="0" fontId="6" fillId="0" borderId="0" xfId="0" applyFont="1" applyAlignment="1">
      <alignment horizontal="centerContinuous" vertical="top"/>
    </xf>
    <xf numFmtId="0" fontId="0" fillId="0" borderId="0" xfId="0" applyFont="1" applyBorder="1" applyAlignment="1">
      <alignment/>
    </xf>
    <xf numFmtId="0" fontId="0" fillId="0" borderId="0" xfId="0" applyFont="1" applyAlignment="1">
      <alignment horizontal="right"/>
    </xf>
    <xf numFmtId="3" fontId="0" fillId="0" borderId="0" xfId="0" applyNumberFormat="1" applyFont="1" applyAlignment="1">
      <alignment/>
    </xf>
    <xf numFmtId="164" fontId="0" fillId="0" borderId="0" xfId="0" applyNumberFormat="1" applyFont="1" applyAlignment="1">
      <alignment/>
    </xf>
    <xf numFmtId="0" fontId="17" fillId="0" borderId="0" xfId="0" applyFont="1" applyAlignment="1">
      <alignment/>
    </xf>
    <xf numFmtId="0" fontId="0" fillId="0" borderId="0" xfId="0" applyFont="1" applyAlignment="1">
      <alignment horizontal="left"/>
    </xf>
    <xf numFmtId="0" fontId="0" fillId="0" borderId="1" xfId="0" applyFont="1" applyBorder="1" applyAlignment="1">
      <alignment/>
    </xf>
    <xf numFmtId="3" fontId="0" fillId="0" borderId="2" xfId="0" applyNumberFormat="1" applyFont="1" applyBorder="1" applyAlignment="1">
      <alignment/>
    </xf>
    <xf numFmtId="0" fontId="0" fillId="0" borderId="2" xfId="0" applyFont="1" applyBorder="1" applyAlignment="1">
      <alignment/>
    </xf>
    <xf numFmtId="0" fontId="0" fillId="0" borderId="2" xfId="0" applyFont="1" applyBorder="1" applyAlignment="1">
      <alignment horizontal="right"/>
    </xf>
    <xf numFmtId="0" fontId="1"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2" fillId="0" borderId="24" xfId="0" applyFont="1" applyBorder="1" applyAlignment="1">
      <alignment horizontal="center" wrapText="1"/>
    </xf>
    <xf numFmtId="0" fontId="1" fillId="0" borderId="0" xfId="0" applyFont="1"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center"/>
    </xf>
    <xf numFmtId="0" fontId="0" fillId="0" borderId="2"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2" fillId="0" borderId="4" xfId="19" applyFont="1" applyFill="1" applyBorder="1" applyAlignment="1">
      <alignment/>
      <protection/>
    </xf>
    <xf numFmtId="0" fontId="2" fillId="0" borderId="11" xfId="19" applyFont="1" applyFill="1" applyBorder="1" applyAlignment="1">
      <alignment/>
      <protection/>
    </xf>
    <xf numFmtId="0" fontId="2" fillId="0" borderId="4" xfId="19" applyFont="1" applyBorder="1" applyAlignment="1">
      <alignment horizontal="left" wrapText="1"/>
      <protection/>
    </xf>
    <xf numFmtId="0" fontId="2" fillId="0" borderId="7" xfId="19" applyFont="1" applyBorder="1" applyAlignment="1">
      <alignment horizontal="left" wrapText="1"/>
      <protection/>
    </xf>
    <xf numFmtId="0" fontId="3" fillId="0" borderId="0" xfId="19" applyFont="1" applyAlignment="1">
      <alignment horizontal="center"/>
      <protection/>
    </xf>
    <xf numFmtId="3" fontId="3" fillId="0" borderId="0" xfId="19" applyNumberFormat="1" applyFont="1" applyAlignment="1">
      <alignment horizontal="center"/>
      <protection/>
    </xf>
    <xf numFmtId="3" fontId="3" fillId="0" borderId="0" xfId="19" applyNumberFormat="1" applyFont="1" applyBorder="1" applyAlignment="1">
      <alignment horizontal="center"/>
      <protection/>
    </xf>
    <xf numFmtId="0" fontId="1" fillId="0" borderId="0" xfId="0" applyFont="1" applyBorder="1" applyAlignment="1">
      <alignment horizontal="center"/>
    </xf>
    <xf numFmtId="0" fontId="1" fillId="0" borderId="0" xfId="0" applyFont="1" applyBorder="1" applyAlignment="1">
      <alignment horizontal="center"/>
    </xf>
    <xf numFmtId="0" fontId="8" fillId="0" borderId="0" xfId="0" applyFont="1" applyBorder="1" applyAlignment="1">
      <alignment wrapText="1"/>
    </xf>
    <xf numFmtId="0" fontId="8"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pplyProtection="1">
      <alignment wrapText="1"/>
      <protection/>
    </xf>
    <xf numFmtId="0" fontId="0" fillId="0" borderId="6"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0" borderId="2" xfId="0" applyFont="1" applyBorder="1" applyAlignment="1">
      <alignment horizontal="center"/>
    </xf>
    <xf numFmtId="0" fontId="2" fillId="0" borderId="0" xfId="0" applyFont="1" applyAlignment="1">
      <alignment horizontal="left" wrapText="1"/>
    </xf>
    <xf numFmtId="0" fontId="12" fillId="0" borderId="0" xfId="0" applyFont="1" applyAlignment="1">
      <alignment horizontal="center"/>
    </xf>
    <xf numFmtId="0" fontId="1" fillId="0" borderId="0" xfId="0" applyFont="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cellXfs>
  <cellStyles count="7">
    <cellStyle name="Normal" xfId="0"/>
    <cellStyle name="Comma" xfId="15"/>
    <cellStyle name="Comma [0]" xfId="16"/>
    <cellStyle name="Currency" xfId="17"/>
    <cellStyle name="Currency [0]" xfId="18"/>
    <cellStyle name="Normal_Rsrcs_X_ DOJ Goal  Obj"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78"/>
  <sheetViews>
    <sheetView tabSelected="1" workbookViewId="0" topLeftCell="A1">
      <selection activeCell="A1" sqref="A1:AA1"/>
    </sheetView>
  </sheetViews>
  <sheetFormatPr defaultColWidth="9.140625" defaultRowHeight="12.75"/>
  <cols>
    <col min="1" max="2" width="2.57421875" style="329" customWidth="1"/>
    <col min="3" max="3" width="15.57421875" style="329" customWidth="1"/>
    <col min="4" max="4" width="1.57421875" style="329" customWidth="1"/>
    <col min="5" max="5" width="6.57421875" style="329" customWidth="1"/>
    <col min="6" max="6" width="7.7109375" style="329" customWidth="1"/>
    <col min="7" max="7" width="11.57421875" style="329" customWidth="1"/>
    <col min="8" max="8" width="1.57421875" style="329" customWidth="1"/>
    <col min="9" max="10" width="7.8515625" style="329" customWidth="1"/>
    <col min="11" max="11" width="11.7109375" style="329" customWidth="1"/>
    <col min="12" max="12" width="1.57421875" style="329" customWidth="1"/>
    <col min="13" max="13" width="7.8515625" style="329" customWidth="1"/>
    <col min="14" max="14" width="8.140625" style="329" customWidth="1"/>
    <col min="15" max="15" width="10.8515625" style="329" customWidth="1"/>
    <col min="16" max="16" width="1.57421875" style="329" customWidth="1"/>
    <col min="17" max="17" width="7.8515625" style="329" customWidth="1"/>
    <col min="18" max="18" width="8.140625" style="329" customWidth="1"/>
    <col min="19" max="19" width="11.57421875" style="329" customWidth="1"/>
    <col min="20" max="20" width="1.57421875" style="329" customWidth="1"/>
    <col min="21" max="21" width="7.8515625" style="329" customWidth="1"/>
    <col min="22" max="22" width="8.140625" style="329" customWidth="1"/>
    <col min="23" max="23" width="10.57421875" style="329" customWidth="1"/>
    <col min="24" max="24" width="1.57421875" style="329" customWidth="1"/>
    <col min="25" max="25" width="8.421875" style="329" customWidth="1"/>
    <col min="26" max="26" width="8.8515625" style="329" customWidth="1"/>
    <col min="27" max="27" width="11.421875" style="329" customWidth="1"/>
    <col min="28" max="32" width="9.140625" style="329" customWidth="1"/>
  </cols>
  <sheetData>
    <row r="1" spans="1:35" ht="12.75">
      <c r="A1" s="372" t="s">
        <v>74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G1" s="1"/>
      <c r="AH1" s="1"/>
      <c r="AI1" s="1"/>
    </row>
    <row r="2" spans="1:35" ht="12.75">
      <c r="A2" s="372" t="s">
        <v>75</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G2" s="1"/>
      <c r="AH2" s="1"/>
      <c r="AI2" s="1"/>
    </row>
    <row r="3" spans="1:35" ht="12.75">
      <c r="A3" s="372" t="s">
        <v>76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G3" s="1"/>
      <c r="AH3" s="1"/>
      <c r="AI3" s="1"/>
    </row>
    <row r="4" spans="33:35" ht="12.75">
      <c r="AG4" s="1" t="s">
        <v>77</v>
      </c>
      <c r="AH4" s="1"/>
      <c r="AI4" s="1"/>
    </row>
    <row r="5" spans="17:35" ht="12.75">
      <c r="Q5" s="330" t="s">
        <v>78</v>
      </c>
      <c r="R5" s="330" t="s">
        <v>79</v>
      </c>
      <c r="S5" s="330" t="s">
        <v>80</v>
      </c>
      <c r="AG5" s="1"/>
      <c r="AH5" s="1"/>
      <c r="AI5" s="1"/>
    </row>
    <row r="6" spans="17:35" ht="12.75">
      <c r="Q6" s="331"/>
      <c r="R6" s="331"/>
      <c r="S6" s="332"/>
      <c r="AG6" s="1"/>
      <c r="AH6" s="1"/>
      <c r="AI6" s="1"/>
    </row>
    <row r="7" spans="1:35" ht="12.75">
      <c r="A7" s="329" t="s">
        <v>199</v>
      </c>
      <c r="Q7" s="331">
        <v>10097</v>
      </c>
      <c r="R7" s="331">
        <v>10207</v>
      </c>
      <c r="S7" s="332">
        <f>1579565</f>
        <v>1579565</v>
      </c>
      <c r="AG7" s="1"/>
      <c r="AH7" s="1"/>
      <c r="AI7" s="1"/>
    </row>
    <row r="8" spans="1:35" ht="12.75">
      <c r="A8" s="329" t="s">
        <v>81</v>
      </c>
      <c r="Q8" s="333" t="s">
        <v>82</v>
      </c>
      <c r="R8" s="333" t="s">
        <v>82</v>
      </c>
      <c r="S8" s="334">
        <v>20500</v>
      </c>
      <c r="AG8" s="1"/>
      <c r="AH8" s="1"/>
      <c r="AI8" s="1"/>
    </row>
    <row r="9" spans="2:35" ht="12.75">
      <c r="B9" s="329" t="s">
        <v>200</v>
      </c>
      <c r="Q9" s="331">
        <v>10097</v>
      </c>
      <c r="R9" s="331">
        <v>10207</v>
      </c>
      <c r="S9" s="332">
        <f>SUM(S7:S8)</f>
        <v>1600065</v>
      </c>
      <c r="AG9" s="1"/>
      <c r="AH9" s="1"/>
      <c r="AI9" s="1"/>
    </row>
    <row r="10" spans="17:35" ht="12.75">
      <c r="Q10" s="331"/>
      <c r="R10" s="331"/>
      <c r="S10" s="332"/>
      <c r="AG10" s="1"/>
      <c r="AH10" s="1"/>
      <c r="AI10" s="1"/>
    </row>
    <row r="11" spans="1:35" ht="12.75">
      <c r="A11" s="329" t="s">
        <v>83</v>
      </c>
      <c r="Q11" s="331">
        <v>10262</v>
      </c>
      <c r="R11" s="331">
        <v>10298</v>
      </c>
      <c r="S11" s="332">
        <v>1664400</v>
      </c>
      <c r="AG11" s="1"/>
      <c r="AH11" s="1"/>
      <c r="AI11" s="1"/>
    </row>
    <row r="12" spans="1:35" ht="12.75">
      <c r="A12" s="329" t="s">
        <v>84</v>
      </c>
      <c r="Q12" s="331">
        <v>10262</v>
      </c>
      <c r="R12" s="331">
        <v>10298</v>
      </c>
      <c r="S12" s="332">
        <v>1579565</v>
      </c>
      <c r="AG12" s="1"/>
      <c r="AH12" s="1"/>
      <c r="AI12" s="1"/>
    </row>
    <row r="13" spans="33:35" ht="12.75">
      <c r="AG13" s="1"/>
      <c r="AH13" s="1"/>
      <c r="AI13" s="1"/>
    </row>
    <row r="14" spans="1:35" ht="12.75">
      <c r="A14" s="329" t="s">
        <v>85</v>
      </c>
      <c r="Q14" s="331">
        <v>10262</v>
      </c>
      <c r="R14" s="331">
        <v>10298</v>
      </c>
      <c r="S14" s="332">
        <v>1638745</v>
      </c>
      <c r="AG14" s="1"/>
      <c r="AH14" s="1"/>
      <c r="AI14" s="1"/>
    </row>
    <row r="15" spans="1:35" ht="12.75">
      <c r="A15" s="329" t="s">
        <v>31</v>
      </c>
      <c r="Q15" s="335" t="s">
        <v>82</v>
      </c>
      <c r="R15" s="335" t="s">
        <v>82</v>
      </c>
      <c r="S15" s="336">
        <v>-13365</v>
      </c>
      <c r="AG15" s="1"/>
      <c r="AH15" s="1"/>
      <c r="AI15" s="1"/>
    </row>
    <row r="16" spans="2:35" ht="12.75">
      <c r="B16" s="337" t="s">
        <v>86</v>
      </c>
      <c r="Q16" s="331">
        <v>10262</v>
      </c>
      <c r="R16" s="331">
        <v>10298</v>
      </c>
      <c r="S16" s="338">
        <v>1625380</v>
      </c>
      <c r="AG16" s="1"/>
      <c r="AH16" s="1"/>
      <c r="AI16" s="1"/>
    </row>
    <row r="17" spans="33:35" ht="12.75">
      <c r="AG17" s="1"/>
      <c r="AH17" s="1"/>
      <c r="AI17" s="1"/>
    </row>
    <row r="18" spans="1:35" ht="12.75">
      <c r="A18" s="337" t="s">
        <v>32</v>
      </c>
      <c r="AG18" s="1"/>
      <c r="AH18" s="1"/>
      <c r="AI18" s="1"/>
    </row>
    <row r="19" spans="3:35" ht="12.75">
      <c r="C19" s="329" t="s">
        <v>33</v>
      </c>
      <c r="Q19" s="335" t="s">
        <v>82</v>
      </c>
      <c r="R19" s="335" t="s">
        <v>82</v>
      </c>
      <c r="S19" s="339">
        <v>13365</v>
      </c>
      <c r="AG19" s="1"/>
      <c r="AH19" s="1"/>
      <c r="AI19" s="1"/>
    </row>
    <row r="20" spans="2:35" ht="12.75">
      <c r="B20" s="337" t="s">
        <v>34</v>
      </c>
      <c r="Q20" s="335" t="s">
        <v>82</v>
      </c>
      <c r="R20" s="335" t="s">
        <v>82</v>
      </c>
      <c r="S20" s="339">
        <v>13365</v>
      </c>
      <c r="AG20" s="1"/>
      <c r="AH20" s="1"/>
      <c r="AI20" s="1"/>
    </row>
    <row r="21" spans="33:35" ht="12.75">
      <c r="AG21" s="1"/>
      <c r="AH21" s="1"/>
      <c r="AI21" s="1"/>
    </row>
    <row r="22" spans="1:35" ht="12.75">
      <c r="A22" s="329" t="s">
        <v>87</v>
      </c>
      <c r="Q22" s="331"/>
      <c r="R22" s="331"/>
      <c r="S22" s="331"/>
      <c r="AG22" s="1"/>
      <c r="AH22" s="1"/>
      <c r="AI22" s="1"/>
    </row>
    <row r="23" spans="2:35" ht="12.75">
      <c r="B23" s="329" t="s">
        <v>88</v>
      </c>
      <c r="Q23" s="331"/>
      <c r="R23" s="331"/>
      <c r="S23" s="332"/>
      <c r="AG23" s="1"/>
      <c r="AH23" s="1"/>
      <c r="AI23" s="1"/>
    </row>
    <row r="24" spans="3:35" ht="12.75">
      <c r="C24" s="329" t="s">
        <v>89</v>
      </c>
      <c r="Q24" s="335" t="s">
        <v>82</v>
      </c>
      <c r="R24" s="335" t="s">
        <v>82</v>
      </c>
      <c r="S24" s="340">
        <v>25523</v>
      </c>
      <c r="AG24" s="1"/>
      <c r="AH24" s="1"/>
      <c r="AI24" s="1"/>
    </row>
    <row r="25" spans="3:35" ht="12.75">
      <c r="C25" s="329" t="s">
        <v>38</v>
      </c>
      <c r="Q25" s="335" t="s">
        <v>82</v>
      </c>
      <c r="R25" s="335" t="s">
        <v>82</v>
      </c>
      <c r="S25" s="335">
        <v>11009</v>
      </c>
      <c r="AG25" s="1"/>
      <c r="AH25" s="1"/>
      <c r="AI25" s="1"/>
    </row>
    <row r="26" spans="3:35" ht="12.75">
      <c r="C26" s="329" t="s">
        <v>90</v>
      </c>
      <c r="Q26" s="335" t="s">
        <v>82</v>
      </c>
      <c r="R26" s="335">
        <v>74</v>
      </c>
      <c r="S26" s="335">
        <v>9376</v>
      </c>
      <c r="AG26" s="1"/>
      <c r="AH26" s="1"/>
      <c r="AI26" s="1"/>
    </row>
    <row r="27" spans="3:35" ht="12.75">
      <c r="C27" s="329" t="s">
        <v>91</v>
      </c>
      <c r="Q27" s="335" t="s">
        <v>82</v>
      </c>
      <c r="R27" s="335" t="s">
        <v>82</v>
      </c>
      <c r="S27" s="335">
        <v>8565</v>
      </c>
      <c r="AG27" s="1"/>
      <c r="AH27" s="1"/>
      <c r="AI27" s="1"/>
    </row>
    <row r="28" spans="3:35" ht="12.75">
      <c r="C28" s="329" t="s">
        <v>92</v>
      </c>
      <c r="Q28" s="335" t="s">
        <v>82</v>
      </c>
      <c r="R28" s="335" t="s">
        <v>82</v>
      </c>
      <c r="S28" s="335">
        <v>3175</v>
      </c>
      <c r="AG28" s="1"/>
      <c r="AH28" s="1"/>
      <c r="AI28" s="1"/>
    </row>
    <row r="29" spans="3:35" ht="12.75">
      <c r="C29" s="329" t="s">
        <v>93</v>
      </c>
      <c r="Q29" s="335" t="s">
        <v>82</v>
      </c>
      <c r="R29" s="335" t="s">
        <v>82</v>
      </c>
      <c r="S29" s="335">
        <v>11995</v>
      </c>
      <c r="AG29" s="1"/>
      <c r="AH29" s="1"/>
      <c r="AI29" s="1"/>
    </row>
    <row r="30" spans="3:35" ht="12.75">
      <c r="C30" s="329" t="s">
        <v>94</v>
      </c>
      <c r="Q30" s="335" t="s">
        <v>82</v>
      </c>
      <c r="R30" s="335" t="s">
        <v>82</v>
      </c>
      <c r="S30" s="335">
        <v>8638</v>
      </c>
      <c r="AG30" s="1"/>
      <c r="AH30" s="1"/>
      <c r="AI30" s="1"/>
    </row>
    <row r="31" spans="3:35" ht="12.75">
      <c r="C31" s="329" t="s">
        <v>95</v>
      </c>
      <c r="Q31" s="335" t="s">
        <v>82</v>
      </c>
      <c r="R31" s="335" t="s">
        <v>82</v>
      </c>
      <c r="S31" s="335">
        <v>2216</v>
      </c>
      <c r="AG31" s="1"/>
      <c r="AH31" s="1"/>
      <c r="AI31" s="1"/>
    </row>
    <row r="32" spans="3:35" ht="12.75">
      <c r="C32" s="329" t="s">
        <v>96</v>
      </c>
      <c r="Q32" s="335" t="s">
        <v>82</v>
      </c>
      <c r="R32" s="335" t="s">
        <v>82</v>
      </c>
      <c r="S32" s="335">
        <v>113</v>
      </c>
      <c r="AG32" s="1"/>
      <c r="AH32" s="1"/>
      <c r="AI32" s="1"/>
    </row>
    <row r="33" spans="3:35" ht="12.75">
      <c r="C33" s="329" t="s">
        <v>97</v>
      </c>
      <c r="Q33" s="335" t="s">
        <v>82</v>
      </c>
      <c r="R33" s="335" t="s">
        <v>82</v>
      </c>
      <c r="S33" s="335">
        <v>2000</v>
      </c>
      <c r="AG33" s="1"/>
      <c r="AH33" s="1"/>
      <c r="AI33" s="1"/>
    </row>
    <row r="34" spans="3:35" ht="12.75">
      <c r="C34" s="329" t="s">
        <v>35</v>
      </c>
      <c r="Q34" s="335" t="s">
        <v>82</v>
      </c>
      <c r="R34" s="335" t="s">
        <v>82</v>
      </c>
      <c r="S34" s="335">
        <v>3378</v>
      </c>
      <c r="AG34" s="1"/>
      <c r="AH34" s="1"/>
      <c r="AI34" s="1"/>
    </row>
    <row r="35" spans="3:35" ht="12.75">
      <c r="C35" s="329" t="s">
        <v>98</v>
      </c>
      <c r="Q35" s="335" t="s">
        <v>82</v>
      </c>
      <c r="R35" s="335" t="s">
        <v>82</v>
      </c>
      <c r="S35" s="335">
        <v>1166</v>
      </c>
      <c r="AG35" s="1"/>
      <c r="AH35" s="1"/>
      <c r="AI35" s="1"/>
    </row>
    <row r="36" spans="3:35" ht="12.75">
      <c r="C36" s="329" t="s">
        <v>99</v>
      </c>
      <c r="Q36" s="335" t="s">
        <v>82</v>
      </c>
      <c r="R36" s="335" t="s">
        <v>82</v>
      </c>
      <c r="S36" s="335">
        <v>900</v>
      </c>
      <c r="AG36" s="1"/>
      <c r="AH36" s="1"/>
      <c r="AI36" s="1"/>
    </row>
    <row r="37" spans="3:35" ht="12.75">
      <c r="C37" s="329" t="s">
        <v>100</v>
      </c>
      <c r="Q37" s="335" t="s">
        <v>82</v>
      </c>
      <c r="R37" s="335" t="s">
        <v>82</v>
      </c>
      <c r="S37" s="335">
        <v>2</v>
      </c>
      <c r="AG37" s="1"/>
      <c r="AH37" s="1"/>
      <c r="AI37" s="1"/>
    </row>
    <row r="38" spans="3:35" ht="12.75">
      <c r="C38" s="329" t="s">
        <v>101</v>
      </c>
      <c r="Q38" s="335" t="s">
        <v>82</v>
      </c>
      <c r="R38" s="335" t="s">
        <v>82</v>
      </c>
      <c r="S38" s="335">
        <v>48</v>
      </c>
      <c r="AG38" s="1"/>
      <c r="AH38" s="1"/>
      <c r="AI38" s="1"/>
    </row>
    <row r="39" spans="2:35" ht="12.75">
      <c r="B39" s="329" t="s">
        <v>36</v>
      </c>
      <c r="Q39" s="335" t="s">
        <v>82</v>
      </c>
      <c r="R39" s="335">
        <v>74</v>
      </c>
      <c r="S39" s="338">
        <v>88104</v>
      </c>
      <c r="AG39" s="1"/>
      <c r="AH39" s="1"/>
      <c r="AI39" s="1"/>
    </row>
    <row r="40" spans="33:35" ht="12.75">
      <c r="AG40" s="1"/>
      <c r="AH40" s="1"/>
      <c r="AI40" s="1"/>
    </row>
    <row r="41" spans="1:35" ht="12.75">
      <c r="A41" s="329" t="s">
        <v>37</v>
      </c>
      <c r="Q41" s="340" t="s">
        <v>82</v>
      </c>
      <c r="R41" s="331">
        <v>74</v>
      </c>
      <c r="S41" s="332">
        <v>101469</v>
      </c>
      <c r="AG41" s="1"/>
      <c r="AH41" s="1"/>
      <c r="AI41" s="1"/>
    </row>
    <row r="42" spans="33:35" ht="12.75">
      <c r="AG42" s="1"/>
      <c r="AH42" s="1"/>
      <c r="AI42" s="1"/>
    </row>
    <row r="43" spans="1:35" ht="12.75">
      <c r="A43" s="329" t="s">
        <v>102</v>
      </c>
      <c r="Q43" s="341">
        <f>+Q11</f>
        <v>10262</v>
      </c>
      <c r="R43" s="341">
        <f>+R11+R39</f>
        <v>10372</v>
      </c>
      <c r="S43" s="342">
        <f>+S41+S16</f>
        <v>1726849</v>
      </c>
      <c r="AG43" s="1"/>
      <c r="AH43" s="1"/>
      <c r="AI43" s="1"/>
    </row>
    <row r="44" spans="17:35" ht="12.75">
      <c r="Q44" s="331"/>
      <c r="R44" s="331"/>
      <c r="S44" s="331"/>
      <c r="AG44" s="1"/>
      <c r="AH44" s="1"/>
      <c r="AI44" s="1"/>
    </row>
    <row r="45" spans="1:35" ht="12.75">
      <c r="A45" s="329" t="s">
        <v>103</v>
      </c>
      <c r="Q45" s="331"/>
      <c r="R45" s="331"/>
      <c r="S45" s="331"/>
      <c r="AG45" s="1"/>
      <c r="AH45" s="1"/>
      <c r="AI45" s="1"/>
    </row>
    <row r="46" spans="2:35" ht="12.75">
      <c r="B46" s="343" t="s">
        <v>104</v>
      </c>
      <c r="M46" s="331"/>
      <c r="N46" s="331"/>
      <c r="O46" s="331"/>
      <c r="Q46" s="344">
        <v>72</v>
      </c>
      <c r="R46" s="344">
        <v>36</v>
      </c>
      <c r="S46" s="331">
        <v>7400</v>
      </c>
      <c r="AG46" s="1"/>
      <c r="AH46" s="1"/>
      <c r="AI46" s="1"/>
    </row>
    <row r="47" spans="2:35" ht="12.75">
      <c r="B47" s="343" t="s">
        <v>105</v>
      </c>
      <c r="M47" s="331"/>
      <c r="N47" s="331"/>
      <c r="O47" s="331"/>
      <c r="Q47" s="329">
        <v>38</v>
      </c>
      <c r="R47" s="329">
        <v>19</v>
      </c>
      <c r="S47" s="345">
        <v>4079</v>
      </c>
      <c r="AG47" s="1"/>
      <c r="AH47" s="1"/>
      <c r="AI47" s="1"/>
    </row>
    <row r="48" spans="2:35" ht="12.75">
      <c r="B48" s="343" t="s">
        <v>106</v>
      </c>
      <c r="M48" s="331"/>
      <c r="N48" s="331"/>
      <c r="O48" s="331"/>
      <c r="Q48" s="329">
        <v>93</v>
      </c>
      <c r="R48" s="329">
        <v>47</v>
      </c>
      <c r="S48" s="345">
        <v>9494</v>
      </c>
      <c r="AG48" s="1"/>
      <c r="AH48" s="1"/>
      <c r="AI48" s="1"/>
    </row>
    <row r="49" spans="3:35" ht="12.75">
      <c r="C49" s="329" t="s">
        <v>107</v>
      </c>
      <c r="M49" s="331"/>
      <c r="N49" s="331"/>
      <c r="O49" s="331"/>
      <c r="Q49" s="346">
        <f>SUM(Q46:Q48)</f>
        <v>203</v>
      </c>
      <c r="R49" s="346">
        <f>SUM(R46:R48)</f>
        <v>102</v>
      </c>
      <c r="S49" s="342">
        <f>SUM(S46:S48)</f>
        <v>20973</v>
      </c>
      <c r="AG49" s="1"/>
      <c r="AH49" s="1"/>
      <c r="AI49" s="1"/>
    </row>
    <row r="50" spans="13:35" ht="12.75">
      <c r="M50" s="331"/>
      <c r="N50" s="331"/>
      <c r="O50" s="331"/>
      <c r="Q50" s="344"/>
      <c r="R50" s="344"/>
      <c r="S50" s="331"/>
      <c r="AG50" s="1"/>
      <c r="AH50" s="1"/>
      <c r="AI50" s="1"/>
    </row>
    <row r="51" spans="1:35" ht="12.75">
      <c r="A51" s="329" t="s">
        <v>108</v>
      </c>
      <c r="Q51" s="341">
        <f>+Q43+Q49</f>
        <v>10465</v>
      </c>
      <c r="R51" s="341">
        <f>+R43+R49</f>
        <v>10474</v>
      </c>
      <c r="S51" s="342">
        <f>+S43+S49</f>
        <v>1747822</v>
      </c>
      <c r="AG51" s="1"/>
      <c r="AH51" s="1"/>
      <c r="AI51" s="1"/>
    </row>
    <row r="52" spans="1:35" ht="12.75">
      <c r="A52" s="329" t="s">
        <v>109</v>
      </c>
      <c r="Q52" s="331">
        <f>+Q51-Q11</f>
        <v>203</v>
      </c>
      <c r="R52" s="331">
        <f>+R51-R11</f>
        <v>176</v>
      </c>
      <c r="S52" s="332">
        <v>122442</v>
      </c>
      <c r="AG52" s="1"/>
      <c r="AH52" s="1"/>
      <c r="AI52" s="1"/>
    </row>
    <row r="53" spans="33:35" ht="12.75">
      <c r="AG53" s="1"/>
      <c r="AH53" s="1"/>
      <c r="AI53" s="1"/>
    </row>
    <row r="54" spans="1:35" ht="12.75">
      <c r="A54" s="347"/>
      <c r="B54" s="348"/>
      <c r="C54" s="347"/>
      <c r="D54" s="347"/>
      <c r="E54" s="347"/>
      <c r="F54" s="347"/>
      <c r="G54" s="347"/>
      <c r="H54" s="347"/>
      <c r="I54" s="347"/>
      <c r="J54" s="347"/>
      <c r="K54" s="347"/>
      <c r="L54" s="347"/>
      <c r="M54" s="347"/>
      <c r="N54" s="347"/>
      <c r="O54" s="347"/>
      <c r="P54" s="347"/>
      <c r="Q54" s="347"/>
      <c r="R54" s="347"/>
      <c r="S54" s="347"/>
      <c r="T54" s="347"/>
      <c r="U54" s="347"/>
      <c r="V54" s="347"/>
      <c r="W54" s="347"/>
      <c r="X54" s="347"/>
      <c r="Y54" s="347"/>
      <c r="Z54" s="347"/>
      <c r="AA54" s="347"/>
      <c r="AG54" s="1"/>
      <c r="AH54" s="1"/>
      <c r="AI54" s="1"/>
    </row>
    <row r="55" spans="5:35" ht="12.75">
      <c r="E55" s="372" t="s">
        <v>143</v>
      </c>
      <c r="F55" s="372"/>
      <c r="G55" s="372"/>
      <c r="M55" s="372" t="s">
        <v>110</v>
      </c>
      <c r="N55" s="372"/>
      <c r="O55" s="372"/>
      <c r="AG55" s="1"/>
      <c r="AH55" s="1"/>
      <c r="AI55" s="1"/>
    </row>
    <row r="56" spans="5:35" ht="12.75">
      <c r="E56" s="373" t="s">
        <v>309</v>
      </c>
      <c r="F56" s="373"/>
      <c r="G56" s="373"/>
      <c r="H56" s="329" t="s">
        <v>77</v>
      </c>
      <c r="I56" s="373" t="s">
        <v>111</v>
      </c>
      <c r="J56" s="373"/>
      <c r="K56" s="373"/>
      <c r="M56" s="373" t="s">
        <v>112</v>
      </c>
      <c r="N56" s="373"/>
      <c r="O56" s="373"/>
      <c r="Q56" s="373" t="s">
        <v>113</v>
      </c>
      <c r="R56" s="373"/>
      <c r="S56" s="373"/>
      <c r="T56" s="349" t="s">
        <v>77</v>
      </c>
      <c r="U56" s="373" t="s">
        <v>114</v>
      </c>
      <c r="V56" s="373"/>
      <c r="W56" s="373"/>
      <c r="Y56" s="373" t="s">
        <v>115</v>
      </c>
      <c r="Z56" s="373"/>
      <c r="AA56" s="373"/>
      <c r="AF56" s="347"/>
      <c r="AG56" s="11"/>
      <c r="AH56" s="11"/>
      <c r="AI56" s="11"/>
    </row>
    <row r="57" spans="1:35" ht="12.75">
      <c r="A57" s="329" t="s">
        <v>116</v>
      </c>
      <c r="E57" s="350" t="s">
        <v>78</v>
      </c>
      <c r="F57" s="350" t="s">
        <v>117</v>
      </c>
      <c r="G57" s="350" t="s">
        <v>80</v>
      </c>
      <c r="I57" s="350" t="s">
        <v>78</v>
      </c>
      <c r="J57" s="350" t="s">
        <v>117</v>
      </c>
      <c r="K57" s="350" t="s">
        <v>80</v>
      </c>
      <c r="M57" s="350" t="s">
        <v>78</v>
      </c>
      <c r="N57" s="350" t="s">
        <v>117</v>
      </c>
      <c r="O57" s="350" t="s">
        <v>80</v>
      </c>
      <c r="Q57" s="350" t="s">
        <v>78</v>
      </c>
      <c r="R57" s="350" t="s">
        <v>117</v>
      </c>
      <c r="S57" s="350" t="s">
        <v>80</v>
      </c>
      <c r="T57" s="350"/>
      <c r="U57" s="350" t="s">
        <v>78</v>
      </c>
      <c r="V57" s="350" t="s">
        <v>117</v>
      </c>
      <c r="W57" s="350" t="s">
        <v>80</v>
      </c>
      <c r="Y57" s="350" t="s">
        <v>78</v>
      </c>
      <c r="Z57" s="350" t="s">
        <v>117</v>
      </c>
      <c r="AA57" s="350" t="s">
        <v>80</v>
      </c>
      <c r="AG57" s="1"/>
      <c r="AH57" s="1"/>
      <c r="AI57" s="1"/>
    </row>
    <row r="58" spans="33:35" ht="12.75">
      <c r="AG58" s="1"/>
      <c r="AH58" s="1"/>
      <c r="AI58" s="1"/>
    </row>
    <row r="59" spans="1:35" s="235" customFormat="1" ht="12.75">
      <c r="A59" s="329"/>
      <c r="B59" s="329" t="s">
        <v>118</v>
      </c>
      <c r="C59" s="329"/>
      <c r="D59" s="329"/>
      <c r="E59" s="351">
        <v>7923</v>
      </c>
      <c r="F59" s="351">
        <v>7949</v>
      </c>
      <c r="G59" s="352">
        <f>1260309-25525+11500</f>
        <v>1246284</v>
      </c>
      <c r="H59" s="329"/>
      <c r="I59" s="351">
        <v>8079</v>
      </c>
      <c r="J59" s="351">
        <v>8033</v>
      </c>
      <c r="K59" s="352">
        <v>1269649</v>
      </c>
      <c r="L59" s="329"/>
      <c r="M59" s="350" t="s">
        <v>82</v>
      </c>
      <c r="N59" s="329">
        <v>72</v>
      </c>
      <c r="O59" s="352">
        <v>70173</v>
      </c>
      <c r="P59" s="329"/>
      <c r="Q59" s="351">
        <f>+I59</f>
        <v>8079</v>
      </c>
      <c r="R59" s="351">
        <f>+N59+J59</f>
        <v>8105</v>
      </c>
      <c r="S59" s="352">
        <f>+O59+K59</f>
        <v>1339822</v>
      </c>
      <c r="T59" s="352"/>
      <c r="U59" s="329">
        <v>203</v>
      </c>
      <c r="V59" s="329">
        <v>102</v>
      </c>
      <c r="W59" s="352">
        <v>20973</v>
      </c>
      <c r="X59" s="329"/>
      <c r="Y59" s="351">
        <f>+Q59+U59</f>
        <v>8282</v>
      </c>
      <c r="Z59" s="351">
        <f>+R59+V59</f>
        <v>8207</v>
      </c>
      <c r="AA59" s="352">
        <f>+S59+W59</f>
        <v>1360795</v>
      </c>
      <c r="AB59" s="329"/>
      <c r="AC59" s="329"/>
      <c r="AD59" s="329"/>
      <c r="AE59" s="329"/>
      <c r="AF59" s="353"/>
      <c r="AG59" s="237"/>
      <c r="AH59" s="237"/>
      <c r="AI59" s="237"/>
    </row>
    <row r="60" spans="2:35" ht="12.75">
      <c r="B60" s="329" t="s">
        <v>119</v>
      </c>
      <c r="E60" s="351">
        <v>2136</v>
      </c>
      <c r="F60" s="351">
        <v>2219</v>
      </c>
      <c r="G60" s="351">
        <v>335956</v>
      </c>
      <c r="I60" s="351">
        <v>2142</v>
      </c>
      <c r="J60" s="351">
        <v>2225</v>
      </c>
      <c r="K60" s="351">
        <v>349821</v>
      </c>
      <c r="M60" s="350" t="s">
        <v>82</v>
      </c>
      <c r="N60" s="350" t="s">
        <v>82</v>
      </c>
      <c r="O60" s="351">
        <v>17545</v>
      </c>
      <c r="Q60" s="351">
        <f>+I60</f>
        <v>2142</v>
      </c>
      <c r="R60" s="351">
        <f>+J60</f>
        <v>2225</v>
      </c>
      <c r="S60" s="351">
        <f>+O60+K60</f>
        <v>367366</v>
      </c>
      <c r="U60" s="350" t="s">
        <v>82</v>
      </c>
      <c r="V60" s="350" t="s">
        <v>82</v>
      </c>
      <c r="W60" s="350" t="s">
        <v>82</v>
      </c>
      <c r="Y60" s="351">
        <f aca="true" t="shared" si="0" ref="Y60:AA61">+Q60</f>
        <v>2142</v>
      </c>
      <c r="Z60" s="351">
        <f t="shared" si="0"/>
        <v>2225</v>
      </c>
      <c r="AA60" s="351">
        <f t="shared" si="0"/>
        <v>367366</v>
      </c>
      <c r="AG60" s="1"/>
      <c r="AH60" s="1"/>
      <c r="AI60" s="1"/>
    </row>
    <row r="61" spans="2:35" ht="12.75">
      <c r="B61" s="329" t="s">
        <v>120</v>
      </c>
      <c r="E61" s="351">
        <v>38</v>
      </c>
      <c r="F61" s="351">
        <v>39</v>
      </c>
      <c r="G61" s="351">
        <v>17825</v>
      </c>
      <c r="I61" s="351">
        <v>41</v>
      </c>
      <c r="J61" s="351">
        <v>40</v>
      </c>
      <c r="K61" s="351">
        <v>19275</v>
      </c>
      <c r="M61" s="350" t="s">
        <v>82</v>
      </c>
      <c r="N61" s="329">
        <v>2</v>
      </c>
      <c r="O61" s="351">
        <v>386</v>
      </c>
      <c r="Q61" s="351">
        <f>+I61</f>
        <v>41</v>
      </c>
      <c r="R61" s="351">
        <f>+N61+J61</f>
        <v>42</v>
      </c>
      <c r="S61" s="351">
        <f>+O61+K61</f>
        <v>19661</v>
      </c>
      <c r="U61" s="350" t="s">
        <v>82</v>
      </c>
      <c r="V61" s="350" t="s">
        <v>82</v>
      </c>
      <c r="W61" s="350" t="s">
        <v>82</v>
      </c>
      <c r="Y61" s="351">
        <f t="shared" si="0"/>
        <v>41</v>
      </c>
      <c r="Z61" s="351">
        <f t="shared" si="0"/>
        <v>42</v>
      </c>
      <c r="AA61" s="351">
        <f t="shared" si="0"/>
        <v>19661</v>
      </c>
      <c r="AG61" s="1"/>
      <c r="AH61" s="1"/>
      <c r="AI61" s="4"/>
    </row>
    <row r="62" spans="5:35" ht="12.75">
      <c r="E62" s="351"/>
      <c r="F62" s="351"/>
      <c r="I62" s="351"/>
      <c r="J62" s="351"/>
      <c r="AG62" s="1"/>
      <c r="AH62" s="1"/>
      <c r="AI62" s="1"/>
    </row>
    <row r="63" spans="3:35" ht="12.75">
      <c r="C63" s="354" t="s">
        <v>121</v>
      </c>
      <c r="E63" s="341">
        <f>SUM(E59:E61)</f>
        <v>10097</v>
      </c>
      <c r="F63" s="341">
        <f>SUM(F59:F61)</f>
        <v>10207</v>
      </c>
      <c r="G63" s="342">
        <f>SUM(G59:G61)</f>
        <v>1600065</v>
      </c>
      <c r="I63" s="341">
        <f>SUM(I59:I61)</f>
        <v>10262</v>
      </c>
      <c r="J63" s="341">
        <f>SUM(J59:J61)</f>
        <v>10298</v>
      </c>
      <c r="K63" s="342">
        <f>SUM(K59:K61)</f>
        <v>1638745</v>
      </c>
      <c r="M63" s="355">
        <f>SUM(M59:M62)</f>
        <v>0</v>
      </c>
      <c r="N63" s="355">
        <f>SUM(N59:N61)</f>
        <v>74</v>
      </c>
      <c r="O63" s="342">
        <f>SUM(O59:O61)</f>
        <v>88104</v>
      </c>
      <c r="P63" s="329" t="s">
        <v>77</v>
      </c>
      <c r="Q63" s="341">
        <f>SUM(Q59:Q61)</f>
        <v>10262</v>
      </c>
      <c r="R63" s="341">
        <f>SUM(R59:R61)</f>
        <v>10372</v>
      </c>
      <c r="S63" s="342">
        <f>SUM(S59:S61)</f>
        <v>1726849</v>
      </c>
      <c r="T63" s="332"/>
      <c r="U63" s="355">
        <f>SUM(U59:U61)</f>
        <v>203</v>
      </c>
      <c r="V63" s="355">
        <f>SUM(V59:V61)</f>
        <v>102</v>
      </c>
      <c r="W63" s="342">
        <f>SUM(W59:W61)</f>
        <v>20973</v>
      </c>
      <c r="Y63" s="341">
        <f>SUM(Y59:Y61)</f>
        <v>10465</v>
      </c>
      <c r="Z63" s="341">
        <f>SUM(Z59:Z61)</f>
        <v>10474</v>
      </c>
      <c r="AA63" s="342">
        <f>SUM(AA59:AA61)</f>
        <v>1747822</v>
      </c>
      <c r="AG63" s="1"/>
      <c r="AH63" s="1"/>
      <c r="AI63" s="1"/>
    </row>
    <row r="64" spans="5:35" ht="12.75">
      <c r="E64" s="351"/>
      <c r="F64" s="351"/>
      <c r="I64" s="351"/>
      <c r="J64" s="351"/>
      <c r="Q64" s="351"/>
      <c r="R64" s="351"/>
      <c r="Y64" s="351"/>
      <c r="Z64" s="351"/>
      <c r="AG64" s="1"/>
      <c r="AH64" s="1"/>
      <c r="AI64" s="16"/>
    </row>
    <row r="65" spans="2:35" ht="12.75">
      <c r="B65" s="329" t="s">
        <v>122</v>
      </c>
      <c r="E65" s="351"/>
      <c r="F65" s="356">
        <v>1424</v>
      </c>
      <c r="I65" s="351"/>
      <c r="J65" s="356">
        <v>1464</v>
      </c>
      <c r="N65" s="357">
        <v>0</v>
      </c>
      <c r="Q65" s="351"/>
      <c r="R65" s="356">
        <v>1464</v>
      </c>
      <c r="V65" s="358"/>
      <c r="Y65" s="351"/>
      <c r="Z65" s="356">
        <f>+R65+V65</f>
        <v>1464</v>
      </c>
      <c r="AF65" s="329" t="s">
        <v>77</v>
      </c>
      <c r="AG65" s="1"/>
      <c r="AH65" s="1"/>
      <c r="AI65" s="4"/>
    </row>
    <row r="66" spans="2:35" ht="12.75">
      <c r="B66" s="329" t="s">
        <v>123</v>
      </c>
      <c r="E66" s="351"/>
      <c r="F66" s="351">
        <f>F65+F63</f>
        <v>11631</v>
      </c>
      <c r="I66" s="351"/>
      <c r="J66" s="351">
        <f>SUM(J63:J65)</f>
        <v>11762</v>
      </c>
      <c r="N66" s="329">
        <f>N65+N63</f>
        <v>74</v>
      </c>
      <c r="Q66" s="351"/>
      <c r="R66" s="351">
        <f>SUM(R63:R65)</f>
        <v>11836</v>
      </c>
      <c r="V66" s="329">
        <f>SUM(V63:V65)</f>
        <v>102</v>
      </c>
      <c r="Y66" s="351"/>
      <c r="Z66" s="351">
        <f>SUM(Z63:Z65)</f>
        <v>11938</v>
      </c>
      <c r="AG66" s="1"/>
      <c r="AH66" s="1"/>
      <c r="AI66" s="1"/>
    </row>
    <row r="67" spans="5:35" ht="12.75">
      <c r="E67" s="351"/>
      <c r="F67" s="351"/>
      <c r="I67" s="351"/>
      <c r="J67" s="351"/>
      <c r="Q67" s="351"/>
      <c r="R67" s="351"/>
      <c r="Y67" s="351"/>
      <c r="Z67" s="351"/>
      <c r="AG67" s="1"/>
      <c r="AH67" s="1"/>
      <c r="AI67" s="1"/>
    </row>
    <row r="68" spans="2:35" ht="12.75">
      <c r="B68" s="329" t="s">
        <v>124</v>
      </c>
      <c r="E68" s="351"/>
      <c r="F68" s="351"/>
      <c r="I68" s="351"/>
      <c r="J68" s="351"/>
      <c r="Q68" s="351"/>
      <c r="R68" s="351"/>
      <c r="Y68" s="351"/>
      <c r="Z68" s="351"/>
      <c r="AG68" s="1"/>
      <c r="AH68" s="1"/>
      <c r="AI68" s="1"/>
    </row>
    <row r="69" spans="3:35" ht="12.75">
      <c r="C69" s="329" t="s">
        <v>125</v>
      </c>
      <c r="E69" s="351"/>
      <c r="F69" s="351">
        <v>0</v>
      </c>
      <c r="I69" s="351"/>
      <c r="J69" s="351">
        <v>0</v>
      </c>
      <c r="N69" s="329">
        <v>0</v>
      </c>
      <c r="Q69" s="351"/>
      <c r="R69" s="351">
        <v>0</v>
      </c>
      <c r="V69" s="329">
        <v>0</v>
      </c>
      <c r="Y69" s="351"/>
      <c r="Z69" s="351">
        <v>0</v>
      </c>
      <c r="AG69" s="1"/>
      <c r="AH69" s="1"/>
      <c r="AI69" s="1"/>
    </row>
    <row r="70" spans="2:35" ht="12.75">
      <c r="B70" s="329" t="s">
        <v>126</v>
      </c>
      <c r="E70" s="351"/>
      <c r="F70" s="351"/>
      <c r="I70" s="351"/>
      <c r="J70" s="351"/>
      <c r="Q70" s="351"/>
      <c r="R70" s="351"/>
      <c r="Y70" s="351"/>
      <c r="Z70" s="351"/>
      <c r="AG70" s="1"/>
      <c r="AH70" s="1"/>
      <c r="AI70" s="1"/>
    </row>
    <row r="71" spans="3:35" ht="12.75">
      <c r="C71" s="329" t="s">
        <v>127</v>
      </c>
      <c r="E71" s="351"/>
      <c r="F71" s="356">
        <v>71</v>
      </c>
      <c r="I71" s="351"/>
      <c r="J71" s="356">
        <v>71</v>
      </c>
      <c r="N71" s="358" t="s">
        <v>82</v>
      </c>
      <c r="Q71" s="351"/>
      <c r="R71" s="356">
        <f>F71</f>
        <v>71</v>
      </c>
      <c r="V71" s="358" t="s">
        <v>82</v>
      </c>
      <c r="Y71" s="351"/>
      <c r="Z71" s="356">
        <v>71</v>
      </c>
      <c r="AG71" s="1"/>
      <c r="AH71" s="1"/>
      <c r="AI71" s="1"/>
    </row>
    <row r="72" spans="2:35" ht="12.75">
      <c r="B72" s="329" t="s">
        <v>128</v>
      </c>
      <c r="E72" s="351"/>
      <c r="F72" s="351">
        <f>SUM(F66:F71)</f>
        <v>11702</v>
      </c>
      <c r="I72" s="351"/>
      <c r="J72" s="351">
        <f>SUM(J66:J71)</f>
        <v>11833</v>
      </c>
      <c r="N72" s="329">
        <f>SUM(N66:N71)</f>
        <v>74</v>
      </c>
      <c r="Q72" s="351"/>
      <c r="R72" s="351">
        <f>SUM(R66:R71)</f>
        <v>11907</v>
      </c>
      <c r="V72" s="329">
        <f>SUM(V66:V71)</f>
        <v>102</v>
      </c>
      <c r="Y72" s="351"/>
      <c r="Z72" s="351">
        <f>SUM(Z66:Z71)</f>
        <v>12009</v>
      </c>
      <c r="AG72" s="1"/>
      <c r="AH72" s="1"/>
      <c r="AI72" s="1"/>
    </row>
    <row r="73" spans="33:35" ht="12.75" customHeight="1">
      <c r="AG73" s="1"/>
      <c r="AH73" s="2"/>
      <c r="AI73" s="1"/>
    </row>
    <row r="74" spans="33:35" ht="12.75">
      <c r="AG74" s="1"/>
      <c r="AH74" s="1"/>
      <c r="AI74" s="1"/>
    </row>
    <row r="75" spans="2:35" ht="12.75">
      <c r="B75" s="371" t="s">
        <v>310</v>
      </c>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G75" s="1"/>
      <c r="AH75" s="1"/>
      <c r="AI75" s="1"/>
    </row>
    <row r="76" spans="33:35" ht="12.75">
      <c r="AG76" s="1"/>
      <c r="AH76" s="1"/>
      <c r="AI76" s="1"/>
    </row>
    <row r="77" spans="2:35" ht="12.75" customHeight="1">
      <c r="B77" s="371" t="s">
        <v>311</v>
      </c>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G77" s="1"/>
      <c r="AH77" s="1"/>
      <c r="AI77" s="1"/>
    </row>
    <row r="78" spans="2:35" ht="12.75">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G78" s="1"/>
      <c r="AH78" s="1"/>
      <c r="AI78" s="1"/>
    </row>
  </sheetData>
  <mergeCells count="13">
    <mergeCell ref="Q56:S56"/>
    <mergeCell ref="U56:W56"/>
    <mergeCell ref="Y56:AA56"/>
    <mergeCell ref="B77:AA78"/>
    <mergeCell ref="A1:AA1"/>
    <mergeCell ref="A2:AA2"/>
    <mergeCell ref="A3:AA3"/>
    <mergeCell ref="B75:AA75"/>
    <mergeCell ref="E55:G55"/>
    <mergeCell ref="E56:G56"/>
    <mergeCell ref="I56:K56"/>
    <mergeCell ref="M55:O55"/>
    <mergeCell ref="M56:O56"/>
  </mergeCells>
  <printOptions horizontalCentered="1"/>
  <pageMargins left="0.39" right="0.39" top="0.63" bottom="0.63" header="0.5" footer="0.5"/>
  <pageSetup fitToHeight="1" fitToWidth="1" horizontalDpi="1200" verticalDpi="1200" orientation="landscape" scale="53" r:id="rId1"/>
  <headerFooter alignWithMargins="0">
    <oddHeader>&amp;LB: Summary of Requirements</oddHeader>
    <oddFooter>&amp;CExhibit B - Summary of Requirements</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42"/>
  <sheetViews>
    <sheetView tabSelected="1" view="pageBreakPreview" zoomScale="60" workbookViewId="0" topLeftCell="A1">
      <selection activeCell="A1" sqref="A1:AA1"/>
    </sheetView>
  </sheetViews>
  <sheetFormatPr defaultColWidth="9.140625" defaultRowHeight="12.75"/>
  <cols>
    <col min="1" max="1" width="29.140625" style="0" customWidth="1"/>
    <col min="3" max="3" width="1.57421875" style="0" customWidth="1"/>
    <col min="4" max="4" width="10.00390625" style="0" customWidth="1"/>
    <col min="5" max="5" width="11.7109375" style="0" customWidth="1"/>
    <col min="6" max="6" width="1.57421875" style="0" customWidth="1"/>
    <col min="7" max="8" width="10.00390625" style="0" customWidth="1"/>
    <col min="9" max="9" width="1.57421875" style="0" customWidth="1"/>
    <col min="10" max="11" width="10.00390625" style="0" customWidth="1"/>
    <col min="12" max="12" width="1.57421875" style="0" customWidth="1"/>
    <col min="13" max="13" width="7.7109375" style="0" customWidth="1"/>
    <col min="14" max="14" width="11.140625" style="0" customWidth="1"/>
  </cols>
  <sheetData>
    <row r="1" spans="1:14" ht="15.75">
      <c r="A1" s="401" t="s">
        <v>337</v>
      </c>
      <c r="B1" s="401"/>
      <c r="C1" s="401"/>
      <c r="D1" s="401"/>
      <c r="E1" s="401"/>
      <c r="F1" s="401"/>
      <c r="G1" s="401"/>
      <c r="H1" s="401"/>
      <c r="I1" s="401"/>
      <c r="J1" s="401"/>
      <c r="K1" s="401"/>
      <c r="L1" s="401"/>
      <c r="M1" s="401"/>
      <c r="N1" s="401"/>
    </row>
    <row r="2" spans="1:14" ht="12.75">
      <c r="A2" s="402" t="s">
        <v>75</v>
      </c>
      <c r="B2" s="402"/>
      <c r="C2" s="402"/>
      <c r="D2" s="402"/>
      <c r="E2" s="402"/>
      <c r="F2" s="402"/>
      <c r="G2" s="402"/>
      <c r="H2" s="402"/>
      <c r="I2" s="402"/>
      <c r="J2" s="402"/>
      <c r="K2" s="402"/>
      <c r="L2" s="402"/>
      <c r="M2" s="402"/>
      <c r="N2" s="402"/>
    </row>
    <row r="3" spans="1:14" ht="12.75">
      <c r="A3" s="5"/>
      <c r="B3" s="5"/>
      <c r="C3" s="5"/>
      <c r="D3" s="5"/>
      <c r="E3" s="5"/>
      <c r="F3" s="5"/>
      <c r="G3" s="5"/>
      <c r="H3" s="5"/>
      <c r="I3" s="5"/>
      <c r="J3" s="5"/>
      <c r="K3" s="5"/>
      <c r="L3" s="5"/>
      <c r="M3" s="5"/>
      <c r="N3" s="5"/>
    </row>
    <row r="4" spans="1:14" ht="12.75">
      <c r="A4" s="5"/>
      <c r="B4" s="5"/>
      <c r="C4" s="5"/>
      <c r="D4" s="5"/>
      <c r="E4" s="5"/>
      <c r="F4" s="5"/>
      <c r="G4" s="5"/>
      <c r="H4" s="5"/>
      <c r="I4" s="5"/>
      <c r="J4" s="5"/>
      <c r="K4" s="5"/>
      <c r="L4" s="5"/>
      <c r="M4" s="5"/>
      <c r="N4" s="5"/>
    </row>
    <row r="5" spans="1:14" ht="12.75">
      <c r="A5" s="5"/>
      <c r="B5" s="5"/>
      <c r="C5" s="5"/>
      <c r="E5" s="147"/>
      <c r="F5" s="5"/>
      <c r="G5" s="5"/>
      <c r="H5" s="5"/>
      <c r="I5" s="5" t="s">
        <v>77</v>
      </c>
      <c r="J5" s="5"/>
      <c r="K5" s="5"/>
      <c r="L5" s="5"/>
      <c r="M5" s="5"/>
      <c r="N5" s="5"/>
    </row>
    <row r="6" spans="1:14" ht="12.75">
      <c r="A6" s="5"/>
      <c r="B6" s="5"/>
      <c r="C6" s="5"/>
      <c r="D6" s="405" t="s">
        <v>338</v>
      </c>
      <c r="E6" s="405"/>
      <c r="F6" s="5"/>
      <c r="G6" s="405" t="s">
        <v>220</v>
      </c>
      <c r="H6" s="405"/>
      <c r="I6" s="194" t="s">
        <v>77</v>
      </c>
      <c r="J6" s="405" t="s">
        <v>339</v>
      </c>
      <c r="K6" s="405"/>
      <c r="L6" s="5"/>
      <c r="M6" s="405" t="s">
        <v>340</v>
      </c>
      <c r="N6" s="405"/>
    </row>
    <row r="7" spans="1:14" ht="12.75">
      <c r="A7" s="5" t="s">
        <v>341</v>
      </c>
      <c r="B7" s="5"/>
      <c r="C7" s="5"/>
      <c r="D7" s="323" t="s">
        <v>78</v>
      </c>
      <c r="E7" s="323" t="s">
        <v>80</v>
      </c>
      <c r="F7" s="323"/>
      <c r="G7" s="323" t="s">
        <v>78</v>
      </c>
      <c r="H7" s="323" t="s">
        <v>80</v>
      </c>
      <c r="I7" s="324"/>
      <c r="J7" s="323" t="s">
        <v>78</v>
      </c>
      <c r="K7" s="323" t="s">
        <v>80</v>
      </c>
      <c r="L7" s="323"/>
      <c r="M7" s="323" t="s">
        <v>78</v>
      </c>
      <c r="N7" s="323" t="s">
        <v>80</v>
      </c>
    </row>
    <row r="8" spans="1:14" ht="12.75">
      <c r="A8" s="5"/>
      <c r="B8" s="5"/>
      <c r="C8" s="5"/>
      <c r="D8" s="198"/>
      <c r="E8" s="198"/>
      <c r="F8" s="198"/>
      <c r="G8" s="198"/>
      <c r="H8" s="198"/>
      <c r="I8" s="198"/>
      <c r="J8" s="198"/>
      <c r="K8" s="198"/>
      <c r="L8" s="198"/>
      <c r="M8" s="198"/>
      <c r="N8" s="198"/>
    </row>
    <row r="9" spans="1:14" ht="12.75">
      <c r="A9" s="5" t="s">
        <v>342</v>
      </c>
      <c r="B9" s="5"/>
      <c r="C9" s="5" t="s">
        <v>77</v>
      </c>
      <c r="D9" s="9">
        <v>6</v>
      </c>
      <c r="E9" s="9"/>
      <c r="F9" s="9"/>
      <c r="G9" s="9">
        <v>6</v>
      </c>
      <c r="H9" s="9"/>
      <c r="I9" s="9"/>
      <c r="J9" s="9">
        <v>6</v>
      </c>
      <c r="K9" s="9"/>
      <c r="L9" s="9"/>
      <c r="M9" s="9" t="s">
        <v>139</v>
      </c>
      <c r="N9" s="198"/>
    </row>
    <row r="10" spans="1:14" ht="12.75">
      <c r="A10" s="5" t="s">
        <v>343</v>
      </c>
      <c r="B10" s="5"/>
      <c r="C10" s="5" t="s">
        <v>77</v>
      </c>
      <c r="D10" s="9">
        <v>81</v>
      </c>
      <c r="E10" s="9"/>
      <c r="F10" s="9"/>
      <c r="G10" s="9">
        <v>81</v>
      </c>
      <c r="H10" s="9"/>
      <c r="I10" s="9"/>
      <c r="J10" s="9">
        <v>81</v>
      </c>
      <c r="K10" s="9"/>
      <c r="L10" s="9"/>
      <c r="M10" s="9" t="s">
        <v>139</v>
      </c>
      <c r="N10" s="198"/>
    </row>
    <row r="11" spans="1:14" ht="12.75">
      <c r="A11" s="5" t="s">
        <v>344</v>
      </c>
      <c r="B11" s="5"/>
      <c r="C11" s="5" t="s">
        <v>77</v>
      </c>
      <c r="D11" s="9">
        <v>122</v>
      </c>
      <c r="E11" s="9"/>
      <c r="F11" s="9"/>
      <c r="G11" s="9">
        <v>122</v>
      </c>
      <c r="H11" s="9"/>
      <c r="I11" s="9"/>
      <c r="J11" s="9">
        <v>122</v>
      </c>
      <c r="K11" s="9"/>
      <c r="L11" s="9"/>
      <c r="M11" s="9" t="s">
        <v>139</v>
      </c>
      <c r="N11" s="198"/>
    </row>
    <row r="12" spans="1:14" ht="12.75">
      <c r="A12" s="5" t="s">
        <v>345</v>
      </c>
      <c r="B12" s="5"/>
      <c r="C12" s="5" t="s">
        <v>77</v>
      </c>
      <c r="D12" s="9">
        <v>341</v>
      </c>
      <c r="E12" s="9"/>
      <c r="F12" s="9"/>
      <c r="G12" s="9">
        <v>371</v>
      </c>
      <c r="H12" s="9"/>
      <c r="I12" s="9"/>
      <c r="J12" s="9">
        <v>371</v>
      </c>
      <c r="K12" s="9"/>
      <c r="L12" s="9"/>
      <c r="M12" s="9" t="s">
        <v>139</v>
      </c>
      <c r="N12" s="198"/>
    </row>
    <row r="13" spans="1:14" ht="12.75">
      <c r="A13" s="5" t="s">
        <v>346</v>
      </c>
      <c r="B13" s="5"/>
      <c r="C13" s="5" t="s">
        <v>77</v>
      </c>
      <c r="D13" s="9">
        <v>518</v>
      </c>
      <c r="E13" s="9"/>
      <c r="F13" s="9"/>
      <c r="G13" s="9">
        <v>518</v>
      </c>
      <c r="H13" s="9"/>
      <c r="I13" s="9"/>
      <c r="J13" s="9">
        <v>518</v>
      </c>
      <c r="K13" s="9"/>
      <c r="L13" s="9"/>
      <c r="M13" s="9" t="s">
        <v>139</v>
      </c>
      <c r="N13" s="198"/>
    </row>
    <row r="14" spans="1:14" ht="12.75">
      <c r="A14" s="5" t="s">
        <v>347</v>
      </c>
      <c r="B14" s="5"/>
      <c r="C14" s="5" t="s">
        <v>77</v>
      </c>
      <c r="D14" s="9">
        <v>782</v>
      </c>
      <c r="E14" s="9"/>
      <c r="F14" s="9"/>
      <c r="G14" s="9">
        <v>782</v>
      </c>
      <c r="H14" s="9"/>
      <c r="I14" s="9"/>
      <c r="J14" s="9">
        <v>782</v>
      </c>
      <c r="K14" s="9"/>
      <c r="L14" s="9"/>
      <c r="M14" s="9" t="s">
        <v>139</v>
      </c>
      <c r="N14" s="198"/>
    </row>
    <row r="15" spans="1:14" ht="12.75">
      <c r="A15" s="5" t="s">
        <v>348</v>
      </c>
      <c r="B15" s="5"/>
      <c r="C15" s="5" t="s">
        <v>77</v>
      </c>
      <c r="D15" s="9">
        <v>77</v>
      </c>
      <c r="E15" s="9"/>
      <c r="F15" s="9"/>
      <c r="G15" s="9">
        <v>77</v>
      </c>
      <c r="H15" s="9"/>
      <c r="I15" s="9"/>
      <c r="J15" s="9">
        <v>77</v>
      </c>
      <c r="K15" s="9"/>
      <c r="L15" s="9"/>
      <c r="M15" s="9" t="s">
        <v>139</v>
      </c>
      <c r="N15" s="198"/>
    </row>
    <row r="16" spans="1:14" ht="12.75">
      <c r="A16" s="5" t="s">
        <v>349</v>
      </c>
      <c r="B16" s="5"/>
      <c r="C16" s="5" t="s">
        <v>77</v>
      </c>
      <c r="D16" s="9">
        <v>464</v>
      </c>
      <c r="E16" s="9"/>
      <c r="F16" s="9"/>
      <c r="G16" s="9">
        <v>464</v>
      </c>
      <c r="H16" s="9"/>
      <c r="I16" s="9"/>
      <c r="J16" s="9">
        <v>485</v>
      </c>
      <c r="K16" s="9"/>
      <c r="L16" s="9"/>
      <c r="M16" s="9">
        <f>J16-G16</f>
        <v>21</v>
      </c>
      <c r="N16" s="198"/>
    </row>
    <row r="17" spans="1:14" ht="12.75">
      <c r="A17" s="5" t="s">
        <v>0</v>
      </c>
      <c r="B17" s="5"/>
      <c r="C17" s="5" t="s">
        <v>77</v>
      </c>
      <c r="D17" s="9">
        <v>730</v>
      </c>
      <c r="E17" s="9"/>
      <c r="F17" s="9"/>
      <c r="G17" s="9">
        <v>755</v>
      </c>
      <c r="H17" s="9"/>
      <c r="I17" s="9"/>
      <c r="J17" s="9">
        <v>755</v>
      </c>
      <c r="K17" s="9"/>
      <c r="L17" s="9"/>
      <c r="M17" s="9" t="s">
        <v>139</v>
      </c>
      <c r="N17" s="198"/>
    </row>
    <row r="18" spans="1:14" ht="12.75">
      <c r="A18" s="5" t="s">
        <v>1</v>
      </c>
      <c r="B18" s="5"/>
      <c r="C18" s="5" t="s">
        <v>77</v>
      </c>
      <c r="D18" s="9">
        <v>1082</v>
      </c>
      <c r="E18" s="9"/>
      <c r="F18" s="9"/>
      <c r="G18" s="9">
        <v>1082</v>
      </c>
      <c r="H18" s="9"/>
      <c r="I18" s="9"/>
      <c r="J18" s="9">
        <v>1106</v>
      </c>
      <c r="K18" s="9"/>
      <c r="L18" s="9"/>
      <c r="M18" s="9">
        <f>J18-G18</f>
        <v>24</v>
      </c>
      <c r="N18" s="198"/>
    </row>
    <row r="19" spans="1:14" ht="12.75">
      <c r="A19" s="5" t="s">
        <v>2</v>
      </c>
      <c r="B19" s="5"/>
      <c r="C19" s="5" t="s">
        <v>77</v>
      </c>
      <c r="D19" s="9">
        <v>174</v>
      </c>
      <c r="E19" s="9"/>
      <c r="F19" s="9"/>
      <c r="G19" s="9">
        <v>174</v>
      </c>
      <c r="H19" s="9"/>
      <c r="I19" s="9"/>
      <c r="J19" s="9">
        <v>174</v>
      </c>
      <c r="K19" s="9"/>
      <c r="L19" s="9"/>
      <c r="M19" s="9" t="s">
        <v>139</v>
      </c>
      <c r="N19" s="198"/>
    </row>
    <row r="20" spans="1:14" ht="12.75">
      <c r="A20" s="5" t="s">
        <v>3</v>
      </c>
      <c r="B20" s="5"/>
      <c r="C20" s="5" t="s">
        <v>77</v>
      </c>
      <c r="D20" s="9">
        <v>235</v>
      </c>
      <c r="E20" s="9"/>
      <c r="F20" s="9"/>
      <c r="G20" s="9">
        <v>235</v>
      </c>
      <c r="H20" s="9"/>
      <c r="I20" s="9"/>
      <c r="J20" s="9">
        <v>235</v>
      </c>
      <c r="K20" s="9"/>
      <c r="L20" s="9"/>
      <c r="M20" s="9" t="s">
        <v>139</v>
      </c>
      <c r="N20" s="198"/>
    </row>
    <row r="21" spans="1:14" ht="12.75">
      <c r="A21" s="5" t="s">
        <v>4</v>
      </c>
      <c r="B21" s="5"/>
      <c r="C21" s="5" t="s">
        <v>77</v>
      </c>
      <c r="D21" s="9">
        <v>238</v>
      </c>
      <c r="E21" s="9"/>
      <c r="F21" s="9"/>
      <c r="G21" s="9">
        <v>238</v>
      </c>
      <c r="H21" s="9"/>
      <c r="I21" s="9"/>
      <c r="J21" s="9">
        <v>238</v>
      </c>
      <c r="K21" s="9"/>
      <c r="L21" s="9"/>
      <c r="M21" s="9" t="s">
        <v>139</v>
      </c>
      <c r="N21" s="198"/>
    </row>
    <row r="22" spans="1:14" ht="12.75">
      <c r="A22" s="5" t="s">
        <v>5</v>
      </c>
      <c r="B22" s="5"/>
      <c r="C22" s="5" t="s">
        <v>77</v>
      </c>
      <c r="D22" s="9">
        <v>206</v>
      </c>
      <c r="E22" s="9"/>
      <c r="F22" s="9"/>
      <c r="G22" s="9">
        <v>206</v>
      </c>
      <c r="H22" s="9"/>
      <c r="I22" s="9"/>
      <c r="J22" s="9">
        <v>206</v>
      </c>
      <c r="K22" s="9"/>
      <c r="L22" s="9"/>
      <c r="M22" s="9" t="s">
        <v>139</v>
      </c>
      <c r="N22" s="198"/>
    </row>
    <row r="23" spans="1:14" ht="12.75">
      <c r="A23" s="5" t="s">
        <v>6</v>
      </c>
      <c r="B23" s="5"/>
      <c r="C23" s="5" t="s">
        <v>77</v>
      </c>
      <c r="D23" s="9">
        <v>5041</v>
      </c>
      <c r="E23" s="9"/>
      <c r="F23" s="9"/>
      <c r="G23" s="9">
        <v>5151</v>
      </c>
      <c r="H23" s="9"/>
      <c r="I23" s="9"/>
      <c r="J23" s="9">
        <v>5309</v>
      </c>
      <c r="K23" s="9"/>
      <c r="L23" s="9"/>
      <c r="M23" s="9">
        <f>J23-G23</f>
        <v>158</v>
      </c>
      <c r="N23" s="198"/>
    </row>
    <row r="24" spans="1:14" ht="12.75">
      <c r="A24" s="5" t="s">
        <v>7</v>
      </c>
      <c r="B24" s="5"/>
      <c r="C24" s="5" t="s">
        <v>77</v>
      </c>
      <c r="D24" s="10">
        <f>SUM(D9:D23)</f>
        <v>10097</v>
      </c>
      <c r="E24" s="9"/>
      <c r="F24" s="9"/>
      <c r="G24" s="10">
        <f>SUM(G9:G23)</f>
        <v>10262</v>
      </c>
      <c r="H24" s="192"/>
      <c r="I24" s="192"/>
      <c r="J24" s="10">
        <f>SUM(J9:J23)</f>
        <v>10465</v>
      </c>
      <c r="K24" s="192"/>
      <c r="L24" s="9"/>
      <c r="M24" s="10">
        <f>SUM(M9:M23)</f>
        <v>203</v>
      </c>
      <c r="N24" s="198"/>
    </row>
    <row r="25" spans="1:14" ht="12.75">
      <c r="A25" s="5"/>
      <c r="B25" s="5"/>
      <c r="C25" s="5" t="s">
        <v>77</v>
      </c>
      <c r="D25" s="198"/>
      <c r="E25" s="198"/>
      <c r="F25" s="198"/>
      <c r="G25" s="198"/>
      <c r="H25" s="198"/>
      <c r="I25" s="198"/>
      <c r="J25" s="198"/>
      <c r="K25" s="198"/>
      <c r="L25" s="198"/>
      <c r="M25" s="198"/>
      <c r="N25" s="198"/>
    </row>
    <row r="26" spans="1:14" ht="12.75">
      <c r="A26" s="5" t="s">
        <v>8</v>
      </c>
      <c r="B26" s="5"/>
      <c r="C26" s="5" t="s">
        <v>77</v>
      </c>
      <c r="D26" s="199">
        <v>112646.029</v>
      </c>
      <c r="E26" s="199"/>
      <c r="F26" s="199"/>
      <c r="G26" s="199">
        <v>115124.24163799999</v>
      </c>
      <c r="H26" s="199"/>
      <c r="I26" s="199"/>
      <c r="J26" s="199">
        <v>117656.97495403599</v>
      </c>
      <c r="K26" s="199"/>
      <c r="L26" s="198"/>
      <c r="M26" s="198"/>
      <c r="N26" s="198"/>
    </row>
    <row r="27" spans="1:14" ht="12.75">
      <c r="A27" s="5" t="s">
        <v>9</v>
      </c>
      <c r="B27" s="5"/>
      <c r="C27" s="5" t="s">
        <v>77</v>
      </c>
      <c r="D27" s="199">
        <v>150295.72099499998</v>
      </c>
      <c r="E27" s="199"/>
      <c r="F27" s="199"/>
      <c r="G27" s="199">
        <v>153602.22685689</v>
      </c>
      <c r="H27" s="199"/>
      <c r="I27" s="199"/>
      <c r="J27" s="199">
        <v>156981.47584774156</v>
      </c>
      <c r="K27" s="199"/>
      <c r="L27" s="198"/>
      <c r="M27" s="198"/>
      <c r="N27" s="198"/>
    </row>
    <row r="28" spans="1:14" ht="12.75">
      <c r="A28" s="5" t="s">
        <v>10</v>
      </c>
      <c r="B28" s="5"/>
      <c r="C28" s="5"/>
      <c r="D28" s="199">
        <v>49405.52</v>
      </c>
      <c r="E28" s="199"/>
      <c r="F28" s="199"/>
      <c r="G28" s="199">
        <v>50492.441439999995</v>
      </c>
      <c r="H28" s="199"/>
      <c r="I28" s="199"/>
      <c r="J28" s="199">
        <v>51603.27515168</v>
      </c>
      <c r="K28" s="199"/>
      <c r="L28" s="198"/>
      <c r="M28" s="198"/>
      <c r="N28" s="198"/>
    </row>
    <row r="29" spans="1:14" ht="12.75">
      <c r="A29" s="5" t="s">
        <v>11</v>
      </c>
      <c r="B29" s="5"/>
      <c r="C29" s="5" t="s">
        <v>77</v>
      </c>
      <c r="D29" s="327">
        <v>8.8</v>
      </c>
      <c r="E29" s="327"/>
      <c r="F29" s="327"/>
      <c r="G29" s="327">
        <v>8.8</v>
      </c>
      <c r="H29" s="327"/>
      <c r="I29" s="327"/>
      <c r="J29" s="327">
        <v>8.8</v>
      </c>
      <c r="K29" s="198"/>
      <c r="L29" s="198"/>
      <c r="M29" s="198"/>
      <c r="N29" s="198"/>
    </row>
    <row r="31" spans="1:14" ht="12.75">
      <c r="A31" s="325"/>
      <c r="B31" s="325"/>
      <c r="C31" s="325" t="s">
        <v>77</v>
      </c>
      <c r="D31" s="325"/>
      <c r="E31" s="325"/>
      <c r="F31" s="325"/>
      <c r="G31" s="325"/>
      <c r="H31" s="325"/>
      <c r="I31" s="325"/>
      <c r="J31" s="325"/>
      <c r="K31" s="325"/>
      <c r="L31" s="325"/>
      <c r="M31" s="325"/>
      <c r="N31" s="325"/>
    </row>
    <row r="32" spans="1:14" ht="12.75">
      <c r="A32" s="325"/>
      <c r="B32" s="325"/>
      <c r="C32" s="325"/>
      <c r="D32" s="325"/>
      <c r="E32" s="325"/>
      <c r="F32" s="325"/>
      <c r="G32" s="325"/>
      <c r="H32" s="325"/>
      <c r="I32" s="325"/>
      <c r="J32" s="325"/>
      <c r="K32" s="325"/>
      <c r="L32" s="325"/>
      <c r="M32" s="325"/>
      <c r="N32" s="325"/>
    </row>
    <row r="33" spans="1:14" ht="12.75">
      <c r="A33" s="326"/>
      <c r="B33" s="125"/>
      <c r="C33" s="125"/>
      <c r="D33" s="125"/>
      <c r="E33" s="125"/>
      <c r="F33" s="125"/>
      <c r="G33" s="125"/>
      <c r="H33" s="125"/>
      <c r="I33" s="125"/>
      <c r="J33" s="125"/>
      <c r="K33" s="125"/>
      <c r="L33" s="125"/>
      <c r="M33" s="125"/>
      <c r="N33" s="125"/>
    </row>
    <row r="34" spans="1:14" ht="12.75">
      <c r="A34" s="125"/>
      <c r="B34" s="125"/>
      <c r="C34" s="125"/>
      <c r="D34" s="125"/>
      <c r="E34" s="125"/>
      <c r="F34" s="125"/>
      <c r="G34" s="125"/>
      <c r="H34" s="125"/>
      <c r="I34" s="125"/>
      <c r="J34" s="125"/>
      <c r="K34" s="125"/>
      <c r="L34" s="125"/>
      <c r="M34" s="125"/>
      <c r="N34" s="125"/>
    </row>
    <row r="35" spans="1:14" ht="12.75">
      <c r="A35" s="125"/>
      <c r="B35" s="125"/>
      <c r="C35" s="125"/>
      <c r="D35" s="125"/>
      <c r="E35" s="125"/>
      <c r="F35" s="125"/>
      <c r="G35" s="125"/>
      <c r="H35" s="125"/>
      <c r="I35" s="125"/>
      <c r="J35" s="125"/>
      <c r="K35" s="125"/>
      <c r="L35" s="125"/>
      <c r="M35" s="125"/>
      <c r="N35" s="125"/>
    </row>
    <row r="36" spans="1:14" ht="12.75">
      <c r="A36" s="125"/>
      <c r="B36" s="125"/>
      <c r="C36" s="125"/>
      <c r="D36" s="125"/>
      <c r="E36" s="125"/>
      <c r="F36" s="125"/>
      <c r="G36" s="125"/>
      <c r="H36" s="125"/>
      <c r="I36" s="125"/>
      <c r="J36" s="125"/>
      <c r="K36" s="125"/>
      <c r="L36" s="125"/>
      <c r="M36" s="125"/>
      <c r="N36" s="125"/>
    </row>
    <row r="37" spans="1:14" ht="12.75">
      <c r="A37" s="125"/>
      <c r="B37" s="125"/>
      <c r="C37" s="125"/>
      <c r="D37" s="125"/>
      <c r="E37" s="125"/>
      <c r="F37" s="125"/>
      <c r="G37" s="125"/>
      <c r="H37" s="125"/>
      <c r="I37" s="125"/>
      <c r="J37" s="125"/>
      <c r="K37" s="125"/>
      <c r="L37" s="125"/>
      <c r="M37" s="125"/>
      <c r="N37" s="125"/>
    </row>
    <row r="38" spans="1:14" ht="12.75">
      <c r="A38" s="125"/>
      <c r="B38" s="125"/>
      <c r="C38" s="125"/>
      <c r="D38" s="125"/>
      <c r="E38" s="125"/>
      <c r="F38" s="125"/>
      <c r="G38" s="125"/>
      <c r="H38" s="125"/>
      <c r="I38" s="125"/>
      <c r="J38" s="125"/>
      <c r="K38" s="125"/>
      <c r="L38" s="125"/>
      <c r="M38" s="125"/>
      <c r="N38" s="125"/>
    </row>
    <row r="39" spans="1:14" ht="12.75">
      <c r="A39" s="125"/>
      <c r="B39" s="125"/>
      <c r="C39" s="125" t="s">
        <v>77</v>
      </c>
      <c r="D39" s="125"/>
      <c r="E39" s="125"/>
      <c r="F39" s="125"/>
      <c r="G39" s="125"/>
      <c r="H39" s="125"/>
      <c r="I39" s="125"/>
      <c r="J39" s="125"/>
      <c r="K39" s="125"/>
      <c r="L39" s="125"/>
      <c r="M39" s="125"/>
      <c r="N39" s="125"/>
    </row>
    <row r="40" spans="1:14" ht="12.75">
      <c r="A40" s="125"/>
      <c r="B40" s="125"/>
      <c r="C40" s="125" t="s">
        <v>77</v>
      </c>
      <c r="D40" s="125"/>
      <c r="E40" s="125"/>
      <c r="F40" s="125"/>
      <c r="G40" s="125"/>
      <c r="H40" s="125"/>
      <c r="I40" s="125"/>
      <c r="J40" s="125"/>
      <c r="K40" s="125"/>
      <c r="L40" s="125"/>
      <c r="M40" s="125"/>
      <c r="N40" s="125"/>
    </row>
    <row r="41" spans="1:14" ht="12.75">
      <c r="A41" s="125"/>
      <c r="B41" s="125"/>
      <c r="C41" s="125" t="s">
        <v>77</v>
      </c>
      <c r="D41" s="125"/>
      <c r="E41" s="125"/>
      <c r="F41" s="125"/>
      <c r="G41" s="125"/>
      <c r="H41" s="125"/>
      <c r="I41" s="125"/>
      <c r="J41" s="125"/>
      <c r="K41" s="125"/>
      <c r="L41" s="125"/>
      <c r="M41" s="125"/>
      <c r="N41" s="125"/>
    </row>
    <row r="42" spans="1:14" ht="12.75">
      <c r="A42" s="125"/>
      <c r="B42" s="125"/>
      <c r="C42" s="125" t="s">
        <v>77</v>
      </c>
      <c r="D42" s="125"/>
      <c r="E42" s="125"/>
      <c r="F42" s="125"/>
      <c r="G42" s="125"/>
      <c r="H42" s="125"/>
      <c r="I42" s="125"/>
      <c r="J42" s="125"/>
      <c r="K42" s="125"/>
      <c r="L42" s="125"/>
      <c r="M42" s="125"/>
      <c r="N42" s="125"/>
    </row>
  </sheetData>
  <mergeCells count="6">
    <mergeCell ref="A2:N2"/>
    <mergeCell ref="A1:N1"/>
    <mergeCell ref="M6:N6"/>
    <mergeCell ref="D6:E6"/>
    <mergeCell ref="G6:H6"/>
    <mergeCell ref="J6:K6"/>
  </mergeCells>
  <printOptions horizontalCentered="1"/>
  <pageMargins left="0.75" right="0.75" top="1" bottom="1" header="0.5" footer="0.5"/>
  <pageSetup fitToHeight="1" fitToWidth="1" horizontalDpi="1200" verticalDpi="1200" orientation="landscape" scale="97" r:id="rId1"/>
  <headerFooter alignWithMargins="0">
    <oddHeader>&amp;LK: Summary of Requirements by Grade</oddHeader>
    <oddFooter>&amp;CExhibit K - Summary of Requirements by Grade</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86"/>
  <sheetViews>
    <sheetView tabSelected="1" view="pageBreakPreview" zoomScale="60" workbookViewId="0" topLeftCell="A1">
      <selection activeCell="A1" sqref="A1:AA1"/>
    </sheetView>
  </sheetViews>
  <sheetFormatPr defaultColWidth="9.140625" defaultRowHeight="12.75"/>
  <cols>
    <col min="1" max="1" width="31.8515625" style="0" customWidth="1"/>
    <col min="3" max="3" width="2.28125" style="0" customWidth="1"/>
    <col min="4" max="4" width="8.7109375" style="0" customWidth="1"/>
    <col min="5" max="5" width="12.421875" style="0" customWidth="1"/>
    <col min="6" max="6" width="4.8515625" style="0" customWidth="1"/>
    <col min="7" max="7" width="8.7109375" style="0" customWidth="1"/>
    <col min="8" max="8" width="12.421875" style="0" customWidth="1"/>
    <col min="9" max="9" width="6.57421875" style="0" customWidth="1"/>
    <col min="10" max="10" width="8.7109375" style="0" customWidth="1"/>
    <col min="11" max="11" width="13.7109375" style="0" customWidth="1"/>
    <col min="12" max="12" width="4.8515625" style="0" customWidth="1"/>
    <col min="13" max="13" width="8.7109375" style="0" customWidth="1"/>
    <col min="14" max="14" width="11.28125" style="0" customWidth="1"/>
  </cols>
  <sheetData>
    <row r="1" spans="1:14" ht="12.75">
      <c r="A1" s="201" t="s">
        <v>12</v>
      </c>
      <c r="B1" s="202"/>
      <c r="C1" s="202"/>
      <c r="D1" s="202"/>
      <c r="E1" s="202"/>
      <c r="F1" s="202"/>
      <c r="G1" s="202"/>
      <c r="H1" s="202"/>
      <c r="I1" s="202"/>
      <c r="J1" s="202"/>
      <c r="K1" s="202"/>
      <c r="L1" s="202"/>
      <c r="M1" s="202"/>
      <c r="N1" s="202"/>
    </row>
    <row r="2" spans="1:14" ht="12.75">
      <c r="A2" s="201" t="s">
        <v>75</v>
      </c>
      <c r="B2" s="202"/>
      <c r="C2" s="202"/>
      <c r="D2" s="202"/>
      <c r="E2" s="202"/>
      <c r="F2" s="202"/>
      <c r="G2" s="202"/>
      <c r="H2" s="202"/>
      <c r="I2" s="202"/>
      <c r="J2" s="202"/>
      <c r="K2" s="202"/>
      <c r="L2" s="202"/>
      <c r="M2" s="202"/>
      <c r="N2" s="202"/>
    </row>
    <row r="3" spans="1:14" ht="12.75">
      <c r="A3" s="203" t="s">
        <v>13</v>
      </c>
      <c r="B3" s="202"/>
      <c r="C3" s="202"/>
      <c r="D3" s="202"/>
      <c r="E3" s="202"/>
      <c r="F3" s="202"/>
      <c r="G3" s="202"/>
      <c r="H3" s="202"/>
      <c r="I3" s="202"/>
      <c r="J3" s="202"/>
      <c r="K3" s="202"/>
      <c r="L3" s="202"/>
      <c r="M3" s="202"/>
      <c r="N3" s="202"/>
    </row>
    <row r="4" spans="1:14" ht="12.75">
      <c r="A4" s="203"/>
      <c r="B4" s="202"/>
      <c r="C4" s="202"/>
      <c r="D4" s="202"/>
      <c r="E4" s="202"/>
      <c r="F4" s="202"/>
      <c r="G4" s="202"/>
      <c r="H4" s="202"/>
      <c r="I4" s="202"/>
      <c r="J4" s="202"/>
      <c r="K4" s="202"/>
      <c r="L4" s="202"/>
      <c r="M4" s="202"/>
      <c r="N4" s="202"/>
    </row>
    <row r="5" spans="1:14" ht="12.75">
      <c r="A5" s="202"/>
      <c r="B5" s="202"/>
      <c r="C5" s="202"/>
      <c r="E5" s="202"/>
      <c r="F5" s="202" t="s">
        <v>77</v>
      </c>
      <c r="G5" s="202"/>
      <c r="H5" s="202"/>
      <c r="I5" s="202" t="s">
        <v>77</v>
      </c>
      <c r="J5" s="202"/>
      <c r="K5" s="202"/>
      <c r="L5" s="202"/>
      <c r="M5" s="202"/>
      <c r="N5" s="202"/>
    </row>
    <row r="6" spans="1:14" ht="12.75">
      <c r="A6" s="200"/>
      <c r="B6" s="200"/>
      <c r="C6" s="200"/>
      <c r="D6" s="201" t="s">
        <v>14</v>
      </c>
      <c r="E6" s="203"/>
      <c r="F6" s="204"/>
      <c r="G6" s="205" t="s">
        <v>15</v>
      </c>
      <c r="H6" s="203"/>
      <c r="I6" s="203" t="s">
        <v>77</v>
      </c>
      <c r="J6" s="205" t="s">
        <v>115</v>
      </c>
      <c r="K6" s="203"/>
      <c r="L6" s="200"/>
      <c r="M6" s="201" t="s">
        <v>16</v>
      </c>
      <c r="N6" s="202"/>
    </row>
    <row r="7" spans="1:14" ht="12.75">
      <c r="A7" s="200"/>
      <c r="B7" s="200"/>
      <c r="C7" s="200"/>
      <c r="D7" s="200"/>
      <c r="E7" s="200"/>
      <c r="F7" s="200"/>
      <c r="G7" s="200"/>
      <c r="H7" s="200"/>
      <c r="I7" s="200"/>
      <c r="J7" s="200"/>
      <c r="K7" s="200"/>
      <c r="L7" s="200"/>
      <c r="M7" s="200"/>
      <c r="N7" s="200"/>
    </row>
    <row r="8" spans="1:14" ht="12.75">
      <c r="A8" s="206" t="s">
        <v>17</v>
      </c>
      <c r="B8" s="206"/>
      <c r="C8" s="200"/>
      <c r="D8" s="207" t="s">
        <v>79</v>
      </c>
      <c r="E8" s="207" t="s">
        <v>80</v>
      </c>
      <c r="F8" s="208"/>
      <c r="G8" s="207" t="s">
        <v>79</v>
      </c>
      <c r="H8" s="207" t="s">
        <v>80</v>
      </c>
      <c r="I8" s="207"/>
      <c r="J8" s="207" t="s">
        <v>79</v>
      </c>
      <c r="K8" s="207" t="s">
        <v>80</v>
      </c>
      <c r="L8" s="208"/>
      <c r="M8" s="207" t="s">
        <v>79</v>
      </c>
      <c r="N8" s="207" t="s">
        <v>80</v>
      </c>
    </row>
    <row r="9" spans="1:14" ht="12.75">
      <c r="A9" s="209" t="s">
        <v>18</v>
      </c>
      <c r="B9" s="200"/>
      <c r="C9" s="200" t="s">
        <v>77</v>
      </c>
      <c r="D9" s="210">
        <v>9192</v>
      </c>
      <c r="E9" s="211">
        <v>779018</v>
      </c>
      <c r="F9" s="210"/>
      <c r="G9" s="210">
        <v>9269</v>
      </c>
      <c r="H9" s="211">
        <v>803924</v>
      </c>
      <c r="I9" s="210"/>
      <c r="J9" s="210">
        <v>9432</v>
      </c>
      <c r="K9" s="211">
        <v>857434</v>
      </c>
      <c r="L9" s="210"/>
      <c r="M9" s="210">
        <f>J9-G9</f>
        <v>163</v>
      </c>
      <c r="N9" s="211">
        <f aca="true" t="shared" si="0" ref="M9:N11">K9-H9</f>
        <v>53510</v>
      </c>
    </row>
    <row r="10" spans="1:14" ht="12.75">
      <c r="A10" s="209" t="s">
        <v>19</v>
      </c>
      <c r="B10" s="200"/>
      <c r="C10" s="200" t="s">
        <v>77</v>
      </c>
      <c r="D10" s="210">
        <v>1015</v>
      </c>
      <c r="E10" s="210">
        <v>67516</v>
      </c>
      <c r="F10" s="210"/>
      <c r="G10" s="210">
        <v>1029</v>
      </c>
      <c r="H10" s="210">
        <v>69675</v>
      </c>
      <c r="I10" s="210"/>
      <c r="J10" s="210">
        <v>1042</v>
      </c>
      <c r="K10" s="210">
        <v>74312</v>
      </c>
      <c r="L10" s="210"/>
      <c r="M10" s="210">
        <f t="shared" si="0"/>
        <v>13</v>
      </c>
      <c r="N10" s="210">
        <f t="shared" si="0"/>
        <v>4637</v>
      </c>
    </row>
    <row r="11" spans="1:14" ht="12.75">
      <c r="A11" s="209" t="s">
        <v>20</v>
      </c>
      <c r="B11" s="200"/>
      <c r="C11" s="200" t="s">
        <v>77</v>
      </c>
      <c r="D11" s="212" t="s">
        <v>21</v>
      </c>
      <c r="E11" s="210">
        <v>15797</v>
      </c>
      <c r="F11" s="210"/>
      <c r="G11" s="212" t="s">
        <v>21</v>
      </c>
      <c r="H11" s="210">
        <v>16302</v>
      </c>
      <c r="I11" s="210"/>
      <c r="J11" s="212" t="s">
        <v>21</v>
      </c>
      <c r="K11" s="210">
        <v>17387</v>
      </c>
      <c r="L11" s="210"/>
      <c r="M11" s="212" t="s">
        <v>82</v>
      </c>
      <c r="N11" s="210">
        <f t="shared" si="0"/>
        <v>1085</v>
      </c>
    </row>
    <row r="12" spans="1:14" ht="12.75">
      <c r="A12" s="213" t="s">
        <v>22</v>
      </c>
      <c r="B12" s="213"/>
      <c r="C12" s="213" t="s">
        <v>77</v>
      </c>
      <c r="D12" s="214"/>
      <c r="E12" s="214">
        <v>2692</v>
      </c>
      <c r="F12" s="214"/>
      <c r="G12" s="214"/>
      <c r="H12" s="214">
        <v>2776</v>
      </c>
      <c r="I12" s="214"/>
      <c r="J12" s="214"/>
      <c r="K12" s="214">
        <v>2776</v>
      </c>
      <c r="L12" s="214"/>
      <c r="M12" s="214"/>
      <c r="N12" s="214">
        <v>0</v>
      </c>
    </row>
    <row r="13" spans="1:14" ht="12.75">
      <c r="A13" s="209" t="s">
        <v>23</v>
      </c>
      <c r="B13" s="200"/>
      <c r="C13" s="200" t="s">
        <v>77</v>
      </c>
      <c r="D13" s="210"/>
      <c r="E13" s="210">
        <v>2652</v>
      </c>
      <c r="F13" s="210"/>
      <c r="G13" s="210"/>
      <c r="H13" s="210">
        <v>2737</v>
      </c>
      <c r="I13" s="210"/>
      <c r="J13" s="210"/>
      <c r="K13" s="210">
        <v>2919</v>
      </c>
      <c r="L13" s="210"/>
      <c r="M13" s="210"/>
      <c r="N13" s="210">
        <f>K13-H13</f>
        <v>182</v>
      </c>
    </row>
    <row r="14" spans="1:14" ht="12.75">
      <c r="A14" s="200" t="s">
        <v>24</v>
      </c>
      <c r="B14" s="200"/>
      <c r="C14" s="200" t="s">
        <v>77</v>
      </c>
      <c r="D14" s="215">
        <f>SUM(D9:D13)</f>
        <v>10207</v>
      </c>
      <c r="E14" s="216">
        <f>SUM(E9:E11,E13)</f>
        <v>864983</v>
      </c>
      <c r="F14" s="210"/>
      <c r="G14" s="215">
        <f>SUM(G9:G13)</f>
        <v>10298</v>
      </c>
      <c r="H14" s="216">
        <f>SUM(H9:H11,H13)</f>
        <v>892638</v>
      </c>
      <c r="I14" s="217"/>
      <c r="J14" s="215">
        <f>SUM(J9:J13)</f>
        <v>10474</v>
      </c>
      <c r="K14" s="216">
        <f>SUM(K9:K11,K13)</f>
        <v>952052</v>
      </c>
      <c r="L14" s="210"/>
      <c r="M14" s="215">
        <f>SUM(M9:M13)</f>
        <v>176</v>
      </c>
      <c r="N14" s="216">
        <f>SUM(N9:N11,N13)</f>
        <v>59414</v>
      </c>
    </row>
    <row r="15" spans="1:14" ht="12.75">
      <c r="A15" s="200"/>
      <c r="B15" s="200"/>
      <c r="C15" s="200" t="s">
        <v>77</v>
      </c>
      <c r="D15" s="200"/>
      <c r="E15" s="200"/>
      <c r="F15" s="200"/>
      <c r="G15" s="200"/>
      <c r="H15" s="200"/>
      <c r="I15" s="200"/>
      <c r="J15" s="200"/>
      <c r="K15" s="200"/>
      <c r="L15" s="200"/>
      <c r="M15" s="200"/>
      <c r="N15" s="200"/>
    </row>
    <row r="16" spans="1:14" ht="12.75">
      <c r="A16" s="200" t="s">
        <v>25</v>
      </c>
      <c r="B16" s="200"/>
      <c r="C16" s="200" t="s">
        <v>77</v>
      </c>
      <c r="D16" s="200"/>
      <c r="E16" s="200"/>
      <c r="F16" s="200"/>
      <c r="G16" s="200"/>
      <c r="H16" s="200"/>
      <c r="I16" s="200"/>
      <c r="J16" s="200"/>
      <c r="K16" s="200"/>
      <c r="L16" s="200"/>
      <c r="M16" s="200"/>
      <c r="N16" s="200"/>
    </row>
    <row r="17" spans="1:14" ht="12.75">
      <c r="A17" s="200" t="s">
        <v>26</v>
      </c>
      <c r="B17" s="200"/>
      <c r="C17" s="200" t="s">
        <v>77</v>
      </c>
      <c r="D17" s="218" t="s">
        <v>320</v>
      </c>
      <c r="E17" s="200"/>
      <c r="F17" s="200"/>
      <c r="G17" s="218" t="s">
        <v>321</v>
      </c>
      <c r="H17" s="200"/>
      <c r="I17" s="200"/>
      <c r="J17" s="218" t="s">
        <v>321</v>
      </c>
      <c r="K17" s="200"/>
      <c r="L17" s="200"/>
      <c r="M17" s="218"/>
      <c r="N17" s="219"/>
    </row>
    <row r="18" spans="1:14" ht="12.75">
      <c r="A18" s="208"/>
      <c r="B18" s="200"/>
      <c r="C18" s="200"/>
      <c r="D18" s="200"/>
      <c r="E18" s="200"/>
      <c r="F18" s="200"/>
      <c r="G18" s="200"/>
      <c r="H18" s="200"/>
      <c r="I18" s="200"/>
      <c r="J18" s="200"/>
      <c r="K18" s="200"/>
      <c r="L18" s="200"/>
      <c r="M18" s="200"/>
      <c r="N18" s="200"/>
    </row>
    <row r="19" spans="1:14" ht="12.75">
      <c r="A19" s="208" t="s">
        <v>27</v>
      </c>
      <c r="B19" s="200"/>
      <c r="C19" s="200"/>
      <c r="D19" s="200"/>
      <c r="E19" s="200"/>
      <c r="F19" s="200"/>
      <c r="G19" s="200"/>
      <c r="H19" s="200"/>
      <c r="I19" s="200"/>
      <c r="J19" s="200"/>
      <c r="K19" s="200"/>
      <c r="L19" s="200"/>
      <c r="M19" s="200"/>
      <c r="N19" s="200"/>
    </row>
    <row r="20" spans="1:14" ht="12.75">
      <c r="A20" s="209" t="s">
        <v>28</v>
      </c>
      <c r="B20" s="200"/>
      <c r="C20" s="200" t="s">
        <v>77</v>
      </c>
      <c r="D20" s="200"/>
      <c r="E20" s="210">
        <v>229695</v>
      </c>
      <c r="F20" s="210"/>
      <c r="G20" s="210"/>
      <c r="H20" s="210">
        <v>237039</v>
      </c>
      <c r="I20" s="210"/>
      <c r="J20" s="210"/>
      <c r="K20" s="210">
        <v>252816</v>
      </c>
      <c r="L20" s="210"/>
      <c r="M20" s="210"/>
      <c r="N20" s="210">
        <f>K20-H20</f>
        <v>15777</v>
      </c>
    </row>
    <row r="21" spans="1:14" ht="12.75">
      <c r="A21" s="209" t="s">
        <v>29</v>
      </c>
      <c r="B21" s="200"/>
      <c r="C21" s="200" t="s">
        <v>77</v>
      </c>
      <c r="D21" s="200"/>
      <c r="E21" s="212">
        <v>4892</v>
      </c>
      <c r="F21" s="212"/>
      <c r="G21" s="212"/>
      <c r="H21" s="212">
        <v>5048</v>
      </c>
      <c r="I21" s="212"/>
      <c r="J21" s="212"/>
      <c r="K21" s="212">
        <v>5384</v>
      </c>
      <c r="L21" s="210"/>
      <c r="M21" s="210"/>
      <c r="N21" s="210">
        <f aca="true" t="shared" si="1" ref="N21:N39">K21-H21</f>
        <v>336</v>
      </c>
    </row>
    <row r="22" spans="1:14" ht="12.75">
      <c r="A22" s="209" t="s">
        <v>30</v>
      </c>
      <c r="B22" s="200"/>
      <c r="C22" s="200" t="s">
        <v>77</v>
      </c>
      <c r="D22" s="200"/>
      <c r="E22" s="210">
        <v>20212</v>
      </c>
      <c r="F22" s="210"/>
      <c r="G22" s="210"/>
      <c r="H22" s="210">
        <v>20858</v>
      </c>
      <c r="I22" s="210"/>
      <c r="J22" s="210"/>
      <c r="K22" s="210">
        <v>22247</v>
      </c>
      <c r="L22" s="210"/>
      <c r="M22" s="210"/>
      <c r="N22" s="210">
        <f t="shared" si="1"/>
        <v>1389</v>
      </c>
    </row>
    <row r="23" spans="1:14" ht="12.75">
      <c r="A23" s="209" t="s">
        <v>39</v>
      </c>
      <c r="B23" s="200"/>
      <c r="C23" s="200" t="s">
        <v>77</v>
      </c>
      <c r="D23" s="200"/>
      <c r="E23" s="210">
        <v>3369</v>
      </c>
      <c r="F23" s="210"/>
      <c r="G23" s="210"/>
      <c r="H23" s="210">
        <v>3477</v>
      </c>
      <c r="I23" s="210"/>
      <c r="J23" s="210"/>
      <c r="K23" s="210">
        <v>3708</v>
      </c>
      <c r="L23" s="210"/>
      <c r="M23" s="210"/>
      <c r="N23" s="210">
        <f t="shared" si="1"/>
        <v>231</v>
      </c>
    </row>
    <row r="24" spans="1:14" ht="12.75">
      <c r="A24" s="209" t="s">
        <v>40</v>
      </c>
      <c r="B24" s="200"/>
      <c r="C24" s="200" t="s">
        <v>77</v>
      </c>
      <c r="D24" s="200"/>
      <c r="E24" s="210">
        <v>202025</v>
      </c>
      <c r="F24" s="210"/>
      <c r="G24" s="210"/>
      <c r="H24" s="210">
        <v>208484</v>
      </c>
      <c r="I24" s="210"/>
      <c r="J24" s="210"/>
      <c r="K24" s="210">
        <v>222361</v>
      </c>
      <c r="L24" s="210"/>
      <c r="M24" s="210"/>
      <c r="N24" s="210">
        <f t="shared" si="1"/>
        <v>13877</v>
      </c>
    </row>
    <row r="25" spans="1:14" ht="12.75">
      <c r="A25" s="209" t="s">
        <v>41</v>
      </c>
      <c r="B25" s="200"/>
      <c r="C25" s="200" t="s">
        <v>77</v>
      </c>
      <c r="D25" s="200"/>
      <c r="E25" s="210">
        <v>3132</v>
      </c>
      <c r="F25" s="210"/>
      <c r="G25" s="210"/>
      <c r="H25" s="210">
        <v>3232</v>
      </c>
      <c r="I25" s="210"/>
      <c r="J25" s="210"/>
      <c r="K25" s="210">
        <v>3447</v>
      </c>
      <c r="L25" s="210"/>
      <c r="M25" s="210"/>
      <c r="N25" s="210">
        <f t="shared" si="1"/>
        <v>215</v>
      </c>
    </row>
    <row r="26" spans="1:14" ht="12.75">
      <c r="A26" s="209" t="s">
        <v>42</v>
      </c>
      <c r="B26" s="200"/>
      <c r="C26" s="200" t="s">
        <v>77</v>
      </c>
      <c r="D26" s="200"/>
      <c r="E26" s="210">
        <v>40817</v>
      </c>
      <c r="F26" s="210"/>
      <c r="G26" s="210"/>
      <c r="H26" s="210">
        <v>42122</v>
      </c>
      <c r="I26" s="210"/>
      <c r="J26" s="210"/>
      <c r="K26" s="210">
        <v>44926</v>
      </c>
      <c r="L26" s="210"/>
      <c r="M26" s="210"/>
      <c r="N26" s="210">
        <f t="shared" si="1"/>
        <v>2804</v>
      </c>
    </row>
    <row r="27" spans="1:14" ht="12.75">
      <c r="A27" s="209" t="s">
        <v>43</v>
      </c>
      <c r="B27" s="200"/>
      <c r="C27" s="200" t="s">
        <v>77</v>
      </c>
      <c r="D27" s="200"/>
      <c r="E27" s="210">
        <v>3070</v>
      </c>
      <c r="F27" s="210"/>
      <c r="G27" s="210"/>
      <c r="H27" s="210">
        <v>3168</v>
      </c>
      <c r="I27" s="210"/>
      <c r="J27" s="210"/>
      <c r="K27" s="210">
        <v>3379</v>
      </c>
      <c r="L27" s="210"/>
      <c r="M27" s="210"/>
      <c r="N27" s="210">
        <f t="shared" si="1"/>
        <v>211</v>
      </c>
    </row>
    <row r="28" spans="1:14" ht="12.75">
      <c r="A28" s="209" t="s">
        <v>44</v>
      </c>
      <c r="B28" s="200"/>
      <c r="C28" s="200" t="s">
        <v>77</v>
      </c>
      <c r="D28" s="200"/>
      <c r="E28" s="210">
        <v>18229</v>
      </c>
      <c r="F28" s="210"/>
      <c r="G28" s="210"/>
      <c r="H28" s="210">
        <v>18812</v>
      </c>
      <c r="I28" s="210"/>
      <c r="J28" s="210"/>
      <c r="K28" s="210">
        <v>20064</v>
      </c>
      <c r="L28" s="210"/>
      <c r="M28" s="210"/>
      <c r="N28" s="210">
        <f t="shared" si="1"/>
        <v>1252</v>
      </c>
    </row>
    <row r="29" spans="1:14" ht="12.75">
      <c r="A29" s="209" t="s">
        <v>45</v>
      </c>
      <c r="B29" s="200"/>
      <c r="C29" s="200" t="s">
        <v>77</v>
      </c>
      <c r="D29" s="200"/>
      <c r="E29" s="210">
        <v>108646</v>
      </c>
      <c r="F29" s="210"/>
      <c r="G29" s="210"/>
      <c r="H29" s="210">
        <v>112120</v>
      </c>
      <c r="I29" s="210"/>
      <c r="J29" s="210"/>
      <c r="K29" s="210">
        <v>119582</v>
      </c>
      <c r="L29" s="210"/>
      <c r="M29" s="210"/>
      <c r="N29" s="210">
        <f t="shared" si="1"/>
        <v>7462</v>
      </c>
    </row>
    <row r="30" spans="1:14" ht="12.75">
      <c r="A30" s="209" t="s">
        <v>46</v>
      </c>
      <c r="B30" s="200"/>
      <c r="C30" s="200" t="s">
        <v>77</v>
      </c>
      <c r="D30" s="200"/>
      <c r="E30" s="210">
        <v>28306</v>
      </c>
      <c r="F30" s="210"/>
      <c r="G30" s="210"/>
      <c r="H30" s="210">
        <v>29211</v>
      </c>
      <c r="I30" s="210"/>
      <c r="J30" s="210"/>
      <c r="K30" s="210">
        <v>31155</v>
      </c>
      <c r="L30" s="210"/>
      <c r="M30" s="210"/>
      <c r="N30" s="210">
        <f t="shared" si="1"/>
        <v>1944</v>
      </c>
    </row>
    <row r="31" spans="1:14" ht="12.75">
      <c r="A31" s="209" t="s">
        <v>47</v>
      </c>
      <c r="B31" s="200"/>
      <c r="C31" s="200" t="s">
        <v>77</v>
      </c>
      <c r="D31" s="200"/>
      <c r="E31" s="210">
        <v>11569</v>
      </c>
      <c r="F31" s="210"/>
      <c r="G31" s="210"/>
      <c r="H31" s="210">
        <v>11939</v>
      </c>
      <c r="I31" s="210"/>
      <c r="J31" s="210"/>
      <c r="K31" s="210">
        <v>12734</v>
      </c>
      <c r="L31" s="210"/>
      <c r="M31" s="210"/>
      <c r="N31" s="210">
        <f t="shared" si="1"/>
        <v>795</v>
      </c>
    </row>
    <row r="32" spans="1:14" ht="12.75">
      <c r="A32" s="209" t="s">
        <v>48</v>
      </c>
      <c r="B32" s="200"/>
      <c r="C32" s="200" t="s">
        <v>77</v>
      </c>
      <c r="D32" s="200"/>
      <c r="E32" s="222">
        <v>-59</v>
      </c>
      <c r="F32" s="222"/>
      <c r="G32" s="222"/>
      <c r="H32" s="222">
        <v>-62</v>
      </c>
      <c r="I32" s="222"/>
      <c r="J32" s="222"/>
      <c r="K32" s="222">
        <v>-65</v>
      </c>
      <c r="L32" s="222"/>
      <c r="M32" s="222"/>
      <c r="N32" s="222">
        <f t="shared" si="1"/>
        <v>-3</v>
      </c>
    </row>
    <row r="33" spans="1:14" ht="12.75">
      <c r="A33" s="209" t="s">
        <v>49</v>
      </c>
      <c r="B33" s="200"/>
      <c r="C33" s="200" t="s">
        <v>77</v>
      </c>
      <c r="D33" s="200"/>
      <c r="E33" s="210">
        <v>1159</v>
      </c>
      <c r="F33" s="210"/>
      <c r="G33" s="210"/>
      <c r="H33" s="210">
        <v>1196</v>
      </c>
      <c r="I33" s="210"/>
      <c r="J33" s="210"/>
      <c r="K33" s="210">
        <v>1276</v>
      </c>
      <c r="L33" s="210"/>
      <c r="M33" s="210"/>
      <c r="N33" s="210">
        <f t="shared" si="1"/>
        <v>80</v>
      </c>
    </row>
    <row r="34" spans="1:14" ht="12.75">
      <c r="A34" s="209" t="s">
        <v>50</v>
      </c>
      <c r="B34" s="200"/>
      <c r="C34" s="200" t="s">
        <v>77</v>
      </c>
      <c r="D34" s="200"/>
      <c r="E34" s="210">
        <v>7045</v>
      </c>
      <c r="F34" s="210"/>
      <c r="G34" s="210"/>
      <c r="H34" s="210">
        <v>7270</v>
      </c>
      <c r="I34" s="210"/>
      <c r="J34" s="210"/>
      <c r="K34" s="210">
        <v>7754</v>
      </c>
      <c r="L34" s="210"/>
      <c r="M34" s="210"/>
      <c r="N34" s="210">
        <f t="shared" si="1"/>
        <v>484</v>
      </c>
    </row>
    <row r="35" spans="1:14" ht="12.75">
      <c r="A35" s="204" t="s">
        <v>51</v>
      </c>
      <c r="B35" s="200"/>
      <c r="C35" s="200" t="s">
        <v>77</v>
      </c>
      <c r="D35" s="200"/>
      <c r="E35" s="210">
        <v>537</v>
      </c>
      <c r="F35" s="210"/>
      <c r="G35" s="210"/>
      <c r="H35" s="210">
        <v>554</v>
      </c>
      <c r="I35" s="210"/>
      <c r="J35" s="210"/>
      <c r="K35" s="210">
        <v>591</v>
      </c>
      <c r="L35" s="210"/>
      <c r="M35" s="210"/>
      <c r="N35" s="210">
        <f t="shared" si="1"/>
        <v>37</v>
      </c>
    </row>
    <row r="36" spans="1:14" ht="12.75">
      <c r="A36" s="204" t="s">
        <v>52</v>
      </c>
      <c r="C36" t="s">
        <v>77</v>
      </c>
      <c r="D36" s="125" t="s">
        <v>77</v>
      </c>
      <c r="E36" s="210">
        <v>13788</v>
      </c>
      <c r="H36" s="210">
        <v>14229</v>
      </c>
      <c r="K36" s="210">
        <v>15176</v>
      </c>
      <c r="N36" s="210">
        <f t="shared" si="1"/>
        <v>947</v>
      </c>
    </row>
    <row r="37" spans="1:14" ht="12.75">
      <c r="A37" s="209" t="s">
        <v>53</v>
      </c>
      <c r="B37" s="200"/>
      <c r="C37" s="200" t="s">
        <v>77</v>
      </c>
      <c r="D37" s="200"/>
      <c r="E37" s="212">
        <v>25955</v>
      </c>
      <c r="F37" s="210"/>
      <c r="G37" s="210"/>
      <c r="H37" s="212">
        <v>26785</v>
      </c>
      <c r="I37" s="212"/>
      <c r="J37" s="210"/>
      <c r="K37" s="212">
        <v>28568</v>
      </c>
      <c r="L37" s="210"/>
      <c r="M37" s="210"/>
      <c r="N37" s="210">
        <f t="shared" si="1"/>
        <v>1783</v>
      </c>
    </row>
    <row r="38" spans="1:14" ht="12.75">
      <c r="A38" s="204" t="s">
        <v>54</v>
      </c>
      <c r="B38" s="200"/>
      <c r="C38" s="200" t="s">
        <v>77</v>
      </c>
      <c r="D38" s="200"/>
      <c r="E38" s="212">
        <v>606</v>
      </c>
      <c r="F38" s="210"/>
      <c r="G38" s="210"/>
      <c r="H38" s="212">
        <v>625</v>
      </c>
      <c r="I38" s="212"/>
      <c r="J38" s="210"/>
      <c r="K38" s="212">
        <v>667</v>
      </c>
      <c r="L38" s="210"/>
      <c r="M38" s="210"/>
      <c r="N38" s="210">
        <f t="shared" si="1"/>
        <v>42</v>
      </c>
    </row>
    <row r="39" spans="1:14" ht="12.75">
      <c r="A39" s="204" t="s">
        <v>55</v>
      </c>
      <c r="E39" s="210">
        <v>4</v>
      </c>
      <c r="H39" s="210">
        <v>0</v>
      </c>
      <c r="K39" s="210">
        <v>0</v>
      </c>
      <c r="N39" s="210">
        <f t="shared" si="1"/>
        <v>0</v>
      </c>
    </row>
    <row r="40" spans="1:14" ht="12.75">
      <c r="A40" s="200" t="s">
        <v>56</v>
      </c>
      <c r="B40" s="200"/>
      <c r="C40" s="200" t="s">
        <v>77</v>
      </c>
      <c r="D40" s="220"/>
      <c r="E40" s="216">
        <f>SUM(E14:E39)</f>
        <v>1587980</v>
      </c>
      <c r="F40" s="220"/>
      <c r="G40" s="220"/>
      <c r="H40" s="216">
        <f>SUM(H14:H39)</f>
        <v>1638745</v>
      </c>
      <c r="I40" s="221"/>
      <c r="J40" s="220"/>
      <c r="K40" s="216">
        <f>SUM(K14:K39)</f>
        <v>1747822</v>
      </c>
      <c r="L40" s="220"/>
      <c r="M40" s="220"/>
      <c r="N40" s="216">
        <f>SUM(N14:N39)</f>
        <v>109077</v>
      </c>
    </row>
    <row r="41" spans="1:14" ht="12.75">
      <c r="A41" s="200"/>
      <c r="B41" s="200"/>
      <c r="C41" s="200" t="s">
        <v>77</v>
      </c>
      <c r="D41" s="200"/>
      <c r="E41" s="200"/>
      <c r="F41" s="200"/>
      <c r="G41" s="200"/>
      <c r="H41" s="222"/>
      <c r="I41" s="222"/>
      <c r="J41" s="200"/>
      <c r="K41" s="222"/>
      <c r="L41" s="200"/>
      <c r="M41" s="200"/>
      <c r="N41" s="200"/>
    </row>
    <row r="42" spans="1:14" ht="12.75">
      <c r="A42" s="200" t="s">
        <v>57</v>
      </c>
      <c r="B42" s="200"/>
      <c r="C42" s="200" t="s">
        <v>77</v>
      </c>
      <c r="D42" s="200"/>
      <c r="E42" s="222">
        <v>-26750</v>
      </c>
      <c r="F42" s="222"/>
      <c r="G42" s="222"/>
      <c r="H42" s="222">
        <f>-E46</f>
        <v>-40617</v>
      </c>
      <c r="I42" s="222"/>
      <c r="J42" s="222"/>
      <c r="K42" s="222">
        <f>-H46</f>
        <v>-35000</v>
      </c>
      <c r="L42" s="200"/>
      <c r="M42" s="200"/>
      <c r="N42" s="200"/>
    </row>
    <row r="43" spans="1:14" ht="12.75">
      <c r="A43" s="200" t="s">
        <v>58</v>
      </c>
      <c r="B43" s="200"/>
      <c r="C43" s="200" t="s">
        <v>77</v>
      </c>
      <c r="D43" s="200"/>
      <c r="E43" s="224">
        <v>-13054</v>
      </c>
      <c r="F43" s="222"/>
      <c r="G43" s="222"/>
      <c r="H43" s="224" t="s">
        <v>82</v>
      </c>
      <c r="I43" s="224"/>
      <c r="J43" s="222"/>
      <c r="K43" s="224" t="s">
        <v>82</v>
      </c>
      <c r="L43" s="200"/>
      <c r="M43" s="200"/>
      <c r="N43" s="200"/>
    </row>
    <row r="44" spans="1:14" ht="12.75">
      <c r="A44" s="200" t="s">
        <v>59</v>
      </c>
      <c r="B44" s="200"/>
      <c r="C44" s="200"/>
      <c r="D44" s="200"/>
      <c r="E44" s="224" t="s">
        <v>82</v>
      </c>
      <c r="F44" s="222"/>
      <c r="G44" s="222"/>
      <c r="H44" s="224" t="s">
        <v>82</v>
      </c>
      <c r="I44" s="224"/>
      <c r="J44" s="222"/>
      <c r="K44" s="224" t="s">
        <v>82</v>
      </c>
      <c r="L44" s="200"/>
      <c r="M44" s="200"/>
      <c r="N44" s="200"/>
    </row>
    <row r="45" spans="1:14" ht="12.75">
      <c r="A45" s="200" t="s">
        <v>60</v>
      </c>
      <c r="B45" s="200"/>
      <c r="C45" s="200"/>
      <c r="D45" s="200"/>
      <c r="E45" s="212">
        <v>11398</v>
      </c>
      <c r="F45" s="222"/>
      <c r="G45" s="222"/>
      <c r="H45" s="224" t="s">
        <v>82</v>
      </c>
      <c r="I45" s="224"/>
      <c r="J45" s="222"/>
      <c r="K45" s="224" t="s">
        <v>82</v>
      </c>
      <c r="L45" s="200"/>
      <c r="M45" s="200"/>
      <c r="N45" s="200"/>
    </row>
    <row r="46" spans="1:14" ht="12.75">
      <c r="A46" s="200" t="s">
        <v>61</v>
      </c>
      <c r="B46" s="200"/>
      <c r="C46" s="200" t="s">
        <v>77</v>
      </c>
      <c r="D46" s="200"/>
      <c r="E46" s="210">
        <v>40617</v>
      </c>
      <c r="F46" s="222"/>
      <c r="G46" s="222"/>
      <c r="H46" s="212">
        <v>35000</v>
      </c>
      <c r="I46" s="222"/>
      <c r="J46" s="222"/>
      <c r="K46" s="212">
        <v>36000</v>
      </c>
      <c r="L46" s="200"/>
      <c r="M46" s="200"/>
      <c r="N46" s="200"/>
    </row>
    <row r="47" spans="1:14" ht="12.75">
      <c r="A47" s="200" t="s">
        <v>62</v>
      </c>
      <c r="B47" s="200"/>
      <c r="C47" s="200" t="s">
        <v>77</v>
      </c>
      <c r="D47" s="200"/>
      <c r="E47" s="216">
        <f>SUM(E40:E46)</f>
        <v>1600191</v>
      </c>
      <c r="F47" s="328"/>
      <c r="G47" s="328"/>
      <c r="H47" s="216">
        <f>SUM(H40:H46)</f>
        <v>1633128</v>
      </c>
      <c r="I47" s="328"/>
      <c r="J47" s="328"/>
      <c r="K47" s="216">
        <f>SUM(K40:K46)</f>
        <v>1748822</v>
      </c>
      <c r="L47" s="200"/>
      <c r="M47" s="200"/>
      <c r="N47" s="200"/>
    </row>
    <row r="48" spans="1:14" ht="12.75">
      <c r="A48" s="200"/>
      <c r="B48" s="200"/>
      <c r="C48" s="200"/>
      <c r="D48" s="200"/>
      <c r="E48" s="200"/>
      <c r="F48" s="200"/>
      <c r="G48" s="200"/>
      <c r="H48" s="200"/>
      <c r="I48" s="200"/>
      <c r="J48" s="200"/>
      <c r="K48" s="200"/>
      <c r="L48" s="200"/>
      <c r="M48" s="200"/>
      <c r="N48" s="200"/>
    </row>
    <row r="49" spans="1:14" ht="12.75">
      <c r="A49" s="200" t="s">
        <v>63</v>
      </c>
      <c r="B49" s="200"/>
      <c r="C49" s="200" t="s">
        <v>77</v>
      </c>
      <c r="D49" s="200"/>
      <c r="E49" s="200"/>
      <c r="F49" s="200"/>
      <c r="G49" s="200"/>
      <c r="H49" s="200"/>
      <c r="I49" s="200"/>
      <c r="J49" s="200"/>
      <c r="K49" s="200"/>
      <c r="L49" s="200"/>
      <c r="M49" s="200"/>
      <c r="N49" s="200"/>
    </row>
    <row r="50" spans="1:14" ht="12.75">
      <c r="A50" s="200" t="s">
        <v>64</v>
      </c>
      <c r="B50" s="200"/>
      <c r="C50" s="200" t="s">
        <v>77</v>
      </c>
      <c r="D50" s="200"/>
      <c r="E50" s="211">
        <v>1802387</v>
      </c>
      <c r="F50" s="200"/>
      <c r="G50" s="200"/>
      <c r="H50" s="211">
        <f>H40</f>
        <v>1638745</v>
      </c>
      <c r="I50" s="200"/>
      <c r="J50" s="200"/>
      <c r="K50" s="211">
        <f>K40</f>
        <v>1747822</v>
      </c>
      <c r="L50" s="200"/>
      <c r="M50" s="200"/>
      <c r="N50" s="200"/>
    </row>
    <row r="51" spans="1:14" ht="12.75">
      <c r="A51" s="200" t="s">
        <v>65</v>
      </c>
      <c r="B51" s="200"/>
      <c r="C51" s="200" t="s">
        <v>77</v>
      </c>
      <c r="D51" s="200"/>
      <c r="E51" s="210">
        <v>140576</v>
      </c>
      <c r="F51" s="222"/>
      <c r="G51" s="222"/>
      <c r="H51" s="210">
        <f>-E55</f>
        <v>167604</v>
      </c>
      <c r="I51" s="222"/>
      <c r="J51" s="222"/>
      <c r="K51" s="210">
        <f>-H55</f>
        <v>198000</v>
      </c>
      <c r="L51" s="200"/>
      <c r="M51" s="200"/>
      <c r="N51" s="200"/>
    </row>
    <row r="52" spans="1:14" ht="12.75">
      <c r="A52" s="200" t="s">
        <v>59</v>
      </c>
      <c r="B52" s="200"/>
      <c r="C52" s="200"/>
      <c r="D52" s="200"/>
      <c r="E52" s="224">
        <v>-10054</v>
      </c>
      <c r="F52" s="222"/>
      <c r="G52" s="222"/>
      <c r="H52" s="224" t="s">
        <v>82</v>
      </c>
      <c r="I52" s="224"/>
      <c r="J52" s="222"/>
      <c r="K52" s="224" t="s">
        <v>82</v>
      </c>
      <c r="L52" s="200"/>
      <c r="M52" s="200"/>
      <c r="N52" s="200"/>
    </row>
    <row r="53" spans="1:14" ht="12.75">
      <c r="A53" s="200" t="s">
        <v>66</v>
      </c>
      <c r="B53" s="200"/>
      <c r="C53" s="200" t="s">
        <v>77</v>
      </c>
      <c r="D53" s="200"/>
      <c r="E53" s="224" t="s">
        <v>82</v>
      </c>
      <c r="F53" s="222"/>
      <c r="G53" s="222"/>
      <c r="H53" s="224" t="s">
        <v>82</v>
      </c>
      <c r="I53" s="224"/>
      <c r="J53" s="222"/>
      <c r="K53" s="224" t="s">
        <v>82</v>
      </c>
      <c r="L53" s="200"/>
      <c r="M53" s="200"/>
      <c r="N53" s="200"/>
    </row>
    <row r="54" spans="1:14" ht="12.75">
      <c r="A54" s="223" t="s">
        <v>67</v>
      </c>
      <c r="B54" s="200"/>
      <c r="C54" s="200"/>
      <c r="D54" s="200"/>
      <c r="E54" s="224">
        <v>-26705</v>
      </c>
      <c r="F54" s="222"/>
      <c r="G54" s="222"/>
      <c r="H54" s="224" t="s">
        <v>82</v>
      </c>
      <c r="I54" s="224"/>
      <c r="J54" s="222"/>
      <c r="K54" s="224" t="s">
        <v>82</v>
      </c>
      <c r="L54" s="200"/>
      <c r="M54" s="200"/>
      <c r="N54" s="200"/>
    </row>
    <row r="55" spans="1:14" ht="12.75">
      <c r="A55" s="200" t="s">
        <v>68</v>
      </c>
      <c r="B55" s="200"/>
      <c r="C55" s="200" t="s">
        <v>77</v>
      </c>
      <c r="D55" s="200"/>
      <c r="E55" s="225">
        <v>-167604</v>
      </c>
      <c r="F55" s="222"/>
      <c r="G55" s="222"/>
      <c r="H55" s="225">
        <v>-198000</v>
      </c>
      <c r="I55" s="226"/>
      <c r="J55" s="222"/>
      <c r="K55" s="225">
        <v>-219000</v>
      </c>
      <c r="L55" s="200"/>
      <c r="M55" s="200"/>
      <c r="N55" s="200"/>
    </row>
    <row r="56" spans="1:14" ht="12.75">
      <c r="A56" s="200" t="s">
        <v>69</v>
      </c>
      <c r="B56" s="200"/>
      <c r="C56" s="200" t="s">
        <v>77</v>
      </c>
      <c r="D56" s="200"/>
      <c r="E56" s="211">
        <f>SUM(E50:E55)</f>
        <v>1738600</v>
      </c>
      <c r="F56" s="211"/>
      <c r="G56" s="211"/>
      <c r="H56" s="211">
        <f>SUM(H50:H55)</f>
        <v>1608349</v>
      </c>
      <c r="I56" s="211"/>
      <c r="J56" s="211"/>
      <c r="K56" s="211">
        <f>SUM(K50:K55)</f>
        <v>1726822</v>
      </c>
      <c r="L56" s="200"/>
      <c r="M56" s="200"/>
      <c r="N56" s="200"/>
    </row>
    <row r="57" spans="1:14" ht="12.75">
      <c r="A57" s="200"/>
      <c r="B57" s="200"/>
      <c r="C57" s="200" t="s">
        <v>77</v>
      </c>
      <c r="D57" s="200"/>
      <c r="E57" s="200"/>
      <c r="F57" s="200"/>
      <c r="G57" s="200"/>
      <c r="H57" s="200"/>
      <c r="I57" s="200"/>
      <c r="J57" s="200"/>
      <c r="K57" s="200"/>
      <c r="L57" s="200"/>
      <c r="M57" s="200"/>
      <c r="N57" s="200"/>
    </row>
    <row r="58" spans="1:14" ht="12.75">
      <c r="A58" s="160" t="s">
        <v>70</v>
      </c>
      <c r="B58" s="200"/>
      <c r="C58" s="200"/>
      <c r="D58" s="200"/>
      <c r="E58" s="200"/>
      <c r="F58" s="200"/>
      <c r="G58" s="200"/>
      <c r="H58" s="200"/>
      <c r="I58" s="200"/>
      <c r="J58" s="200"/>
      <c r="K58" s="200"/>
      <c r="L58" s="200"/>
      <c r="M58" s="200"/>
      <c r="N58" s="200"/>
    </row>
    <row r="60" spans="1:14" ht="12.75">
      <c r="A60" s="200"/>
      <c r="B60" s="200"/>
      <c r="C60" s="200"/>
      <c r="D60" s="200"/>
      <c r="E60" s="200"/>
      <c r="F60" s="200"/>
      <c r="G60" s="200"/>
      <c r="H60" s="200"/>
      <c r="I60" s="200"/>
      <c r="J60" s="200"/>
      <c r="K60" s="200"/>
      <c r="L60" s="200"/>
      <c r="M60" s="200"/>
      <c r="N60" s="222"/>
    </row>
    <row r="61" spans="1:14" ht="12.75">
      <c r="A61" s="200"/>
      <c r="B61" s="200"/>
      <c r="C61" s="200"/>
      <c r="D61" s="200"/>
      <c r="E61" s="200"/>
      <c r="F61" s="200"/>
      <c r="G61" s="200"/>
      <c r="H61" s="200"/>
      <c r="I61" s="200"/>
      <c r="J61" s="200"/>
      <c r="K61" s="200"/>
      <c r="L61" s="200"/>
      <c r="M61" s="200"/>
      <c r="N61" s="222"/>
    </row>
    <row r="62" spans="1:14" ht="12.75">
      <c r="A62" s="200"/>
      <c r="B62" s="200"/>
      <c r="C62" s="200"/>
      <c r="D62" s="200"/>
      <c r="E62" s="200"/>
      <c r="F62" s="200"/>
      <c r="G62" s="200"/>
      <c r="H62" s="200"/>
      <c r="I62" s="200"/>
      <c r="J62" s="200"/>
      <c r="K62" s="200"/>
      <c r="L62" s="200"/>
      <c r="M62" s="200"/>
      <c r="N62" s="222"/>
    </row>
    <row r="63" spans="1:14" ht="12.75">
      <c r="A63" s="200"/>
      <c r="B63" s="200"/>
      <c r="C63" s="200"/>
      <c r="D63" s="200"/>
      <c r="E63" s="200"/>
      <c r="F63" s="200"/>
      <c r="G63" s="200"/>
      <c r="H63" s="200"/>
      <c r="I63" s="200"/>
      <c r="J63" s="200"/>
      <c r="K63" s="200"/>
      <c r="L63" s="200"/>
      <c r="M63" s="200"/>
      <c r="N63" s="222"/>
    </row>
    <row r="64" spans="1:14" ht="12.75">
      <c r="A64" s="200"/>
      <c r="B64" s="200"/>
      <c r="C64" s="200"/>
      <c r="D64" s="200"/>
      <c r="E64" s="200"/>
      <c r="F64" s="200"/>
      <c r="G64" s="200"/>
      <c r="H64" s="200"/>
      <c r="I64" s="200"/>
      <c r="J64" s="200"/>
      <c r="K64" s="200"/>
      <c r="L64" s="200"/>
      <c r="M64" s="200"/>
      <c r="N64" s="222"/>
    </row>
    <row r="65" spans="1:14" ht="12.75">
      <c r="A65" s="200"/>
      <c r="B65" s="200"/>
      <c r="C65" s="200"/>
      <c r="D65" s="200"/>
      <c r="E65" s="200"/>
      <c r="F65" s="200"/>
      <c r="G65" s="200"/>
      <c r="H65" s="200"/>
      <c r="I65" s="200"/>
      <c r="J65" s="200"/>
      <c r="K65" s="200"/>
      <c r="L65" s="200"/>
      <c r="M65" s="200"/>
      <c r="N65" s="222"/>
    </row>
    <row r="66" spans="1:14" ht="12.75">
      <c r="A66" s="200"/>
      <c r="B66" s="200"/>
      <c r="C66" s="200"/>
      <c r="D66" s="200"/>
      <c r="E66" s="200"/>
      <c r="F66" s="200"/>
      <c r="G66" s="200"/>
      <c r="H66" s="200"/>
      <c r="I66" s="200"/>
      <c r="J66" s="200"/>
      <c r="K66" s="200"/>
      <c r="L66" s="200"/>
      <c r="M66" s="200"/>
      <c r="N66" s="222"/>
    </row>
    <row r="67" spans="1:14" ht="12.75">
      <c r="A67" s="200"/>
      <c r="B67" s="200"/>
      <c r="C67" s="200"/>
      <c r="D67" s="200"/>
      <c r="E67" s="200"/>
      <c r="F67" s="200"/>
      <c r="G67" s="200"/>
      <c r="H67" s="200"/>
      <c r="I67" s="200"/>
      <c r="J67" s="200"/>
      <c r="K67" s="200"/>
      <c r="L67" s="200"/>
      <c r="M67" s="200"/>
      <c r="N67" s="200"/>
    </row>
    <row r="68" spans="1:14" ht="12.75">
      <c r="A68" s="200"/>
      <c r="B68" s="200"/>
      <c r="C68" s="200"/>
      <c r="D68" s="200"/>
      <c r="E68" s="200"/>
      <c r="F68" s="200"/>
      <c r="G68" s="200"/>
      <c r="H68" s="200"/>
      <c r="I68" s="200"/>
      <c r="J68" s="200"/>
      <c r="K68" s="200"/>
      <c r="L68" s="200"/>
      <c r="M68" s="200"/>
      <c r="N68" s="200"/>
    </row>
    <row r="69" spans="1:14" ht="12.75">
      <c r="A69" s="200"/>
      <c r="B69" s="200"/>
      <c r="C69" s="200"/>
      <c r="D69" s="200"/>
      <c r="E69" s="200"/>
      <c r="F69" s="200"/>
      <c r="G69" s="200"/>
      <c r="H69" s="200"/>
      <c r="I69" s="200"/>
      <c r="J69" s="200"/>
      <c r="K69" s="200"/>
      <c r="L69" s="200"/>
      <c r="M69" s="200"/>
      <c r="N69" s="200"/>
    </row>
    <row r="81" spans="1:3" ht="12.75">
      <c r="A81" s="219"/>
      <c r="B81" s="219"/>
      <c r="C81" s="219"/>
    </row>
    <row r="82" spans="1:3" ht="12.75">
      <c r="A82" s="219"/>
      <c r="B82" s="219"/>
      <c r="C82" s="219"/>
    </row>
    <row r="83" spans="1:3" ht="12.75">
      <c r="A83" s="219"/>
      <c r="B83" s="219"/>
      <c r="C83" s="219"/>
    </row>
    <row r="84" spans="1:3" ht="12.75">
      <c r="A84" s="219"/>
      <c r="B84" s="219"/>
      <c r="C84" s="219"/>
    </row>
    <row r="85" spans="1:3" ht="12.75">
      <c r="A85" s="219"/>
      <c r="B85" s="219"/>
      <c r="C85" s="219"/>
    </row>
    <row r="86" spans="1:3" ht="12.75">
      <c r="A86" s="219"/>
      <c r="B86" s="219"/>
      <c r="C86" s="219"/>
    </row>
  </sheetData>
  <printOptions horizontalCentered="1"/>
  <pageMargins left="0.75" right="0.75" top="1" bottom="1" header="0.5" footer="0.5"/>
  <pageSetup fitToHeight="1" fitToWidth="1" horizontalDpi="1200" verticalDpi="1200" orientation="landscape" scale="64" r:id="rId1"/>
  <headerFooter alignWithMargins="0">
    <oddHeader>&amp;LL: Summary of Requirements by Object Class</oddHeader>
    <oddFooter>&amp;CExhibit L - Summary of Requirements by Object Class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6"/>
  <sheetViews>
    <sheetView tabSelected="1" workbookViewId="0" topLeftCell="A1">
      <selection activeCell="A1" sqref="A1:AA1"/>
    </sheetView>
  </sheetViews>
  <sheetFormatPr defaultColWidth="9.140625" defaultRowHeight="12.75"/>
  <sheetData>
    <row r="1" ht="15.75">
      <c r="A1" s="227" t="s">
        <v>71</v>
      </c>
    </row>
    <row r="2" ht="15.75">
      <c r="A2" s="126"/>
    </row>
    <row r="3" ht="15.75">
      <c r="A3" s="126" t="s">
        <v>72</v>
      </c>
    </row>
    <row r="5" spans="1:11" ht="102" customHeight="1">
      <c r="A5" s="407" t="s">
        <v>73</v>
      </c>
      <c r="B5" s="408"/>
      <c r="C5" s="408"/>
      <c r="D5" s="408"/>
      <c r="E5" s="408"/>
      <c r="F5" s="408"/>
      <c r="G5" s="408"/>
      <c r="H5" s="408"/>
      <c r="I5" s="408"/>
      <c r="J5" s="408"/>
      <c r="K5" s="409"/>
    </row>
    <row r="6" ht="12.75" customHeight="1">
      <c r="A6" s="126"/>
    </row>
  </sheetData>
  <mergeCells count="1">
    <mergeCell ref="A5:K5"/>
  </mergeCells>
  <printOptions/>
  <pageMargins left="0.75" right="0.75" top="1" bottom="1" header="0.5" footer="0.5"/>
  <pageSetup fitToHeight="1" fitToWidth="1" horizontalDpi="1200" verticalDpi="1200" orientation="landscape" r:id="rId1"/>
  <headerFooter alignWithMargins="0">
    <oddFooter>&amp;CExhibit M - Status of Congressionally Requested Studies, Reports, and Evaluations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1"/>
  <sheetViews>
    <sheetView tabSelected="1" view="pageBreakPreview" zoomScale="60" workbookViewId="0" topLeftCell="A1">
      <selection activeCell="A1" sqref="A1:AA1"/>
    </sheetView>
  </sheetViews>
  <sheetFormatPr defaultColWidth="9.140625" defaultRowHeight="12.75"/>
  <cols>
    <col min="1" max="1" width="2.57421875" style="0" customWidth="1"/>
    <col min="2" max="2" width="51.7109375" style="0" customWidth="1"/>
    <col min="3" max="3" width="21.7109375" style="0" customWidth="1"/>
    <col min="4" max="4" width="8.421875" style="0" bestFit="1" customWidth="1"/>
    <col min="5" max="5" width="5.57421875" style="0" customWidth="1"/>
    <col min="6" max="6" width="10.00390625" style="0" customWidth="1"/>
    <col min="7" max="7" width="1.57421875" style="0" customWidth="1"/>
    <col min="8" max="9" width="5.57421875" style="0" customWidth="1"/>
    <col min="10" max="10" width="7.57421875" style="0" customWidth="1"/>
    <col min="11" max="11" width="1.57421875" style="0" customWidth="1"/>
    <col min="12" max="13" width="5.57421875" style="0" customWidth="1"/>
    <col min="14" max="14" width="9.00390625" style="0" customWidth="1"/>
    <col min="15" max="15" width="1.57421875" style="0" customWidth="1"/>
    <col min="16" max="16" width="8.421875" style="0" bestFit="1" customWidth="1"/>
    <col min="17" max="17" width="5.57421875" style="0" customWidth="1"/>
    <col min="18" max="18" width="9.00390625" style="0" customWidth="1"/>
    <col min="19" max="19" width="1.57421875" style="0" customWidth="1"/>
  </cols>
  <sheetData>
    <row r="1" spans="1:19" ht="12.75">
      <c r="A1" s="374" t="s">
        <v>129</v>
      </c>
      <c r="B1" s="374"/>
      <c r="C1" s="374"/>
      <c r="D1" s="374"/>
      <c r="E1" s="374"/>
      <c r="F1" s="374"/>
      <c r="G1" s="374"/>
      <c r="H1" s="374"/>
      <c r="I1" s="374"/>
      <c r="J1" s="374"/>
      <c r="K1" s="374"/>
      <c r="L1" s="374"/>
      <c r="M1" s="374"/>
      <c r="N1" s="374"/>
      <c r="O1" s="374"/>
      <c r="P1" s="374"/>
      <c r="Q1" s="374"/>
      <c r="R1" s="374"/>
      <c r="S1" t="s">
        <v>77</v>
      </c>
    </row>
    <row r="2" spans="1:19" ht="12.75">
      <c r="A2" s="375" t="s">
        <v>75</v>
      </c>
      <c r="B2" s="375"/>
      <c r="C2" s="375"/>
      <c r="D2" s="375"/>
      <c r="E2" s="375"/>
      <c r="F2" s="375"/>
      <c r="G2" s="375"/>
      <c r="H2" s="375"/>
      <c r="I2" s="375"/>
      <c r="J2" s="375"/>
      <c r="K2" s="375"/>
      <c r="L2" s="375"/>
      <c r="M2" s="375"/>
      <c r="N2" s="375"/>
      <c r="O2" s="375"/>
      <c r="P2" s="375"/>
      <c r="Q2" s="375"/>
      <c r="R2" s="375"/>
      <c r="S2" t="s">
        <v>77</v>
      </c>
    </row>
    <row r="3" spans="1:19" ht="12.75">
      <c r="A3" s="375" t="s">
        <v>76</v>
      </c>
      <c r="B3" s="375"/>
      <c r="C3" s="375"/>
      <c r="D3" s="375"/>
      <c r="E3" s="375"/>
      <c r="F3" s="375"/>
      <c r="G3" s="375"/>
      <c r="H3" s="375"/>
      <c r="I3" s="375"/>
      <c r="J3" s="375"/>
      <c r="K3" s="375"/>
      <c r="L3" s="375"/>
      <c r="M3" s="375"/>
      <c r="N3" s="375"/>
      <c r="O3" s="375"/>
      <c r="P3" s="375"/>
      <c r="Q3" s="375"/>
      <c r="R3" s="375"/>
      <c r="S3" t="s">
        <v>77</v>
      </c>
    </row>
    <row r="5" spans="1:18" ht="12.75">
      <c r="A5" s="20"/>
      <c r="B5" s="17"/>
      <c r="C5" s="21"/>
      <c r="D5" s="20"/>
      <c r="E5" s="17"/>
      <c r="F5" s="22"/>
      <c r="G5" s="17"/>
      <c r="H5" s="20"/>
      <c r="I5" s="17"/>
      <c r="J5" s="22"/>
      <c r="K5" s="17"/>
      <c r="L5" s="379" t="s">
        <v>130</v>
      </c>
      <c r="M5" s="380"/>
      <c r="N5" s="381"/>
      <c r="O5" s="17" t="s">
        <v>77</v>
      </c>
      <c r="P5" s="20"/>
      <c r="Q5" s="17"/>
      <c r="R5" s="22"/>
    </row>
    <row r="6" spans="1:18" ht="12.75">
      <c r="A6" s="23"/>
      <c r="B6" s="1"/>
      <c r="C6" s="24"/>
      <c r="D6" s="376" t="s">
        <v>131</v>
      </c>
      <c r="E6" s="377"/>
      <c r="F6" s="378"/>
      <c r="G6" s="1"/>
      <c r="H6" s="376" t="s">
        <v>132</v>
      </c>
      <c r="I6" s="377"/>
      <c r="J6" s="378"/>
      <c r="K6" s="1"/>
      <c r="L6" s="376" t="s">
        <v>133</v>
      </c>
      <c r="M6" s="377"/>
      <c r="N6" s="378"/>
      <c r="O6" s="1"/>
      <c r="P6" s="376" t="s">
        <v>134</v>
      </c>
      <c r="Q6" s="377"/>
      <c r="R6" s="378"/>
    </row>
    <row r="7" spans="1:18" ht="12.75">
      <c r="A7" s="23"/>
      <c r="B7" s="1"/>
      <c r="C7" s="27" t="s">
        <v>135</v>
      </c>
      <c r="D7" s="282" t="s">
        <v>136</v>
      </c>
      <c r="E7" s="19"/>
      <c r="F7" s="29"/>
      <c r="G7" s="2"/>
      <c r="H7" s="282" t="s">
        <v>136</v>
      </c>
      <c r="I7" s="19"/>
      <c r="J7" s="29"/>
      <c r="K7" s="2"/>
      <c r="L7" s="282" t="s">
        <v>136</v>
      </c>
      <c r="M7" s="19"/>
      <c r="N7" s="29"/>
      <c r="O7" s="2"/>
      <c r="P7" s="282" t="s">
        <v>136</v>
      </c>
      <c r="Q7" s="19"/>
      <c r="R7" s="29"/>
    </row>
    <row r="8" spans="1:18" ht="12.75">
      <c r="A8" s="30" t="s">
        <v>137</v>
      </c>
      <c r="B8" s="1"/>
      <c r="C8" s="31" t="s">
        <v>138</v>
      </c>
      <c r="D8" s="297" t="s">
        <v>78</v>
      </c>
      <c r="E8" s="239" t="s">
        <v>79</v>
      </c>
      <c r="F8" s="285" t="s">
        <v>80</v>
      </c>
      <c r="G8" s="237"/>
      <c r="H8" s="297" t="s">
        <v>78</v>
      </c>
      <c r="I8" s="239" t="s">
        <v>79</v>
      </c>
      <c r="J8" s="285" t="s">
        <v>80</v>
      </c>
      <c r="K8" s="237"/>
      <c r="L8" s="297" t="s">
        <v>78</v>
      </c>
      <c r="M8" s="239" t="s">
        <v>79</v>
      </c>
      <c r="N8" s="285" t="s">
        <v>80</v>
      </c>
      <c r="O8" s="237"/>
      <c r="P8" s="297" t="s">
        <v>78</v>
      </c>
      <c r="Q8" s="239" t="s">
        <v>79</v>
      </c>
      <c r="R8" s="285" t="s">
        <v>80</v>
      </c>
    </row>
    <row r="9" spans="1:18" ht="12.75">
      <c r="A9" s="30"/>
      <c r="B9" s="1"/>
      <c r="C9" s="31"/>
      <c r="D9" s="28"/>
      <c r="E9" s="2"/>
      <c r="F9" s="29"/>
      <c r="G9" s="2"/>
      <c r="H9" s="28"/>
      <c r="I9" s="2"/>
      <c r="J9" s="29"/>
      <c r="K9" s="2"/>
      <c r="L9" s="28"/>
      <c r="M9" s="2"/>
      <c r="N9" s="29"/>
      <c r="O9" s="2"/>
      <c r="P9" s="28"/>
      <c r="Q9" s="2"/>
      <c r="R9" s="29"/>
    </row>
    <row r="10" spans="1:18" ht="12.75">
      <c r="A10" s="32" t="s">
        <v>104</v>
      </c>
      <c r="B10" s="1"/>
      <c r="C10" s="33">
        <v>22</v>
      </c>
      <c r="D10" s="23">
        <v>72</v>
      </c>
      <c r="E10" s="1">
        <v>36</v>
      </c>
      <c r="F10" s="242">
        <v>7400</v>
      </c>
      <c r="G10" s="1"/>
      <c r="H10" s="28" t="s">
        <v>139</v>
      </c>
      <c r="I10" s="2" t="s">
        <v>139</v>
      </c>
      <c r="J10" s="29" t="s">
        <v>139</v>
      </c>
      <c r="K10" s="2"/>
      <c r="L10" s="28" t="s">
        <v>139</v>
      </c>
      <c r="M10" s="2" t="s">
        <v>139</v>
      </c>
      <c r="N10" s="29" t="s">
        <v>139</v>
      </c>
      <c r="O10" s="1"/>
      <c r="P10" s="23">
        <f aca="true" t="shared" si="0" ref="P10:R12">+D10</f>
        <v>72</v>
      </c>
      <c r="Q10" s="1">
        <f t="shared" si="0"/>
        <v>36</v>
      </c>
      <c r="R10" s="242">
        <f t="shared" si="0"/>
        <v>7400</v>
      </c>
    </row>
    <row r="11" spans="1:18" ht="12.75">
      <c r="A11" s="32" t="s">
        <v>105</v>
      </c>
      <c r="B11" s="1"/>
      <c r="C11" s="33">
        <v>28</v>
      </c>
      <c r="D11" s="23">
        <v>38</v>
      </c>
      <c r="E11" s="1">
        <v>19</v>
      </c>
      <c r="F11" s="241">
        <v>4079</v>
      </c>
      <c r="G11" s="1"/>
      <c r="H11" s="28" t="s">
        <v>139</v>
      </c>
      <c r="I11" s="2" t="s">
        <v>139</v>
      </c>
      <c r="J11" s="29" t="s">
        <v>139</v>
      </c>
      <c r="K11" s="2"/>
      <c r="L11" s="28" t="s">
        <v>139</v>
      </c>
      <c r="M11" s="2" t="s">
        <v>139</v>
      </c>
      <c r="N11" s="29" t="s">
        <v>139</v>
      </c>
      <c r="O11" s="1"/>
      <c r="P11" s="23">
        <f t="shared" si="0"/>
        <v>38</v>
      </c>
      <c r="Q11" s="1">
        <f t="shared" si="0"/>
        <v>19</v>
      </c>
      <c r="R11" s="241">
        <f t="shared" si="0"/>
        <v>4079</v>
      </c>
    </row>
    <row r="12" spans="1:18" ht="12.75">
      <c r="A12" s="32" t="s">
        <v>106</v>
      </c>
      <c r="B12" s="1"/>
      <c r="C12" s="33">
        <v>32</v>
      </c>
      <c r="D12" s="23">
        <v>93</v>
      </c>
      <c r="E12" s="1">
        <v>47</v>
      </c>
      <c r="F12" s="241">
        <v>9494</v>
      </c>
      <c r="G12" s="1"/>
      <c r="H12" s="28" t="s">
        <v>139</v>
      </c>
      <c r="I12" s="2" t="s">
        <v>139</v>
      </c>
      <c r="J12" s="29" t="s">
        <v>139</v>
      </c>
      <c r="K12" s="2"/>
      <c r="L12" s="28" t="s">
        <v>139</v>
      </c>
      <c r="M12" s="2" t="s">
        <v>139</v>
      </c>
      <c r="N12" s="29" t="s">
        <v>139</v>
      </c>
      <c r="O12" s="1"/>
      <c r="P12" s="23">
        <f t="shared" si="0"/>
        <v>93</v>
      </c>
      <c r="Q12" s="1">
        <f t="shared" si="0"/>
        <v>47</v>
      </c>
      <c r="R12" s="241">
        <f t="shared" si="0"/>
        <v>9494</v>
      </c>
    </row>
    <row r="13" spans="1:18" ht="12.75">
      <c r="A13" s="35"/>
      <c r="C13" s="27"/>
      <c r="D13" s="23"/>
      <c r="E13" s="1"/>
      <c r="F13" s="34"/>
      <c r="G13" s="1"/>
      <c r="H13" s="28"/>
      <c r="I13" s="2"/>
      <c r="J13" s="29"/>
      <c r="K13" s="2"/>
      <c r="L13" s="28"/>
      <c r="M13" s="2"/>
      <c r="N13" s="29"/>
      <c r="O13" s="1"/>
      <c r="P13" s="23"/>
      <c r="Q13" s="1"/>
      <c r="R13" s="34"/>
    </row>
    <row r="14" spans="1:18" ht="12.75">
      <c r="A14" s="23"/>
      <c r="B14" s="19" t="s">
        <v>140</v>
      </c>
      <c r="C14" s="27"/>
      <c r="D14" s="20">
        <f>SUM(D10:D13)</f>
        <v>203</v>
      </c>
      <c r="E14" s="17">
        <f>SUM(E10:E13)</f>
        <v>102</v>
      </c>
      <c r="F14" s="36">
        <f>SUM(F10:F13)</f>
        <v>20973</v>
      </c>
      <c r="G14" s="1"/>
      <c r="H14" s="243" t="s">
        <v>82</v>
      </c>
      <c r="I14" s="244" t="s">
        <v>82</v>
      </c>
      <c r="J14" s="37" t="s">
        <v>82</v>
      </c>
      <c r="K14" s="2"/>
      <c r="L14" s="243" t="s">
        <v>82</v>
      </c>
      <c r="M14" s="244" t="s">
        <v>82</v>
      </c>
      <c r="N14" s="37" t="s">
        <v>82</v>
      </c>
      <c r="O14" s="1"/>
      <c r="P14" s="20">
        <f>SUM(P10:P13)</f>
        <v>203</v>
      </c>
      <c r="Q14" s="17">
        <f>SUM(Q10:Q13)</f>
        <v>102</v>
      </c>
      <c r="R14" s="36">
        <f>SUM(R10:R13)</f>
        <v>20973</v>
      </c>
    </row>
    <row r="15" spans="1:18" ht="12.75">
      <c r="A15" s="25"/>
      <c r="B15" s="26"/>
      <c r="C15" s="38"/>
      <c r="D15" s="25"/>
      <c r="E15" s="12"/>
      <c r="F15" s="26"/>
      <c r="G15" s="12"/>
      <c r="H15" s="25"/>
      <c r="I15" s="12"/>
      <c r="J15" s="26"/>
      <c r="K15" s="12"/>
      <c r="L15" s="25"/>
      <c r="M15" s="12"/>
      <c r="N15" s="26"/>
      <c r="O15" s="12"/>
      <c r="P15" s="25"/>
      <c r="Q15" s="12"/>
      <c r="R15" s="26"/>
    </row>
    <row r="17" spans="4:18" ht="12.75">
      <c r="D17" s="1"/>
      <c r="E17" s="1"/>
      <c r="F17" s="1"/>
      <c r="H17" s="1"/>
      <c r="I17" s="1"/>
      <c r="J17" s="1"/>
      <c r="L17" s="1"/>
      <c r="M17" s="1"/>
      <c r="N17" s="1"/>
      <c r="P17" s="1"/>
      <c r="Q17" s="1"/>
      <c r="R17" s="1"/>
    </row>
    <row r="18" spans="4:18" ht="12.75">
      <c r="D18" s="2"/>
      <c r="E18" s="2"/>
      <c r="F18" s="2"/>
      <c r="G18" s="13"/>
      <c r="H18" s="2"/>
      <c r="I18" s="2"/>
      <c r="J18" s="2"/>
      <c r="K18" s="13"/>
      <c r="L18" s="2"/>
      <c r="M18" s="2"/>
      <c r="N18" s="2"/>
      <c r="O18" s="13"/>
      <c r="P18" s="2"/>
      <c r="Q18" s="2"/>
      <c r="R18" s="2"/>
    </row>
    <row r="19" spans="4:18" ht="12.75">
      <c r="D19" s="2"/>
      <c r="E19" s="2"/>
      <c r="F19" s="2"/>
      <c r="G19" s="13"/>
      <c r="H19" s="2"/>
      <c r="I19" s="2"/>
      <c r="J19" s="2"/>
      <c r="K19" s="13"/>
      <c r="L19" s="2"/>
      <c r="M19" s="2"/>
      <c r="N19" s="2"/>
      <c r="O19" s="13"/>
      <c r="P19" s="2"/>
      <c r="Q19" s="2"/>
      <c r="R19" s="2"/>
    </row>
    <row r="20" spans="1:18" ht="12.75">
      <c r="A20" s="39"/>
      <c r="D20" s="40"/>
      <c r="E20" s="40"/>
      <c r="F20" s="40"/>
      <c r="G20" s="41"/>
      <c r="H20" s="40"/>
      <c r="I20" s="40"/>
      <c r="J20" s="40"/>
      <c r="K20" s="41"/>
      <c r="L20" s="40"/>
      <c r="M20" s="40"/>
      <c r="N20" s="40"/>
      <c r="O20" s="41"/>
      <c r="P20" s="40"/>
      <c r="Q20" s="40"/>
      <c r="R20" s="40"/>
    </row>
    <row r="21" spans="4:18" ht="12.75">
      <c r="D21" s="40"/>
      <c r="E21" s="40"/>
      <c r="F21" s="40"/>
      <c r="G21" s="41"/>
      <c r="H21" s="40"/>
      <c r="I21" s="40"/>
      <c r="J21" s="40"/>
      <c r="K21" s="41"/>
      <c r="L21" s="40"/>
      <c r="M21" s="40"/>
      <c r="N21" s="40"/>
      <c r="O21" s="41"/>
      <c r="P21" s="40"/>
      <c r="Q21" s="40"/>
      <c r="R21" s="40"/>
    </row>
  </sheetData>
  <mergeCells count="8">
    <mergeCell ref="A1:R1"/>
    <mergeCell ref="A2:R2"/>
    <mergeCell ref="A3:R3"/>
    <mergeCell ref="D6:F6"/>
    <mergeCell ref="H6:J6"/>
    <mergeCell ref="L5:N5"/>
    <mergeCell ref="L6:N6"/>
    <mergeCell ref="P6:R6"/>
  </mergeCells>
  <printOptions horizontalCentered="1"/>
  <pageMargins left="0.75" right="0.75" top="1" bottom="1" header="0.5" footer="0.5"/>
  <pageSetup fitToHeight="1" fitToWidth="1" horizontalDpi="1200" verticalDpi="1200" orientation="landscape" scale="73" r:id="rId1"/>
  <headerFooter alignWithMargins="0">
    <oddHeader>&amp;LC: Program Increases/Offsets by Decision Unit</oddHeader>
    <oddFooter>&amp;CExhibit C - Program Increases/Offsets by Decision Unit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57"/>
  <sheetViews>
    <sheetView tabSelected="1" view="pageBreakPreview" zoomScale="60" zoomScaleNormal="50" workbookViewId="0" topLeftCell="A1">
      <selection activeCell="A1" sqref="A1:AA1"/>
    </sheetView>
  </sheetViews>
  <sheetFormatPr defaultColWidth="9.140625" defaultRowHeight="12.75"/>
  <cols>
    <col min="1" max="1" width="67.8515625" style="46" customWidth="1"/>
    <col min="2" max="2" width="1.57421875" style="46" customWidth="1"/>
    <col min="3" max="3" width="15.140625" style="46" customWidth="1"/>
    <col min="4" max="4" width="13.8515625" style="46" customWidth="1"/>
    <col min="5" max="5" width="1.57421875" style="46" customWidth="1"/>
    <col min="6" max="6" width="9.8515625" style="46" customWidth="1"/>
    <col min="7" max="7" width="13.00390625" style="46" customWidth="1"/>
    <col min="8" max="8" width="1.57421875" style="46" customWidth="1"/>
    <col min="9" max="9" width="11.421875" style="46" customWidth="1"/>
    <col min="10" max="10" width="15.28125" style="46" customWidth="1"/>
    <col min="11" max="11" width="1.57421875" style="46" customWidth="1"/>
    <col min="12" max="13" width="9.28125" style="46" customWidth="1"/>
    <col min="14" max="14" width="1.57421875" style="46" customWidth="1"/>
    <col min="15" max="15" width="12.8515625" style="46" customWidth="1"/>
    <col min="16" max="16" width="16.140625" style="46" customWidth="1"/>
  </cols>
  <sheetData>
    <row r="1" spans="1:16" ht="15.75">
      <c r="A1" s="42" t="s">
        <v>141</v>
      </c>
      <c r="B1" s="43"/>
      <c r="C1" s="43"/>
      <c r="D1" s="43"/>
      <c r="E1" s="43"/>
      <c r="F1" s="43"/>
      <c r="G1" s="43"/>
      <c r="H1" s="43"/>
      <c r="I1" s="43"/>
      <c r="J1" s="43"/>
      <c r="K1" s="43"/>
      <c r="L1" s="43"/>
      <c r="M1" s="43"/>
      <c r="N1" s="43"/>
      <c r="O1" s="43"/>
      <c r="P1" s="43"/>
    </row>
    <row r="2" spans="1:16" ht="15.75">
      <c r="A2" s="44" t="s">
        <v>75</v>
      </c>
      <c r="B2" s="43"/>
      <c r="C2" s="43"/>
      <c r="D2" s="43"/>
      <c r="E2" s="43"/>
      <c r="F2" s="43"/>
      <c r="G2" s="43"/>
      <c r="H2" s="43"/>
      <c r="I2" s="43"/>
      <c r="J2" s="43"/>
      <c r="K2" s="43"/>
      <c r="L2" s="43"/>
      <c r="M2" s="43"/>
      <c r="N2" s="43"/>
      <c r="O2" s="43"/>
      <c r="P2" s="43"/>
    </row>
    <row r="3" spans="1:16" ht="12.75">
      <c r="A3" s="45" t="s">
        <v>142</v>
      </c>
      <c r="B3" s="43"/>
      <c r="C3" s="43"/>
      <c r="D3" s="43"/>
      <c r="E3" s="43"/>
      <c r="F3" s="43"/>
      <c r="G3" s="43"/>
      <c r="H3" s="43"/>
      <c r="I3" s="43"/>
      <c r="J3" s="43"/>
      <c r="K3" s="43"/>
      <c r="L3" s="43"/>
      <c r="M3" s="43"/>
      <c r="N3" s="43"/>
      <c r="O3" s="43"/>
      <c r="P3" s="43"/>
    </row>
    <row r="6" spans="1:16" ht="12.75">
      <c r="A6" s="47"/>
      <c r="B6" s="47"/>
      <c r="C6" s="48" t="s">
        <v>143</v>
      </c>
      <c r="D6" s="49"/>
      <c r="E6" s="50"/>
      <c r="F6" s="51"/>
      <c r="G6" s="49"/>
      <c r="H6" s="50"/>
      <c r="I6" s="51">
        <v>2008</v>
      </c>
      <c r="J6" s="49"/>
      <c r="K6" s="50"/>
      <c r="L6" s="51">
        <v>2008</v>
      </c>
      <c r="M6" s="49"/>
      <c r="O6" s="51"/>
      <c r="P6" s="49"/>
    </row>
    <row r="7" spans="1:16" ht="12.75">
      <c r="A7" s="47"/>
      <c r="B7" s="47"/>
      <c r="C7" s="52" t="s">
        <v>144</v>
      </c>
      <c r="D7" s="53"/>
      <c r="E7" s="50"/>
      <c r="F7" s="52" t="s">
        <v>146</v>
      </c>
      <c r="G7" s="53"/>
      <c r="H7" s="50"/>
      <c r="I7" s="52" t="s">
        <v>145</v>
      </c>
      <c r="J7" s="53"/>
      <c r="K7" s="50"/>
      <c r="L7" s="52" t="s">
        <v>147</v>
      </c>
      <c r="M7" s="53"/>
      <c r="O7" s="52" t="s">
        <v>115</v>
      </c>
      <c r="P7" s="53"/>
    </row>
    <row r="8" spans="1:16" ht="12.75">
      <c r="A8" s="382" t="s">
        <v>148</v>
      </c>
      <c r="B8" s="47"/>
      <c r="C8" s="54"/>
      <c r="D8" s="55" t="s">
        <v>149</v>
      </c>
      <c r="E8" s="56"/>
      <c r="F8" s="54" t="s">
        <v>150</v>
      </c>
      <c r="G8" s="55" t="s">
        <v>80</v>
      </c>
      <c r="H8" s="56"/>
      <c r="I8" s="54" t="s">
        <v>150</v>
      </c>
      <c r="J8" s="55" t="s">
        <v>80</v>
      </c>
      <c r="K8" s="56"/>
      <c r="L8" s="54" t="s">
        <v>150</v>
      </c>
      <c r="M8" s="55" t="s">
        <v>80</v>
      </c>
      <c r="O8" s="54" t="s">
        <v>150</v>
      </c>
      <c r="P8" s="55" t="s">
        <v>80</v>
      </c>
    </row>
    <row r="9" spans="1:16" ht="12.75">
      <c r="A9" s="383"/>
      <c r="B9" s="47"/>
      <c r="C9" s="59" t="s">
        <v>152</v>
      </c>
      <c r="D9" s="58" t="s">
        <v>151</v>
      </c>
      <c r="E9" s="56"/>
      <c r="F9" s="57" t="s">
        <v>79</v>
      </c>
      <c r="G9" s="58" t="s">
        <v>151</v>
      </c>
      <c r="H9" s="56"/>
      <c r="I9" s="57" t="s">
        <v>79</v>
      </c>
      <c r="J9" s="58" t="s">
        <v>151</v>
      </c>
      <c r="K9" s="56"/>
      <c r="L9" s="57" t="s">
        <v>79</v>
      </c>
      <c r="M9" s="58" t="s">
        <v>151</v>
      </c>
      <c r="O9" s="57" t="s">
        <v>79</v>
      </c>
      <c r="P9" s="58" t="s">
        <v>151</v>
      </c>
    </row>
    <row r="10" spans="1:16" ht="12.75">
      <c r="A10" s="60"/>
      <c r="B10" s="47"/>
      <c r="C10" s="61"/>
      <c r="D10" s="62"/>
      <c r="E10" s="63"/>
      <c r="F10" s="61"/>
      <c r="G10" s="62"/>
      <c r="H10" s="63"/>
      <c r="I10" s="61"/>
      <c r="J10" s="62"/>
      <c r="K10" s="63"/>
      <c r="L10" s="61"/>
      <c r="M10" s="62"/>
      <c r="O10" s="61"/>
      <c r="P10" s="62"/>
    </row>
    <row r="11" spans="1:16" ht="12.75">
      <c r="A11" s="60" t="s">
        <v>153</v>
      </c>
      <c r="B11" s="47"/>
      <c r="C11" s="65"/>
      <c r="D11" s="66"/>
      <c r="E11" s="63"/>
      <c r="F11" s="65"/>
      <c r="G11" s="66"/>
      <c r="H11" s="63"/>
      <c r="I11" s="65"/>
      <c r="J11" s="66"/>
      <c r="K11" s="63"/>
      <c r="L11" s="65"/>
      <c r="M11" s="66"/>
      <c r="O11" s="65"/>
      <c r="P11" s="66"/>
    </row>
    <row r="12" spans="1:16" ht="12.75">
      <c r="A12" s="384" t="s">
        <v>154</v>
      </c>
      <c r="B12" s="47"/>
      <c r="C12" s="69">
        <v>567</v>
      </c>
      <c r="D12" s="70">
        <v>84090</v>
      </c>
      <c r="E12" s="63"/>
      <c r="F12" s="69">
        <v>569</v>
      </c>
      <c r="G12" s="70">
        <v>86022</v>
      </c>
      <c r="H12" s="63"/>
      <c r="I12" s="69">
        <v>569</v>
      </c>
      <c r="J12" s="70">
        <v>87742</v>
      </c>
      <c r="K12" s="63"/>
      <c r="L12" s="69">
        <v>0</v>
      </c>
      <c r="M12" s="70">
        <f>P12-J12</f>
        <v>0</v>
      </c>
      <c r="O12" s="69">
        <v>569</v>
      </c>
      <c r="P12" s="70">
        <v>87742</v>
      </c>
    </row>
    <row r="13" spans="1:16" ht="12.75" customHeight="1">
      <c r="A13" s="385"/>
      <c r="B13" s="64"/>
      <c r="C13" s="68"/>
      <c r="D13" s="70"/>
      <c r="E13" s="63"/>
      <c r="F13" s="68"/>
      <c r="G13" s="70"/>
      <c r="H13" s="63"/>
      <c r="I13" s="68"/>
      <c r="J13" s="70"/>
      <c r="K13" s="63"/>
      <c r="L13" s="68"/>
      <c r="M13" s="70"/>
      <c r="O13" s="68"/>
      <c r="P13" s="70"/>
    </row>
    <row r="14" spans="1:16" ht="12.75">
      <c r="A14" s="73" t="s">
        <v>155</v>
      </c>
      <c r="B14" s="61"/>
      <c r="C14" s="75">
        <f>C12</f>
        <v>567</v>
      </c>
      <c r="D14" s="72">
        <f>D12</f>
        <v>84090</v>
      </c>
      <c r="E14" s="76"/>
      <c r="F14" s="75">
        <f>F12</f>
        <v>569</v>
      </c>
      <c r="G14" s="72">
        <f>G12</f>
        <v>86022</v>
      </c>
      <c r="H14" s="76"/>
      <c r="I14" s="75">
        <f>I12</f>
        <v>569</v>
      </c>
      <c r="J14" s="72">
        <f>J12</f>
        <v>87742</v>
      </c>
      <c r="K14" s="76"/>
      <c r="L14" s="75">
        <f>L12</f>
        <v>0</v>
      </c>
      <c r="M14" s="72">
        <f>M12</f>
        <v>0</v>
      </c>
      <c r="N14" s="77"/>
      <c r="O14" s="75">
        <f>O12</f>
        <v>569</v>
      </c>
      <c r="P14" s="72">
        <f>P12</f>
        <v>87742</v>
      </c>
    </row>
    <row r="15" spans="1:16" ht="12.75">
      <c r="A15" s="60"/>
      <c r="B15" s="64"/>
      <c r="C15" s="61"/>
      <c r="D15" s="78"/>
      <c r="E15" s="63"/>
      <c r="F15" s="61"/>
      <c r="G15" s="78"/>
      <c r="H15" s="63"/>
      <c r="I15" s="61"/>
      <c r="J15" s="78"/>
      <c r="K15" s="63"/>
      <c r="L15" s="61"/>
      <c r="M15" s="78"/>
      <c r="O15" s="61"/>
      <c r="P15" s="78"/>
    </row>
    <row r="16" spans="1:16" ht="25.5">
      <c r="A16" s="79" t="s">
        <v>156</v>
      </c>
      <c r="B16" s="64"/>
      <c r="C16" s="61"/>
      <c r="D16" s="78"/>
      <c r="E16" s="63"/>
      <c r="F16" s="61"/>
      <c r="G16" s="78"/>
      <c r="H16" s="63"/>
      <c r="I16" s="61"/>
      <c r="J16" s="78"/>
      <c r="K16" s="63"/>
      <c r="L16" s="61"/>
      <c r="M16" s="78"/>
      <c r="O16" s="61"/>
      <c r="P16" s="78"/>
    </row>
    <row r="17" spans="1:16" ht="12.75">
      <c r="A17" s="385" t="s">
        <v>312</v>
      </c>
      <c r="B17" s="61"/>
      <c r="C17" s="80">
        <v>3286</v>
      </c>
      <c r="D17" s="81">
        <v>504309</v>
      </c>
      <c r="E17" s="63"/>
      <c r="F17" s="80">
        <v>3389</v>
      </c>
      <c r="G17" s="81">
        <v>516262</v>
      </c>
      <c r="H17" s="63"/>
      <c r="I17" s="80">
        <v>3439</v>
      </c>
      <c r="J17" s="81">
        <v>543205</v>
      </c>
      <c r="K17" s="63"/>
      <c r="L17" s="82">
        <v>102</v>
      </c>
      <c r="M17" s="81">
        <f>P17-J17</f>
        <v>20973</v>
      </c>
      <c r="O17" s="80">
        <v>3541</v>
      </c>
      <c r="P17" s="81">
        <v>564178</v>
      </c>
    </row>
    <row r="18" spans="1:16" ht="12.75" customHeight="1">
      <c r="A18" s="385"/>
      <c r="B18" s="64"/>
      <c r="C18" s="83"/>
      <c r="D18" s="74"/>
      <c r="E18" s="63"/>
      <c r="F18" s="83"/>
      <c r="G18" s="74"/>
      <c r="H18" s="63"/>
      <c r="I18" s="83"/>
      <c r="J18" s="74"/>
      <c r="K18" s="63"/>
      <c r="L18" s="83"/>
      <c r="M18" s="74"/>
      <c r="O18" s="69"/>
      <c r="P18" s="70"/>
    </row>
    <row r="19" spans="1:16" ht="12.75" customHeight="1">
      <c r="A19" s="84" t="s">
        <v>157</v>
      </c>
      <c r="B19" s="64"/>
      <c r="C19" s="80">
        <v>2764</v>
      </c>
      <c r="D19" s="85">
        <v>260686</v>
      </c>
      <c r="E19" s="86"/>
      <c r="F19" s="80">
        <v>2753</v>
      </c>
      <c r="G19" s="85">
        <v>269684</v>
      </c>
      <c r="H19" s="86"/>
      <c r="I19" s="80">
        <v>2753</v>
      </c>
      <c r="J19" s="85">
        <v>280097</v>
      </c>
      <c r="K19" s="86"/>
      <c r="L19" s="80"/>
      <c r="M19" s="85"/>
      <c r="O19" s="80">
        <v>2753</v>
      </c>
      <c r="P19" s="81">
        <v>280097</v>
      </c>
    </row>
    <row r="20" spans="1:16" ht="12.75">
      <c r="A20" s="84" t="s">
        <v>158</v>
      </c>
      <c r="B20" s="64"/>
      <c r="C20" s="80">
        <v>2649</v>
      </c>
      <c r="D20" s="85">
        <v>415024</v>
      </c>
      <c r="E20" s="86"/>
      <c r="F20" s="80">
        <v>2672</v>
      </c>
      <c r="G20" s="85">
        <v>423774</v>
      </c>
      <c r="H20" s="86"/>
      <c r="I20" s="80">
        <v>2696</v>
      </c>
      <c r="J20" s="85">
        <v>453177.3434334207</v>
      </c>
      <c r="K20" s="86"/>
      <c r="L20" s="80"/>
      <c r="M20" s="85"/>
      <c r="O20" s="80">
        <v>2696</v>
      </c>
      <c r="P20" s="81">
        <v>453177.3434334207</v>
      </c>
    </row>
    <row r="21" spans="1:16" ht="12.75">
      <c r="A21" s="84" t="s">
        <v>159</v>
      </c>
      <c r="B21" s="64"/>
      <c r="C21" s="80">
        <v>25</v>
      </c>
      <c r="D21" s="85">
        <v>3363</v>
      </c>
      <c r="E21" s="86"/>
      <c r="F21" s="80">
        <v>25</v>
      </c>
      <c r="G21" s="85">
        <v>3433</v>
      </c>
      <c r="H21" s="86"/>
      <c r="I21" s="80">
        <v>25</v>
      </c>
      <c r="J21" s="85">
        <v>3644.130271944168</v>
      </c>
      <c r="K21" s="86"/>
      <c r="L21" s="88"/>
      <c r="M21" s="89"/>
      <c r="O21" s="80">
        <v>25</v>
      </c>
      <c r="P21" s="81">
        <v>3644.130271944168</v>
      </c>
    </row>
    <row r="22" spans="1:16" ht="12.75">
      <c r="A22" s="84" t="s">
        <v>160</v>
      </c>
      <c r="B22" s="64"/>
      <c r="C22" s="75">
        <v>2340</v>
      </c>
      <c r="D22" s="90">
        <v>332593</v>
      </c>
      <c r="E22" s="86"/>
      <c r="F22" s="75">
        <v>2354</v>
      </c>
      <c r="G22" s="90">
        <v>339570</v>
      </c>
      <c r="H22" s="86"/>
      <c r="I22" s="75">
        <v>2354</v>
      </c>
      <c r="J22" s="90">
        <v>358984</v>
      </c>
      <c r="K22" s="86"/>
      <c r="L22" s="75"/>
      <c r="M22" s="90"/>
      <c r="O22" s="75">
        <v>2354</v>
      </c>
      <c r="P22" s="72">
        <v>358984</v>
      </c>
    </row>
    <row r="23" spans="1:16" ht="12.75">
      <c r="A23" s="91" t="s">
        <v>161</v>
      </c>
      <c r="B23" s="61"/>
      <c r="C23" s="250">
        <f>SUM(C17:C22)</f>
        <v>11064</v>
      </c>
      <c r="D23" s="251">
        <f>SUM(D17:D22)</f>
        <v>1515975</v>
      </c>
      <c r="E23" s="63"/>
      <c r="F23" s="250">
        <f>SUM(F17:F22)</f>
        <v>11193</v>
      </c>
      <c r="G23" s="251">
        <f>SUM(G17:G22)</f>
        <v>1552723</v>
      </c>
      <c r="H23" s="63"/>
      <c r="I23" s="250">
        <f>SUM(I17:I22)</f>
        <v>11267</v>
      </c>
      <c r="J23" s="251">
        <f>SUM(J17:J22)</f>
        <v>1639107.4737053649</v>
      </c>
      <c r="K23" s="63"/>
      <c r="L23" s="250">
        <f>SUM(L17:L22)</f>
        <v>102</v>
      </c>
      <c r="M23" s="251">
        <f>SUM(M17:M22)</f>
        <v>20973</v>
      </c>
      <c r="O23" s="250">
        <f>SUM(O17:O22)</f>
        <v>11369</v>
      </c>
      <c r="P23" s="251">
        <f>SUM(P17:P22)</f>
        <v>1660080.4737053649</v>
      </c>
    </row>
    <row r="24" spans="1:16" ht="13.5" thickBot="1">
      <c r="A24" s="252"/>
      <c r="B24" s="64"/>
      <c r="C24" s="252"/>
      <c r="D24" s="252"/>
      <c r="E24" s="229"/>
      <c r="F24" s="252"/>
      <c r="G24" s="252"/>
      <c r="H24" s="229"/>
      <c r="I24" s="252"/>
      <c r="J24" s="252"/>
      <c r="K24" s="229"/>
      <c r="L24" s="253"/>
      <c r="M24" s="252"/>
      <c r="N24" s="101"/>
      <c r="O24" s="252"/>
      <c r="P24" s="252"/>
    </row>
    <row r="25" spans="1:16" ht="13.5" thickBot="1">
      <c r="A25" s="254" t="s">
        <v>162</v>
      </c>
      <c r="B25" s="92"/>
      <c r="C25" s="255">
        <f>C23+C14</f>
        <v>11631</v>
      </c>
      <c r="D25" s="256">
        <f>D23+D14</f>
        <v>1600065</v>
      </c>
      <c r="E25" s="93"/>
      <c r="F25" s="255">
        <f>F23+F14</f>
        <v>11762</v>
      </c>
      <c r="G25" s="256">
        <f>G23+G14</f>
        <v>1638745</v>
      </c>
      <c r="H25" s="93"/>
      <c r="I25" s="255">
        <f>I23+I14</f>
        <v>11836</v>
      </c>
      <c r="J25" s="256">
        <f>J23+J14</f>
        <v>1726849.4737053649</v>
      </c>
      <c r="K25" s="93"/>
      <c r="L25" s="255">
        <f>L23+L14</f>
        <v>102</v>
      </c>
      <c r="M25" s="256">
        <f>M23+M14</f>
        <v>20973</v>
      </c>
      <c r="N25" s="94"/>
      <c r="O25" s="255">
        <f>O23+O14</f>
        <v>11938</v>
      </c>
      <c r="P25" s="256">
        <f>P23+P14</f>
        <v>1747822.4737053649</v>
      </c>
    </row>
    <row r="26" spans="1:16" s="1" customFormat="1" ht="12.75">
      <c r="A26" s="232"/>
      <c r="B26" s="64"/>
      <c r="C26" s="67"/>
      <c r="D26" s="67"/>
      <c r="E26" s="229"/>
      <c r="F26" s="67"/>
      <c r="G26" s="67"/>
      <c r="H26" s="229"/>
      <c r="I26" s="67"/>
      <c r="J26" s="67"/>
      <c r="K26" s="229"/>
      <c r="L26" s="87"/>
      <c r="M26" s="67"/>
      <c r="N26" s="101"/>
      <c r="O26" s="67"/>
      <c r="P26" s="67"/>
    </row>
    <row r="27" spans="1:16" ht="12.75">
      <c r="A27" s="232"/>
      <c r="B27" s="64"/>
      <c r="C27" s="67"/>
      <c r="D27" s="67"/>
      <c r="E27" s="229"/>
      <c r="F27" s="67"/>
      <c r="G27" s="67"/>
      <c r="H27" s="229"/>
      <c r="I27" s="67"/>
      <c r="J27" s="67"/>
      <c r="K27" s="229"/>
      <c r="L27" s="87"/>
      <c r="M27" s="67"/>
      <c r="N27" s="101"/>
      <c r="O27" s="67"/>
      <c r="P27" s="67"/>
    </row>
    <row r="28" spans="1:16" s="1" customFormat="1" ht="12.75">
      <c r="A28" s="232"/>
      <c r="B28" s="64"/>
      <c r="C28" s="71"/>
      <c r="D28" s="71"/>
      <c r="E28" s="229"/>
      <c r="F28" s="71"/>
      <c r="G28" s="71"/>
      <c r="H28" s="229"/>
      <c r="I28" s="71"/>
      <c r="J28" s="71"/>
      <c r="K28" s="229"/>
      <c r="L28" s="233"/>
      <c r="M28" s="71"/>
      <c r="N28" s="101"/>
      <c r="O28" s="71"/>
      <c r="P28" s="71"/>
    </row>
    <row r="29" spans="1:16" s="1" customFormat="1" ht="12.75">
      <c r="A29" s="64"/>
      <c r="B29" s="64"/>
      <c r="C29" s="67"/>
      <c r="D29" s="67"/>
      <c r="E29" s="229"/>
      <c r="F29" s="67"/>
      <c r="G29" s="67"/>
      <c r="H29" s="229"/>
      <c r="I29" s="67"/>
      <c r="J29" s="67"/>
      <c r="K29" s="229"/>
      <c r="L29" s="87"/>
      <c r="M29" s="67"/>
      <c r="N29" s="101"/>
      <c r="O29" s="67"/>
      <c r="P29" s="67"/>
    </row>
    <row r="30" spans="1:16" s="1" customFormat="1" ht="12.75">
      <c r="A30" s="64"/>
      <c r="B30" s="64"/>
      <c r="C30" s="64"/>
      <c r="D30" s="64"/>
      <c r="E30" s="229"/>
      <c r="F30" s="64"/>
      <c r="G30" s="64"/>
      <c r="H30" s="229"/>
      <c r="I30" s="64"/>
      <c r="J30" s="64"/>
      <c r="K30" s="229"/>
      <c r="L30" s="230"/>
      <c r="M30" s="64"/>
      <c r="N30" s="101"/>
      <c r="O30" s="64"/>
      <c r="P30" s="64"/>
    </row>
    <row r="31" spans="1:16" s="1" customFormat="1" ht="12.75">
      <c r="A31" s="231"/>
      <c r="B31" s="64"/>
      <c r="C31" s="64"/>
      <c r="D31" s="64"/>
      <c r="E31" s="229"/>
      <c r="F31" s="64"/>
      <c r="G31" s="64"/>
      <c r="H31" s="229"/>
      <c r="I31" s="64"/>
      <c r="J31" s="64"/>
      <c r="K31" s="229"/>
      <c r="L31" s="230"/>
      <c r="M31" s="64"/>
      <c r="N31" s="101"/>
      <c r="O31" s="64"/>
      <c r="P31" s="64"/>
    </row>
    <row r="32" spans="1:16" s="1" customFormat="1" ht="12.75">
      <c r="A32" s="232"/>
      <c r="B32" s="64"/>
      <c r="C32" s="67"/>
      <c r="D32" s="67"/>
      <c r="E32" s="229"/>
      <c r="F32" s="67"/>
      <c r="G32" s="67"/>
      <c r="H32" s="229"/>
      <c r="I32" s="67"/>
      <c r="J32" s="67"/>
      <c r="K32" s="229"/>
      <c r="L32" s="87"/>
      <c r="M32" s="67"/>
      <c r="N32" s="101"/>
      <c r="O32" s="67"/>
      <c r="P32" s="67"/>
    </row>
    <row r="33" spans="1:16" s="1" customFormat="1" ht="12.75">
      <c r="A33" s="232"/>
      <c r="B33" s="64"/>
      <c r="C33" s="67"/>
      <c r="D33" s="67"/>
      <c r="E33" s="229"/>
      <c r="F33" s="67"/>
      <c r="G33" s="67"/>
      <c r="H33" s="229"/>
      <c r="I33" s="67"/>
      <c r="J33" s="67"/>
      <c r="K33" s="229"/>
      <c r="L33" s="87"/>
      <c r="M33" s="67"/>
      <c r="N33" s="101"/>
      <c r="O33" s="67"/>
      <c r="P33" s="67"/>
    </row>
    <row r="34" spans="1:16" s="1" customFormat="1" ht="12.75">
      <c r="A34" s="232"/>
      <c r="B34" s="64"/>
      <c r="C34" s="67"/>
      <c r="D34" s="67"/>
      <c r="E34" s="229"/>
      <c r="F34" s="67"/>
      <c r="G34" s="67"/>
      <c r="H34" s="229"/>
      <c r="I34" s="67"/>
      <c r="J34" s="67"/>
      <c r="K34" s="229"/>
      <c r="L34" s="87"/>
      <c r="M34" s="67"/>
      <c r="N34" s="101"/>
      <c r="O34" s="67"/>
      <c r="P34" s="67"/>
    </row>
    <row r="35" spans="1:16" s="1" customFormat="1" ht="12.75">
      <c r="A35" s="232"/>
      <c r="B35" s="64"/>
      <c r="C35" s="67"/>
      <c r="D35" s="67"/>
      <c r="E35" s="229"/>
      <c r="F35" s="67"/>
      <c r="G35" s="67"/>
      <c r="H35" s="229"/>
      <c r="I35" s="67"/>
      <c r="J35" s="67"/>
      <c r="K35" s="229"/>
      <c r="L35" s="87"/>
      <c r="M35" s="67"/>
      <c r="N35" s="101"/>
      <c r="O35" s="67"/>
      <c r="P35" s="67"/>
    </row>
    <row r="36" spans="1:16" s="1" customFormat="1" ht="12.75">
      <c r="A36" s="232"/>
      <c r="B36" s="64"/>
      <c r="C36" s="67"/>
      <c r="D36" s="67"/>
      <c r="E36" s="229"/>
      <c r="F36" s="67"/>
      <c r="G36" s="67"/>
      <c r="H36" s="229"/>
      <c r="I36" s="67"/>
      <c r="J36" s="67"/>
      <c r="K36" s="229"/>
      <c r="L36" s="87"/>
      <c r="M36" s="67"/>
      <c r="N36" s="101"/>
      <c r="O36" s="67"/>
      <c r="P36" s="67"/>
    </row>
    <row r="37" spans="1:16" s="1" customFormat="1" ht="12.75">
      <c r="A37" s="232"/>
      <c r="B37" s="64"/>
      <c r="C37" s="71"/>
      <c r="D37" s="71"/>
      <c r="E37" s="229"/>
      <c r="F37" s="71"/>
      <c r="G37" s="71"/>
      <c r="H37" s="229"/>
      <c r="I37" s="71"/>
      <c r="J37" s="71"/>
      <c r="K37" s="229"/>
      <c r="L37" s="233"/>
      <c r="M37" s="71"/>
      <c r="N37" s="101"/>
      <c r="O37" s="71"/>
      <c r="P37" s="71"/>
    </row>
    <row r="38" spans="1:16" s="1" customFormat="1" ht="12.75">
      <c r="A38" s="64"/>
      <c r="B38" s="64"/>
      <c r="C38" s="67"/>
      <c r="D38" s="67"/>
      <c r="E38" s="229"/>
      <c r="F38" s="67"/>
      <c r="G38" s="67"/>
      <c r="H38" s="229"/>
      <c r="I38" s="67"/>
      <c r="J38" s="67"/>
      <c r="K38" s="229"/>
      <c r="L38" s="87"/>
      <c r="M38" s="67"/>
      <c r="N38" s="101"/>
      <c r="O38" s="67"/>
      <c r="P38" s="67"/>
    </row>
    <row r="39" spans="1:16" s="1" customFormat="1" ht="12.75">
      <c r="A39" s="64"/>
      <c r="B39" s="64"/>
      <c r="C39" s="64"/>
      <c r="D39" s="64"/>
      <c r="E39" s="229"/>
      <c r="F39" s="64"/>
      <c r="G39" s="64"/>
      <c r="H39" s="229"/>
      <c r="I39" s="64"/>
      <c r="J39" s="64"/>
      <c r="K39" s="229"/>
      <c r="L39" s="230"/>
      <c r="M39" s="64"/>
      <c r="N39" s="101"/>
      <c r="O39" s="64"/>
      <c r="P39" s="64"/>
    </row>
    <row r="40" spans="1:16" s="1" customFormat="1" ht="12.75">
      <c r="A40" s="46"/>
      <c r="B40" s="46"/>
      <c r="C40" s="46"/>
      <c r="D40" s="46"/>
      <c r="E40" s="46"/>
      <c r="F40" s="46"/>
      <c r="G40" s="46"/>
      <c r="H40" s="46"/>
      <c r="I40" s="46"/>
      <c r="J40" s="46"/>
      <c r="K40" s="46"/>
      <c r="L40" s="46"/>
      <c r="M40" s="46"/>
      <c r="N40" s="46"/>
      <c r="O40" s="46"/>
      <c r="P40" s="46"/>
    </row>
    <row r="41" spans="1:16" ht="12.75">
      <c r="A41" s="95"/>
      <c r="B41" s="95"/>
      <c r="C41" s="96"/>
      <c r="D41" s="96"/>
      <c r="E41" s="96"/>
      <c r="F41" s="96"/>
      <c r="G41" s="96"/>
      <c r="H41" s="96"/>
      <c r="I41" s="97"/>
      <c r="J41" s="97"/>
      <c r="K41" s="94"/>
      <c r="L41" s="94"/>
      <c r="M41" s="94"/>
      <c r="N41" s="94"/>
      <c r="O41" s="94"/>
      <c r="P41" s="94"/>
    </row>
    <row r="47" ht="12.75">
      <c r="J47" s="98"/>
    </row>
    <row r="48" ht="12.75">
      <c r="J48" s="98"/>
    </row>
    <row r="51" ht="12.75">
      <c r="J51" s="99"/>
    </row>
    <row r="52" spans="3:10" ht="12.75">
      <c r="C52" s="99"/>
      <c r="D52" s="100"/>
      <c r="E52" s="101"/>
      <c r="J52" s="99"/>
    </row>
    <row r="53" spans="3:10" ht="12.75">
      <c r="C53" s="99"/>
      <c r="D53" s="100"/>
      <c r="E53" s="101"/>
      <c r="J53" s="99"/>
    </row>
    <row r="54" spans="3:5" ht="12.75">
      <c r="C54" s="99"/>
      <c r="D54" s="100"/>
      <c r="E54" s="101"/>
    </row>
    <row r="55" spans="3:5" ht="12.75">
      <c r="C55" s="101"/>
      <c r="D55" s="87"/>
      <c r="E55" s="101"/>
    </row>
    <row r="56" spans="3:5" ht="12.75">
      <c r="C56" s="101"/>
      <c r="D56" s="87"/>
      <c r="E56" s="101"/>
    </row>
    <row r="57" spans="3:5" ht="12.75">
      <c r="C57" s="101"/>
      <c r="D57" s="101"/>
      <c r="E57" s="101"/>
    </row>
  </sheetData>
  <mergeCells count="3">
    <mergeCell ref="A8:A9"/>
    <mergeCell ref="A12:A13"/>
    <mergeCell ref="A17:A18"/>
  </mergeCells>
  <printOptions horizontalCentered="1"/>
  <pageMargins left="0.75" right="0.75" top="1" bottom="1" header="0.5" footer="0.5"/>
  <pageSetup fitToHeight="1" fitToWidth="1" horizontalDpi="1200" verticalDpi="1200" orientation="landscape" scale="60" r:id="rId1"/>
  <headerFooter alignWithMargins="0">
    <oddHeader>&amp;LD: Resources by DOJ Strategic Goal and Objective</oddHeader>
    <oddFooter>&amp;CExhibit D - Resources by DOJ Strategic Goal and Objective</oddFooter>
  </headerFooter>
</worksheet>
</file>

<file path=xl/worksheets/sheet4.xml><?xml version="1.0" encoding="utf-8"?>
<worksheet xmlns="http://schemas.openxmlformats.org/spreadsheetml/2006/main" xmlns:r="http://schemas.openxmlformats.org/officeDocument/2006/relationships">
  <dimension ref="A1:AA62"/>
  <sheetViews>
    <sheetView tabSelected="1" view="pageBreakPreview" zoomScale="60" workbookViewId="0" topLeftCell="A1">
      <selection activeCell="A1" sqref="A1:AA1"/>
    </sheetView>
  </sheetViews>
  <sheetFormatPr defaultColWidth="9.140625" defaultRowHeight="12.75"/>
  <cols>
    <col min="1" max="1" width="12.140625" style="0" customWidth="1"/>
    <col min="5" max="5" width="12.28125" style="0" customWidth="1"/>
    <col min="6" max="6" width="0.9921875" style="0" customWidth="1"/>
    <col min="7" max="7" width="13.28125" style="0" customWidth="1"/>
    <col min="8" max="8" width="0.5625" style="0" customWidth="1"/>
    <col min="9" max="9" width="12.28125" style="0" customWidth="1"/>
    <col min="10" max="10" width="0.85546875" style="0" customWidth="1"/>
    <col min="11" max="11" width="15.57421875" style="0" customWidth="1"/>
    <col min="13" max="13" width="12.00390625" style="0" customWidth="1"/>
  </cols>
  <sheetData>
    <row r="1" spans="1:14" ht="15.75">
      <c r="A1" s="102" t="s">
        <v>163</v>
      </c>
      <c r="B1" s="5"/>
      <c r="C1" s="5"/>
      <c r="D1" s="5"/>
      <c r="E1" s="5"/>
      <c r="F1" s="5"/>
      <c r="G1" s="5"/>
      <c r="H1" s="5"/>
      <c r="I1" s="5"/>
      <c r="J1" s="5"/>
      <c r="K1" s="5"/>
      <c r="L1" s="5"/>
      <c r="M1" s="5"/>
      <c r="N1" s="126"/>
    </row>
    <row r="2" spans="1:27" ht="15" customHeight="1">
      <c r="A2" s="386" t="s">
        <v>164</v>
      </c>
      <c r="B2" s="386"/>
      <c r="C2" s="386"/>
      <c r="D2" s="386"/>
      <c r="E2" s="386"/>
      <c r="F2" s="386"/>
      <c r="G2" s="386"/>
      <c r="H2" s="386"/>
      <c r="I2" s="386"/>
      <c r="J2" s="386"/>
      <c r="K2" s="386"/>
      <c r="L2" s="386"/>
      <c r="M2" s="386"/>
      <c r="N2" s="127"/>
      <c r="O2" s="128"/>
      <c r="P2" s="128"/>
      <c r="Q2" s="128"/>
      <c r="R2" s="128"/>
      <c r="S2" s="128"/>
      <c r="T2" s="128"/>
      <c r="U2" s="128"/>
      <c r="V2" s="128"/>
      <c r="W2" s="128"/>
      <c r="X2" s="128"/>
      <c r="Y2" s="128"/>
      <c r="Z2" s="128"/>
      <c r="AA2" s="129"/>
    </row>
    <row r="3" spans="1:27" ht="15.75">
      <c r="A3" s="387" t="s">
        <v>75</v>
      </c>
      <c r="B3" s="387"/>
      <c r="C3" s="387"/>
      <c r="D3" s="387"/>
      <c r="E3" s="387"/>
      <c r="F3" s="387"/>
      <c r="G3" s="387"/>
      <c r="H3" s="387"/>
      <c r="I3" s="387"/>
      <c r="J3" s="387"/>
      <c r="K3" s="387"/>
      <c r="L3" s="387"/>
      <c r="M3" s="388"/>
      <c r="N3" s="130"/>
      <c r="O3" s="18"/>
      <c r="P3" s="128"/>
      <c r="Q3" s="128"/>
      <c r="R3" s="128"/>
      <c r="S3" s="128"/>
      <c r="T3" s="128"/>
      <c r="U3" s="128"/>
      <c r="V3" s="128"/>
      <c r="W3" s="128"/>
      <c r="X3" s="128"/>
      <c r="Y3" s="128"/>
      <c r="Z3" s="128"/>
      <c r="AA3" s="129"/>
    </row>
    <row r="4" spans="1:15" ht="15.75">
      <c r="A4" s="5"/>
      <c r="B4" s="5"/>
      <c r="C4" s="5"/>
      <c r="D4" s="5"/>
      <c r="E4" s="5"/>
      <c r="F4" s="5"/>
      <c r="G4" s="5"/>
      <c r="H4" s="5"/>
      <c r="I4" s="5"/>
      <c r="J4" s="5"/>
      <c r="K4" s="5"/>
      <c r="L4" s="5"/>
      <c r="M4" s="5"/>
      <c r="N4" s="126"/>
      <c r="O4" s="131"/>
    </row>
    <row r="5" spans="1:15" ht="15.75">
      <c r="A5" s="389" t="s">
        <v>147</v>
      </c>
      <c r="B5" s="390"/>
      <c r="C5" s="390"/>
      <c r="D5" s="390"/>
      <c r="E5" s="390"/>
      <c r="F5" s="390"/>
      <c r="G5" s="390"/>
      <c r="H5" s="390"/>
      <c r="I5" s="390"/>
      <c r="J5" s="390"/>
      <c r="K5" s="390"/>
      <c r="L5" s="390"/>
      <c r="M5" s="390"/>
      <c r="N5" s="132"/>
      <c r="O5" s="133"/>
    </row>
    <row r="6" spans="1:15" ht="15.75">
      <c r="A6" s="5"/>
      <c r="B6" s="5"/>
      <c r="C6" s="5"/>
      <c r="D6" s="5"/>
      <c r="E6" s="5"/>
      <c r="F6" s="5"/>
      <c r="G6" s="5"/>
      <c r="H6" s="5"/>
      <c r="I6" s="5"/>
      <c r="J6" s="5"/>
      <c r="K6" s="5"/>
      <c r="L6" s="5"/>
      <c r="M6" s="5"/>
      <c r="N6" s="126"/>
      <c r="O6" s="131"/>
    </row>
    <row r="7" spans="1:15" ht="38.25" customHeight="1">
      <c r="A7" s="359" t="s">
        <v>165</v>
      </c>
      <c r="B7" s="360"/>
      <c r="C7" s="360"/>
      <c r="D7" s="360"/>
      <c r="E7" s="360"/>
      <c r="F7" s="360"/>
      <c r="G7" s="360"/>
      <c r="H7" s="360"/>
      <c r="I7" s="360"/>
      <c r="J7" s="360"/>
      <c r="K7" s="360"/>
      <c r="L7" s="360"/>
      <c r="M7" s="360"/>
      <c r="N7" s="134"/>
      <c r="O7" s="135"/>
    </row>
    <row r="8" spans="1:15" ht="15.75" customHeight="1">
      <c r="A8" s="5"/>
      <c r="B8" s="5"/>
      <c r="C8" s="5"/>
      <c r="D8" s="5"/>
      <c r="E8" s="5"/>
      <c r="F8" s="5"/>
      <c r="G8" s="5"/>
      <c r="H8" s="5"/>
      <c r="I8" s="5"/>
      <c r="J8" s="5"/>
      <c r="K8" s="5"/>
      <c r="L8" s="5"/>
      <c r="M8" s="5"/>
      <c r="N8" s="126"/>
      <c r="O8" s="131"/>
    </row>
    <row r="9" spans="1:15" ht="38.25" customHeight="1">
      <c r="A9" s="361" t="s">
        <v>313</v>
      </c>
      <c r="B9" s="362"/>
      <c r="C9" s="362"/>
      <c r="D9" s="362"/>
      <c r="E9" s="362"/>
      <c r="F9" s="362"/>
      <c r="G9" s="362"/>
      <c r="H9" s="362"/>
      <c r="I9" s="362"/>
      <c r="J9" s="362"/>
      <c r="K9" s="362"/>
      <c r="L9" s="362"/>
      <c r="M9" s="362"/>
      <c r="N9" s="134"/>
      <c r="O9" s="136"/>
    </row>
    <row r="10" spans="1:15" ht="15.75" customHeight="1">
      <c r="A10" s="103"/>
      <c r="B10" s="104"/>
      <c r="C10" s="104"/>
      <c r="D10" s="104"/>
      <c r="E10" s="104"/>
      <c r="F10" s="104"/>
      <c r="G10" s="104"/>
      <c r="H10" s="104"/>
      <c r="I10" s="104"/>
      <c r="J10" s="104"/>
      <c r="K10" s="104"/>
      <c r="L10" s="104"/>
      <c r="M10" s="104"/>
      <c r="N10" s="134"/>
      <c r="O10" s="136"/>
    </row>
    <row r="11" spans="1:15" ht="51" customHeight="1">
      <c r="A11" s="359" t="s">
        <v>166</v>
      </c>
      <c r="B11" s="360"/>
      <c r="C11" s="360"/>
      <c r="D11" s="360"/>
      <c r="E11" s="360"/>
      <c r="F11" s="360"/>
      <c r="G11" s="360"/>
      <c r="H11" s="360"/>
      <c r="I11" s="360"/>
      <c r="J11" s="360"/>
      <c r="K11" s="360"/>
      <c r="L11" s="360"/>
      <c r="M11" s="360"/>
      <c r="N11" s="134"/>
      <c r="O11" s="135"/>
    </row>
    <row r="12" spans="1:15" ht="15.75" customHeight="1">
      <c r="A12" s="5"/>
      <c r="B12" s="5"/>
      <c r="C12" s="5"/>
      <c r="D12" s="5"/>
      <c r="E12" s="105"/>
      <c r="F12" s="5"/>
      <c r="G12" s="105"/>
      <c r="H12" s="5"/>
      <c r="I12" s="5"/>
      <c r="J12" s="5"/>
      <c r="K12" s="5"/>
      <c r="L12" s="5"/>
      <c r="M12" s="5"/>
      <c r="N12" s="126"/>
      <c r="O12" s="131"/>
    </row>
    <row r="13" spans="1:15" ht="28.5" customHeight="1">
      <c r="A13" s="5"/>
      <c r="B13" s="5"/>
      <c r="C13" s="5"/>
      <c r="D13" s="106"/>
      <c r="E13" s="363"/>
      <c r="F13" s="107"/>
      <c r="G13" s="363"/>
      <c r="H13" s="108"/>
      <c r="I13" s="364" t="s">
        <v>167</v>
      </c>
      <c r="J13" s="5"/>
      <c r="K13" s="364" t="s">
        <v>168</v>
      </c>
      <c r="L13" s="5"/>
      <c r="M13" s="5"/>
      <c r="N13" s="126"/>
      <c r="O13" s="131"/>
    </row>
    <row r="14" spans="1:15" ht="21" customHeight="1">
      <c r="A14" s="5"/>
      <c r="B14" s="5"/>
      <c r="C14" s="5"/>
      <c r="D14" s="106"/>
      <c r="E14" s="363"/>
      <c r="F14" s="109"/>
      <c r="G14" s="363"/>
      <c r="H14" s="108"/>
      <c r="I14" s="365"/>
      <c r="J14" s="5"/>
      <c r="K14" s="365"/>
      <c r="L14" s="5"/>
      <c r="M14" s="5"/>
      <c r="N14" s="126"/>
      <c r="O14" s="131"/>
    </row>
    <row r="15" spans="1:15" ht="15.75">
      <c r="A15" s="5" t="s">
        <v>169</v>
      </c>
      <c r="B15" s="5"/>
      <c r="C15" s="5"/>
      <c r="D15" s="106"/>
      <c r="E15" s="110"/>
      <c r="F15" s="111"/>
      <c r="G15" s="110"/>
      <c r="H15" s="108"/>
      <c r="I15" s="112">
        <v>13758</v>
      </c>
      <c r="J15" s="113"/>
      <c r="K15" s="112">
        <v>6885</v>
      </c>
      <c r="L15" s="5"/>
      <c r="M15" s="5"/>
      <c r="N15" s="126"/>
      <c r="O15" s="131"/>
    </row>
    <row r="16" spans="1:15" ht="15.75">
      <c r="A16" s="5" t="s">
        <v>170</v>
      </c>
      <c r="B16" s="5"/>
      <c r="C16" s="5"/>
      <c r="D16" s="106"/>
      <c r="E16" s="110"/>
      <c r="F16" s="111"/>
      <c r="G16" s="110"/>
      <c r="H16" s="114"/>
      <c r="I16" s="115">
        <v>-6874</v>
      </c>
      <c r="J16" s="115"/>
      <c r="K16" s="115"/>
      <c r="L16" s="116"/>
      <c r="M16" s="5"/>
      <c r="N16" s="126"/>
      <c r="O16" s="131"/>
    </row>
    <row r="17" spans="1:15" ht="15.75">
      <c r="A17" s="5" t="s">
        <v>171</v>
      </c>
      <c r="B17" s="5"/>
      <c r="C17" s="5"/>
      <c r="D17" s="106"/>
      <c r="E17" s="110"/>
      <c r="F17" s="111"/>
      <c r="G17" s="110"/>
      <c r="H17" s="108"/>
      <c r="I17" s="112"/>
      <c r="J17" s="117"/>
      <c r="K17" s="112">
        <v>330</v>
      </c>
      <c r="L17" s="5"/>
      <c r="M17" s="5"/>
      <c r="N17" s="126"/>
      <c r="O17" s="131"/>
    </row>
    <row r="18" spans="1:15" ht="15.75">
      <c r="A18" s="5" t="s">
        <v>172</v>
      </c>
      <c r="B18" s="5"/>
      <c r="C18" s="5"/>
      <c r="D18" s="106"/>
      <c r="E18" s="110"/>
      <c r="F18" s="111"/>
      <c r="G18" s="110"/>
      <c r="H18" s="114"/>
      <c r="I18" s="118">
        <f>SUM(I15:I17)</f>
        <v>6884</v>
      </c>
      <c r="J18" s="119"/>
      <c r="K18" s="118">
        <f>SUM(K15:K17)</f>
        <v>7215</v>
      </c>
      <c r="L18" s="5"/>
      <c r="M18" s="5"/>
      <c r="N18" s="126"/>
      <c r="O18" s="131"/>
    </row>
    <row r="19" spans="1:15" ht="15.75">
      <c r="A19" s="5" t="s">
        <v>173</v>
      </c>
      <c r="B19" s="5"/>
      <c r="C19" s="5"/>
      <c r="D19" s="106"/>
      <c r="E19" s="110"/>
      <c r="F19" s="111"/>
      <c r="G19" s="110"/>
      <c r="H19" s="108"/>
      <c r="I19" s="117">
        <v>1996</v>
      </c>
      <c r="J19" s="120"/>
      <c r="K19" s="120">
        <v>1996</v>
      </c>
      <c r="L19" s="5"/>
      <c r="M19" s="5"/>
      <c r="N19" s="126"/>
      <c r="O19" s="131"/>
    </row>
    <row r="20" spans="1:15" ht="15.75">
      <c r="A20" s="5" t="s">
        <v>174</v>
      </c>
      <c r="B20" s="5"/>
      <c r="C20" s="5"/>
      <c r="D20" s="106"/>
      <c r="E20" s="110"/>
      <c r="F20" s="111"/>
      <c r="G20" s="110"/>
      <c r="H20" s="108"/>
      <c r="I20" s="120">
        <v>5127</v>
      </c>
      <c r="J20" s="120"/>
      <c r="K20" s="120">
        <v>38</v>
      </c>
      <c r="L20" s="5"/>
      <c r="M20" s="5"/>
      <c r="N20" s="126"/>
      <c r="O20" s="131"/>
    </row>
    <row r="21" spans="1:15" ht="15.75">
      <c r="A21" s="5" t="s">
        <v>175</v>
      </c>
      <c r="B21" s="5"/>
      <c r="C21" s="5"/>
      <c r="D21" s="106"/>
      <c r="E21" s="110"/>
      <c r="F21" s="111"/>
      <c r="G21" s="110"/>
      <c r="H21" s="108"/>
      <c r="I21" s="120">
        <v>44</v>
      </c>
      <c r="J21" s="120"/>
      <c r="K21" s="120">
        <v>44</v>
      </c>
      <c r="L21" s="5"/>
      <c r="M21" s="5"/>
      <c r="N21" s="126"/>
      <c r="O21" s="131"/>
    </row>
    <row r="22" spans="1:15" ht="15.75">
      <c r="A22" s="5" t="s">
        <v>176</v>
      </c>
      <c r="B22" s="5"/>
      <c r="C22" s="5"/>
      <c r="D22" s="106"/>
      <c r="E22" s="110"/>
      <c r="F22" s="111"/>
      <c r="G22" s="110"/>
      <c r="H22" s="108"/>
      <c r="I22" s="120"/>
      <c r="J22" s="120"/>
      <c r="K22" s="120">
        <v>1118</v>
      </c>
      <c r="L22" s="5"/>
      <c r="M22" s="5"/>
      <c r="N22" s="126"/>
      <c r="O22" s="131"/>
    </row>
    <row r="23" spans="1:15" ht="15.75">
      <c r="A23" s="5" t="s">
        <v>177</v>
      </c>
      <c r="B23" s="5"/>
      <c r="C23" s="5"/>
      <c r="D23" s="106"/>
      <c r="E23" s="110"/>
      <c r="F23" s="111"/>
      <c r="G23" s="110"/>
      <c r="H23" s="108"/>
      <c r="I23" s="120">
        <v>339</v>
      </c>
      <c r="J23" s="120"/>
      <c r="K23" s="120">
        <v>328</v>
      </c>
      <c r="L23" s="5"/>
      <c r="M23" s="5"/>
      <c r="N23" s="126"/>
      <c r="O23" s="131"/>
    </row>
    <row r="24" spans="1:15" ht="15.75">
      <c r="A24" s="5" t="s">
        <v>178</v>
      </c>
      <c r="B24" s="5"/>
      <c r="C24" s="5"/>
      <c r="D24" s="106"/>
      <c r="E24" s="110"/>
      <c r="F24" s="111"/>
      <c r="G24" s="110"/>
      <c r="H24" s="108"/>
      <c r="I24" s="120">
        <v>95</v>
      </c>
      <c r="J24" s="120"/>
      <c r="K24" s="120">
        <v>54</v>
      </c>
      <c r="L24" s="5"/>
      <c r="M24" s="5"/>
      <c r="N24" s="126"/>
      <c r="O24" s="131"/>
    </row>
    <row r="25" spans="1:15" ht="15.75">
      <c r="A25" s="5" t="s">
        <v>179</v>
      </c>
      <c r="B25" s="5"/>
      <c r="C25" s="5"/>
      <c r="D25" s="106"/>
      <c r="E25" s="110"/>
      <c r="F25" s="111"/>
      <c r="G25" s="110"/>
      <c r="H25" s="108"/>
      <c r="I25" s="120"/>
      <c r="J25" s="120"/>
      <c r="K25" s="120"/>
      <c r="L25" s="5"/>
      <c r="M25" s="5"/>
      <c r="N25" s="126"/>
      <c r="O25" s="131"/>
    </row>
    <row r="26" spans="1:15" ht="15.75">
      <c r="A26" s="5" t="s">
        <v>180</v>
      </c>
      <c r="B26" s="5"/>
      <c r="C26" s="5"/>
      <c r="D26" s="106"/>
      <c r="E26" s="110"/>
      <c r="F26" s="111"/>
      <c r="G26" s="110"/>
      <c r="H26" s="108"/>
      <c r="I26" s="120">
        <v>3301</v>
      </c>
      <c r="J26" s="120"/>
      <c r="K26" s="120">
        <v>175</v>
      </c>
      <c r="L26" s="5"/>
      <c r="M26" s="5"/>
      <c r="N26" s="126"/>
      <c r="O26" s="131"/>
    </row>
    <row r="27" spans="1:15" ht="15.75">
      <c r="A27" s="5" t="s">
        <v>181</v>
      </c>
      <c r="B27" s="5"/>
      <c r="C27" s="5"/>
      <c r="D27" s="106"/>
      <c r="E27" s="110"/>
      <c r="F27" s="111"/>
      <c r="G27" s="110"/>
      <c r="H27" s="108"/>
      <c r="I27" s="120">
        <v>635</v>
      </c>
      <c r="J27" s="120"/>
      <c r="K27" s="120">
        <v>-547</v>
      </c>
      <c r="L27" s="5"/>
      <c r="M27" s="5"/>
      <c r="N27" s="126"/>
      <c r="O27" s="131"/>
    </row>
    <row r="28" spans="1:15" ht="15.75">
      <c r="A28" s="5" t="s">
        <v>182</v>
      </c>
      <c r="B28" s="5"/>
      <c r="C28" s="5"/>
      <c r="D28" s="106"/>
      <c r="E28" s="110"/>
      <c r="F28" s="111"/>
      <c r="G28" s="110"/>
      <c r="H28" s="108"/>
      <c r="I28" s="120">
        <v>1040</v>
      </c>
      <c r="J28" s="120"/>
      <c r="K28" s="120"/>
      <c r="L28" s="5"/>
      <c r="M28" s="5"/>
      <c r="N28" s="126"/>
      <c r="O28" s="131"/>
    </row>
    <row r="29" spans="1:15" ht="15.75">
      <c r="A29" s="5" t="s">
        <v>183</v>
      </c>
      <c r="B29" s="5"/>
      <c r="C29" s="5"/>
      <c r="D29" s="106"/>
      <c r="E29" s="110"/>
      <c r="F29" s="111"/>
      <c r="G29" s="110"/>
      <c r="H29" s="108"/>
      <c r="I29" s="120">
        <v>6</v>
      </c>
      <c r="J29" s="120"/>
      <c r="K29" s="120">
        <v>6</v>
      </c>
      <c r="L29" s="5"/>
      <c r="M29" s="5"/>
      <c r="N29" s="126"/>
      <c r="O29" s="131"/>
    </row>
    <row r="30" spans="1:15" ht="15.75">
      <c r="A30" s="5" t="s">
        <v>184</v>
      </c>
      <c r="B30" s="5"/>
      <c r="C30" s="5"/>
      <c r="D30" s="106"/>
      <c r="E30" s="110"/>
      <c r="F30" s="111"/>
      <c r="G30" s="110"/>
      <c r="H30" s="108"/>
      <c r="I30" s="120">
        <v>282</v>
      </c>
      <c r="J30" s="120"/>
      <c r="K30" s="120">
        <v>221</v>
      </c>
      <c r="L30" s="5"/>
      <c r="M30" s="5"/>
      <c r="N30" s="126"/>
      <c r="O30" s="131"/>
    </row>
    <row r="31" spans="1:15" ht="15.75">
      <c r="A31" s="5" t="s">
        <v>185</v>
      </c>
      <c r="B31" s="5"/>
      <c r="C31" s="5"/>
      <c r="D31" s="106"/>
      <c r="E31" s="110"/>
      <c r="F31" s="111"/>
      <c r="G31" s="110"/>
      <c r="H31" s="108"/>
      <c r="I31" s="121">
        <v>3456</v>
      </c>
      <c r="J31" s="120"/>
      <c r="K31" s="121">
        <v>-1272</v>
      </c>
      <c r="L31" s="5"/>
      <c r="M31" s="5"/>
      <c r="N31" s="126"/>
      <c r="O31" s="131"/>
    </row>
    <row r="32" spans="1:15" ht="15.75">
      <c r="A32" s="5" t="s">
        <v>186</v>
      </c>
      <c r="B32" s="5"/>
      <c r="C32" s="5"/>
      <c r="D32" s="106"/>
      <c r="E32" s="110"/>
      <c r="F32" s="111"/>
      <c r="G32" s="110"/>
      <c r="H32" s="108"/>
      <c r="I32" s="117">
        <f>SUM(I18:I31)</f>
        <v>23205</v>
      </c>
      <c r="J32" s="120"/>
      <c r="K32" s="117">
        <f>SUM(K18:K31)</f>
        <v>9376</v>
      </c>
      <c r="L32" s="5"/>
      <c r="M32" s="5"/>
      <c r="N32" s="126"/>
      <c r="O32" s="131"/>
    </row>
    <row r="33" spans="1:15" ht="15.75" customHeight="1">
      <c r="A33" s="5"/>
      <c r="B33" s="5"/>
      <c r="C33" s="5"/>
      <c r="D33" s="106"/>
      <c r="E33" s="110"/>
      <c r="F33" s="111"/>
      <c r="G33" s="110"/>
      <c r="H33" s="116"/>
      <c r="I33" s="120"/>
      <c r="J33" s="120"/>
      <c r="K33" s="120"/>
      <c r="L33" s="5"/>
      <c r="M33" s="5"/>
      <c r="N33" s="126"/>
      <c r="O33" s="131"/>
    </row>
    <row r="34" spans="1:15" ht="25.5" customHeight="1">
      <c r="A34" s="361" t="s">
        <v>187</v>
      </c>
      <c r="B34" s="362"/>
      <c r="C34" s="362"/>
      <c r="D34" s="362"/>
      <c r="E34" s="362"/>
      <c r="F34" s="362"/>
      <c r="G34" s="362"/>
      <c r="H34" s="362"/>
      <c r="I34" s="362"/>
      <c r="J34" s="362"/>
      <c r="K34" s="362"/>
      <c r="L34" s="362"/>
      <c r="M34" s="366"/>
      <c r="N34" s="126"/>
      <c r="O34" s="131"/>
    </row>
    <row r="35" spans="1:15" ht="15.75" customHeight="1">
      <c r="A35" s="103"/>
      <c r="B35" s="104"/>
      <c r="C35" s="104"/>
      <c r="D35" s="104"/>
      <c r="E35" s="104"/>
      <c r="F35" s="104"/>
      <c r="G35" s="104"/>
      <c r="H35" s="104"/>
      <c r="I35" s="104"/>
      <c r="J35" s="104"/>
      <c r="K35" s="104"/>
      <c r="L35" s="104"/>
      <c r="M35" s="122"/>
      <c r="N35" s="126"/>
      <c r="O35" s="131"/>
    </row>
    <row r="36" spans="1:15" ht="25.5" customHeight="1">
      <c r="A36" s="361" t="s">
        <v>188</v>
      </c>
      <c r="B36" s="362"/>
      <c r="C36" s="362"/>
      <c r="D36" s="362"/>
      <c r="E36" s="362"/>
      <c r="F36" s="362"/>
      <c r="G36" s="362"/>
      <c r="H36" s="362"/>
      <c r="I36" s="362"/>
      <c r="J36" s="362"/>
      <c r="K36" s="362"/>
      <c r="L36" s="362"/>
      <c r="M36" s="366"/>
      <c r="N36" s="126"/>
      <c r="O36" s="131"/>
    </row>
    <row r="37" spans="1:15" ht="15.75" customHeight="1">
      <c r="A37" s="103"/>
      <c r="B37" s="104"/>
      <c r="C37" s="104"/>
      <c r="D37" s="104"/>
      <c r="E37" s="104"/>
      <c r="F37" s="104"/>
      <c r="G37" s="104"/>
      <c r="H37" s="104"/>
      <c r="I37" s="104"/>
      <c r="J37" s="104"/>
      <c r="K37" s="104"/>
      <c r="L37" s="104"/>
      <c r="M37" s="122"/>
      <c r="N37" s="126"/>
      <c r="O37" s="131"/>
    </row>
    <row r="38" spans="1:15" ht="25.5" customHeight="1">
      <c r="A38" s="361" t="s">
        <v>189</v>
      </c>
      <c r="B38" s="362"/>
      <c r="C38" s="362"/>
      <c r="D38" s="362"/>
      <c r="E38" s="362"/>
      <c r="F38" s="362"/>
      <c r="G38" s="362"/>
      <c r="H38" s="362"/>
      <c r="I38" s="362"/>
      <c r="J38" s="362"/>
      <c r="K38" s="362"/>
      <c r="L38" s="362"/>
      <c r="M38" s="366"/>
      <c r="N38" s="126"/>
      <c r="O38" s="131"/>
    </row>
    <row r="39" spans="1:15" ht="15.75" customHeight="1">
      <c r="A39" s="103"/>
      <c r="B39" s="104"/>
      <c r="C39" s="104"/>
      <c r="D39" s="104"/>
      <c r="E39" s="104"/>
      <c r="F39" s="104"/>
      <c r="G39" s="104"/>
      <c r="H39" s="104"/>
      <c r="I39" s="104"/>
      <c r="J39" s="104"/>
      <c r="K39" s="104"/>
      <c r="L39" s="104"/>
      <c r="M39" s="122"/>
      <c r="N39" s="126"/>
      <c r="O39" s="131"/>
    </row>
    <row r="40" spans="1:15" ht="38.25" customHeight="1">
      <c r="A40" s="361" t="s">
        <v>190</v>
      </c>
      <c r="B40" s="362"/>
      <c r="C40" s="362"/>
      <c r="D40" s="362"/>
      <c r="E40" s="362"/>
      <c r="F40" s="362"/>
      <c r="G40" s="362"/>
      <c r="H40" s="362"/>
      <c r="I40" s="362"/>
      <c r="J40" s="362"/>
      <c r="K40" s="362"/>
      <c r="L40" s="366"/>
      <c r="M40" s="122"/>
      <c r="N40" s="126"/>
      <c r="O40" s="131"/>
    </row>
    <row r="41" spans="1:15" ht="15.75" customHeight="1">
      <c r="A41" s="103"/>
      <c r="B41" s="104"/>
      <c r="C41" s="104"/>
      <c r="D41" s="104"/>
      <c r="E41" s="104"/>
      <c r="F41" s="104"/>
      <c r="G41" s="104"/>
      <c r="H41" s="104"/>
      <c r="I41" s="104"/>
      <c r="J41" s="104"/>
      <c r="K41" s="104"/>
      <c r="L41" s="104"/>
      <c r="M41" s="122"/>
      <c r="N41" s="126"/>
      <c r="O41" s="131"/>
    </row>
    <row r="42" spans="1:15" ht="38.25" customHeight="1">
      <c r="A42" s="361" t="s">
        <v>191</v>
      </c>
      <c r="B42" s="362"/>
      <c r="C42" s="362"/>
      <c r="D42" s="362"/>
      <c r="E42" s="362"/>
      <c r="F42" s="362"/>
      <c r="G42" s="362"/>
      <c r="H42" s="362"/>
      <c r="I42" s="362"/>
      <c r="J42" s="362"/>
      <c r="K42" s="362"/>
      <c r="L42" s="366"/>
      <c r="M42" s="122"/>
      <c r="N42" s="126"/>
      <c r="O42" s="131"/>
    </row>
    <row r="43" spans="1:15" ht="15.75" customHeight="1">
      <c r="A43" s="103"/>
      <c r="B43" s="104"/>
      <c r="C43" s="104"/>
      <c r="D43" s="104"/>
      <c r="E43" s="104"/>
      <c r="F43" s="104"/>
      <c r="G43" s="104"/>
      <c r="H43" s="104"/>
      <c r="I43" s="104"/>
      <c r="J43" s="104"/>
      <c r="K43" s="104"/>
      <c r="L43" s="104"/>
      <c r="M43" s="122"/>
      <c r="N43" s="126"/>
      <c r="O43" s="131"/>
    </row>
    <row r="44" spans="1:15" ht="25.5" customHeight="1">
      <c r="A44" s="361" t="s">
        <v>192</v>
      </c>
      <c r="B44" s="362"/>
      <c r="C44" s="362"/>
      <c r="D44" s="362"/>
      <c r="E44" s="362"/>
      <c r="F44" s="362"/>
      <c r="G44" s="362"/>
      <c r="H44" s="362"/>
      <c r="I44" s="362"/>
      <c r="J44" s="362"/>
      <c r="K44" s="362"/>
      <c r="L44" s="362"/>
      <c r="M44" s="366"/>
      <c r="N44" s="126"/>
      <c r="O44" s="131"/>
    </row>
    <row r="45" spans="1:15" ht="15.75" customHeight="1">
      <c r="A45" s="103"/>
      <c r="B45" s="104"/>
      <c r="C45" s="104"/>
      <c r="D45" s="104"/>
      <c r="E45" s="104"/>
      <c r="F45" s="104"/>
      <c r="G45" s="104"/>
      <c r="H45" s="104"/>
      <c r="I45" s="104"/>
      <c r="J45" s="104"/>
      <c r="K45" s="104"/>
      <c r="L45" s="104"/>
      <c r="M45" s="122"/>
      <c r="N45" s="126"/>
      <c r="O45" s="131"/>
    </row>
    <row r="46" spans="1:15" ht="51" customHeight="1">
      <c r="A46" s="367" t="s">
        <v>193</v>
      </c>
      <c r="B46" s="368"/>
      <c r="C46" s="368"/>
      <c r="D46" s="368"/>
      <c r="E46" s="368"/>
      <c r="F46" s="368"/>
      <c r="G46" s="368"/>
      <c r="H46" s="368"/>
      <c r="I46" s="368"/>
      <c r="J46" s="368"/>
      <c r="K46" s="368"/>
      <c r="L46" s="368"/>
      <c r="M46" s="368"/>
      <c r="N46" s="137"/>
      <c r="O46" s="131"/>
    </row>
    <row r="47" spans="1:15" ht="15.75" customHeight="1">
      <c r="A47" s="103"/>
      <c r="B47" s="104"/>
      <c r="C47" s="104"/>
      <c r="D47" s="104"/>
      <c r="E47" s="104"/>
      <c r="F47" s="104"/>
      <c r="G47" s="104"/>
      <c r="H47" s="104"/>
      <c r="I47" s="104"/>
      <c r="J47" s="104"/>
      <c r="K47" s="104"/>
      <c r="L47" s="104"/>
      <c r="M47" s="122"/>
      <c r="N47" s="126"/>
      <c r="O47" s="131"/>
    </row>
    <row r="48" spans="1:15" ht="25.5" customHeight="1">
      <c r="A48" s="361" t="s">
        <v>194</v>
      </c>
      <c r="B48" s="362"/>
      <c r="C48" s="362"/>
      <c r="D48" s="362"/>
      <c r="E48" s="362"/>
      <c r="F48" s="362"/>
      <c r="G48" s="362"/>
      <c r="H48" s="362"/>
      <c r="I48" s="362"/>
      <c r="J48" s="362"/>
      <c r="K48" s="362"/>
      <c r="L48" s="362"/>
      <c r="M48" s="362"/>
      <c r="N48" s="138"/>
      <c r="O48" s="131"/>
    </row>
    <row r="49" spans="1:15" ht="15.75" customHeight="1">
      <c r="A49" s="103"/>
      <c r="B49" s="104"/>
      <c r="C49" s="104"/>
      <c r="D49" s="104"/>
      <c r="E49" s="104"/>
      <c r="F49" s="104"/>
      <c r="G49" s="104"/>
      <c r="H49" s="104"/>
      <c r="I49" s="104"/>
      <c r="J49" s="104"/>
      <c r="K49" s="104"/>
      <c r="L49" s="104"/>
      <c r="M49" s="122"/>
      <c r="N49" s="126"/>
      <c r="O49" s="131"/>
    </row>
    <row r="50" spans="1:15" ht="25.5" customHeight="1">
      <c r="A50" s="361" t="s">
        <v>195</v>
      </c>
      <c r="B50" s="362"/>
      <c r="C50" s="362"/>
      <c r="D50" s="362"/>
      <c r="E50" s="362"/>
      <c r="F50" s="362"/>
      <c r="G50" s="362"/>
      <c r="H50" s="362"/>
      <c r="I50" s="362"/>
      <c r="J50" s="362"/>
      <c r="K50" s="362"/>
      <c r="L50" s="362"/>
      <c r="M50" s="362"/>
      <c r="N50" s="138"/>
      <c r="O50" s="131"/>
    </row>
    <row r="51" spans="1:15" ht="15.75" customHeight="1">
      <c r="A51" s="103"/>
      <c r="B51" s="104"/>
      <c r="C51" s="104"/>
      <c r="D51" s="104"/>
      <c r="E51" s="104"/>
      <c r="F51" s="104"/>
      <c r="G51" s="104"/>
      <c r="H51" s="104"/>
      <c r="I51" s="104"/>
      <c r="J51" s="104"/>
      <c r="K51" s="104"/>
      <c r="L51" s="104"/>
      <c r="M51" s="122"/>
      <c r="N51" s="126"/>
      <c r="O51" s="131"/>
    </row>
    <row r="52" spans="1:15" ht="25.5" customHeight="1">
      <c r="A52" s="391" t="s">
        <v>196</v>
      </c>
      <c r="B52" s="392"/>
      <c r="C52" s="392"/>
      <c r="D52" s="392"/>
      <c r="E52" s="392"/>
      <c r="F52" s="392"/>
      <c r="G52" s="392"/>
      <c r="H52" s="392"/>
      <c r="I52" s="392"/>
      <c r="J52" s="392"/>
      <c r="K52" s="392"/>
      <c r="L52" s="392"/>
      <c r="M52" s="392"/>
      <c r="N52" s="138"/>
      <c r="O52" s="131"/>
    </row>
    <row r="53" spans="1:15" ht="15.75" customHeight="1">
      <c r="A53" s="123"/>
      <c r="B53" s="104"/>
      <c r="C53" s="104"/>
      <c r="D53" s="104"/>
      <c r="E53" s="104"/>
      <c r="F53" s="104"/>
      <c r="G53" s="104"/>
      <c r="H53" s="104"/>
      <c r="I53" s="104"/>
      <c r="J53" s="104"/>
      <c r="K53" s="104"/>
      <c r="L53" s="104"/>
      <c r="M53" s="122"/>
      <c r="N53" s="126"/>
      <c r="O53" s="131"/>
    </row>
    <row r="54" spans="1:15" ht="25.5" customHeight="1">
      <c r="A54" s="361" t="s">
        <v>197</v>
      </c>
      <c r="B54" s="362"/>
      <c r="C54" s="362"/>
      <c r="D54" s="362"/>
      <c r="E54" s="362"/>
      <c r="F54" s="362"/>
      <c r="G54" s="362"/>
      <c r="H54" s="362"/>
      <c r="I54" s="362"/>
      <c r="J54" s="362"/>
      <c r="K54" s="362"/>
      <c r="L54" s="362"/>
      <c r="M54" s="362"/>
      <c r="N54" s="138"/>
      <c r="O54" s="131"/>
    </row>
    <row r="55" spans="1:15" ht="15.75" customHeight="1">
      <c r="A55" s="103"/>
      <c r="B55" s="104"/>
      <c r="C55" s="104"/>
      <c r="D55" s="104"/>
      <c r="E55" s="104"/>
      <c r="F55" s="104"/>
      <c r="G55" s="104"/>
      <c r="H55" s="104"/>
      <c r="I55" s="104"/>
      <c r="J55" s="104"/>
      <c r="K55" s="104"/>
      <c r="L55" s="104"/>
      <c r="M55" s="122"/>
      <c r="N55" s="126"/>
      <c r="O55" s="131"/>
    </row>
    <row r="56" spans="1:15" ht="12.75" customHeight="1">
      <c r="A56" s="361" t="s">
        <v>198</v>
      </c>
      <c r="B56" s="362"/>
      <c r="C56" s="362"/>
      <c r="D56" s="362"/>
      <c r="E56" s="362"/>
      <c r="F56" s="362"/>
      <c r="G56" s="362"/>
      <c r="H56" s="362"/>
      <c r="I56" s="362"/>
      <c r="J56" s="362"/>
      <c r="K56" s="362"/>
      <c r="L56" s="362"/>
      <c r="M56" s="362"/>
      <c r="N56" s="138"/>
      <c r="O56" s="131"/>
    </row>
    <row r="57" spans="1:15" ht="63.75" customHeight="1">
      <c r="A57" s="369" t="s">
        <v>201</v>
      </c>
      <c r="B57" s="370"/>
      <c r="C57" s="370"/>
      <c r="D57" s="370"/>
      <c r="E57" s="370"/>
      <c r="F57" s="370"/>
      <c r="G57" s="370"/>
      <c r="H57" s="370"/>
      <c r="I57" s="370"/>
      <c r="J57" s="370"/>
      <c r="K57" s="370"/>
      <c r="L57" s="370"/>
      <c r="M57" s="370"/>
      <c r="N57" s="138"/>
      <c r="O57" s="131"/>
    </row>
    <row r="58" spans="1:13" ht="12.75" customHeight="1">
      <c r="A58" s="103"/>
      <c r="B58" s="104"/>
      <c r="C58" s="104"/>
      <c r="D58" s="104"/>
      <c r="E58" s="104"/>
      <c r="F58" s="104"/>
      <c r="G58" s="104"/>
      <c r="H58" s="104"/>
      <c r="I58" s="104"/>
      <c r="J58" s="104"/>
      <c r="K58" s="104"/>
      <c r="L58" s="104"/>
      <c r="M58" s="122"/>
    </row>
    <row r="59" spans="1:13" ht="12.75" customHeight="1">
      <c r="A59" s="257" t="s">
        <v>314</v>
      </c>
      <c r="B59" s="124"/>
      <c r="C59" s="124"/>
      <c r="D59" s="124"/>
      <c r="E59" s="124"/>
      <c r="F59" s="124"/>
      <c r="G59" s="124"/>
      <c r="H59" s="124"/>
      <c r="I59" s="124"/>
      <c r="J59" s="124"/>
      <c r="K59" s="124"/>
      <c r="L59" s="124"/>
      <c r="M59" s="124"/>
    </row>
    <row r="60" spans="1:13" ht="12.75" customHeight="1">
      <c r="A60" s="139"/>
      <c r="B60" s="140"/>
      <c r="C60" s="140"/>
      <c r="D60" s="140"/>
      <c r="E60" s="140"/>
      <c r="F60" s="140"/>
      <c r="G60" s="140"/>
      <c r="H60" s="140"/>
      <c r="I60" s="140"/>
      <c r="J60" s="140"/>
      <c r="K60" s="140"/>
      <c r="L60" s="140"/>
      <c r="M60" s="140"/>
    </row>
    <row r="61" spans="1:13" ht="12.75" customHeight="1">
      <c r="A61" s="141"/>
      <c r="B61" s="142"/>
      <c r="C61" s="142"/>
      <c r="D61" s="142"/>
      <c r="E61" s="142"/>
      <c r="F61" s="142"/>
      <c r="G61" s="142"/>
      <c r="H61" s="142"/>
      <c r="I61" s="142"/>
      <c r="J61" s="142"/>
      <c r="K61" s="142"/>
      <c r="L61" s="142"/>
      <c r="M61" s="143"/>
    </row>
    <row r="62" spans="1:13" ht="12.75" customHeight="1">
      <c r="A62" s="125"/>
      <c r="B62" s="125"/>
      <c r="C62" s="125"/>
      <c r="D62" s="125"/>
      <c r="E62" s="125"/>
      <c r="F62" s="125"/>
      <c r="G62" s="125"/>
      <c r="H62" s="125"/>
      <c r="I62" s="125"/>
      <c r="J62" s="125"/>
      <c r="K62" s="125"/>
      <c r="L62" s="125"/>
      <c r="M62" s="125"/>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sheetData>
  <mergeCells count="23">
    <mergeCell ref="A57:M57"/>
    <mergeCell ref="A50:M50"/>
    <mergeCell ref="A52:M52"/>
    <mergeCell ref="A54:M54"/>
    <mergeCell ref="A56:M56"/>
    <mergeCell ref="A42:L42"/>
    <mergeCell ref="A44:M44"/>
    <mergeCell ref="A46:M46"/>
    <mergeCell ref="A48:M48"/>
    <mergeCell ref="A34:M34"/>
    <mergeCell ref="A36:M36"/>
    <mergeCell ref="A38:M38"/>
    <mergeCell ref="A40:L40"/>
    <mergeCell ref="A9:M9"/>
    <mergeCell ref="A11:M11"/>
    <mergeCell ref="E13:E14"/>
    <mergeCell ref="G13:G14"/>
    <mergeCell ref="I13:I14"/>
    <mergeCell ref="K13:K14"/>
    <mergeCell ref="A2:M2"/>
    <mergeCell ref="A3:M3"/>
    <mergeCell ref="A5:M5"/>
    <mergeCell ref="A7:M7"/>
  </mergeCells>
  <printOptions/>
  <pageMargins left="0.75" right="0.75" top="1" bottom="1" header="0.5" footer="0.5"/>
  <pageSetup horizontalDpi="1200" verticalDpi="1200" orientation="landscape" r:id="rId1"/>
  <headerFooter alignWithMargins="0">
    <oddFooter>&amp;CExhibit E - Justification for Base Adjustments</oddFooter>
  </headerFooter>
  <rowBreaks count="3" manualBreakCount="3">
    <brk id="9" max="12" man="1"/>
    <brk id="35" max="12" man="1"/>
    <brk id="55" max="12"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Y54"/>
  <sheetViews>
    <sheetView tabSelected="1" view="pageBreakPreview" zoomScale="60" workbookViewId="0" topLeftCell="A1">
      <selection activeCell="A1" sqref="A1:AA1"/>
    </sheetView>
  </sheetViews>
  <sheetFormatPr defaultColWidth="9.140625" defaultRowHeight="12.75"/>
  <cols>
    <col min="1" max="1" width="2.57421875" style="0" customWidth="1"/>
    <col min="2" max="2" width="18.421875" style="0" customWidth="1"/>
    <col min="3" max="4" width="1.57421875" style="0" customWidth="1"/>
    <col min="5" max="5" width="6.7109375" style="0" customWidth="1"/>
    <col min="6" max="6" width="7.7109375" style="0" customWidth="1"/>
    <col min="7" max="7" width="15.421875" style="0" customWidth="1"/>
    <col min="8" max="8" width="1.57421875" style="0" customWidth="1"/>
    <col min="9" max="9" width="6.7109375" style="0" customWidth="1"/>
    <col min="10" max="10" width="7.28125" style="0" customWidth="1"/>
    <col min="11" max="11" width="9.421875" style="0" customWidth="1"/>
    <col min="12" max="12" width="1.57421875" style="0" customWidth="1"/>
    <col min="13" max="13" width="6.421875" style="0" customWidth="1"/>
    <col min="14" max="14" width="6.57421875" style="0" customWidth="1"/>
    <col min="15" max="15" width="10.140625" style="0" customWidth="1"/>
    <col min="16" max="16" width="1.57421875" style="0" customWidth="1"/>
    <col min="17" max="17" width="6.421875" style="0" customWidth="1"/>
    <col min="18" max="18" width="6.57421875" style="0" customWidth="1"/>
    <col min="19" max="19" width="10.140625" style="0" customWidth="1"/>
    <col min="20" max="20" width="1.57421875" style="0" customWidth="1"/>
    <col min="21" max="21" width="20.28125" style="0" customWidth="1"/>
    <col min="22" max="22" width="1.57421875" style="0" customWidth="1"/>
    <col min="23" max="23" width="7.421875" style="0" customWidth="1"/>
    <col min="24" max="24" width="8.140625" style="0" customWidth="1"/>
    <col min="25" max="25" width="12.8515625" style="0" customWidth="1"/>
  </cols>
  <sheetData>
    <row r="1" spans="1:25" s="146" customFormat="1" ht="12.75">
      <c r="A1" s="145" t="s">
        <v>202</v>
      </c>
      <c r="B1" s="145"/>
      <c r="C1" s="145"/>
      <c r="D1" s="145"/>
      <c r="E1" s="145"/>
      <c r="F1" s="145"/>
      <c r="G1" s="145"/>
      <c r="H1" s="145"/>
      <c r="I1" s="145"/>
      <c r="J1" s="145"/>
      <c r="K1" s="145"/>
      <c r="L1" s="145"/>
      <c r="M1" s="145"/>
      <c r="N1" s="145"/>
      <c r="O1" s="145"/>
      <c r="P1" s="145"/>
      <c r="Q1" s="145"/>
      <c r="R1" s="145"/>
      <c r="S1" s="145"/>
      <c r="T1" s="145"/>
      <c r="U1" s="145"/>
      <c r="V1" s="145"/>
      <c r="W1" s="145"/>
      <c r="X1" s="145"/>
      <c r="Y1" s="145"/>
    </row>
    <row r="2" spans="1:25" s="146" customFormat="1" ht="12.75">
      <c r="A2" s="145" t="s">
        <v>75</v>
      </c>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s="5" customFormat="1" ht="12.75">
      <c r="A3" s="145" t="s">
        <v>203</v>
      </c>
      <c r="B3" s="145"/>
      <c r="C3" s="145"/>
      <c r="D3" s="145"/>
      <c r="E3" s="145"/>
      <c r="F3" s="145"/>
      <c r="G3" s="145"/>
      <c r="H3" s="145"/>
      <c r="I3" s="145"/>
      <c r="J3" s="145"/>
      <c r="K3" s="145"/>
      <c r="L3" s="145"/>
      <c r="M3" s="145"/>
      <c r="N3" s="145"/>
      <c r="O3" s="145"/>
      <c r="P3" s="145"/>
      <c r="Q3" s="145"/>
      <c r="R3" s="145"/>
      <c r="S3" s="145"/>
      <c r="T3" s="145"/>
      <c r="U3" s="145"/>
      <c r="V3" s="145"/>
      <c r="W3" s="145"/>
      <c r="X3" s="145"/>
      <c r="Y3" s="145"/>
    </row>
    <row r="4" spans="1:25" s="5" customFormat="1" ht="12.75">
      <c r="A4" s="375" t="s">
        <v>142</v>
      </c>
      <c r="B4" s="375"/>
      <c r="C4" s="375"/>
      <c r="D4" s="375"/>
      <c r="E4" s="375"/>
      <c r="F4" s="375"/>
      <c r="G4" s="375"/>
      <c r="H4" s="375"/>
      <c r="I4" s="375"/>
      <c r="J4" s="375"/>
      <c r="K4" s="375"/>
      <c r="L4" s="375"/>
      <c r="M4" s="375"/>
      <c r="N4" s="375"/>
      <c r="O4" s="375"/>
      <c r="P4" s="375"/>
      <c r="Q4" s="375"/>
      <c r="R4" s="375"/>
      <c r="S4" s="375"/>
      <c r="T4" s="375"/>
      <c r="U4" s="375"/>
      <c r="V4" s="375"/>
      <c r="W4" s="375"/>
      <c r="X4" s="375"/>
      <c r="Y4" s="375"/>
    </row>
    <row r="7" spans="1:25" ht="12.75">
      <c r="A7" s="20"/>
      <c r="B7" s="17"/>
      <c r="C7" s="17"/>
      <c r="D7" s="17"/>
      <c r="E7" s="20"/>
      <c r="F7" s="17"/>
      <c r="G7" s="22"/>
      <c r="H7" s="17"/>
      <c r="I7" s="20"/>
      <c r="J7" s="17"/>
      <c r="K7" s="22"/>
      <c r="L7" s="17"/>
      <c r="M7" s="20"/>
      <c r="N7" s="17"/>
      <c r="O7" s="22"/>
      <c r="P7" s="17"/>
      <c r="Q7" s="20"/>
      <c r="R7" s="17"/>
      <c r="S7" s="22"/>
      <c r="T7" s="17"/>
      <c r="U7" s="280" t="s">
        <v>204</v>
      </c>
      <c r="V7" s="17"/>
      <c r="W7" s="20"/>
      <c r="X7" s="17"/>
      <c r="Y7" s="22"/>
    </row>
    <row r="8" spans="1:25" ht="12.75">
      <c r="A8" s="23"/>
      <c r="B8" s="1"/>
      <c r="C8" s="1"/>
      <c r="D8" s="1"/>
      <c r="E8" s="23"/>
      <c r="F8" s="1"/>
      <c r="G8" s="34"/>
      <c r="H8" s="1"/>
      <c r="I8" s="23"/>
      <c r="J8" s="1"/>
      <c r="K8" s="34"/>
      <c r="L8" s="1"/>
      <c r="M8" s="23"/>
      <c r="N8" s="1"/>
      <c r="O8" s="34"/>
      <c r="P8" s="1"/>
      <c r="Q8" s="23"/>
      <c r="R8" s="1"/>
      <c r="S8" s="34"/>
      <c r="T8" s="1"/>
      <c r="U8" s="27" t="s">
        <v>205</v>
      </c>
      <c r="V8" s="1"/>
      <c r="W8" s="23"/>
      <c r="X8" s="1"/>
      <c r="Y8" s="34"/>
    </row>
    <row r="9" spans="1:25" ht="12.75">
      <c r="A9" s="23"/>
      <c r="B9" s="1"/>
      <c r="C9" s="1"/>
      <c r="D9" s="1"/>
      <c r="E9" s="376" t="s">
        <v>206</v>
      </c>
      <c r="F9" s="377"/>
      <c r="G9" s="378"/>
      <c r="H9" s="1" t="s">
        <v>77</v>
      </c>
      <c r="I9" s="258" t="s">
        <v>207</v>
      </c>
      <c r="J9" s="259"/>
      <c r="K9" s="260"/>
      <c r="L9" s="1"/>
      <c r="M9" s="376" t="s">
        <v>208</v>
      </c>
      <c r="N9" s="377"/>
      <c r="O9" s="378"/>
      <c r="P9" s="1"/>
      <c r="Q9" s="376" t="s">
        <v>209</v>
      </c>
      <c r="R9" s="377"/>
      <c r="S9" s="378"/>
      <c r="T9" s="1"/>
      <c r="U9" s="281" t="s">
        <v>210</v>
      </c>
      <c r="V9" s="1"/>
      <c r="W9" s="396" t="s">
        <v>317</v>
      </c>
      <c r="X9" s="397"/>
      <c r="Y9" s="398"/>
    </row>
    <row r="10" spans="1:25" ht="12.75">
      <c r="A10" s="23"/>
      <c r="B10" s="1"/>
      <c r="C10" s="1"/>
      <c r="D10" s="1"/>
      <c r="E10" s="23" t="s">
        <v>211</v>
      </c>
      <c r="F10" s="1"/>
      <c r="G10" s="34"/>
      <c r="H10" s="1"/>
      <c r="I10" s="23" t="s">
        <v>211</v>
      </c>
      <c r="J10" s="1"/>
      <c r="K10" s="34"/>
      <c r="L10" s="1"/>
      <c r="M10" s="23" t="s">
        <v>211</v>
      </c>
      <c r="N10" s="1"/>
      <c r="O10" s="34"/>
      <c r="P10" s="1"/>
      <c r="Q10" s="23" t="s">
        <v>211</v>
      </c>
      <c r="R10" s="1"/>
      <c r="S10" s="34"/>
      <c r="T10" s="1"/>
      <c r="U10" s="24"/>
      <c r="V10" s="1"/>
      <c r="W10" s="23" t="s">
        <v>211</v>
      </c>
      <c r="X10" s="1"/>
      <c r="Y10" s="34"/>
    </row>
    <row r="11" spans="1:25" ht="12.75">
      <c r="A11" s="23" t="s">
        <v>116</v>
      </c>
      <c r="B11" s="1"/>
      <c r="C11" s="1"/>
      <c r="D11" s="1"/>
      <c r="E11" s="284" t="s">
        <v>78</v>
      </c>
      <c r="F11" s="239" t="s">
        <v>117</v>
      </c>
      <c r="G11" s="285" t="s">
        <v>80</v>
      </c>
      <c r="H11" s="236"/>
      <c r="I11" s="284" t="s">
        <v>78</v>
      </c>
      <c r="J11" s="239" t="s">
        <v>117</v>
      </c>
      <c r="K11" s="285" t="s">
        <v>80</v>
      </c>
      <c r="L11" s="236"/>
      <c r="M11" s="284" t="s">
        <v>78</v>
      </c>
      <c r="N11" s="239" t="s">
        <v>117</v>
      </c>
      <c r="O11" s="285" t="s">
        <v>80</v>
      </c>
      <c r="P11" s="236"/>
      <c r="Q11" s="284" t="s">
        <v>78</v>
      </c>
      <c r="R11" s="239" t="s">
        <v>117</v>
      </c>
      <c r="S11" s="285" t="s">
        <v>80</v>
      </c>
      <c r="T11" s="236"/>
      <c r="U11" s="286" t="s">
        <v>80</v>
      </c>
      <c r="V11" s="236"/>
      <c r="W11" s="284" t="s">
        <v>78</v>
      </c>
      <c r="X11" s="239" t="s">
        <v>117</v>
      </c>
      <c r="Y11" s="285" t="s">
        <v>80</v>
      </c>
    </row>
    <row r="12" spans="1:25" ht="12.75">
      <c r="A12" s="23"/>
      <c r="B12" s="1"/>
      <c r="C12" s="1" t="s">
        <v>77</v>
      </c>
      <c r="D12" s="1"/>
      <c r="E12" s="23"/>
      <c r="F12" s="1"/>
      <c r="G12" s="34"/>
      <c r="H12" s="1"/>
      <c r="I12" s="23"/>
      <c r="J12" s="1"/>
      <c r="K12" s="34"/>
      <c r="L12" s="1"/>
      <c r="M12" s="23"/>
      <c r="N12" s="1"/>
      <c r="O12" s="34"/>
      <c r="P12" s="1"/>
      <c r="Q12" s="23"/>
      <c r="R12" s="1"/>
      <c r="S12" s="34"/>
      <c r="T12" s="1"/>
      <c r="U12" s="24"/>
      <c r="V12" s="1"/>
      <c r="W12" s="23"/>
      <c r="X12" s="1"/>
      <c r="Y12" s="34"/>
    </row>
    <row r="13" spans="1:25" ht="12.75">
      <c r="A13" s="23" t="s">
        <v>118</v>
      </c>
      <c r="B13" s="1"/>
      <c r="C13" s="1" t="s">
        <v>77</v>
      </c>
      <c r="D13" s="1"/>
      <c r="E13" s="287">
        <f>8008+11</f>
        <v>8019</v>
      </c>
      <c r="F13" s="3">
        <f>7985+49+11</f>
        <v>8045</v>
      </c>
      <c r="G13" s="242">
        <v>1241529</v>
      </c>
      <c r="H13" s="4"/>
      <c r="I13" s="261">
        <f>-23-73</f>
        <v>-96</v>
      </c>
      <c r="J13" s="262">
        <f>-23-73</f>
        <v>-96</v>
      </c>
      <c r="K13" s="263">
        <f>-15844+99</f>
        <v>-15745</v>
      </c>
      <c r="L13" s="1"/>
      <c r="M13" s="28" t="s">
        <v>139</v>
      </c>
      <c r="N13" s="2" t="s">
        <v>139</v>
      </c>
      <c r="O13" s="242">
        <f>9000+11500</f>
        <v>20500</v>
      </c>
      <c r="P13" s="1"/>
      <c r="Q13" s="28" t="s">
        <v>139</v>
      </c>
      <c r="R13" s="2" t="s">
        <v>139</v>
      </c>
      <c r="S13" s="242">
        <v>1773</v>
      </c>
      <c r="T13" s="1"/>
      <c r="U13" s="264">
        <v>26750</v>
      </c>
      <c r="V13" s="1"/>
      <c r="W13" s="287">
        <f>+E13+I13</f>
        <v>7923</v>
      </c>
      <c r="X13" s="3">
        <f>+F13+J13</f>
        <v>7949</v>
      </c>
      <c r="Y13" s="242">
        <f>+G13+K13+U13+S13+O13</f>
        <v>1274807</v>
      </c>
    </row>
    <row r="14" spans="1:25" ht="12.75">
      <c r="A14" s="23" t="s">
        <v>119</v>
      </c>
      <c r="B14" s="1"/>
      <c r="C14" s="1" t="s">
        <v>77</v>
      </c>
      <c r="D14" s="1"/>
      <c r="E14" s="287">
        <v>2166</v>
      </c>
      <c r="F14" s="3">
        <v>2249</v>
      </c>
      <c r="G14" s="241">
        <v>340283</v>
      </c>
      <c r="H14" s="1"/>
      <c r="I14" s="261">
        <f>-6-24</f>
        <v>-30</v>
      </c>
      <c r="J14" s="262">
        <f>-6-24</f>
        <v>-30</v>
      </c>
      <c r="K14" s="265">
        <f>-4360+33</f>
        <v>-4327</v>
      </c>
      <c r="L14" s="1"/>
      <c r="M14" s="28" t="s">
        <v>139</v>
      </c>
      <c r="N14" s="2" t="s">
        <v>139</v>
      </c>
      <c r="O14" s="29" t="s">
        <v>139</v>
      </c>
      <c r="P14" s="1"/>
      <c r="Q14" s="28" t="s">
        <v>139</v>
      </c>
      <c r="R14" s="2" t="s">
        <v>139</v>
      </c>
      <c r="S14" s="29" t="s">
        <v>139</v>
      </c>
      <c r="T14" s="1"/>
      <c r="U14" s="283" t="s">
        <v>139</v>
      </c>
      <c r="V14" s="1"/>
      <c r="W14" s="287">
        <f>+E14+I14</f>
        <v>2136</v>
      </c>
      <c r="X14" s="3">
        <f>+F14+J14</f>
        <v>2219</v>
      </c>
      <c r="Y14" s="241">
        <f>+G14+K14</f>
        <v>335956</v>
      </c>
    </row>
    <row r="15" spans="1:25" ht="12.75">
      <c r="A15" s="23" t="s">
        <v>120</v>
      </c>
      <c r="B15" s="1"/>
      <c r="C15" s="1" t="s">
        <v>77</v>
      </c>
      <c r="D15" s="1"/>
      <c r="E15" s="287">
        <v>38</v>
      </c>
      <c r="F15" s="3">
        <v>39</v>
      </c>
      <c r="G15" s="241">
        <v>18188</v>
      </c>
      <c r="H15" s="1"/>
      <c r="I15" s="291" t="s">
        <v>139</v>
      </c>
      <c r="J15" s="292" t="s">
        <v>139</v>
      </c>
      <c r="K15" s="265">
        <f>-231-132</f>
        <v>-363</v>
      </c>
      <c r="L15" s="1"/>
      <c r="M15" s="28" t="s">
        <v>139</v>
      </c>
      <c r="N15" s="2" t="s">
        <v>139</v>
      </c>
      <c r="O15" s="29" t="s">
        <v>139</v>
      </c>
      <c r="P15" s="1"/>
      <c r="Q15" s="28" t="s">
        <v>139</v>
      </c>
      <c r="R15" s="2" t="s">
        <v>139</v>
      </c>
      <c r="S15" s="29" t="s">
        <v>139</v>
      </c>
      <c r="T15" s="1"/>
      <c r="U15" s="283" t="s">
        <v>139</v>
      </c>
      <c r="V15" s="1"/>
      <c r="W15" s="287">
        <f>+E15</f>
        <v>38</v>
      </c>
      <c r="X15" s="3">
        <f>+F15</f>
        <v>39</v>
      </c>
      <c r="Y15" s="241">
        <f>+G15+K15</f>
        <v>17825</v>
      </c>
    </row>
    <row r="16" spans="1:25" ht="12.75">
      <c r="A16" s="23"/>
      <c r="B16" s="1"/>
      <c r="C16" s="1"/>
      <c r="D16" s="1"/>
      <c r="E16" s="287"/>
      <c r="F16" s="3"/>
      <c r="G16" s="34"/>
      <c r="H16" s="1"/>
      <c r="I16" s="261"/>
      <c r="J16" s="262"/>
      <c r="K16" s="263"/>
      <c r="L16" s="1"/>
      <c r="M16" s="28"/>
      <c r="N16" s="2"/>
      <c r="O16" s="34"/>
      <c r="P16" s="1"/>
      <c r="Q16" s="28"/>
      <c r="R16" s="2"/>
      <c r="S16" s="34"/>
      <c r="T16" s="1"/>
      <c r="U16" s="24"/>
      <c r="V16" s="1"/>
      <c r="W16" s="287"/>
      <c r="X16" s="3"/>
      <c r="Y16" s="34"/>
    </row>
    <row r="17" spans="1:25" ht="12.75">
      <c r="A17" s="23"/>
      <c r="B17" s="1" t="s">
        <v>121</v>
      </c>
      <c r="C17" s="1" t="s">
        <v>77</v>
      </c>
      <c r="D17" s="1"/>
      <c r="E17" s="288">
        <f>SUM(E13:E15)</f>
        <v>10223</v>
      </c>
      <c r="F17" s="8">
        <f>SUM(F13:F15)</f>
        <v>10333</v>
      </c>
      <c r="G17" s="36">
        <f>SUM(G13:G15)</f>
        <v>1600000</v>
      </c>
      <c r="H17" s="4"/>
      <c r="I17" s="266">
        <f>SUM(I13:I15)</f>
        <v>-126</v>
      </c>
      <c r="J17" s="267">
        <f>SUM(J13:J15)</f>
        <v>-126</v>
      </c>
      <c r="K17" s="268">
        <f>SUM(K13:K15)</f>
        <v>-20435</v>
      </c>
      <c r="L17" s="1"/>
      <c r="M17" s="243" t="s">
        <v>139</v>
      </c>
      <c r="N17" s="244" t="s">
        <v>139</v>
      </c>
      <c r="O17" s="36">
        <f>SUM(O13:O15)</f>
        <v>20500</v>
      </c>
      <c r="P17" s="1"/>
      <c r="Q17" s="243" t="s">
        <v>139</v>
      </c>
      <c r="R17" s="244" t="s">
        <v>139</v>
      </c>
      <c r="S17" s="36">
        <v>1773</v>
      </c>
      <c r="T17" s="1"/>
      <c r="U17" s="269">
        <f>SUM(U13:U15)</f>
        <v>26750</v>
      </c>
      <c r="V17" s="1" t="s">
        <v>77</v>
      </c>
      <c r="W17" s="288">
        <f>SUM(W13:W16)</f>
        <v>10097</v>
      </c>
      <c r="X17" s="8">
        <f>SUM(X13:X16)</f>
        <v>10207</v>
      </c>
      <c r="Y17" s="36">
        <f>SUM(Y13:Y16)</f>
        <v>1628588</v>
      </c>
    </row>
    <row r="18" spans="1:25" ht="12.75">
      <c r="A18" s="23"/>
      <c r="B18" s="1"/>
      <c r="C18" s="1"/>
      <c r="D18" s="1"/>
      <c r="E18" s="287"/>
      <c r="F18" s="3"/>
      <c r="G18" s="34"/>
      <c r="H18" s="1"/>
      <c r="I18" s="23"/>
      <c r="J18" s="1"/>
      <c r="K18" s="34"/>
      <c r="L18" s="1"/>
      <c r="M18" s="28"/>
      <c r="N18" s="2"/>
      <c r="O18" s="34"/>
      <c r="P18" s="1"/>
      <c r="Q18" s="28"/>
      <c r="R18" s="2"/>
      <c r="S18" s="34"/>
      <c r="T18" s="1"/>
      <c r="U18" s="24"/>
      <c r="V18" s="1"/>
      <c r="W18" s="287"/>
      <c r="X18" s="3"/>
      <c r="Y18" s="34"/>
    </row>
    <row r="19" spans="1:25" ht="12.75">
      <c r="A19" s="23" t="s">
        <v>212</v>
      </c>
      <c r="B19" s="1"/>
      <c r="C19" s="1"/>
      <c r="D19" s="1"/>
      <c r="E19" s="287" t="s">
        <v>77</v>
      </c>
      <c r="F19" s="3">
        <v>1433</v>
      </c>
      <c r="G19" s="34"/>
      <c r="H19" s="1"/>
      <c r="I19" s="270">
        <v>-9</v>
      </c>
      <c r="J19" s="271">
        <v>-9</v>
      </c>
      <c r="K19" s="34"/>
      <c r="L19" s="1"/>
      <c r="M19" s="28"/>
      <c r="N19" s="2" t="s">
        <v>139</v>
      </c>
      <c r="O19" s="34"/>
      <c r="P19" s="1"/>
      <c r="Q19" s="28"/>
      <c r="R19" s="2" t="s">
        <v>139</v>
      </c>
      <c r="S19" s="34"/>
      <c r="T19" s="1"/>
      <c r="U19" s="24"/>
      <c r="V19" s="1"/>
      <c r="W19" s="287"/>
      <c r="X19" s="3">
        <f>F19+J19</f>
        <v>1424</v>
      </c>
      <c r="Y19" s="34"/>
    </row>
    <row r="20" spans="1:25" ht="12.75">
      <c r="A20" s="23" t="s">
        <v>213</v>
      </c>
      <c r="B20" s="1"/>
      <c r="C20" s="1" t="s">
        <v>77</v>
      </c>
      <c r="D20" s="1"/>
      <c r="E20" s="287"/>
      <c r="F20" s="8">
        <f>SUM(F17:F19)</f>
        <v>11766</v>
      </c>
      <c r="G20" s="34"/>
      <c r="H20" s="1"/>
      <c r="I20" s="272">
        <f>SUM(I17:I19)</f>
        <v>-135</v>
      </c>
      <c r="J20" s="273">
        <f>SUM(J17:J19)</f>
        <v>-135</v>
      </c>
      <c r="K20" s="34"/>
      <c r="L20" s="1"/>
      <c r="M20" s="28"/>
      <c r="N20" s="244" t="s">
        <v>139</v>
      </c>
      <c r="O20" s="34"/>
      <c r="P20" s="1"/>
      <c r="Q20" s="28"/>
      <c r="R20" s="244" t="s">
        <v>139</v>
      </c>
      <c r="S20" s="34"/>
      <c r="T20" s="1"/>
      <c r="U20" s="24"/>
      <c r="V20" s="1"/>
      <c r="W20" s="287"/>
      <c r="X20" s="8">
        <f>X19+X17</f>
        <v>11631</v>
      </c>
      <c r="Y20" s="34"/>
    </row>
    <row r="21" spans="1:25" ht="12.75">
      <c r="A21" s="23"/>
      <c r="B21" s="1"/>
      <c r="C21" s="1"/>
      <c r="D21" s="1"/>
      <c r="E21" s="287"/>
      <c r="F21" s="3"/>
      <c r="G21" s="34"/>
      <c r="H21" s="1"/>
      <c r="I21" s="270"/>
      <c r="J21" s="271"/>
      <c r="K21" s="34"/>
      <c r="L21" s="1"/>
      <c r="M21" s="28"/>
      <c r="N21" s="2"/>
      <c r="O21" s="34"/>
      <c r="P21" s="1"/>
      <c r="Q21" s="28"/>
      <c r="R21" s="2"/>
      <c r="S21" s="34"/>
      <c r="T21" s="1"/>
      <c r="U21" s="24"/>
      <c r="V21" s="1"/>
      <c r="W21" s="287"/>
      <c r="X21" s="3"/>
      <c r="Y21" s="34"/>
    </row>
    <row r="22" spans="1:25" ht="12.75">
      <c r="A22" s="23" t="s">
        <v>214</v>
      </c>
      <c r="B22" s="1"/>
      <c r="C22" s="1"/>
      <c r="D22" s="1"/>
      <c r="E22" s="287"/>
      <c r="F22" s="3"/>
      <c r="G22" s="34"/>
      <c r="H22" s="1"/>
      <c r="I22" s="270"/>
      <c r="J22" s="271"/>
      <c r="K22" s="34"/>
      <c r="L22" s="1"/>
      <c r="M22" s="28"/>
      <c r="N22" s="2"/>
      <c r="O22" s="34"/>
      <c r="P22" s="1"/>
      <c r="Q22" s="28"/>
      <c r="R22" s="2"/>
      <c r="S22" s="34"/>
      <c r="T22" s="1"/>
      <c r="U22" s="24"/>
      <c r="V22" s="1"/>
      <c r="W22" s="287"/>
      <c r="X22" s="3"/>
      <c r="Y22" s="34"/>
    </row>
    <row r="23" spans="1:25" ht="12.75">
      <c r="A23" s="23"/>
      <c r="B23" s="1" t="s">
        <v>215</v>
      </c>
      <c r="C23" s="1" t="s">
        <v>77</v>
      </c>
      <c r="D23" s="1"/>
      <c r="E23" s="287"/>
      <c r="F23" s="3">
        <v>71</v>
      </c>
      <c r="G23" s="34"/>
      <c r="H23" s="1"/>
      <c r="I23" s="293" t="s">
        <v>139</v>
      </c>
      <c r="J23" s="294" t="s">
        <v>139</v>
      </c>
      <c r="K23" s="34"/>
      <c r="L23" s="1"/>
      <c r="M23" s="28"/>
      <c r="N23" s="2" t="s">
        <v>139</v>
      </c>
      <c r="O23" s="34"/>
      <c r="P23" s="1"/>
      <c r="Q23" s="28"/>
      <c r="R23" s="2" t="s">
        <v>139</v>
      </c>
      <c r="S23" s="34"/>
      <c r="T23" s="1"/>
      <c r="U23" s="24"/>
      <c r="V23" s="1"/>
      <c r="W23" s="287"/>
      <c r="X23" s="3">
        <v>71</v>
      </c>
      <c r="Y23" s="34"/>
    </row>
    <row r="24" spans="1:25" ht="12.75">
      <c r="A24" s="274" t="s">
        <v>216</v>
      </c>
      <c r="B24" s="12"/>
      <c r="C24" s="12"/>
      <c r="D24" s="12"/>
      <c r="E24" s="289"/>
      <c r="F24" s="290">
        <f>SUM(F20:F23)</f>
        <v>11837</v>
      </c>
      <c r="G24" s="26"/>
      <c r="H24" s="12"/>
      <c r="I24" s="275">
        <f>SUM(I20:I23)</f>
        <v>-135</v>
      </c>
      <c r="J24" s="276">
        <f>SUM(J20:J23)</f>
        <v>-135</v>
      </c>
      <c r="K24" s="26"/>
      <c r="L24" s="12"/>
      <c r="M24" s="295"/>
      <c r="N24" s="296" t="s">
        <v>139</v>
      </c>
      <c r="O24" s="26"/>
      <c r="P24" s="12"/>
      <c r="Q24" s="295"/>
      <c r="R24" s="296" t="s">
        <v>139</v>
      </c>
      <c r="S24" s="26"/>
      <c r="T24" s="12"/>
      <c r="U24" s="38"/>
      <c r="V24" s="12"/>
      <c r="W24" s="289"/>
      <c r="X24" s="290">
        <f>X23+X20</f>
        <v>11702</v>
      </c>
      <c r="Y24" s="26"/>
    </row>
    <row r="25" spans="1:25" ht="12.75">
      <c r="A25" s="277"/>
      <c r="B25" s="1"/>
      <c r="C25" s="1"/>
      <c r="D25" s="1"/>
      <c r="E25" s="1"/>
      <c r="F25" s="1"/>
      <c r="G25" s="1"/>
      <c r="H25" s="1"/>
      <c r="I25" s="271"/>
      <c r="J25" s="271"/>
      <c r="K25" s="1"/>
      <c r="L25" s="1"/>
      <c r="M25" s="1"/>
      <c r="N25" s="1"/>
      <c r="O25" s="1"/>
      <c r="P25" s="1"/>
      <c r="Q25" s="1"/>
      <c r="R25" s="1"/>
      <c r="S25" s="1"/>
      <c r="T25" s="1"/>
      <c r="U25" s="1"/>
      <c r="V25" s="1"/>
      <c r="W25" s="1"/>
      <c r="X25" s="1"/>
      <c r="Y25" s="1"/>
    </row>
    <row r="27" spans="1:7" ht="12.75">
      <c r="A27" s="146" t="s">
        <v>217</v>
      </c>
      <c r="G27" s="5"/>
    </row>
    <row r="28" spans="1:7" ht="12.75">
      <c r="A28" s="146"/>
      <c r="G28" s="5"/>
    </row>
    <row r="29" spans="1:7" ht="12.75">
      <c r="A29" s="7" t="s">
        <v>315</v>
      </c>
      <c r="G29" s="5"/>
    </row>
    <row r="30" ht="12.75">
      <c r="G30" s="5"/>
    </row>
    <row r="31" spans="1:25" ht="12.75" customHeight="1">
      <c r="A31" s="393" t="s">
        <v>316</v>
      </c>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row>
    <row r="32" spans="1:25" ht="12.75" customHeight="1">
      <c r="A32" s="234"/>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row>
    <row r="33" spans="1:25" ht="38.25" customHeight="1">
      <c r="A33" s="395" t="s">
        <v>218</v>
      </c>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row>
    <row r="34" spans="1:25" ht="12.7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row>
    <row r="35" spans="1:25" ht="12.75">
      <c r="A35" s="234"/>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row>
    <row r="36" spans="1:25" ht="12.75">
      <c r="A36" s="234"/>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4"/>
    </row>
    <row r="37" spans="1:25" ht="12.75">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row>
    <row r="38" spans="1:25" ht="12.75">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row>
    <row r="41" spans="1:25" ht="12.75">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row>
    <row r="44" spans="7:11" ht="12.75">
      <c r="G44" s="14"/>
      <c r="K44" s="279"/>
    </row>
    <row r="45" ht="12.75">
      <c r="K45" s="279"/>
    </row>
    <row r="46" ht="12.75">
      <c r="K46" s="279"/>
    </row>
    <row r="47" spans="7:11" ht="12.75">
      <c r="G47" s="1"/>
      <c r="K47" s="279"/>
    </row>
    <row r="48" ht="12.75">
      <c r="G48" s="4"/>
    </row>
    <row r="54" ht="12.75">
      <c r="G54" s="14"/>
    </row>
  </sheetData>
  <mergeCells count="7">
    <mergeCell ref="A4:Y4"/>
    <mergeCell ref="A31:Y31"/>
    <mergeCell ref="A33:Y33"/>
    <mergeCell ref="E9:G9"/>
    <mergeCell ref="M9:O9"/>
    <mergeCell ref="W9:Y9"/>
    <mergeCell ref="Q9:S9"/>
  </mergeCells>
  <printOptions horizontalCentered="1"/>
  <pageMargins left="0.75" right="0.75" top="1" bottom="1" header="0.5" footer="0.5"/>
  <pageSetup fitToHeight="1" fitToWidth="1" horizontalDpi="1200" verticalDpi="1200" orientation="landscape" scale="67" r:id="rId1"/>
  <headerFooter alignWithMargins="0">
    <oddHeader>&amp;LF: Crosswalk of 2006 Availability</oddHeader>
    <oddFooter>&amp;CExhibit F - Crosswalk of 2006 Availability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53"/>
  <sheetViews>
    <sheetView tabSelected="1" view="pageBreakPreview" zoomScale="60" workbookViewId="0" topLeftCell="A1">
      <selection activeCell="A1" sqref="A1:AA1"/>
    </sheetView>
  </sheetViews>
  <sheetFormatPr defaultColWidth="9.140625" defaultRowHeight="12.75"/>
  <cols>
    <col min="1" max="1" width="2.57421875" style="0" customWidth="1"/>
    <col min="2" max="2" width="23.8515625" style="0" customWidth="1"/>
    <col min="3" max="4" width="1.57421875" style="0" customWidth="1"/>
    <col min="5" max="5" width="6.7109375" style="0" customWidth="1"/>
    <col min="6" max="6" width="7.7109375" style="0" customWidth="1"/>
    <col min="7" max="7" width="15.421875" style="0" customWidth="1"/>
    <col min="8" max="8" width="1.57421875" style="0" customWidth="1"/>
    <col min="9" max="9" width="6.7109375" style="0" customWidth="1"/>
    <col min="10" max="10" width="7.28125" style="0" customWidth="1"/>
    <col min="11" max="11" width="9.421875" style="0" customWidth="1"/>
    <col min="12" max="12" width="1.57421875" style="0" customWidth="1"/>
    <col min="13" max="13" width="6.421875" style="0" customWidth="1"/>
    <col min="14" max="14" width="6.57421875" style="0" customWidth="1"/>
    <col min="15" max="15" width="10.140625" style="0" customWidth="1"/>
    <col min="16" max="16" width="1.57421875" style="0" customWidth="1"/>
    <col min="17" max="17" width="20.28125" style="0" customWidth="1"/>
    <col min="18" max="18" width="1.57421875" style="0" customWidth="1"/>
    <col min="19" max="19" width="7.421875" style="0" customWidth="1"/>
    <col min="20" max="20" width="8.140625" style="0" customWidth="1"/>
    <col min="21" max="21" width="12.8515625" style="0" customWidth="1"/>
  </cols>
  <sheetData>
    <row r="1" spans="1:21" ht="12.75">
      <c r="A1" s="145" t="s">
        <v>219</v>
      </c>
      <c r="B1" s="145"/>
      <c r="C1" s="145"/>
      <c r="D1" s="145"/>
      <c r="E1" s="145"/>
      <c r="F1" s="145"/>
      <c r="G1" s="145"/>
      <c r="H1" s="145"/>
      <c r="I1" s="145"/>
      <c r="J1" s="145"/>
      <c r="K1" s="145"/>
      <c r="L1" s="145"/>
      <c r="M1" s="145"/>
      <c r="N1" s="145"/>
      <c r="O1" s="145"/>
      <c r="P1" s="145"/>
      <c r="Q1" s="145"/>
      <c r="R1" s="145"/>
      <c r="S1" s="145"/>
      <c r="T1" s="145"/>
      <c r="U1" s="145"/>
    </row>
    <row r="2" spans="1:21" ht="12.75">
      <c r="A2" s="145" t="s">
        <v>75</v>
      </c>
      <c r="B2" s="145"/>
      <c r="C2" s="145"/>
      <c r="D2" s="145"/>
      <c r="E2" s="145"/>
      <c r="F2" s="145"/>
      <c r="G2" s="145"/>
      <c r="H2" s="145"/>
      <c r="I2" s="145"/>
      <c r="J2" s="145"/>
      <c r="K2" s="145"/>
      <c r="L2" s="145"/>
      <c r="M2" s="145"/>
      <c r="N2" s="145"/>
      <c r="O2" s="145"/>
      <c r="P2" s="145"/>
      <c r="Q2" s="145"/>
      <c r="R2" s="145"/>
      <c r="S2" s="145"/>
      <c r="T2" s="145"/>
      <c r="U2" s="145"/>
    </row>
    <row r="3" spans="1:21" ht="12.75">
      <c r="A3" s="145" t="s">
        <v>203</v>
      </c>
      <c r="B3" s="145"/>
      <c r="C3" s="145"/>
      <c r="D3" s="145"/>
      <c r="E3" s="145"/>
      <c r="F3" s="145"/>
      <c r="G3" s="145"/>
      <c r="H3" s="145"/>
      <c r="I3" s="145"/>
      <c r="J3" s="145"/>
      <c r="K3" s="145"/>
      <c r="L3" s="145"/>
      <c r="M3" s="145"/>
      <c r="N3" s="145"/>
      <c r="O3" s="145"/>
      <c r="P3" s="145"/>
      <c r="Q3" s="145"/>
      <c r="R3" s="145"/>
      <c r="S3" s="145"/>
      <c r="T3" s="145"/>
      <c r="U3" s="145"/>
    </row>
    <row r="4" spans="1:21" ht="12.75">
      <c r="A4" s="375" t="s">
        <v>142</v>
      </c>
      <c r="B4" s="375"/>
      <c r="C4" s="375"/>
      <c r="D4" s="375"/>
      <c r="E4" s="375"/>
      <c r="F4" s="375"/>
      <c r="G4" s="375"/>
      <c r="H4" s="375"/>
      <c r="I4" s="375"/>
      <c r="J4" s="375"/>
      <c r="K4" s="375"/>
      <c r="L4" s="375"/>
      <c r="M4" s="375"/>
      <c r="N4" s="375"/>
      <c r="O4" s="375"/>
      <c r="P4" s="375"/>
      <c r="Q4" s="375"/>
      <c r="R4" s="375"/>
      <c r="S4" s="375"/>
      <c r="T4" s="375"/>
      <c r="U4" s="375"/>
    </row>
    <row r="7" spans="1:21" ht="12.75">
      <c r="A7" s="20"/>
      <c r="B7" s="17"/>
      <c r="C7" s="17"/>
      <c r="D7" s="17"/>
      <c r="E7" s="20"/>
      <c r="F7" s="17"/>
      <c r="G7" s="22"/>
      <c r="H7" s="17"/>
      <c r="I7" s="20"/>
      <c r="J7" s="17"/>
      <c r="K7" s="22"/>
      <c r="L7" s="17"/>
      <c r="M7" s="20"/>
      <c r="N7" s="17"/>
      <c r="O7" s="22"/>
      <c r="P7" s="17"/>
      <c r="Q7" s="280" t="s">
        <v>204</v>
      </c>
      <c r="R7" s="17"/>
      <c r="S7" s="20"/>
      <c r="T7" s="17"/>
      <c r="U7" s="22"/>
    </row>
    <row r="8" spans="1:21" ht="12.75">
      <c r="A8" s="23"/>
      <c r="B8" s="1"/>
      <c r="C8" s="1"/>
      <c r="D8" s="1"/>
      <c r="E8" s="23"/>
      <c r="F8" s="1"/>
      <c r="G8" s="34"/>
      <c r="H8" s="1"/>
      <c r="I8" s="23"/>
      <c r="J8" s="1"/>
      <c r="K8" s="34"/>
      <c r="L8" s="1"/>
      <c r="M8" s="23"/>
      <c r="N8" s="1"/>
      <c r="O8" s="34"/>
      <c r="P8" s="1"/>
      <c r="Q8" s="27" t="s">
        <v>205</v>
      </c>
      <c r="R8" s="1"/>
      <c r="S8" s="23"/>
      <c r="T8" s="1"/>
      <c r="U8" s="34"/>
    </row>
    <row r="9" spans="1:21" ht="12.75">
      <c r="A9" s="23"/>
      <c r="B9" s="1"/>
      <c r="C9" s="1"/>
      <c r="D9" s="1"/>
      <c r="E9" s="376" t="s">
        <v>220</v>
      </c>
      <c r="F9" s="377"/>
      <c r="G9" s="378"/>
      <c r="H9" s="1" t="s">
        <v>77</v>
      </c>
      <c r="I9" s="376" t="s">
        <v>207</v>
      </c>
      <c r="J9" s="377"/>
      <c r="K9" s="378"/>
      <c r="L9" s="1"/>
      <c r="M9" s="376" t="s">
        <v>209</v>
      </c>
      <c r="N9" s="377"/>
      <c r="O9" s="378"/>
      <c r="P9" s="1"/>
      <c r="Q9" s="281" t="s">
        <v>210</v>
      </c>
      <c r="R9" s="1"/>
      <c r="S9" s="376" t="s">
        <v>221</v>
      </c>
      <c r="T9" s="377"/>
      <c r="U9" s="378"/>
    </row>
    <row r="10" spans="1:21" ht="12.75">
      <c r="A10" s="23"/>
      <c r="B10" s="1"/>
      <c r="C10" s="1"/>
      <c r="D10" s="1"/>
      <c r="E10" s="282" t="s">
        <v>211</v>
      </c>
      <c r="F10" s="19"/>
      <c r="G10" s="34"/>
      <c r="H10" s="1"/>
      <c r="I10" s="282" t="s">
        <v>211</v>
      </c>
      <c r="J10" s="19"/>
      <c r="K10" s="34"/>
      <c r="L10" s="1"/>
      <c r="M10" s="282" t="s">
        <v>211</v>
      </c>
      <c r="N10" s="19"/>
      <c r="O10" s="34"/>
      <c r="P10" s="1"/>
      <c r="Q10" s="24"/>
      <c r="R10" s="1"/>
      <c r="S10" s="282" t="s">
        <v>211</v>
      </c>
      <c r="T10" s="19"/>
      <c r="U10" s="34"/>
    </row>
    <row r="11" spans="1:21" ht="12.75">
      <c r="A11" s="23" t="s">
        <v>116</v>
      </c>
      <c r="B11" s="1"/>
      <c r="C11" s="1"/>
      <c r="D11" s="1"/>
      <c r="E11" s="297" t="s">
        <v>78</v>
      </c>
      <c r="F11" s="239" t="s">
        <v>117</v>
      </c>
      <c r="G11" s="285" t="s">
        <v>80</v>
      </c>
      <c r="H11" s="236"/>
      <c r="I11" s="297" t="s">
        <v>78</v>
      </c>
      <c r="J11" s="239" t="s">
        <v>117</v>
      </c>
      <c r="K11" s="285" t="s">
        <v>80</v>
      </c>
      <c r="L11" s="236"/>
      <c r="M11" s="297" t="s">
        <v>78</v>
      </c>
      <c r="N11" s="239" t="s">
        <v>117</v>
      </c>
      <c r="O11" s="285" t="s">
        <v>80</v>
      </c>
      <c r="P11" s="236"/>
      <c r="Q11" s="286" t="s">
        <v>80</v>
      </c>
      <c r="R11" s="236"/>
      <c r="S11" s="297" t="s">
        <v>78</v>
      </c>
      <c r="T11" s="239" t="s">
        <v>117</v>
      </c>
      <c r="U11" s="285" t="s">
        <v>80</v>
      </c>
    </row>
    <row r="12" spans="1:21" ht="12.75">
      <c r="A12" s="23"/>
      <c r="B12" s="1"/>
      <c r="C12" s="1" t="s">
        <v>77</v>
      </c>
      <c r="D12" s="1"/>
      <c r="E12" s="23"/>
      <c r="F12" s="1"/>
      <c r="G12" s="34"/>
      <c r="H12" s="1"/>
      <c r="I12" s="23"/>
      <c r="J12" s="1"/>
      <c r="K12" s="34"/>
      <c r="L12" s="1"/>
      <c r="M12" s="23"/>
      <c r="N12" s="1"/>
      <c r="O12" s="34"/>
      <c r="P12" s="1"/>
      <c r="Q12" s="24"/>
      <c r="R12" s="1"/>
      <c r="S12" s="23"/>
      <c r="T12" s="1"/>
      <c r="U12" s="34"/>
    </row>
    <row r="13" spans="1:21" ht="12.75">
      <c r="A13" s="23" t="s">
        <v>118</v>
      </c>
      <c r="B13" s="1"/>
      <c r="C13" s="1" t="s">
        <v>77</v>
      </c>
      <c r="D13" s="1"/>
      <c r="E13" s="228">
        <v>8079</v>
      </c>
      <c r="F13" s="196">
        <v>8033</v>
      </c>
      <c r="G13" s="154">
        <v>1269649</v>
      </c>
      <c r="H13" s="4"/>
      <c r="I13" s="291" t="s">
        <v>82</v>
      </c>
      <c r="J13" s="292" t="s">
        <v>82</v>
      </c>
      <c r="K13" s="300" t="s">
        <v>82</v>
      </c>
      <c r="L13" s="2"/>
      <c r="M13" s="28" t="s">
        <v>139</v>
      </c>
      <c r="N13" s="2" t="s">
        <v>139</v>
      </c>
      <c r="O13" s="301" t="s">
        <v>82</v>
      </c>
      <c r="P13" s="1"/>
      <c r="Q13" s="264">
        <v>40617</v>
      </c>
      <c r="R13" s="1"/>
      <c r="S13" s="287">
        <v>8079</v>
      </c>
      <c r="T13" s="3">
        <v>8033</v>
      </c>
      <c r="U13" s="242">
        <f>G13+Q13</f>
        <v>1310266</v>
      </c>
    </row>
    <row r="14" spans="1:21" ht="12.75">
      <c r="A14" s="23" t="s">
        <v>119</v>
      </c>
      <c r="B14" s="1"/>
      <c r="C14" s="1" t="s">
        <v>77</v>
      </c>
      <c r="D14" s="1"/>
      <c r="E14" s="228">
        <v>2142</v>
      </c>
      <c r="F14" s="196">
        <v>2225</v>
      </c>
      <c r="G14" s="189">
        <v>349821</v>
      </c>
      <c r="H14" s="1"/>
      <c r="I14" s="291" t="s">
        <v>82</v>
      </c>
      <c r="J14" s="292" t="s">
        <v>82</v>
      </c>
      <c r="K14" s="302" t="s">
        <v>82</v>
      </c>
      <c r="L14" s="2"/>
      <c r="M14" s="28" t="s">
        <v>139</v>
      </c>
      <c r="N14" s="2" t="s">
        <v>139</v>
      </c>
      <c r="O14" s="29" t="s">
        <v>82</v>
      </c>
      <c r="P14" s="1"/>
      <c r="Q14" s="283" t="s">
        <v>139</v>
      </c>
      <c r="R14" s="1"/>
      <c r="S14" s="287">
        <v>2142</v>
      </c>
      <c r="T14" s="3">
        <v>2225</v>
      </c>
      <c r="U14" s="241">
        <v>349821</v>
      </c>
    </row>
    <row r="15" spans="1:21" ht="12.75">
      <c r="A15" s="23" t="s">
        <v>120</v>
      </c>
      <c r="B15" s="1"/>
      <c r="C15" s="1" t="s">
        <v>77</v>
      </c>
      <c r="D15" s="1"/>
      <c r="E15" s="228">
        <v>41</v>
      </c>
      <c r="F15" s="196">
        <v>40</v>
      </c>
      <c r="G15" s="189">
        <v>19275</v>
      </c>
      <c r="H15" s="1"/>
      <c r="I15" s="291" t="s">
        <v>82</v>
      </c>
      <c r="J15" s="292" t="s">
        <v>82</v>
      </c>
      <c r="K15" s="302" t="s">
        <v>82</v>
      </c>
      <c r="L15" s="2"/>
      <c r="M15" s="28" t="s">
        <v>139</v>
      </c>
      <c r="N15" s="2" t="s">
        <v>139</v>
      </c>
      <c r="O15" s="29" t="s">
        <v>82</v>
      </c>
      <c r="P15" s="1"/>
      <c r="Q15" s="283" t="s">
        <v>139</v>
      </c>
      <c r="R15" s="1"/>
      <c r="S15" s="287">
        <v>41</v>
      </c>
      <c r="T15" s="3">
        <v>40</v>
      </c>
      <c r="U15" s="241">
        <v>19275</v>
      </c>
    </row>
    <row r="16" spans="1:21" ht="12.75">
      <c r="A16" s="23" t="s">
        <v>222</v>
      </c>
      <c r="B16" s="1"/>
      <c r="C16" s="1"/>
      <c r="D16" s="1"/>
      <c r="E16" s="23"/>
      <c r="F16" s="1"/>
      <c r="G16" s="34"/>
      <c r="H16" s="1"/>
      <c r="I16" s="291"/>
      <c r="J16" s="292"/>
      <c r="K16" s="300"/>
      <c r="L16" s="2"/>
      <c r="M16" s="28"/>
      <c r="N16" s="2"/>
      <c r="O16" s="29"/>
      <c r="P16" s="1"/>
      <c r="Q16" s="24"/>
      <c r="R16" s="1"/>
      <c r="S16" s="287"/>
      <c r="T16" s="238"/>
      <c r="U16" s="34"/>
    </row>
    <row r="17" spans="1:21" ht="12.75">
      <c r="A17" s="23"/>
      <c r="B17" s="1" t="s">
        <v>121</v>
      </c>
      <c r="C17" s="1" t="s">
        <v>77</v>
      </c>
      <c r="D17" s="1"/>
      <c r="E17" s="288">
        <f>SUM(E13:E15)</f>
        <v>10262</v>
      </c>
      <c r="F17" s="8">
        <f>SUM(F13:F15)</f>
        <v>10298</v>
      </c>
      <c r="G17" s="36">
        <f>SUM(G13:G15)</f>
        <v>1638745</v>
      </c>
      <c r="H17" s="4"/>
      <c r="I17" s="303" t="s">
        <v>82</v>
      </c>
      <c r="J17" s="304" t="s">
        <v>82</v>
      </c>
      <c r="K17" s="305" t="s">
        <v>82</v>
      </c>
      <c r="L17" s="2"/>
      <c r="M17" s="243" t="s">
        <v>139</v>
      </c>
      <c r="N17" s="244" t="s">
        <v>139</v>
      </c>
      <c r="O17" s="37" t="s">
        <v>82</v>
      </c>
      <c r="P17" s="1"/>
      <c r="Q17" s="269">
        <f>SUM(Q13:Q15)</f>
        <v>40617</v>
      </c>
      <c r="R17" s="1" t="s">
        <v>77</v>
      </c>
      <c r="S17" s="288">
        <f>SUM(S13:S15)</f>
        <v>10262</v>
      </c>
      <c r="T17" s="3">
        <f>SUM(T13:T15)</f>
        <v>10298</v>
      </c>
      <c r="U17" s="36">
        <f>SUM(U13:U15)</f>
        <v>1679362</v>
      </c>
    </row>
    <row r="18" spans="1:21" ht="12.75">
      <c r="A18" s="23"/>
      <c r="B18" s="1"/>
      <c r="C18" s="1"/>
      <c r="D18" s="1"/>
      <c r="E18" s="287"/>
      <c r="F18" s="3"/>
      <c r="G18" s="34"/>
      <c r="H18" s="1"/>
      <c r="I18" s="28"/>
      <c r="J18" s="2"/>
      <c r="K18" s="29"/>
      <c r="L18" s="2"/>
      <c r="M18" s="28"/>
      <c r="N18" s="2"/>
      <c r="O18" s="29"/>
      <c r="P18" s="1"/>
      <c r="Q18" s="24"/>
      <c r="R18" s="1"/>
      <c r="S18" s="287"/>
      <c r="T18" s="3"/>
      <c r="U18" s="34"/>
    </row>
    <row r="19" spans="1:21" ht="12.75">
      <c r="A19" s="23" t="s">
        <v>318</v>
      </c>
      <c r="B19" s="1"/>
      <c r="C19" s="1"/>
      <c r="D19" s="1"/>
      <c r="E19" s="287" t="s">
        <v>77</v>
      </c>
      <c r="F19" s="3">
        <v>1464</v>
      </c>
      <c r="G19" s="34"/>
      <c r="H19" s="1"/>
      <c r="I19" s="293"/>
      <c r="J19" s="294" t="s">
        <v>82</v>
      </c>
      <c r="K19" s="29"/>
      <c r="L19" s="2"/>
      <c r="M19" s="28"/>
      <c r="N19" s="2" t="s">
        <v>139</v>
      </c>
      <c r="O19" s="29"/>
      <c r="P19" s="1"/>
      <c r="Q19" s="24"/>
      <c r="R19" s="1"/>
      <c r="S19" s="287"/>
      <c r="T19" s="3">
        <v>1464</v>
      </c>
      <c r="U19" s="34"/>
    </row>
    <row r="20" spans="1:21" ht="12.75">
      <c r="A20" s="23" t="s">
        <v>213</v>
      </c>
      <c r="B20" s="1"/>
      <c r="C20" s="1" t="s">
        <v>77</v>
      </c>
      <c r="D20" s="1"/>
      <c r="E20" s="287"/>
      <c r="F20" s="8">
        <f>SUM(F17:F19)</f>
        <v>11762</v>
      </c>
      <c r="G20" s="34"/>
      <c r="H20" s="1"/>
      <c r="I20" s="293"/>
      <c r="J20" s="298" t="s">
        <v>82</v>
      </c>
      <c r="K20" s="29"/>
      <c r="L20" s="2"/>
      <c r="M20" s="28"/>
      <c r="N20" s="244" t="s">
        <v>139</v>
      </c>
      <c r="O20" s="29"/>
      <c r="P20" s="1"/>
      <c r="Q20" s="24"/>
      <c r="R20" s="1"/>
      <c r="S20" s="287"/>
      <c r="T20" s="8">
        <f>T19+T17</f>
        <v>11762</v>
      </c>
      <c r="U20" s="34"/>
    </row>
    <row r="21" spans="1:21" ht="12.75">
      <c r="A21" s="23"/>
      <c r="B21" s="1"/>
      <c r="C21" s="1"/>
      <c r="D21" s="1"/>
      <c r="E21" s="287"/>
      <c r="F21" s="3"/>
      <c r="G21" s="34"/>
      <c r="H21" s="1"/>
      <c r="I21" s="293"/>
      <c r="J21" s="294"/>
      <c r="K21" s="29"/>
      <c r="L21" s="2"/>
      <c r="M21" s="28"/>
      <c r="N21" s="2"/>
      <c r="O21" s="29"/>
      <c r="P21" s="1"/>
      <c r="Q21" s="24"/>
      <c r="R21" s="1"/>
      <c r="S21" s="287"/>
      <c r="T21" s="3"/>
      <c r="U21" s="34"/>
    </row>
    <row r="22" spans="1:21" ht="12.75">
      <c r="A22" s="23" t="s">
        <v>214</v>
      </c>
      <c r="B22" s="1"/>
      <c r="C22" s="1"/>
      <c r="D22" s="1"/>
      <c r="E22" s="287"/>
      <c r="F22" s="3"/>
      <c r="G22" s="34"/>
      <c r="H22" s="1"/>
      <c r="I22" s="293"/>
      <c r="J22" s="294"/>
      <c r="K22" s="29"/>
      <c r="L22" s="2"/>
      <c r="M22" s="28"/>
      <c r="N22" s="2"/>
      <c r="O22" s="29"/>
      <c r="P22" s="1"/>
      <c r="Q22" s="24"/>
      <c r="R22" s="1"/>
      <c r="S22" s="287"/>
      <c r="T22" s="3"/>
      <c r="U22" s="34"/>
    </row>
    <row r="23" spans="1:21" ht="12.75">
      <c r="A23" s="23"/>
      <c r="B23" s="1" t="s">
        <v>215</v>
      </c>
      <c r="C23" s="1" t="s">
        <v>77</v>
      </c>
      <c r="D23" s="1"/>
      <c r="E23" s="287"/>
      <c r="F23" s="3">
        <v>71</v>
      </c>
      <c r="G23" s="34"/>
      <c r="H23" s="1"/>
      <c r="I23" s="293"/>
      <c r="J23" s="294" t="s">
        <v>82</v>
      </c>
      <c r="K23" s="29"/>
      <c r="L23" s="2"/>
      <c r="M23" s="28"/>
      <c r="N23" s="2" t="s">
        <v>139</v>
      </c>
      <c r="O23" s="29"/>
      <c r="P23" s="1"/>
      <c r="Q23" s="24"/>
      <c r="R23" s="1"/>
      <c r="S23" s="287"/>
      <c r="T23" s="3">
        <v>71</v>
      </c>
      <c r="U23" s="34"/>
    </row>
    <row r="24" spans="1:21" ht="12.75">
      <c r="A24" s="274" t="s">
        <v>216</v>
      </c>
      <c r="B24" s="12"/>
      <c r="C24" s="12"/>
      <c r="D24" s="12"/>
      <c r="E24" s="289"/>
      <c r="F24" s="290">
        <f>SUM(F20:F23)</f>
        <v>11833</v>
      </c>
      <c r="G24" s="26"/>
      <c r="H24" s="12"/>
      <c r="I24" s="306"/>
      <c r="J24" s="299" t="s">
        <v>82</v>
      </c>
      <c r="K24" s="307"/>
      <c r="L24" s="240"/>
      <c r="M24" s="295"/>
      <c r="N24" s="296" t="s">
        <v>139</v>
      </c>
      <c r="O24" s="307"/>
      <c r="P24" s="12"/>
      <c r="Q24" s="38"/>
      <c r="R24" s="12"/>
      <c r="S24" s="289"/>
      <c r="T24" s="290">
        <f>T23+T20</f>
        <v>11833</v>
      </c>
      <c r="U24" s="26"/>
    </row>
    <row r="25" spans="1:21" ht="12.75">
      <c r="A25" s="277"/>
      <c r="B25" s="1"/>
      <c r="C25" s="1"/>
      <c r="D25" s="1"/>
      <c r="E25" s="1"/>
      <c r="F25" s="1"/>
      <c r="G25" s="1"/>
      <c r="H25" s="1"/>
      <c r="I25" s="271"/>
      <c r="J25" s="271"/>
      <c r="K25" s="1"/>
      <c r="L25" s="1"/>
      <c r="M25" s="1"/>
      <c r="N25" s="1"/>
      <c r="O25" s="1"/>
      <c r="P25" s="1"/>
      <c r="Q25" s="1"/>
      <c r="R25" s="1"/>
      <c r="S25" s="1"/>
      <c r="T25" s="1"/>
      <c r="U25" s="1"/>
    </row>
    <row r="27" spans="1:7" ht="12.75">
      <c r="A27" s="146" t="s">
        <v>217</v>
      </c>
      <c r="G27" s="5"/>
    </row>
    <row r="28" spans="1:7" ht="12.75">
      <c r="A28" s="7" t="s">
        <v>319</v>
      </c>
      <c r="G28" s="5"/>
    </row>
    <row r="29" ht="12.75">
      <c r="G29" s="5"/>
    </row>
    <row r="30" spans="1:21" ht="12.75">
      <c r="A30" s="161"/>
      <c r="B30" s="234"/>
      <c r="C30" s="234"/>
      <c r="D30" s="234"/>
      <c r="E30" s="234"/>
      <c r="F30" s="234"/>
      <c r="G30" s="234"/>
      <c r="H30" s="234"/>
      <c r="I30" s="234"/>
      <c r="J30" s="234"/>
      <c r="K30" s="234"/>
      <c r="L30" s="234"/>
      <c r="M30" s="234"/>
      <c r="N30" s="234"/>
      <c r="O30" s="234"/>
      <c r="P30" s="234"/>
      <c r="Q30" s="234"/>
      <c r="R30" s="234"/>
      <c r="S30" s="234"/>
      <c r="T30" s="234"/>
      <c r="U30" s="234"/>
    </row>
    <row r="31" spans="1:21" ht="12.75">
      <c r="A31" s="234"/>
      <c r="B31" s="234"/>
      <c r="C31" s="234"/>
      <c r="D31" s="234"/>
      <c r="E31" s="234"/>
      <c r="F31" s="234"/>
      <c r="G31" s="234"/>
      <c r="H31" s="234"/>
      <c r="I31" s="234"/>
      <c r="J31" s="234"/>
      <c r="K31" s="234"/>
      <c r="L31" s="234"/>
      <c r="M31" s="234"/>
      <c r="N31" s="234"/>
      <c r="O31" s="234"/>
      <c r="P31" s="234"/>
      <c r="Q31" s="234"/>
      <c r="R31" s="234"/>
      <c r="S31" s="234"/>
      <c r="T31" s="234"/>
      <c r="U31" s="234"/>
    </row>
    <row r="32" spans="1:21" ht="12.75">
      <c r="A32" s="234"/>
      <c r="B32" s="234"/>
      <c r="C32" s="234"/>
      <c r="D32" s="234"/>
      <c r="E32" s="234"/>
      <c r="F32" s="234"/>
      <c r="G32" s="234"/>
      <c r="H32" s="234"/>
      <c r="I32" s="234"/>
      <c r="J32" s="234"/>
      <c r="K32" s="234"/>
      <c r="L32" s="234"/>
      <c r="M32" s="234"/>
      <c r="N32" s="234"/>
      <c r="O32" s="234"/>
      <c r="P32" s="234"/>
      <c r="Q32" s="234"/>
      <c r="R32" s="234"/>
      <c r="S32" s="234"/>
      <c r="T32" s="234"/>
      <c r="U32" s="234"/>
    </row>
    <row r="33" spans="1:21" ht="12.75">
      <c r="A33" s="234"/>
      <c r="B33" s="234"/>
      <c r="C33" s="234"/>
      <c r="D33" s="234"/>
      <c r="E33" s="234"/>
      <c r="F33" s="234"/>
      <c r="G33" s="234"/>
      <c r="H33" s="234"/>
      <c r="I33" s="234"/>
      <c r="J33" s="234"/>
      <c r="K33" s="234"/>
      <c r="L33" s="234"/>
      <c r="M33" s="234"/>
      <c r="N33" s="234"/>
      <c r="O33" s="234"/>
      <c r="P33" s="234"/>
      <c r="Q33" s="234"/>
      <c r="R33" s="234"/>
      <c r="S33" s="234"/>
      <c r="T33" s="234"/>
      <c r="U33" s="234"/>
    </row>
    <row r="34" spans="1:21" ht="12.75">
      <c r="A34" s="234"/>
      <c r="B34" s="234"/>
      <c r="C34" s="234"/>
      <c r="D34" s="234"/>
      <c r="E34" s="234"/>
      <c r="F34" s="234"/>
      <c r="G34" s="234"/>
      <c r="H34" s="234"/>
      <c r="I34" s="234"/>
      <c r="J34" s="234"/>
      <c r="K34" s="234"/>
      <c r="L34" s="234"/>
      <c r="M34" s="234"/>
      <c r="N34" s="234"/>
      <c r="O34" s="234"/>
      <c r="P34" s="234"/>
      <c r="Q34" s="234"/>
      <c r="R34" s="234"/>
      <c r="S34" s="234"/>
      <c r="T34" s="234"/>
      <c r="U34" s="234"/>
    </row>
    <row r="35" spans="1:21" ht="12.75">
      <c r="A35" s="234"/>
      <c r="B35" s="234"/>
      <c r="C35" s="234"/>
      <c r="D35" s="234"/>
      <c r="E35" s="234"/>
      <c r="F35" s="234"/>
      <c r="G35" s="234"/>
      <c r="H35" s="234"/>
      <c r="I35" s="234"/>
      <c r="J35" s="234"/>
      <c r="K35" s="234"/>
      <c r="L35" s="234"/>
      <c r="M35" s="234"/>
      <c r="N35" s="234"/>
      <c r="O35" s="234"/>
      <c r="P35" s="234"/>
      <c r="Q35" s="234"/>
      <c r="R35" s="234"/>
      <c r="S35" s="234"/>
      <c r="T35" s="234"/>
      <c r="U35" s="234"/>
    </row>
    <row r="36" spans="1:21" ht="12.75">
      <c r="A36" s="234"/>
      <c r="B36" s="234"/>
      <c r="C36" s="234"/>
      <c r="D36" s="234"/>
      <c r="E36" s="234"/>
      <c r="F36" s="234"/>
      <c r="G36" s="234"/>
      <c r="H36" s="234"/>
      <c r="I36" s="234"/>
      <c r="J36" s="234"/>
      <c r="K36" s="234"/>
      <c r="L36" s="234"/>
      <c r="M36" s="234"/>
      <c r="N36" s="234"/>
      <c r="O36" s="234"/>
      <c r="P36" s="234"/>
      <c r="Q36" s="234"/>
      <c r="R36" s="234"/>
      <c r="S36" s="234"/>
      <c r="T36" s="234"/>
      <c r="U36" s="234"/>
    </row>
    <row r="37" spans="1:21" ht="12.75">
      <c r="A37" s="234"/>
      <c r="B37" s="234"/>
      <c r="C37" s="234"/>
      <c r="D37" s="234"/>
      <c r="E37" s="234"/>
      <c r="F37" s="234"/>
      <c r="G37" s="234"/>
      <c r="H37" s="234"/>
      <c r="I37" s="234"/>
      <c r="J37" s="234"/>
      <c r="K37" s="234"/>
      <c r="L37" s="234"/>
      <c r="M37" s="234"/>
      <c r="N37" s="234"/>
      <c r="O37" s="234"/>
      <c r="P37" s="234"/>
      <c r="Q37" s="234"/>
      <c r="R37" s="234"/>
      <c r="S37" s="234"/>
      <c r="T37" s="234"/>
      <c r="U37" s="234"/>
    </row>
    <row r="39" spans="1:21" ht="12.75">
      <c r="A39" s="278"/>
      <c r="B39" s="278"/>
      <c r="C39" s="278"/>
      <c r="D39" s="278"/>
      <c r="E39" s="278"/>
      <c r="F39" s="278"/>
      <c r="G39" s="278"/>
      <c r="H39" s="278"/>
      <c r="I39" s="278"/>
      <c r="J39" s="278"/>
      <c r="K39" s="278"/>
      <c r="L39" s="278"/>
      <c r="M39" s="278"/>
      <c r="N39" s="278"/>
      <c r="O39" s="278"/>
      <c r="P39" s="278"/>
      <c r="Q39" s="278"/>
      <c r="R39" s="278"/>
      <c r="S39" s="278"/>
      <c r="T39" s="278"/>
      <c r="U39" s="278"/>
    </row>
    <row r="40" spans="1:21" ht="12.75">
      <c r="A40" s="278"/>
      <c r="B40" s="278"/>
      <c r="C40" s="278"/>
      <c r="D40" s="278"/>
      <c r="E40" s="278"/>
      <c r="F40" s="278"/>
      <c r="G40" s="278"/>
      <c r="H40" s="278"/>
      <c r="I40" s="278"/>
      <c r="J40" s="278"/>
      <c r="K40" s="278"/>
      <c r="L40" s="278"/>
      <c r="M40" s="278"/>
      <c r="N40" s="278"/>
      <c r="O40" s="278"/>
      <c r="P40" s="278"/>
      <c r="Q40" s="278"/>
      <c r="R40" s="278"/>
      <c r="S40" s="278"/>
      <c r="T40" s="278"/>
      <c r="U40" s="278"/>
    </row>
    <row r="43" spans="7:11" ht="12.75">
      <c r="G43" s="14"/>
      <c r="K43" s="279"/>
    </row>
    <row r="44" ht="12.75">
      <c r="K44" s="279"/>
    </row>
    <row r="45" ht="12.75">
      <c r="K45" s="279"/>
    </row>
    <row r="46" spans="7:11" ht="12.75">
      <c r="G46" s="1"/>
      <c r="K46" s="279"/>
    </row>
    <row r="47" ht="12.75">
      <c r="G47" s="4"/>
    </row>
    <row r="53" ht="12.75">
      <c r="G53" s="14"/>
    </row>
  </sheetData>
  <mergeCells count="5">
    <mergeCell ref="A4:U4"/>
    <mergeCell ref="S9:U9"/>
    <mergeCell ref="M9:O9"/>
    <mergeCell ref="E9:G9"/>
    <mergeCell ref="I9:K9"/>
  </mergeCells>
  <printOptions horizontalCentered="1"/>
  <pageMargins left="0.75" right="0.75" top="1" bottom="1" header="0.5" footer="0.5"/>
  <pageSetup fitToHeight="1" fitToWidth="1" horizontalDpi="1200" verticalDpi="1200" orientation="landscape" scale="76" r:id="rId1"/>
  <headerFooter alignWithMargins="0">
    <oddHeader>&amp;LG: Crosswalk of 2007 Availability</oddHeader>
    <oddFooter>&amp;CExhibit G - Crosswalk of 2007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56"/>
  <sheetViews>
    <sheetView tabSelected="1" view="pageBreakPreview" zoomScale="60" workbookViewId="0" topLeftCell="A16">
      <selection activeCell="A1" sqref="A1:AA1"/>
    </sheetView>
  </sheetViews>
  <sheetFormatPr defaultColWidth="9.140625" defaultRowHeight="12.75"/>
  <cols>
    <col min="1" max="1" width="50.8515625" style="0" customWidth="1"/>
    <col min="2" max="2" width="2.140625" style="0" customWidth="1"/>
    <col min="3" max="3" width="11.28125" style="0" bestFit="1" customWidth="1"/>
    <col min="4" max="4" width="7.28125" style="0" customWidth="1"/>
    <col min="5" max="5" width="14.00390625" style="15" bestFit="1" customWidth="1"/>
    <col min="6" max="6" width="2.140625" style="0" customWidth="1"/>
    <col min="7" max="8" width="7.28125" style="0" customWidth="1"/>
    <col min="9" max="9" width="14.00390625" style="0" bestFit="1" customWidth="1"/>
    <col min="10" max="10" width="2.140625" style="0" customWidth="1"/>
    <col min="11" max="12" width="7.28125" style="0" customWidth="1"/>
    <col min="13" max="13" width="12.421875" style="0" customWidth="1"/>
    <col min="14" max="14" width="2.140625" style="0" customWidth="1"/>
    <col min="15" max="16" width="7.28125" style="0" customWidth="1"/>
    <col min="17" max="17" width="13.00390625" style="0" bestFit="1" customWidth="1"/>
    <col min="18" max="18" width="2.140625" style="0" customWidth="1"/>
  </cols>
  <sheetData>
    <row r="1" spans="1:18" ht="15.75">
      <c r="A1" s="162" t="s">
        <v>223</v>
      </c>
      <c r="B1" s="163"/>
      <c r="C1" s="163"/>
      <c r="D1" s="163"/>
      <c r="E1" s="164"/>
      <c r="F1" s="163"/>
      <c r="G1" s="165"/>
      <c r="H1" s="165"/>
      <c r="I1" s="165"/>
      <c r="J1" s="165"/>
      <c r="K1" s="165"/>
      <c r="L1" s="165"/>
      <c r="M1" s="165"/>
      <c r="N1" s="165"/>
      <c r="O1" s="165"/>
      <c r="P1" s="165"/>
      <c r="Q1" s="165"/>
      <c r="R1" s="145"/>
    </row>
    <row r="2" spans="1:18" ht="15.75">
      <c r="A2" s="162" t="s">
        <v>75</v>
      </c>
      <c r="B2" s="163"/>
      <c r="C2" s="163"/>
      <c r="D2" s="163"/>
      <c r="E2" s="164"/>
      <c r="F2" s="163"/>
      <c r="G2" s="165"/>
      <c r="H2" s="165"/>
      <c r="I2" s="165"/>
      <c r="J2" s="165"/>
      <c r="K2" s="165"/>
      <c r="L2" s="165"/>
      <c r="M2" s="165"/>
      <c r="N2" s="165"/>
      <c r="O2" s="165"/>
      <c r="P2" s="165"/>
      <c r="Q2" s="165"/>
      <c r="R2" s="145"/>
    </row>
    <row r="3" spans="1:18" ht="15.75">
      <c r="A3" s="163" t="s">
        <v>76</v>
      </c>
      <c r="B3" s="163"/>
      <c r="C3" s="163"/>
      <c r="D3" s="163"/>
      <c r="E3" s="164"/>
      <c r="F3" s="163"/>
      <c r="G3" s="165"/>
      <c r="H3" s="165"/>
      <c r="I3" s="165"/>
      <c r="J3" s="165"/>
      <c r="K3" s="165"/>
      <c r="L3" s="165"/>
      <c r="M3" s="165"/>
      <c r="N3" s="165"/>
      <c r="O3" s="165"/>
      <c r="P3" s="165"/>
      <c r="Q3" s="165"/>
      <c r="R3" s="145"/>
    </row>
    <row r="4" spans="1:18" ht="15.75">
      <c r="A4" s="163"/>
      <c r="B4" s="163"/>
      <c r="C4" s="163"/>
      <c r="D4" s="163"/>
      <c r="E4" s="164"/>
      <c r="F4" s="163"/>
      <c r="G4" s="165"/>
      <c r="H4" s="165"/>
      <c r="I4" s="165"/>
      <c r="J4" s="165"/>
      <c r="K4" s="165"/>
      <c r="L4" s="165"/>
      <c r="M4" s="165"/>
      <c r="N4" s="165"/>
      <c r="O4" s="165"/>
      <c r="P4" s="165"/>
      <c r="Q4" s="165"/>
      <c r="R4" s="145"/>
    </row>
    <row r="5" spans="1:18" ht="15.75">
      <c r="A5" s="166"/>
      <c r="B5" s="167"/>
      <c r="C5" s="399" t="s">
        <v>224</v>
      </c>
      <c r="D5" s="399"/>
      <c r="E5" s="399"/>
      <c r="F5" s="168"/>
      <c r="G5" s="399" t="s">
        <v>225</v>
      </c>
      <c r="H5" s="399"/>
      <c r="I5" s="399"/>
      <c r="J5" s="168"/>
      <c r="K5" s="399" t="s">
        <v>115</v>
      </c>
      <c r="L5" s="399"/>
      <c r="M5" s="399"/>
      <c r="N5" s="168"/>
      <c r="O5" s="399" t="s">
        <v>226</v>
      </c>
      <c r="P5" s="399"/>
      <c r="Q5" s="399"/>
      <c r="R5" s="125"/>
    </row>
    <row r="6" spans="1:18" ht="15.75">
      <c r="A6" s="166" t="s">
        <v>227</v>
      </c>
      <c r="B6" s="169"/>
      <c r="C6" s="170" t="s">
        <v>78</v>
      </c>
      <c r="D6" s="170" t="s">
        <v>117</v>
      </c>
      <c r="E6" s="170" t="s">
        <v>80</v>
      </c>
      <c r="F6" s="171"/>
      <c r="G6" s="170" t="s">
        <v>78</v>
      </c>
      <c r="H6" s="170" t="s">
        <v>117</v>
      </c>
      <c r="I6" s="170" t="s">
        <v>80</v>
      </c>
      <c r="J6" s="171"/>
      <c r="K6" s="170" t="s">
        <v>78</v>
      </c>
      <c r="L6" s="170" t="s">
        <v>117</v>
      </c>
      <c r="M6" s="170" t="s">
        <v>80</v>
      </c>
      <c r="N6" s="171"/>
      <c r="O6" s="170" t="s">
        <v>78</v>
      </c>
      <c r="P6" s="170" t="s">
        <v>117</v>
      </c>
      <c r="Q6" s="170" t="s">
        <v>80</v>
      </c>
      <c r="R6" s="172"/>
    </row>
    <row r="7" spans="1:17" ht="15.75">
      <c r="A7" s="166" t="s">
        <v>228</v>
      </c>
      <c r="B7" s="173" t="s">
        <v>77</v>
      </c>
      <c r="C7" s="174">
        <v>1092</v>
      </c>
      <c r="D7" s="174">
        <v>1052</v>
      </c>
      <c r="E7" s="173">
        <v>126388</v>
      </c>
      <c r="F7" s="174"/>
      <c r="G7" s="174">
        <v>1092</v>
      </c>
      <c r="H7" s="174">
        <v>1052</v>
      </c>
      <c r="I7" s="174">
        <v>131820</v>
      </c>
      <c r="J7" s="174"/>
      <c r="K7" s="174">
        <v>1092</v>
      </c>
      <c r="L7" s="174">
        <v>1052</v>
      </c>
      <c r="M7" s="174">
        <f>+I7*1.05</f>
        <v>138411</v>
      </c>
      <c r="N7" s="174"/>
      <c r="O7" s="174"/>
      <c r="P7" s="174"/>
      <c r="Q7" s="174">
        <f>+M7-I7</f>
        <v>6591</v>
      </c>
    </row>
    <row r="8" spans="1:17" ht="15.75">
      <c r="A8" s="166" t="s">
        <v>229</v>
      </c>
      <c r="B8" s="173" t="s">
        <v>77</v>
      </c>
      <c r="C8" s="174">
        <v>151</v>
      </c>
      <c r="D8" s="175">
        <v>151</v>
      </c>
      <c r="E8" s="173">
        <v>27902.2</v>
      </c>
      <c r="F8" s="174"/>
      <c r="G8" s="174">
        <v>151</v>
      </c>
      <c r="H8" s="175">
        <v>151</v>
      </c>
      <c r="I8" s="174">
        <f>+E8*1.05</f>
        <v>29297.31</v>
      </c>
      <c r="J8" s="174"/>
      <c r="K8" s="174">
        <v>151</v>
      </c>
      <c r="L8" s="175">
        <v>151</v>
      </c>
      <c r="M8" s="174">
        <f>+I8*1.05</f>
        <v>30762.1755</v>
      </c>
      <c r="N8" s="174"/>
      <c r="O8" s="174"/>
      <c r="P8" s="174"/>
      <c r="Q8" s="174">
        <f>+M8-I8</f>
        <v>1464.8654999999999</v>
      </c>
    </row>
    <row r="9" spans="1:17" ht="15.75">
      <c r="A9" s="166" t="s">
        <v>230</v>
      </c>
      <c r="B9" s="173" t="s">
        <v>77</v>
      </c>
      <c r="C9" s="309" t="s">
        <v>231</v>
      </c>
      <c r="D9" s="309" t="s">
        <v>231</v>
      </c>
      <c r="E9" s="173">
        <v>30813.4</v>
      </c>
      <c r="F9" s="174"/>
      <c r="G9" s="309" t="s">
        <v>231</v>
      </c>
      <c r="H9" s="309" t="s">
        <v>231</v>
      </c>
      <c r="I9" s="174">
        <f>+E9*1.05</f>
        <v>32354.070000000003</v>
      </c>
      <c r="J9" s="174"/>
      <c r="K9" s="309" t="s">
        <v>231</v>
      </c>
      <c r="L9" s="309" t="s">
        <v>231</v>
      </c>
      <c r="M9" s="174">
        <f>+I9*1.05</f>
        <v>33971.7735</v>
      </c>
      <c r="N9" s="174"/>
      <c r="O9" s="174"/>
      <c r="P9" s="176" t="s">
        <v>77</v>
      </c>
      <c r="Q9" s="174">
        <f>+M9-I9</f>
        <v>1617.7034999999996</v>
      </c>
    </row>
    <row r="10" spans="1:17" ht="15.75">
      <c r="A10" s="166" t="s">
        <v>232</v>
      </c>
      <c r="B10" s="173" t="s">
        <v>77</v>
      </c>
      <c r="C10" s="174">
        <v>170</v>
      </c>
      <c r="D10" s="175">
        <v>170</v>
      </c>
      <c r="E10" s="173">
        <v>22349.699</v>
      </c>
      <c r="F10" s="174"/>
      <c r="G10" s="174">
        <v>170</v>
      </c>
      <c r="H10" s="175">
        <v>170</v>
      </c>
      <c r="I10" s="174">
        <f>+E10*1.05</f>
        <v>23467.183950000002</v>
      </c>
      <c r="J10" s="174"/>
      <c r="K10" s="174">
        <v>170</v>
      </c>
      <c r="L10" s="175">
        <v>170</v>
      </c>
      <c r="M10" s="174">
        <f>+I10*1.05</f>
        <v>24640.543147500004</v>
      </c>
      <c r="N10" s="174"/>
      <c r="O10" s="174"/>
      <c r="P10" s="174"/>
      <c r="Q10" s="174">
        <f>+M10-I10</f>
        <v>1173.3591975000018</v>
      </c>
    </row>
    <row r="11" spans="1:17" ht="15.75">
      <c r="A11" s="166" t="s">
        <v>233</v>
      </c>
      <c r="B11" s="173" t="s">
        <v>77</v>
      </c>
      <c r="C11" s="174"/>
      <c r="D11" s="175"/>
      <c r="E11" s="173">
        <v>5192.356</v>
      </c>
      <c r="F11" s="174"/>
      <c r="G11" s="174"/>
      <c r="H11" s="175"/>
      <c r="I11" s="174">
        <v>5649</v>
      </c>
      <c r="J11" s="174"/>
      <c r="K11" s="174"/>
      <c r="L11" s="175"/>
      <c r="M11" s="174">
        <v>5649</v>
      </c>
      <c r="N11" s="174"/>
      <c r="O11" s="176"/>
      <c r="P11" s="176"/>
      <c r="Q11" s="174"/>
    </row>
    <row r="12" spans="1:17" ht="15.75">
      <c r="A12" s="166" t="s">
        <v>234</v>
      </c>
      <c r="B12" s="173" t="s">
        <v>77</v>
      </c>
      <c r="C12" s="174"/>
      <c r="D12" s="175"/>
      <c r="E12" s="173">
        <f>291.8+3645.8+1021.67</f>
        <v>4959.27</v>
      </c>
      <c r="F12" s="174"/>
      <c r="G12" s="174"/>
      <c r="H12" s="175"/>
      <c r="I12" s="174">
        <v>5582</v>
      </c>
      <c r="J12" s="174"/>
      <c r="K12" s="174"/>
      <c r="L12" s="175"/>
      <c r="M12" s="174">
        <v>5582</v>
      </c>
      <c r="N12" s="174"/>
      <c r="O12" s="174"/>
      <c r="P12" s="176"/>
      <c r="Q12" s="174"/>
    </row>
    <row r="13" spans="1:17" ht="15.75">
      <c r="A13" s="166" t="s">
        <v>235</v>
      </c>
      <c r="B13" s="173" t="s">
        <v>77</v>
      </c>
      <c r="C13" s="174"/>
      <c r="D13" s="175"/>
      <c r="E13" s="173">
        <f>3665.1+32.46+3.2+40.2+4.7+404.635+80+86.55</f>
        <v>4316.844999999999</v>
      </c>
      <c r="F13" s="174"/>
      <c r="G13" s="174"/>
      <c r="H13" s="175"/>
      <c r="I13" s="174">
        <v>5518</v>
      </c>
      <c r="J13" s="174"/>
      <c r="K13" s="174"/>
      <c r="L13" s="175"/>
      <c r="M13" s="174">
        <v>5518</v>
      </c>
      <c r="N13" s="174"/>
      <c r="O13" s="174"/>
      <c r="P13" s="176"/>
      <c r="Q13" s="174"/>
    </row>
    <row r="14" spans="1:17" ht="15.75">
      <c r="A14" s="166" t="s">
        <v>236</v>
      </c>
      <c r="B14" s="173" t="s">
        <v>77</v>
      </c>
      <c r="C14" s="174"/>
      <c r="D14" s="174"/>
      <c r="E14" s="173">
        <v>3317.5</v>
      </c>
      <c r="F14" s="174"/>
      <c r="G14" s="174"/>
      <c r="H14" s="174"/>
      <c r="I14" s="174">
        <v>4900</v>
      </c>
      <c r="J14" s="174"/>
      <c r="K14" s="174"/>
      <c r="L14" s="174"/>
      <c r="M14" s="174">
        <v>4900</v>
      </c>
      <c r="N14" s="174"/>
      <c r="O14" s="174"/>
      <c r="P14" s="176"/>
      <c r="Q14" s="174"/>
    </row>
    <row r="15" spans="1:17" ht="15.75">
      <c r="A15" s="166" t="s">
        <v>237</v>
      </c>
      <c r="B15" s="173" t="s">
        <v>77</v>
      </c>
      <c r="C15" s="174"/>
      <c r="D15" s="175"/>
      <c r="E15" s="173">
        <f>2123.2+136.4+710.14+42.22+23.467+45.148+52.4</f>
        <v>3132.975</v>
      </c>
      <c r="F15" s="174"/>
      <c r="G15" s="174"/>
      <c r="H15" s="175"/>
      <c r="I15" s="174">
        <v>4600</v>
      </c>
      <c r="J15" s="174"/>
      <c r="K15" s="174"/>
      <c r="L15" s="175"/>
      <c r="M15" s="174">
        <v>4600</v>
      </c>
      <c r="N15" s="174"/>
      <c r="O15" s="174"/>
      <c r="P15" s="176"/>
      <c r="Q15" s="174"/>
    </row>
    <row r="16" spans="1:17" ht="15.75">
      <c r="A16" s="166" t="s">
        <v>238</v>
      </c>
      <c r="B16" s="173" t="s">
        <v>77</v>
      </c>
      <c r="C16" s="174"/>
      <c r="D16" s="175"/>
      <c r="E16" s="173">
        <v>157.3</v>
      </c>
      <c r="F16" s="174"/>
      <c r="G16" s="174"/>
      <c r="H16" s="175"/>
      <c r="I16" s="174">
        <v>3368</v>
      </c>
      <c r="J16" s="174"/>
      <c r="K16" s="174"/>
      <c r="L16" s="175"/>
      <c r="M16" s="174">
        <v>3368</v>
      </c>
      <c r="N16" s="174"/>
      <c r="O16" s="174"/>
      <c r="P16" s="176"/>
      <c r="Q16" s="174"/>
    </row>
    <row r="17" spans="1:17" ht="15.75">
      <c r="A17" s="166" t="s">
        <v>239</v>
      </c>
      <c r="B17" s="173" t="s">
        <v>77</v>
      </c>
      <c r="C17" s="174"/>
      <c r="D17" s="175"/>
      <c r="E17" s="173">
        <v>1178.5</v>
      </c>
      <c r="F17" s="174"/>
      <c r="G17" s="174"/>
      <c r="H17" s="175"/>
      <c r="I17" s="174">
        <v>1376</v>
      </c>
      <c r="J17" s="174"/>
      <c r="K17" s="174"/>
      <c r="L17" s="175"/>
      <c r="M17" s="174">
        <v>1376</v>
      </c>
      <c r="N17" s="174"/>
      <c r="O17" s="174"/>
      <c r="P17" s="175"/>
      <c r="Q17" s="174"/>
    </row>
    <row r="18" spans="1:17" ht="15.75">
      <c r="A18" s="166" t="s">
        <v>240</v>
      </c>
      <c r="B18" s="173" t="s">
        <v>77</v>
      </c>
      <c r="C18" s="174"/>
      <c r="D18" s="175"/>
      <c r="E18" s="173">
        <v>1077.47</v>
      </c>
      <c r="F18" s="174"/>
      <c r="G18" s="174"/>
      <c r="H18" s="175"/>
      <c r="I18" s="174">
        <v>1180</v>
      </c>
      <c r="J18" s="174"/>
      <c r="K18" s="174"/>
      <c r="L18" s="175"/>
      <c r="M18" s="174">
        <v>1180</v>
      </c>
      <c r="N18" s="174"/>
      <c r="O18" s="174"/>
      <c r="P18" s="175"/>
      <c r="Q18" s="174"/>
    </row>
    <row r="19" spans="1:17" ht="15.75">
      <c r="A19" s="166" t="s">
        <v>241</v>
      </c>
      <c r="B19" s="173" t="s">
        <v>77</v>
      </c>
      <c r="C19" s="174"/>
      <c r="D19" s="176"/>
      <c r="E19" s="173">
        <v>47.67</v>
      </c>
      <c r="F19" s="174"/>
      <c r="G19" s="174"/>
      <c r="H19" s="176"/>
      <c r="I19" s="174">
        <v>975</v>
      </c>
      <c r="J19" s="174"/>
      <c r="K19" s="174"/>
      <c r="L19" s="176"/>
      <c r="M19" s="174">
        <v>975</v>
      </c>
      <c r="N19" s="174"/>
      <c r="O19" s="174"/>
      <c r="P19" s="175"/>
      <c r="Q19" s="174"/>
    </row>
    <row r="20" spans="1:17" ht="15.75">
      <c r="A20" s="166" t="s">
        <v>242</v>
      </c>
      <c r="B20" s="173" t="s">
        <v>77</v>
      </c>
      <c r="C20" s="174"/>
      <c r="D20" s="175"/>
      <c r="E20" s="173">
        <v>1.58</v>
      </c>
      <c r="F20" s="174"/>
      <c r="G20" s="174"/>
      <c r="H20" s="175"/>
      <c r="I20" s="174">
        <v>346</v>
      </c>
      <c r="J20" s="174"/>
      <c r="K20" s="174"/>
      <c r="L20" s="175"/>
      <c r="M20" s="174">
        <v>346</v>
      </c>
      <c r="N20" s="174"/>
      <c r="O20" s="174"/>
      <c r="P20" s="175"/>
      <c r="Q20" s="174"/>
    </row>
    <row r="21" spans="1:17" ht="15.75">
      <c r="A21" s="166" t="s">
        <v>243</v>
      </c>
      <c r="B21" s="173" t="s">
        <v>77</v>
      </c>
      <c r="C21" s="174"/>
      <c r="D21" s="176"/>
      <c r="E21" s="173">
        <v>90.36</v>
      </c>
      <c r="F21" s="174"/>
      <c r="G21" s="174"/>
      <c r="H21" s="176"/>
      <c r="I21" s="174">
        <v>234</v>
      </c>
      <c r="J21" s="174"/>
      <c r="K21" s="174"/>
      <c r="L21" s="176"/>
      <c r="M21" s="174">
        <v>234</v>
      </c>
      <c r="N21" s="174"/>
      <c r="O21" s="174"/>
      <c r="P21" s="175"/>
      <c r="Q21" s="174"/>
    </row>
    <row r="22" spans="1:17" ht="15.75">
      <c r="A22" s="166" t="s">
        <v>244</v>
      </c>
      <c r="B22" s="173" t="s">
        <v>77</v>
      </c>
      <c r="C22" s="176"/>
      <c r="D22" s="176"/>
      <c r="E22" s="173">
        <v>544.4</v>
      </c>
      <c r="F22" s="176"/>
      <c r="G22" s="176"/>
      <c r="H22" s="176"/>
      <c r="I22" s="174">
        <v>225</v>
      </c>
      <c r="J22" s="176"/>
      <c r="K22" s="176"/>
      <c r="L22" s="176"/>
      <c r="M22" s="174">
        <v>225</v>
      </c>
      <c r="N22" s="176"/>
      <c r="O22" s="174"/>
      <c r="P22" s="175"/>
      <c r="Q22" s="174"/>
    </row>
    <row r="23" spans="1:17" ht="15.75">
      <c r="A23" s="166" t="s">
        <v>245</v>
      </c>
      <c r="B23" s="173" t="s">
        <v>77</v>
      </c>
      <c r="C23" s="174"/>
      <c r="D23" s="175"/>
      <c r="E23" s="173">
        <v>85</v>
      </c>
      <c r="F23" s="174"/>
      <c r="G23" s="174"/>
      <c r="H23" s="175"/>
      <c r="I23" s="174">
        <v>225</v>
      </c>
      <c r="J23" s="174"/>
      <c r="K23" s="174"/>
      <c r="L23" s="175"/>
      <c r="M23" s="174">
        <v>225</v>
      </c>
      <c r="N23" s="174"/>
      <c r="O23" s="174"/>
      <c r="P23" s="175"/>
      <c r="Q23" s="174"/>
    </row>
    <row r="24" spans="1:17" ht="15.75">
      <c r="A24" s="166" t="s">
        <v>246</v>
      </c>
      <c r="B24" s="173" t="s">
        <v>77</v>
      </c>
      <c r="C24" s="174"/>
      <c r="D24" s="175"/>
      <c r="E24" s="173">
        <v>285.98</v>
      </c>
      <c r="F24" s="174"/>
      <c r="G24" s="174"/>
      <c r="H24" s="175"/>
      <c r="I24" s="174">
        <v>180</v>
      </c>
      <c r="J24" s="174"/>
      <c r="K24" s="174"/>
      <c r="L24" s="175"/>
      <c r="M24" s="174">
        <v>180</v>
      </c>
      <c r="N24" s="174"/>
      <c r="O24" s="174"/>
      <c r="P24" s="174"/>
      <c r="Q24" s="176"/>
    </row>
    <row r="25" spans="1:17" ht="15.75">
      <c r="A25" s="166" t="s">
        <v>247</v>
      </c>
      <c r="B25" s="173" t="s">
        <v>77</v>
      </c>
      <c r="C25" s="174"/>
      <c r="D25" s="176"/>
      <c r="E25" s="173">
        <v>150</v>
      </c>
      <c r="F25" s="174"/>
      <c r="G25" s="174"/>
      <c r="H25" s="176"/>
      <c r="I25" s="174">
        <v>150</v>
      </c>
      <c r="J25" s="174"/>
      <c r="K25" s="174"/>
      <c r="L25" s="176"/>
      <c r="M25" s="174">
        <v>150</v>
      </c>
      <c r="N25" s="174"/>
      <c r="O25" s="174"/>
      <c r="P25" s="175"/>
      <c r="Q25" s="174"/>
    </row>
    <row r="26" spans="1:17" ht="15.75">
      <c r="A26" s="166" t="s">
        <v>248</v>
      </c>
      <c r="B26" s="173" t="s">
        <v>77</v>
      </c>
      <c r="C26" s="174"/>
      <c r="D26" s="175"/>
      <c r="E26" s="173">
        <v>104.8</v>
      </c>
      <c r="F26" s="174"/>
      <c r="G26" s="174"/>
      <c r="H26" s="175"/>
      <c r="I26" s="174">
        <v>134</v>
      </c>
      <c r="J26" s="174"/>
      <c r="K26" s="174"/>
      <c r="L26" s="175"/>
      <c r="M26" s="174">
        <v>134</v>
      </c>
      <c r="N26" s="174"/>
      <c r="O26" s="174"/>
      <c r="P26" s="175"/>
      <c r="Q26" s="174"/>
    </row>
    <row r="27" spans="1:17" ht="15.75">
      <c r="A27" s="166" t="s">
        <v>249</v>
      </c>
      <c r="B27" s="173" t="s">
        <v>77</v>
      </c>
      <c r="C27" s="174"/>
      <c r="D27" s="175"/>
      <c r="E27" s="173">
        <v>0</v>
      </c>
      <c r="F27" s="174"/>
      <c r="G27" s="174"/>
      <c r="H27" s="175"/>
      <c r="I27" s="174">
        <v>132</v>
      </c>
      <c r="J27" s="174"/>
      <c r="K27" s="174"/>
      <c r="L27" s="175"/>
      <c r="M27" s="174">
        <v>132</v>
      </c>
      <c r="N27" s="174"/>
      <c r="O27" s="174"/>
      <c r="P27" s="177"/>
      <c r="Q27" s="174"/>
    </row>
    <row r="28" spans="1:17" ht="15.75">
      <c r="A28" s="166" t="s">
        <v>250</v>
      </c>
      <c r="B28" s="173" t="s">
        <v>77</v>
      </c>
      <c r="C28" s="174"/>
      <c r="D28" s="175"/>
      <c r="E28" s="173"/>
      <c r="F28" s="174"/>
      <c r="G28" s="174"/>
      <c r="H28" s="175"/>
      <c r="I28" s="174">
        <v>104</v>
      </c>
      <c r="J28" s="174"/>
      <c r="K28" s="174"/>
      <c r="L28" s="175"/>
      <c r="M28" s="174">
        <v>104</v>
      </c>
      <c r="N28" s="174"/>
      <c r="O28" s="174"/>
      <c r="P28" s="175"/>
      <c r="Q28" s="174"/>
    </row>
    <row r="29" spans="1:17" ht="15.75">
      <c r="A29" s="166" t="s">
        <v>251</v>
      </c>
      <c r="B29" s="173" t="s">
        <v>77</v>
      </c>
      <c r="C29" s="174"/>
      <c r="D29" s="175"/>
      <c r="E29" s="173">
        <v>185.1</v>
      </c>
      <c r="F29" s="174"/>
      <c r="G29" s="174"/>
      <c r="H29" s="175"/>
      <c r="I29" s="174">
        <v>82</v>
      </c>
      <c r="J29" s="174"/>
      <c r="K29" s="174"/>
      <c r="L29" s="175"/>
      <c r="M29" s="174">
        <v>82</v>
      </c>
      <c r="N29" s="174"/>
      <c r="O29" s="174"/>
      <c r="P29" s="175"/>
      <c r="Q29" s="174"/>
    </row>
    <row r="30" spans="1:17" ht="15.75">
      <c r="A30" s="166" t="s">
        <v>252</v>
      </c>
      <c r="B30" s="173" t="s">
        <v>77</v>
      </c>
      <c r="C30" s="174"/>
      <c r="D30" s="176"/>
      <c r="E30" s="173">
        <v>35.2</v>
      </c>
      <c r="F30" s="174"/>
      <c r="G30" s="174"/>
      <c r="H30" s="176"/>
      <c r="I30" s="174">
        <v>76</v>
      </c>
      <c r="J30" s="174"/>
      <c r="K30" s="174"/>
      <c r="L30" s="176"/>
      <c r="M30" s="174">
        <v>76</v>
      </c>
      <c r="N30" s="174"/>
      <c r="O30" s="174"/>
      <c r="P30" s="175"/>
      <c r="Q30" s="174"/>
    </row>
    <row r="31" spans="1:17" ht="15.75">
      <c r="A31" s="166" t="s">
        <v>253</v>
      </c>
      <c r="B31" s="173" t="s">
        <v>77</v>
      </c>
      <c r="C31" s="174"/>
      <c r="D31" s="176"/>
      <c r="E31" s="173">
        <v>40.67</v>
      </c>
      <c r="F31" s="174"/>
      <c r="G31" s="174"/>
      <c r="H31" s="176"/>
      <c r="I31" s="174">
        <v>60</v>
      </c>
      <c r="J31" s="174"/>
      <c r="K31" s="174"/>
      <c r="L31" s="176"/>
      <c r="M31" s="174">
        <v>60</v>
      </c>
      <c r="N31" s="174"/>
      <c r="O31" s="174"/>
      <c r="P31" s="175"/>
      <c r="Q31" s="174"/>
    </row>
    <row r="32" spans="1:17" ht="15.75">
      <c r="A32" s="166" t="s">
        <v>254</v>
      </c>
      <c r="B32" s="173" t="s">
        <v>77</v>
      </c>
      <c r="C32" s="174"/>
      <c r="D32" s="175"/>
      <c r="E32" s="173">
        <v>27.5</v>
      </c>
      <c r="F32" s="174"/>
      <c r="G32" s="174"/>
      <c r="H32" s="175"/>
      <c r="I32" s="174">
        <v>32</v>
      </c>
      <c r="J32" s="174"/>
      <c r="K32" s="174"/>
      <c r="L32" s="175"/>
      <c r="M32" s="174">
        <v>32</v>
      </c>
      <c r="N32" s="174"/>
      <c r="O32" s="174"/>
      <c r="P32" s="175"/>
      <c r="Q32" s="174"/>
    </row>
    <row r="33" spans="1:17" ht="15.75">
      <c r="A33" s="166" t="s">
        <v>255</v>
      </c>
      <c r="B33" s="173" t="s">
        <v>77</v>
      </c>
      <c r="C33" s="174"/>
      <c r="D33" s="175"/>
      <c r="E33" s="173">
        <v>11.65</v>
      </c>
      <c r="F33" s="174"/>
      <c r="G33" s="174"/>
      <c r="H33" s="175"/>
      <c r="I33" s="174">
        <v>25</v>
      </c>
      <c r="J33" s="174"/>
      <c r="K33" s="174"/>
      <c r="L33" s="175"/>
      <c r="M33" s="174">
        <v>25</v>
      </c>
      <c r="N33" s="174"/>
      <c r="O33" s="174"/>
      <c r="P33" s="175"/>
      <c r="Q33" s="174"/>
    </row>
    <row r="34" spans="1:17" ht="15.75">
      <c r="A34" s="166" t="s">
        <v>256</v>
      </c>
      <c r="B34" s="173" t="s">
        <v>77</v>
      </c>
      <c r="C34" s="174"/>
      <c r="D34" s="175"/>
      <c r="E34" s="173">
        <v>0</v>
      </c>
      <c r="F34" s="174"/>
      <c r="G34" s="174"/>
      <c r="H34" s="175"/>
      <c r="I34" s="174">
        <v>11</v>
      </c>
      <c r="J34" s="174"/>
      <c r="K34" s="174"/>
      <c r="L34" s="175"/>
      <c r="M34" s="174">
        <v>11</v>
      </c>
      <c r="N34" s="174"/>
      <c r="O34" s="174"/>
      <c r="P34" s="175"/>
      <c r="Q34" s="174"/>
    </row>
    <row r="35" spans="1:17" ht="15.75">
      <c r="A35" s="166" t="s">
        <v>257</v>
      </c>
      <c r="B35" s="173" t="s">
        <v>77</v>
      </c>
      <c r="C35" s="174"/>
      <c r="D35" s="174"/>
      <c r="E35" s="173">
        <v>3</v>
      </c>
      <c r="F35" s="174"/>
      <c r="G35" s="174"/>
      <c r="H35" s="174"/>
      <c r="I35" s="174">
        <v>6</v>
      </c>
      <c r="J35" s="174"/>
      <c r="K35" s="174"/>
      <c r="L35" s="174"/>
      <c r="M35" s="174">
        <v>6</v>
      </c>
      <c r="N35" s="174"/>
      <c r="O35" s="174"/>
      <c r="P35" s="175"/>
      <c r="Q35" s="174"/>
    </row>
    <row r="36" spans="1:17" ht="15.75">
      <c r="A36" s="166" t="s">
        <v>258</v>
      </c>
      <c r="B36" s="173" t="s">
        <v>77</v>
      </c>
      <c r="C36" s="174"/>
      <c r="D36" s="176"/>
      <c r="E36" s="173">
        <v>1.8</v>
      </c>
      <c r="F36" s="174"/>
      <c r="G36" s="174"/>
      <c r="H36" s="176"/>
      <c r="I36" s="174">
        <v>5</v>
      </c>
      <c r="J36" s="174"/>
      <c r="K36" s="174"/>
      <c r="L36" s="176"/>
      <c r="M36" s="174">
        <v>5</v>
      </c>
      <c r="N36" s="174"/>
      <c r="O36" s="174"/>
      <c r="P36" s="175"/>
      <c r="Q36" s="174"/>
    </row>
    <row r="37" spans="1:17" ht="15.75">
      <c r="A37" s="166" t="s">
        <v>259</v>
      </c>
      <c r="B37" s="173" t="s">
        <v>77</v>
      </c>
      <c r="C37" s="174"/>
      <c r="D37" s="175"/>
      <c r="E37" s="173">
        <v>0.67</v>
      </c>
      <c r="F37" s="174"/>
      <c r="G37" s="174"/>
      <c r="H37" s="175"/>
      <c r="I37" s="174">
        <v>4</v>
      </c>
      <c r="J37" s="174"/>
      <c r="K37" s="174"/>
      <c r="L37" s="175"/>
      <c r="M37" s="174">
        <v>4</v>
      </c>
      <c r="N37" s="174"/>
      <c r="O37" s="174"/>
      <c r="P37" s="175"/>
      <c r="Q37" s="174"/>
    </row>
    <row r="38" spans="1:17" ht="15.75">
      <c r="A38" s="166" t="s">
        <v>260</v>
      </c>
      <c r="B38" s="173" t="s">
        <v>77</v>
      </c>
      <c r="C38" s="174"/>
      <c r="D38" s="175"/>
      <c r="E38" s="173">
        <v>2.66</v>
      </c>
      <c r="F38" s="174"/>
      <c r="G38" s="174"/>
      <c r="H38" s="175"/>
      <c r="I38" s="174">
        <v>4</v>
      </c>
      <c r="J38" s="174"/>
      <c r="K38" s="174"/>
      <c r="L38" s="175"/>
      <c r="M38" s="174">
        <v>4</v>
      </c>
      <c r="N38" s="174"/>
      <c r="O38" s="174"/>
      <c r="P38" s="175"/>
      <c r="Q38" s="174"/>
    </row>
    <row r="39" spans="1:17" ht="15.75">
      <c r="A39" s="166" t="s">
        <v>261</v>
      </c>
      <c r="B39" s="173" t="s">
        <v>77</v>
      </c>
      <c r="C39" s="174"/>
      <c r="D39" s="175"/>
      <c r="E39" s="173">
        <v>0</v>
      </c>
      <c r="F39" s="174"/>
      <c r="G39" s="174"/>
      <c r="H39" s="175"/>
      <c r="I39" s="174">
        <v>1</v>
      </c>
      <c r="J39" s="174"/>
      <c r="K39" s="174"/>
      <c r="L39" s="175"/>
      <c r="M39" s="174">
        <v>1</v>
      </c>
      <c r="N39" s="174"/>
      <c r="O39" s="174"/>
      <c r="P39" s="175"/>
      <c r="Q39" s="174"/>
    </row>
    <row r="40" spans="1:17" ht="15.75">
      <c r="A40" s="166" t="s">
        <v>262</v>
      </c>
      <c r="B40" s="173" t="s">
        <v>77</v>
      </c>
      <c r="C40" s="174"/>
      <c r="D40" s="175"/>
      <c r="E40" s="173">
        <v>1.43</v>
      </c>
      <c r="F40" s="174"/>
      <c r="G40" s="174"/>
      <c r="H40" s="175"/>
      <c r="I40" s="174">
        <v>1</v>
      </c>
      <c r="J40" s="174"/>
      <c r="K40" s="174"/>
      <c r="L40" s="175"/>
      <c r="M40" s="174">
        <v>1</v>
      </c>
      <c r="N40" s="174"/>
      <c r="O40" s="174"/>
      <c r="P40" s="175"/>
      <c r="Q40" s="174"/>
    </row>
    <row r="41" spans="1:17" ht="15.75">
      <c r="A41" s="166" t="s">
        <v>263</v>
      </c>
      <c r="B41" s="173" t="s">
        <v>77</v>
      </c>
      <c r="C41" s="174"/>
      <c r="D41" s="175"/>
      <c r="E41" s="173">
        <v>0.509</v>
      </c>
      <c r="F41" s="174"/>
      <c r="G41" s="174"/>
      <c r="H41" s="175"/>
      <c r="I41" s="174">
        <v>1</v>
      </c>
      <c r="J41" s="174"/>
      <c r="K41" s="174"/>
      <c r="L41" s="175"/>
      <c r="M41" s="174">
        <v>1</v>
      </c>
      <c r="N41" s="174"/>
      <c r="O41" s="174"/>
      <c r="P41" s="175"/>
      <c r="Q41" s="174"/>
    </row>
    <row r="42" spans="1:17" ht="15.75">
      <c r="A42" s="166" t="s">
        <v>264</v>
      </c>
      <c r="B42" s="173"/>
      <c r="C42" s="174"/>
      <c r="D42" s="175">
        <v>51</v>
      </c>
      <c r="E42" s="308"/>
      <c r="F42" s="174"/>
      <c r="G42" s="174"/>
      <c r="H42" s="175">
        <v>91</v>
      </c>
      <c r="I42" s="174"/>
      <c r="J42" s="174"/>
      <c r="K42" s="174"/>
      <c r="L42" s="175">
        <v>91</v>
      </c>
      <c r="M42" s="174"/>
      <c r="N42" s="174"/>
      <c r="O42" s="174"/>
      <c r="P42" s="175"/>
      <c r="Q42" s="174"/>
    </row>
    <row r="43" spans="1:18" ht="15.75">
      <c r="A43" s="178" t="s">
        <v>265</v>
      </c>
      <c r="B43" s="179"/>
      <c r="C43" s="180">
        <f>SUM(C7:C42)</f>
        <v>1413</v>
      </c>
      <c r="D43" s="180">
        <f>SUM(D7:D42)</f>
        <v>1424</v>
      </c>
      <c r="E43" s="181">
        <f>SUM(E7:E42)</f>
        <v>232405.49399999998</v>
      </c>
      <c r="F43" s="167" t="s">
        <v>77</v>
      </c>
      <c r="G43" s="180">
        <f>SUM(G7:G42)</f>
        <v>1413</v>
      </c>
      <c r="H43" s="180">
        <f>SUM(H7:H42)</f>
        <v>1464</v>
      </c>
      <c r="I43" s="182">
        <f>SUM(I7:I42)</f>
        <v>252124.56395</v>
      </c>
      <c r="J43" s="183"/>
      <c r="K43" s="180">
        <f>SUM(K7:K42)</f>
        <v>1413</v>
      </c>
      <c r="L43" s="180">
        <f>SUM(L7:L42)</f>
        <v>1464</v>
      </c>
      <c r="M43" s="182">
        <f>SUM(M7:M42)</f>
        <v>262971.49214750004</v>
      </c>
      <c r="N43" s="183"/>
      <c r="O43" s="180">
        <f>SUM(O7:O42)</f>
        <v>0</v>
      </c>
      <c r="P43" s="180">
        <f>SUM(P7:P42)</f>
        <v>0</v>
      </c>
      <c r="Q43" s="182">
        <f>SUM(Q7:Q42)</f>
        <v>10846.928197500001</v>
      </c>
      <c r="R43" s="183"/>
    </row>
    <row r="44" spans="1:17" ht="15.75">
      <c r="A44" s="166"/>
      <c r="B44" s="166"/>
      <c r="C44" s="166"/>
      <c r="D44" s="166"/>
      <c r="E44" s="174"/>
      <c r="F44" s="166"/>
      <c r="G44" s="184"/>
      <c r="H44" s="184"/>
      <c r="I44" s="184"/>
      <c r="J44" s="184"/>
      <c r="K44" s="184"/>
      <c r="L44" s="184"/>
      <c r="M44" s="184"/>
      <c r="N44" s="184"/>
      <c r="O44" s="184"/>
      <c r="P44" s="184"/>
      <c r="Q44" s="184"/>
    </row>
    <row r="45" spans="1:17" ht="15.75">
      <c r="A45" s="185"/>
      <c r="B45" s="186"/>
      <c r="C45" s="186"/>
      <c r="D45" s="186"/>
      <c r="E45" s="186"/>
      <c r="F45" s="186"/>
      <c r="G45" s="186"/>
      <c r="H45" s="186"/>
      <c r="I45" s="186"/>
      <c r="J45" s="186"/>
      <c r="K45" s="186"/>
      <c r="L45" s="186"/>
      <c r="M45" s="186"/>
      <c r="N45" s="186"/>
      <c r="O45" s="186"/>
      <c r="P45" s="186"/>
      <c r="Q45" s="184"/>
    </row>
    <row r="46" spans="1:17" ht="15">
      <c r="A46" s="186"/>
      <c r="B46" s="186"/>
      <c r="C46" s="186"/>
      <c r="D46" s="186"/>
      <c r="E46" s="186"/>
      <c r="F46" s="186"/>
      <c r="G46" s="186"/>
      <c r="H46" s="186"/>
      <c r="I46" s="186"/>
      <c r="J46" s="186"/>
      <c r="K46" s="186"/>
      <c r="L46" s="186"/>
      <c r="M46" s="186"/>
      <c r="N46" s="186"/>
      <c r="O46" s="186"/>
      <c r="P46" s="186"/>
      <c r="Q46" s="184"/>
    </row>
    <row r="54" spans="5:8" ht="15.75">
      <c r="E54" s="187"/>
      <c r="H54" s="173"/>
    </row>
    <row r="55" spans="4:8" ht="15.75">
      <c r="D55">
        <f>SUM(D52:D54)</f>
        <v>0</v>
      </c>
      <c r="H55" s="173"/>
    </row>
    <row r="56" ht="12.75">
      <c r="H56" s="15"/>
    </row>
  </sheetData>
  <mergeCells count="4">
    <mergeCell ref="O5:Q5"/>
    <mergeCell ref="K5:M5"/>
    <mergeCell ref="G5:I5"/>
    <mergeCell ref="C5:E5"/>
  </mergeCells>
  <printOptions horizontalCentered="1"/>
  <pageMargins left="0.75" right="0.75" top="1" bottom="1" header="0.5" footer="0.5"/>
  <pageSetup fitToHeight="1" fitToWidth="1" horizontalDpi="1200" verticalDpi="1200" orientation="landscape" scale="69" r:id="rId1"/>
  <headerFooter alignWithMargins="0">
    <oddHeader>&amp;LH: Summary of Reimbursable Resources</oddHeader>
    <oddFooter>&amp;CExhibit H - Summary of Reimbursable Resources</oddFooter>
  </headerFooter>
  <colBreaks count="1" manualBreakCount="1">
    <brk id="17" max="42" man="1"/>
  </colBreaks>
</worksheet>
</file>

<file path=xl/worksheets/sheet8.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60" workbookViewId="0" topLeftCell="A1">
      <selection activeCell="A1" sqref="A1:AA1"/>
    </sheetView>
  </sheetViews>
  <sheetFormatPr defaultColWidth="9.140625" defaultRowHeight="12.75"/>
  <cols>
    <col min="1" max="1" width="2.57421875" style="0" customWidth="1"/>
    <col min="2" max="2" width="39.57421875" style="0" customWidth="1"/>
    <col min="3" max="3" width="1.57421875" style="0" customWidth="1"/>
    <col min="4" max="4" width="10.57421875" style="0" customWidth="1"/>
    <col min="5" max="5" width="12.8515625" style="0" customWidth="1"/>
    <col min="6" max="6" width="11.421875" style="0" customWidth="1"/>
    <col min="7" max="9" width="11.28125" style="0" customWidth="1"/>
    <col min="10" max="10" width="12.8515625" style="0" customWidth="1"/>
    <col min="11" max="11" width="0.71875" style="1" customWidth="1"/>
    <col min="12" max="12" width="9.57421875" style="1" customWidth="1"/>
    <col min="13" max="13" width="11.421875" style="1" customWidth="1"/>
  </cols>
  <sheetData>
    <row r="1" spans="1:10" ht="15.75">
      <c r="A1" s="401" t="s">
        <v>266</v>
      </c>
      <c r="B1" s="401"/>
      <c r="C1" s="401"/>
      <c r="D1" s="401"/>
      <c r="E1" s="401"/>
      <c r="F1" s="401"/>
      <c r="G1" s="401"/>
      <c r="H1" s="401"/>
      <c r="I1" s="401"/>
      <c r="J1" s="401"/>
    </row>
    <row r="2" spans="1:10" ht="12.75">
      <c r="A2" s="402" t="s">
        <v>75</v>
      </c>
      <c r="B2" s="402"/>
      <c r="C2" s="402"/>
      <c r="D2" s="402"/>
      <c r="E2" s="402"/>
      <c r="F2" s="402"/>
      <c r="G2" s="402"/>
      <c r="H2" s="402"/>
      <c r="I2" s="402"/>
      <c r="J2" s="402"/>
    </row>
    <row r="3" spans="1:10" ht="12.75">
      <c r="A3" s="374" t="s">
        <v>267</v>
      </c>
      <c r="B3" s="374"/>
      <c r="C3" s="374"/>
      <c r="D3" s="374"/>
      <c r="E3" s="374"/>
      <c r="F3" s="374"/>
      <c r="G3" s="374"/>
      <c r="H3" s="374"/>
      <c r="I3" s="374"/>
      <c r="J3" s="374"/>
    </row>
    <row r="5" spans="1:11" ht="12.75">
      <c r="A5" s="20"/>
      <c r="B5" s="17"/>
      <c r="C5" s="17"/>
      <c r="D5" s="20"/>
      <c r="E5" s="22"/>
      <c r="F5" s="310"/>
      <c r="G5" s="22"/>
      <c r="H5" s="20"/>
      <c r="I5" s="17"/>
      <c r="J5" s="17"/>
      <c r="K5" s="23"/>
    </row>
    <row r="6" spans="1:11" ht="12.75">
      <c r="A6" s="23"/>
      <c r="B6" s="1"/>
      <c r="C6" s="1"/>
      <c r="D6" s="376">
        <v>2006</v>
      </c>
      <c r="E6" s="378"/>
      <c r="F6" s="403" t="s">
        <v>111</v>
      </c>
      <c r="G6" s="404"/>
      <c r="H6" s="376" t="s">
        <v>115</v>
      </c>
      <c r="I6" s="377"/>
      <c r="J6" s="377"/>
      <c r="K6" s="23"/>
    </row>
    <row r="7" spans="1:13" ht="12.75">
      <c r="A7" s="23"/>
      <c r="B7" s="1"/>
      <c r="C7" s="1"/>
      <c r="D7" s="247"/>
      <c r="E7" s="280" t="s">
        <v>77</v>
      </c>
      <c r="F7" s="280"/>
      <c r="G7" s="249" t="s">
        <v>77</v>
      </c>
      <c r="H7" s="280" t="s">
        <v>268</v>
      </c>
      <c r="I7" s="280"/>
      <c r="J7" s="248" t="s">
        <v>77</v>
      </c>
      <c r="K7" s="23"/>
      <c r="L7" s="2"/>
      <c r="M7" s="2"/>
    </row>
    <row r="8" spans="1:13" ht="12.75">
      <c r="A8" s="25" t="s">
        <v>269</v>
      </c>
      <c r="B8" s="12"/>
      <c r="C8" s="12"/>
      <c r="D8" s="245" t="s">
        <v>270</v>
      </c>
      <c r="E8" s="281" t="s">
        <v>271</v>
      </c>
      <c r="F8" s="281" t="s">
        <v>270</v>
      </c>
      <c r="G8" s="246" t="s">
        <v>273</v>
      </c>
      <c r="H8" s="281" t="s">
        <v>272</v>
      </c>
      <c r="I8" s="281" t="s">
        <v>270</v>
      </c>
      <c r="J8" s="144" t="s">
        <v>273</v>
      </c>
      <c r="K8" s="23"/>
      <c r="L8" s="2"/>
      <c r="M8" s="2"/>
    </row>
    <row r="9" spans="1:11" ht="12.75">
      <c r="A9" s="23"/>
      <c r="B9" s="1"/>
      <c r="C9" s="1"/>
      <c r="D9" s="23"/>
      <c r="E9" s="24"/>
      <c r="F9" s="24"/>
      <c r="G9" s="34"/>
      <c r="H9" s="24"/>
      <c r="I9" s="24"/>
      <c r="J9" s="1"/>
      <c r="K9" s="23"/>
    </row>
    <row r="10" spans="1:11" ht="12.75">
      <c r="A10" s="23" t="s">
        <v>274</v>
      </c>
      <c r="B10" s="1"/>
      <c r="C10" s="1"/>
      <c r="D10" s="312">
        <v>5041</v>
      </c>
      <c r="E10" s="241">
        <v>641</v>
      </c>
      <c r="F10" s="312">
        <v>5151</v>
      </c>
      <c r="G10" s="241">
        <v>641</v>
      </c>
      <c r="H10" s="312">
        <v>158</v>
      </c>
      <c r="I10" s="312">
        <v>5309</v>
      </c>
      <c r="J10" s="3">
        <v>641</v>
      </c>
      <c r="K10" s="23"/>
    </row>
    <row r="11" spans="1:11" ht="12.75">
      <c r="A11" s="23" t="s">
        <v>275</v>
      </c>
      <c r="B11" s="1"/>
      <c r="C11" s="1"/>
      <c r="D11" s="312">
        <v>847</v>
      </c>
      <c r="E11" s="241">
        <v>56</v>
      </c>
      <c r="F11" s="312">
        <v>847</v>
      </c>
      <c r="G11" s="241">
        <v>56</v>
      </c>
      <c r="H11" s="312">
        <v>21</v>
      </c>
      <c r="I11" s="312">
        <v>868</v>
      </c>
      <c r="J11" s="3">
        <v>56</v>
      </c>
      <c r="K11" s="23"/>
    </row>
    <row r="12" spans="1:11" ht="12.75">
      <c r="A12" s="23" t="s">
        <v>276</v>
      </c>
      <c r="B12" s="1"/>
      <c r="C12" s="1"/>
      <c r="D12" s="312">
        <v>1868</v>
      </c>
      <c r="E12" s="241">
        <v>596</v>
      </c>
      <c r="F12" s="312">
        <v>1892</v>
      </c>
      <c r="G12" s="241">
        <v>596</v>
      </c>
      <c r="H12" s="312">
        <v>24</v>
      </c>
      <c r="I12" s="312">
        <v>1916</v>
      </c>
      <c r="J12" s="3">
        <v>596</v>
      </c>
      <c r="K12" s="23"/>
    </row>
    <row r="13" spans="1:11" ht="12.75">
      <c r="A13" s="23" t="s">
        <v>277</v>
      </c>
      <c r="B13" s="1"/>
      <c r="C13" s="1"/>
      <c r="D13" s="312">
        <v>16</v>
      </c>
      <c r="E13" s="316" t="s">
        <v>139</v>
      </c>
      <c r="F13" s="312">
        <v>16</v>
      </c>
      <c r="G13" s="316" t="s">
        <v>139</v>
      </c>
      <c r="H13" s="315" t="s">
        <v>139</v>
      </c>
      <c r="I13" s="312">
        <v>16</v>
      </c>
      <c r="J13" s="6" t="s">
        <v>139</v>
      </c>
      <c r="K13" s="23"/>
    </row>
    <row r="14" spans="1:11" ht="12.75">
      <c r="A14" s="23" t="s">
        <v>278</v>
      </c>
      <c r="B14" s="1"/>
      <c r="C14" s="1"/>
      <c r="D14" s="312">
        <v>23</v>
      </c>
      <c r="E14" s="241">
        <v>30</v>
      </c>
      <c r="F14" s="312">
        <v>23</v>
      </c>
      <c r="G14" s="241">
        <v>30</v>
      </c>
      <c r="H14" s="315" t="s">
        <v>139</v>
      </c>
      <c r="I14" s="312">
        <v>23</v>
      </c>
      <c r="J14" s="3">
        <v>30</v>
      </c>
      <c r="K14" s="23"/>
    </row>
    <row r="15" spans="1:11" ht="12.75">
      <c r="A15" s="23" t="s">
        <v>279</v>
      </c>
      <c r="B15" s="1"/>
      <c r="C15" s="1"/>
      <c r="D15" s="312">
        <v>94</v>
      </c>
      <c r="E15" s="316" t="s">
        <v>139</v>
      </c>
      <c r="F15" s="312">
        <v>94</v>
      </c>
      <c r="G15" s="316" t="s">
        <v>139</v>
      </c>
      <c r="H15" s="315" t="s">
        <v>139</v>
      </c>
      <c r="I15" s="312">
        <v>94</v>
      </c>
      <c r="J15" s="6" t="s">
        <v>139</v>
      </c>
      <c r="K15" s="23"/>
    </row>
    <row r="16" spans="1:11" ht="12.75">
      <c r="A16" s="23" t="s">
        <v>280</v>
      </c>
      <c r="B16" s="1"/>
      <c r="C16" s="1"/>
      <c r="D16" s="312">
        <v>16</v>
      </c>
      <c r="E16" s="316" t="s">
        <v>139</v>
      </c>
      <c r="F16" s="312">
        <v>16</v>
      </c>
      <c r="G16" s="316" t="s">
        <v>139</v>
      </c>
      <c r="H16" s="315" t="s">
        <v>139</v>
      </c>
      <c r="I16" s="312">
        <v>16</v>
      </c>
      <c r="J16" s="6" t="s">
        <v>139</v>
      </c>
      <c r="K16" s="23"/>
    </row>
    <row r="17" spans="1:11" ht="12.75">
      <c r="A17" s="23" t="s">
        <v>281</v>
      </c>
      <c r="B17" s="1"/>
      <c r="C17" s="1"/>
      <c r="D17" s="312">
        <v>28</v>
      </c>
      <c r="E17" s="316" t="s">
        <v>139</v>
      </c>
      <c r="F17" s="312">
        <v>28</v>
      </c>
      <c r="G17" s="316" t="s">
        <v>139</v>
      </c>
      <c r="H17" s="315" t="s">
        <v>139</v>
      </c>
      <c r="I17" s="312">
        <v>28</v>
      </c>
      <c r="J17" s="6" t="s">
        <v>139</v>
      </c>
      <c r="K17" s="23"/>
    </row>
    <row r="18" spans="1:11" ht="12.75">
      <c r="A18" s="23" t="s">
        <v>282</v>
      </c>
      <c r="B18" s="1"/>
      <c r="C18" s="1"/>
      <c r="D18" s="312">
        <v>201</v>
      </c>
      <c r="E18" s="316" t="s">
        <v>139</v>
      </c>
      <c r="F18" s="312">
        <v>201</v>
      </c>
      <c r="G18" s="316" t="s">
        <v>139</v>
      </c>
      <c r="H18" s="315" t="s">
        <v>139</v>
      </c>
      <c r="I18" s="312">
        <v>201</v>
      </c>
      <c r="J18" s="6" t="s">
        <v>139</v>
      </c>
      <c r="K18" s="23"/>
    </row>
    <row r="19" spans="1:11" ht="12.75">
      <c r="A19" s="23" t="s">
        <v>283</v>
      </c>
      <c r="B19" s="1"/>
      <c r="C19" s="1"/>
      <c r="D19" s="312">
        <v>1308</v>
      </c>
      <c r="E19" s="241">
        <v>18</v>
      </c>
      <c r="F19" s="312">
        <v>1310</v>
      </c>
      <c r="G19" s="241">
        <v>18</v>
      </c>
      <c r="H19" s="315" t="s">
        <v>139</v>
      </c>
      <c r="I19" s="312">
        <v>1310</v>
      </c>
      <c r="J19" s="3">
        <v>18</v>
      </c>
      <c r="K19" s="23"/>
    </row>
    <row r="20" spans="1:11" ht="12.75">
      <c r="A20" s="23" t="s">
        <v>284</v>
      </c>
      <c r="B20" s="1"/>
      <c r="C20" s="1"/>
      <c r="D20" s="312">
        <v>268</v>
      </c>
      <c r="E20" s="241">
        <v>72</v>
      </c>
      <c r="F20" s="312">
        <v>296</v>
      </c>
      <c r="G20" s="241">
        <v>72</v>
      </c>
      <c r="H20" s="315" t="s">
        <v>139</v>
      </c>
      <c r="I20" s="312">
        <v>296</v>
      </c>
      <c r="J20" s="3">
        <v>72</v>
      </c>
      <c r="K20" s="23"/>
    </row>
    <row r="21" spans="1:11" ht="12.75">
      <c r="A21" s="23" t="s">
        <v>285</v>
      </c>
      <c r="B21" s="1"/>
      <c r="C21" s="1"/>
      <c r="D21" s="312">
        <v>28</v>
      </c>
      <c r="E21" s="315" t="s">
        <v>139</v>
      </c>
      <c r="F21" s="312">
        <v>28</v>
      </c>
      <c r="G21" s="316" t="s">
        <v>139</v>
      </c>
      <c r="H21" s="315" t="s">
        <v>139</v>
      </c>
      <c r="I21" s="312">
        <v>28</v>
      </c>
      <c r="J21" s="6" t="s">
        <v>139</v>
      </c>
      <c r="K21" s="23"/>
    </row>
    <row r="22" spans="1:11" ht="12.75">
      <c r="A22" s="23" t="s">
        <v>286</v>
      </c>
      <c r="B22" s="1"/>
      <c r="C22" s="1"/>
      <c r="D22" s="312">
        <v>11</v>
      </c>
      <c r="E22" s="315" t="s">
        <v>139</v>
      </c>
      <c r="F22" s="312">
        <v>11</v>
      </c>
      <c r="G22" s="316" t="s">
        <v>139</v>
      </c>
      <c r="H22" s="315" t="s">
        <v>139</v>
      </c>
      <c r="I22" s="312">
        <v>11</v>
      </c>
      <c r="J22" s="6" t="s">
        <v>139</v>
      </c>
      <c r="K22" s="23"/>
    </row>
    <row r="23" spans="1:11" ht="12.75">
      <c r="A23" s="23" t="s">
        <v>287</v>
      </c>
      <c r="B23" s="1"/>
      <c r="C23" s="1"/>
      <c r="D23" s="312">
        <v>23</v>
      </c>
      <c r="E23" s="315" t="s">
        <v>139</v>
      </c>
      <c r="F23" s="312">
        <v>23</v>
      </c>
      <c r="G23" s="316" t="s">
        <v>139</v>
      </c>
      <c r="H23" s="315" t="s">
        <v>139</v>
      </c>
      <c r="I23" s="312">
        <v>23</v>
      </c>
      <c r="J23" s="6" t="s">
        <v>139</v>
      </c>
      <c r="K23" s="23"/>
    </row>
    <row r="24" spans="1:11" ht="12.75">
      <c r="A24" s="23" t="s">
        <v>288</v>
      </c>
      <c r="B24" s="1"/>
      <c r="C24" s="1"/>
      <c r="D24" s="312">
        <v>10</v>
      </c>
      <c r="E24" s="315" t="s">
        <v>139</v>
      </c>
      <c r="F24" s="312">
        <v>10</v>
      </c>
      <c r="G24" s="316" t="s">
        <v>139</v>
      </c>
      <c r="H24" s="315" t="s">
        <v>139</v>
      </c>
      <c r="I24" s="312">
        <v>10</v>
      </c>
      <c r="J24" s="6" t="s">
        <v>139</v>
      </c>
      <c r="K24" s="23"/>
    </row>
    <row r="25" spans="1:11" ht="12.75">
      <c r="A25" s="23" t="s">
        <v>289</v>
      </c>
      <c r="B25" s="1"/>
      <c r="C25" s="1"/>
      <c r="D25" s="312">
        <v>315</v>
      </c>
      <c r="E25" s="315" t="s">
        <v>139</v>
      </c>
      <c r="F25" s="312">
        <v>316</v>
      </c>
      <c r="G25" s="316" t="s">
        <v>139</v>
      </c>
      <c r="H25" s="315" t="s">
        <v>139</v>
      </c>
      <c r="I25" s="312">
        <v>316</v>
      </c>
      <c r="J25" s="6" t="s">
        <v>139</v>
      </c>
      <c r="K25" s="23"/>
    </row>
    <row r="26" spans="1:11" ht="12.75">
      <c r="A26" s="23"/>
      <c r="B26" s="1" t="s">
        <v>290</v>
      </c>
      <c r="C26" s="1"/>
      <c r="D26" s="313">
        <f>SUM(D10:D25)</f>
        <v>10097</v>
      </c>
      <c r="E26" s="313">
        <f aca="true" t="shared" si="0" ref="E26:J26">SUM(E10:E25)</f>
        <v>1413</v>
      </c>
      <c r="F26" s="313">
        <f t="shared" si="0"/>
        <v>10262</v>
      </c>
      <c r="G26" s="313">
        <f t="shared" si="0"/>
        <v>1413</v>
      </c>
      <c r="H26" s="313">
        <f t="shared" si="0"/>
        <v>203</v>
      </c>
      <c r="I26" s="313">
        <f t="shared" si="0"/>
        <v>10465</v>
      </c>
      <c r="J26" s="313">
        <f t="shared" si="0"/>
        <v>1413</v>
      </c>
      <c r="K26" s="23"/>
    </row>
    <row r="27" spans="1:13" ht="12.75">
      <c r="A27" s="23" t="s">
        <v>291</v>
      </c>
      <c r="B27" s="1"/>
      <c r="C27" s="1"/>
      <c r="D27" s="314">
        <v>224</v>
      </c>
      <c r="E27" s="315" t="s">
        <v>139</v>
      </c>
      <c r="F27" s="315">
        <v>224</v>
      </c>
      <c r="G27" s="316" t="s">
        <v>139</v>
      </c>
      <c r="H27" s="315" t="s">
        <v>82</v>
      </c>
      <c r="I27" s="315">
        <v>224</v>
      </c>
      <c r="J27" s="6" t="s">
        <v>139</v>
      </c>
      <c r="K27" s="23"/>
      <c r="L27" s="2"/>
      <c r="M27" s="2"/>
    </row>
    <row r="28" spans="1:13" ht="12.75">
      <c r="A28" s="23" t="s">
        <v>292</v>
      </c>
      <c r="B28" s="1"/>
      <c r="C28" s="1"/>
      <c r="D28" s="314">
        <v>9873</v>
      </c>
      <c r="E28" s="315">
        <f>E26</f>
        <v>1413</v>
      </c>
      <c r="F28" s="315">
        <v>10038</v>
      </c>
      <c r="G28" s="315">
        <f>G26</f>
        <v>1413</v>
      </c>
      <c r="H28" s="315">
        <v>203</v>
      </c>
      <c r="I28" s="315">
        <v>10241</v>
      </c>
      <c r="J28" s="315">
        <f>J26</f>
        <v>1413</v>
      </c>
      <c r="K28" s="23"/>
      <c r="L28" s="2"/>
      <c r="M28" s="2"/>
    </row>
    <row r="29" spans="1:13" ht="12.75">
      <c r="A29" s="23" t="s">
        <v>293</v>
      </c>
      <c r="B29" s="1"/>
      <c r="C29" s="1"/>
      <c r="D29" s="314" t="s">
        <v>139</v>
      </c>
      <c r="E29" s="315" t="s">
        <v>139</v>
      </c>
      <c r="F29" s="315" t="s">
        <v>139</v>
      </c>
      <c r="G29" s="316" t="s">
        <v>139</v>
      </c>
      <c r="H29" s="315" t="s">
        <v>139</v>
      </c>
      <c r="I29" s="315" t="s">
        <v>139</v>
      </c>
      <c r="J29" s="6" t="s">
        <v>139</v>
      </c>
      <c r="K29" s="23"/>
      <c r="L29" s="2"/>
      <c r="M29" s="2"/>
    </row>
    <row r="30" spans="1:11" ht="12.75">
      <c r="A30" s="25"/>
      <c r="B30" s="12" t="s">
        <v>294</v>
      </c>
      <c r="C30" s="12"/>
      <c r="D30" s="313">
        <f>D27+D28</f>
        <v>10097</v>
      </c>
      <c r="E30" s="317">
        <f>E28</f>
        <v>1413</v>
      </c>
      <c r="F30" s="313">
        <f>F27+F28</f>
        <v>10262</v>
      </c>
      <c r="G30" s="317">
        <f>G28</f>
        <v>1413</v>
      </c>
      <c r="H30" s="317">
        <v>203</v>
      </c>
      <c r="I30" s="313">
        <f>I27+I28</f>
        <v>10465</v>
      </c>
      <c r="J30" s="317">
        <f>J28</f>
        <v>1413</v>
      </c>
      <c r="K30" s="23"/>
    </row>
    <row r="32" ht="12.75">
      <c r="A32" s="39" t="s">
        <v>295</v>
      </c>
    </row>
    <row r="34" spans="1:13" ht="12.75" customHeight="1">
      <c r="A34" s="400" t="s">
        <v>296</v>
      </c>
      <c r="B34" s="400"/>
      <c r="C34" s="400"/>
      <c r="D34" s="400"/>
      <c r="E34" s="400"/>
      <c r="F34" s="400"/>
      <c r="G34" s="400"/>
      <c r="H34" s="400"/>
      <c r="I34" s="400"/>
      <c r="J34" s="400"/>
      <c r="K34" s="311"/>
      <c r="L34" s="311"/>
      <c r="M34" s="311"/>
    </row>
    <row r="35" spans="1:13" ht="12.75">
      <c r="A35" s="400"/>
      <c r="B35" s="400"/>
      <c r="C35" s="400"/>
      <c r="D35" s="400"/>
      <c r="E35" s="400"/>
      <c r="F35" s="400"/>
      <c r="G35" s="400"/>
      <c r="H35" s="400"/>
      <c r="I35" s="400"/>
      <c r="J35" s="400"/>
      <c r="K35" s="311"/>
      <c r="L35" s="311"/>
      <c r="M35" s="311"/>
    </row>
  </sheetData>
  <mergeCells count="7">
    <mergeCell ref="A34:J35"/>
    <mergeCell ref="A1:J1"/>
    <mergeCell ref="A2:J2"/>
    <mergeCell ref="A3:J3"/>
    <mergeCell ref="F6:G6"/>
    <mergeCell ref="D6:E6"/>
    <mergeCell ref="H6:J6"/>
  </mergeCells>
  <printOptions horizontalCentered="1"/>
  <pageMargins left="0.75" right="0.75" top="1" bottom="1" header="0.5" footer="0.5"/>
  <pageSetup fitToHeight="1" fitToWidth="1" horizontalDpi="1200" verticalDpi="1200" orientation="landscape" scale="97" r:id="rId1"/>
  <headerFooter alignWithMargins="0">
    <oddHeader>&amp;LI: Detail of Permanent Positions by Category</oddHeader>
    <oddFooter>&amp;CExhibit I - Detail of Permanent Positions by Category</oddFooter>
  </headerFooter>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tabSelected="1" view="pageBreakPreview" zoomScale="60" workbookViewId="0" topLeftCell="A1">
      <selection activeCell="A1" sqref="A1:AA1"/>
    </sheetView>
  </sheetViews>
  <sheetFormatPr defaultColWidth="9.140625" defaultRowHeight="12.75"/>
  <cols>
    <col min="1" max="1" width="2.57421875" style="0" customWidth="1"/>
    <col min="2" max="2" width="33.8515625" style="0" customWidth="1"/>
    <col min="3" max="3" width="0.71875" style="0" customWidth="1"/>
    <col min="5" max="5" width="12.28125" style="0" customWidth="1"/>
    <col min="6" max="6" width="0.85546875" style="1" customWidth="1"/>
  </cols>
  <sheetData>
    <row r="1" spans="1:6" ht="12.75">
      <c r="A1" s="402" t="s">
        <v>297</v>
      </c>
      <c r="B1" s="402"/>
      <c r="C1" s="402"/>
      <c r="D1" s="402"/>
      <c r="E1" s="402"/>
      <c r="F1" s="318"/>
    </row>
    <row r="2" spans="1:6" ht="12.75">
      <c r="A2" s="402" t="s">
        <v>75</v>
      </c>
      <c r="B2" s="402"/>
      <c r="C2" s="402"/>
      <c r="D2" s="402"/>
      <c r="E2" s="402"/>
      <c r="F2" s="194"/>
    </row>
    <row r="3" spans="1:6" ht="12.75">
      <c r="A3" s="402" t="s">
        <v>203</v>
      </c>
      <c r="B3" s="402"/>
      <c r="C3" s="402"/>
      <c r="D3" s="402"/>
      <c r="E3" s="402"/>
      <c r="F3" s="194"/>
    </row>
    <row r="4" spans="1:6" ht="12.75">
      <c r="A4" s="406" t="s">
        <v>142</v>
      </c>
      <c r="B4" s="406"/>
      <c r="C4" s="406"/>
      <c r="D4" s="406"/>
      <c r="E4" s="406"/>
      <c r="F4" s="194"/>
    </row>
    <row r="5" spans="1:6" ht="12.75">
      <c r="A5" s="5"/>
      <c r="B5" s="5"/>
      <c r="C5" s="5"/>
      <c r="D5" s="5"/>
      <c r="E5" s="5"/>
      <c r="F5" s="152"/>
    </row>
    <row r="6" spans="1:6" ht="12.75">
      <c r="A6" s="5"/>
      <c r="B6" s="5"/>
      <c r="C6" s="148"/>
      <c r="D6" s="193"/>
      <c r="E6" s="193"/>
      <c r="F6" s="319"/>
    </row>
    <row r="7" spans="1:6" ht="12.75">
      <c r="A7" s="5"/>
      <c r="B7" s="5"/>
      <c r="C7" s="151"/>
      <c r="D7" s="405" t="s">
        <v>298</v>
      </c>
      <c r="E7" s="405"/>
      <c r="F7" s="319"/>
    </row>
    <row r="8" spans="1:6" ht="12.75">
      <c r="A8" s="5"/>
      <c r="B8" s="5" t="s">
        <v>299</v>
      </c>
      <c r="C8" s="188"/>
      <c r="D8" s="195" t="s">
        <v>300</v>
      </c>
      <c r="E8" s="195" t="s">
        <v>80</v>
      </c>
      <c r="F8" s="320"/>
    </row>
    <row r="9" spans="1:6" ht="12.75">
      <c r="A9" s="148" t="s">
        <v>301</v>
      </c>
      <c r="B9" s="150"/>
      <c r="C9" s="151"/>
      <c r="D9" s="152"/>
      <c r="E9" s="149"/>
      <c r="F9" s="151"/>
    </row>
    <row r="10" spans="1:6" ht="12.75">
      <c r="A10" s="151"/>
      <c r="B10" s="153" t="s">
        <v>302</v>
      </c>
      <c r="C10" s="151" t="s">
        <v>77</v>
      </c>
      <c r="D10" s="196">
        <v>21</v>
      </c>
      <c r="E10" s="155">
        <v>1016</v>
      </c>
      <c r="F10" s="191"/>
    </row>
    <row r="11" spans="1:6" ht="12.75">
      <c r="A11" s="151"/>
      <c r="B11" s="153" t="s">
        <v>303</v>
      </c>
      <c r="C11" s="151" t="s">
        <v>77</v>
      </c>
      <c r="D11" s="196">
        <v>24</v>
      </c>
      <c r="E11" s="196">
        <v>963</v>
      </c>
      <c r="F11" s="191"/>
    </row>
    <row r="12" spans="1:6" ht="12.75">
      <c r="A12" s="151"/>
      <c r="B12" s="153" t="s">
        <v>304</v>
      </c>
      <c r="C12" s="151" t="s">
        <v>77</v>
      </c>
      <c r="D12" s="196">
        <v>158</v>
      </c>
      <c r="E12" s="196">
        <v>25474</v>
      </c>
      <c r="F12" s="191"/>
    </row>
    <row r="13" spans="1:6" ht="12.75">
      <c r="A13" s="151" t="s">
        <v>305</v>
      </c>
      <c r="B13" s="153"/>
      <c r="C13" s="148" t="s">
        <v>77</v>
      </c>
      <c r="D13" s="197">
        <f>SUM(D10:D12)</f>
        <v>203</v>
      </c>
      <c r="E13" s="321">
        <f>SUM(E10:E12)</f>
        <v>27453</v>
      </c>
      <c r="F13" s="228"/>
    </row>
    <row r="14" spans="1:6" ht="12.75">
      <c r="A14" s="151" t="s">
        <v>306</v>
      </c>
      <c r="B14" s="153"/>
      <c r="C14" s="151" t="s">
        <v>77</v>
      </c>
      <c r="D14" s="196"/>
      <c r="E14" s="196"/>
      <c r="F14" s="228"/>
    </row>
    <row r="15" spans="1:6" ht="12.75">
      <c r="A15" s="151" t="s">
        <v>307</v>
      </c>
      <c r="B15" s="153"/>
      <c r="C15" s="151" t="s">
        <v>77</v>
      </c>
      <c r="D15" s="157">
        <v>-101</v>
      </c>
      <c r="E15" s="157">
        <v>-10490</v>
      </c>
      <c r="F15" s="156"/>
    </row>
    <row r="16" spans="1:6" ht="12.75">
      <c r="A16" s="151" t="s">
        <v>308</v>
      </c>
      <c r="B16" s="153"/>
      <c r="C16" s="151" t="s">
        <v>77</v>
      </c>
      <c r="D16" s="196"/>
      <c r="E16" s="196"/>
      <c r="F16" s="228"/>
    </row>
    <row r="17" spans="1:6" ht="12.75">
      <c r="A17" s="151"/>
      <c r="B17" s="153" t="s">
        <v>322</v>
      </c>
      <c r="C17" s="148" t="s">
        <v>77</v>
      </c>
      <c r="D17" s="197">
        <f>SUM(D13:D16)</f>
        <v>102</v>
      </c>
      <c r="E17" s="321">
        <f>SUM(E13:E16)</f>
        <v>16963</v>
      </c>
      <c r="F17" s="228"/>
    </row>
    <row r="18" spans="1:6" ht="12.75">
      <c r="A18" s="151" t="s">
        <v>323</v>
      </c>
      <c r="B18" s="153"/>
      <c r="C18" s="151" t="s">
        <v>77</v>
      </c>
      <c r="D18" s="196"/>
      <c r="E18" s="196">
        <v>1537</v>
      </c>
      <c r="F18" s="228"/>
    </row>
    <row r="19" spans="1:6" ht="12.75">
      <c r="A19" s="151" t="s">
        <v>324</v>
      </c>
      <c r="B19" s="153"/>
      <c r="C19" s="151" t="s">
        <v>77</v>
      </c>
      <c r="D19" s="196"/>
      <c r="E19" s="196">
        <v>321</v>
      </c>
      <c r="F19" s="228"/>
    </row>
    <row r="20" spans="1:6" ht="12.75">
      <c r="A20" s="151" t="s">
        <v>325</v>
      </c>
      <c r="B20" s="153"/>
      <c r="C20" s="151" t="s">
        <v>77</v>
      </c>
      <c r="D20" s="196"/>
      <c r="E20" s="196">
        <v>16</v>
      </c>
      <c r="F20" s="228"/>
    </row>
    <row r="21" spans="1:6" ht="12.75">
      <c r="A21" s="151" t="s">
        <v>326</v>
      </c>
      <c r="B21" s="153"/>
      <c r="C21" s="151" t="s">
        <v>77</v>
      </c>
      <c r="D21" s="196"/>
      <c r="E21" s="196">
        <v>142</v>
      </c>
      <c r="F21" s="228"/>
    </row>
    <row r="22" spans="1:6" ht="12.75">
      <c r="A22" s="151" t="s">
        <v>327</v>
      </c>
      <c r="B22" s="153"/>
      <c r="C22" s="151" t="s">
        <v>77</v>
      </c>
      <c r="D22" s="196"/>
      <c r="E22" s="196">
        <v>38</v>
      </c>
      <c r="F22" s="228"/>
    </row>
    <row r="23" spans="1:6" ht="12.75">
      <c r="A23" s="151" t="s">
        <v>328</v>
      </c>
      <c r="B23" s="153"/>
      <c r="C23" s="151" t="s">
        <v>77</v>
      </c>
      <c r="D23" s="196"/>
      <c r="E23" s="196"/>
      <c r="F23" s="228"/>
    </row>
    <row r="24" spans="1:6" ht="12.75">
      <c r="A24" s="151" t="s">
        <v>329</v>
      </c>
      <c r="B24" s="153"/>
      <c r="C24" s="151" t="s">
        <v>77</v>
      </c>
      <c r="D24" s="196"/>
      <c r="E24" s="196"/>
      <c r="F24" s="228"/>
    </row>
    <row r="25" spans="1:6" ht="12.75">
      <c r="A25" s="151" t="s">
        <v>330</v>
      </c>
      <c r="B25" s="153"/>
      <c r="C25" s="151" t="s">
        <v>77</v>
      </c>
      <c r="D25" s="196"/>
      <c r="E25" s="196">
        <v>775</v>
      </c>
      <c r="F25" s="228"/>
    </row>
    <row r="26" spans="1:6" ht="12.75">
      <c r="A26" s="151" t="s">
        <v>331</v>
      </c>
      <c r="B26" s="153"/>
      <c r="C26" s="151" t="s">
        <v>77</v>
      </c>
      <c r="D26" s="196"/>
      <c r="E26" s="196">
        <v>352</v>
      </c>
      <c r="F26" s="228"/>
    </row>
    <row r="27" spans="1:6" ht="12.75">
      <c r="A27" s="151" t="s">
        <v>332</v>
      </c>
      <c r="B27" s="153"/>
      <c r="C27" s="151" t="s">
        <v>77</v>
      </c>
      <c r="D27" s="196"/>
      <c r="E27" s="196">
        <v>8</v>
      </c>
      <c r="F27" s="228"/>
    </row>
    <row r="28" spans="1:6" ht="12.75">
      <c r="A28" s="151" t="s">
        <v>333</v>
      </c>
      <c r="B28" s="153"/>
      <c r="C28" s="151" t="s">
        <v>77</v>
      </c>
      <c r="D28" s="196"/>
      <c r="E28" s="196">
        <v>160</v>
      </c>
      <c r="F28" s="228"/>
    </row>
    <row r="29" spans="1:6" ht="12.75">
      <c r="A29" s="151" t="s">
        <v>334</v>
      </c>
      <c r="B29" s="153"/>
      <c r="C29" s="151" t="s">
        <v>77</v>
      </c>
      <c r="D29" s="196"/>
      <c r="E29" s="196">
        <v>661</v>
      </c>
      <c r="F29" s="228"/>
    </row>
    <row r="30" spans="1:6" ht="12.75">
      <c r="A30" s="151"/>
      <c r="B30" s="153" t="s">
        <v>335</v>
      </c>
      <c r="C30" s="151" t="s">
        <v>77</v>
      </c>
      <c r="D30" s="196"/>
      <c r="E30" s="196"/>
      <c r="F30" s="228"/>
    </row>
    <row r="31" spans="1:6" ht="12.75">
      <c r="A31" s="158"/>
      <c r="B31" s="159" t="s">
        <v>336</v>
      </c>
      <c r="C31" s="188" t="s">
        <v>77</v>
      </c>
      <c r="D31" s="190">
        <v>102</v>
      </c>
      <c r="E31" s="322">
        <f>SUM(E17:E30)</f>
        <v>20973</v>
      </c>
      <c r="F31" s="228"/>
    </row>
    <row r="32" spans="1:6" ht="12.75">
      <c r="A32" s="5"/>
      <c r="B32" s="5"/>
      <c r="C32" s="5"/>
      <c r="D32" s="5"/>
      <c r="E32" s="5"/>
      <c r="F32" s="152"/>
    </row>
    <row r="33" spans="1:6" ht="12.75">
      <c r="A33" s="5"/>
      <c r="B33" s="5"/>
      <c r="C33" s="5"/>
      <c r="D33" s="5"/>
      <c r="E33" s="5"/>
      <c r="F33" s="152"/>
    </row>
    <row r="34" spans="1:6" ht="12.75">
      <c r="A34" s="5"/>
      <c r="B34" s="5"/>
      <c r="C34" s="5"/>
      <c r="D34" s="5"/>
      <c r="E34" s="5"/>
      <c r="F34" s="152"/>
    </row>
  </sheetData>
  <mergeCells count="5">
    <mergeCell ref="D7:E7"/>
    <mergeCell ref="A1:E1"/>
    <mergeCell ref="A2:E2"/>
    <mergeCell ref="A3:E3"/>
    <mergeCell ref="A4:E4"/>
  </mergeCells>
  <printOptions horizontalCentered="1"/>
  <pageMargins left="0.75" right="0.75" top="1" bottom="1" header="0.5" footer="0.5"/>
  <pageSetup fitToHeight="1" fitToWidth="1" horizontalDpi="1200" verticalDpi="1200" orientation="landscape" r:id="rId1"/>
  <headerFooter alignWithMargins="0">
    <oddHeader>&amp;LJ: Financial Analysis of Program Changes</oddHeader>
    <oddFooter>&amp;CExhibit J - Financial Analysis of Program Changes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Attorneys Offices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cmoore3</dc:creator>
  <cp:keywords/>
  <dc:description/>
  <cp:lastModifiedBy>cmoore3</cp:lastModifiedBy>
  <cp:lastPrinted>2007-01-30T17:02:49Z</cp:lastPrinted>
  <dcterms:created xsi:type="dcterms:W3CDTF">2007-01-12T16:18:41Z</dcterms:created>
  <dcterms:modified xsi:type="dcterms:W3CDTF">2007-01-30T21:24:23Z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-39085451</vt:i4>
  </property>
  <property fmtid="{D5CDD505-2E9C-101B-9397-08002B2CF9AE}" pid="4" name="_NewReviewCyc">
    <vt:lpwstr/>
  </property>
  <property fmtid="{D5CDD505-2E9C-101B-9397-08002B2CF9AE}" pid="5" name="_EmailSubje">
    <vt:lpwstr>USA President's Budget Request FY 2008</vt:lpwstr>
  </property>
  <property fmtid="{D5CDD505-2E9C-101B-9397-08002B2CF9AE}" pid="6" name="_AuthorEma">
    <vt:lpwstr>CMoore3@usa.doj.gov</vt:lpwstr>
  </property>
  <property fmtid="{D5CDD505-2E9C-101B-9397-08002B2CF9AE}" pid="7" name="_AuthorEmailDisplayNa">
    <vt:lpwstr>Moore, Carter (USAEO)</vt:lpwstr>
  </property>
</Properties>
</file>