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2120" windowHeight="8340" tabRatio="863" firstSheet="10" activeTab="12"/>
  </bookViews>
  <sheets>
    <sheet name="A-1" sheetId="1" r:id="rId1"/>
    <sheet name="A-2" sheetId="2" r:id="rId2"/>
    <sheet name="A-3 " sheetId="3" r:id="rId3"/>
    <sheet name="A-4 " sheetId="4" r:id="rId4"/>
    <sheet name="Data for figure 1-1" sheetId="5" r:id="rId5"/>
    <sheet name="A-5 " sheetId="6" r:id="rId6"/>
    <sheet name="Data for figure 1-2" sheetId="7" r:id="rId7"/>
    <sheet name="A-6 " sheetId="8" r:id="rId8"/>
    <sheet name="A-7 " sheetId="9" r:id="rId9"/>
    <sheet name="Data for figure 1-3(a)" sheetId="10" r:id="rId10"/>
    <sheet name="Data for figure 1-3(b)" sheetId="11" r:id="rId11"/>
    <sheet name="A-8 " sheetId="12" r:id="rId12"/>
    <sheet name="A-9 " sheetId="13" r:id="rId13"/>
  </sheets>
  <definedNames>
    <definedName name="_xlnm.Print_Area" localSheetId="2">'A-3 '!$A$1:$I$28</definedName>
    <definedName name="_xlnm.Print_Area" localSheetId="12">'A-9 '!$B$1:$L$26</definedName>
  </definedNames>
  <calcPr fullCalcOnLoad="1" iterate="1" iterateCount="1" iterateDelta="0"/>
</workbook>
</file>

<file path=xl/sharedStrings.xml><?xml version="1.0" encoding="utf-8"?>
<sst xmlns="http://schemas.openxmlformats.org/spreadsheetml/2006/main" count="581" uniqueCount="275">
  <si>
    <t>National Highway System</t>
  </si>
  <si>
    <t xml:space="preserve">  Interstate</t>
  </si>
  <si>
    <t xml:space="preserve">  Local</t>
  </si>
  <si>
    <t>Total</t>
  </si>
  <si>
    <t xml:space="preserve">  Collector</t>
  </si>
  <si>
    <t>State</t>
  </si>
  <si>
    <t>Total of Both</t>
  </si>
  <si>
    <t>%</t>
  </si>
  <si>
    <t>United States</t>
  </si>
  <si>
    <t>Montana</t>
  </si>
  <si>
    <t>California</t>
  </si>
  <si>
    <t>Nebraska</t>
  </si>
  <si>
    <t>Alabama</t>
  </si>
  <si>
    <t>Nevada</t>
  </si>
  <si>
    <t>Alaska</t>
  </si>
  <si>
    <t>New Hampshire</t>
  </si>
  <si>
    <t>Arizona</t>
  </si>
  <si>
    <t>New Jersey</t>
  </si>
  <si>
    <t>Arkansas</t>
  </si>
  <si>
    <t>New Mexico</t>
  </si>
  <si>
    <t>Colorado</t>
  </si>
  <si>
    <t>New York</t>
  </si>
  <si>
    <t>Connecticut</t>
  </si>
  <si>
    <t>North Carolina</t>
  </si>
  <si>
    <t>Delaware</t>
  </si>
  <si>
    <t>North Dakota</t>
  </si>
  <si>
    <t>District of Columbia</t>
  </si>
  <si>
    <t>Ohio</t>
  </si>
  <si>
    <t>Florida</t>
  </si>
  <si>
    <t>Oklahoma</t>
  </si>
  <si>
    <t>Georgia</t>
  </si>
  <si>
    <t>Oregon</t>
  </si>
  <si>
    <t>Hawaii</t>
  </si>
  <si>
    <t>Pennsylvania</t>
  </si>
  <si>
    <t>Idaho</t>
  </si>
  <si>
    <t>Rhode Island</t>
  </si>
  <si>
    <t>Illinois</t>
  </si>
  <si>
    <t>South Carolina</t>
  </si>
  <si>
    <t>Indiana</t>
  </si>
  <si>
    <t>South Dakota</t>
  </si>
  <si>
    <t>Iowa</t>
  </si>
  <si>
    <t>Tennessee</t>
  </si>
  <si>
    <t>Kansas</t>
  </si>
  <si>
    <t>Texas</t>
  </si>
  <si>
    <t>Kentucky</t>
  </si>
  <si>
    <t>Utah</t>
  </si>
  <si>
    <t>Louisiana</t>
  </si>
  <si>
    <t>Vermont</t>
  </si>
  <si>
    <t>Maine</t>
  </si>
  <si>
    <t>Virginia</t>
  </si>
  <si>
    <t>Maryland</t>
  </si>
  <si>
    <t>Washington</t>
  </si>
  <si>
    <t>Massachusetts</t>
  </si>
  <si>
    <t>West Virginia</t>
  </si>
  <si>
    <t>Michigan</t>
  </si>
  <si>
    <t>Wisconsin</t>
  </si>
  <si>
    <t>Minnesota</t>
  </si>
  <si>
    <t>Wyoming</t>
  </si>
  <si>
    <t>Mississippi</t>
  </si>
  <si>
    <t>Missouri</t>
  </si>
  <si>
    <t>Year</t>
  </si>
  <si>
    <t>Total # of Bridges</t>
  </si>
  <si>
    <t>#</t>
  </si>
  <si>
    <t>Interstate</t>
  </si>
  <si>
    <t>Local</t>
  </si>
  <si>
    <t>Rural</t>
  </si>
  <si>
    <t>Urban</t>
  </si>
  <si>
    <t>Total rural and urban</t>
  </si>
  <si>
    <t>Structurally deficient</t>
  </si>
  <si>
    <t>Functionally obsolete</t>
  </si>
  <si>
    <t>Facility</t>
  </si>
  <si>
    <t>Financing or operating authority</t>
  </si>
  <si>
    <t>Location</t>
  </si>
  <si>
    <t xml:space="preserve">Length in miles </t>
  </si>
  <si>
    <t>Toll collection direction</t>
  </si>
  <si>
    <t>Electronic collection system</t>
  </si>
  <si>
    <t>State highway agency</t>
  </si>
  <si>
    <t>County</t>
  </si>
  <si>
    <t>Town, township, municipal</t>
  </si>
  <si>
    <t xml:space="preserve">   Good</t>
  </si>
  <si>
    <t xml:space="preserve">   Fair</t>
  </si>
  <si>
    <t xml:space="preserve">   Mediocre </t>
  </si>
  <si>
    <t xml:space="preserve">   Poor</t>
  </si>
  <si>
    <t>Interstate (total reported)</t>
  </si>
  <si>
    <t xml:space="preserve">   Very good </t>
  </si>
  <si>
    <t xml:space="preserve">   Not reported</t>
  </si>
  <si>
    <t xml:space="preserve"> </t>
  </si>
  <si>
    <t>Light rail</t>
  </si>
  <si>
    <t>Commuter rail</t>
  </si>
  <si>
    <t>Miles of track</t>
  </si>
  <si>
    <t>Number of crossings</t>
  </si>
  <si>
    <t>Number of stations</t>
  </si>
  <si>
    <t>Number of ADA accessible stations</t>
  </si>
  <si>
    <t>Transit agency</t>
  </si>
  <si>
    <t>Exclusive right-of-way</t>
  </si>
  <si>
    <t>Controlled right-of-way</t>
  </si>
  <si>
    <r>
      <t>Other jurisdiction</t>
    </r>
    <r>
      <rPr>
        <vertAlign val="superscript"/>
        <sz val="10"/>
        <rFont val="Futura Md BT"/>
        <family val="2"/>
      </rPr>
      <t>1</t>
    </r>
  </si>
  <si>
    <r>
      <t>Federal agency</t>
    </r>
    <r>
      <rPr>
        <vertAlign val="superscript"/>
        <sz val="10"/>
        <rFont val="Futura Md BT"/>
        <family val="2"/>
      </rPr>
      <t>2</t>
    </r>
  </si>
  <si>
    <t xml:space="preserve">Interstate </t>
  </si>
  <si>
    <t xml:space="preserve">Other Principal Arterial </t>
  </si>
  <si>
    <t>Other Freeways &amp; Expressways</t>
  </si>
  <si>
    <t xml:space="preserve">Urban Minor Arterial </t>
  </si>
  <si>
    <t>Urban Collector</t>
  </si>
  <si>
    <t>Other principal arterial</t>
  </si>
  <si>
    <t>Minor arterial</t>
  </si>
  <si>
    <t>Major arterial</t>
  </si>
  <si>
    <t>Minor collector</t>
  </si>
  <si>
    <t xml:space="preserve">  Other principal arterial</t>
  </si>
  <si>
    <t xml:space="preserve">  Minor arterial</t>
  </si>
  <si>
    <t>Other federal-aid highway</t>
  </si>
  <si>
    <t>Other principal arterial (total reported)</t>
  </si>
  <si>
    <t>Minor arterial (total reported)</t>
  </si>
  <si>
    <t>Major collector (total reported)</t>
  </si>
  <si>
    <t xml:space="preserve">Other principal arterial </t>
  </si>
  <si>
    <t>Major collector</t>
  </si>
  <si>
    <t>Urban minor arterial (total reported)</t>
  </si>
  <si>
    <t>Urban collector (total reported)</t>
  </si>
  <si>
    <t xml:space="preserve">Urban minor arterial </t>
  </si>
  <si>
    <t>Urban collector</t>
  </si>
  <si>
    <t>Other freeways and expressways (total reported)</t>
  </si>
  <si>
    <t xml:space="preserve">  Other freeways and expressways</t>
  </si>
  <si>
    <t>Other freeways and expressways</t>
  </si>
  <si>
    <t>(number)</t>
  </si>
  <si>
    <t>(percent)</t>
  </si>
  <si>
    <t>Total of both</t>
  </si>
  <si>
    <t xml:space="preserve">Structurally deficient  </t>
  </si>
  <si>
    <t>Mixed          right-of-way</t>
  </si>
  <si>
    <t>Heavy rail</t>
  </si>
  <si>
    <t>All bridges</t>
  </si>
  <si>
    <t>Vehicular toll ferries</t>
  </si>
  <si>
    <t>Directional route-miles</t>
  </si>
  <si>
    <t>From Irwin to Carlisle</t>
  </si>
  <si>
    <t>No</t>
  </si>
  <si>
    <t>From Carlisle to Valley Forge</t>
  </si>
  <si>
    <t>Northeastern Extension</t>
  </si>
  <si>
    <t>PA Turnpike Commission</t>
  </si>
  <si>
    <t>From Irwin to Ohio Line</t>
  </si>
  <si>
    <t>From Valley Forge to Delaware River Bridge</t>
  </si>
  <si>
    <t>Vacation Charters Limited</t>
  </si>
  <si>
    <t>Greensburg Bypass</t>
  </si>
  <si>
    <t>From US 22 to New Stanton</t>
  </si>
  <si>
    <t>N</t>
  </si>
  <si>
    <t>Beaver Valley Expressway</t>
  </si>
  <si>
    <t xml:space="preserve">Monvalley Expressway </t>
  </si>
  <si>
    <t>West</t>
  </si>
  <si>
    <t xml:space="preserve">Dingman's Ferry </t>
  </si>
  <si>
    <t>Tacony-Palmyra</t>
  </si>
  <si>
    <t>Burlington-Bristol</t>
  </si>
  <si>
    <t>Trenton-Morrisville</t>
  </si>
  <si>
    <t>Easton-Phillipsburg</t>
  </si>
  <si>
    <t>Portland-Columbia</t>
  </si>
  <si>
    <t>Milford-Montague</t>
  </si>
  <si>
    <t>New Hope-Lambertville</t>
  </si>
  <si>
    <t>Betsy Ross</t>
  </si>
  <si>
    <t>Commodore John Barry</t>
  </si>
  <si>
    <t>Fayette/Washington County, Joint Ferry Service</t>
  </si>
  <si>
    <t>Millersburg</t>
  </si>
  <si>
    <t>Altoona Metro Transit</t>
  </si>
  <si>
    <t>Table 1-3: Pennsylvania Toll Roads: 2001</t>
  </si>
  <si>
    <t>Table 1-5: Pennsylvania Road Condition by Functional System -- Rural</t>
  </si>
  <si>
    <t>Table 1-6: Pennsylvania Road Condition by Functional System -- Urban</t>
  </si>
  <si>
    <r>
      <t>SOURCE:</t>
    </r>
    <r>
      <rPr>
        <sz val="10"/>
        <rFont val="Futura Md BT"/>
        <family val="2"/>
      </rPr>
      <t xml:space="preserve"> U.S. Department of Transportation, Federal Highway Administration, </t>
    </r>
    <r>
      <rPr>
        <i/>
        <sz val="10"/>
        <rFont val="Futura Md BT"/>
        <family val="2"/>
      </rPr>
      <t xml:space="preserve">Highway Statistics, </t>
    </r>
    <r>
      <rPr>
        <sz val="10"/>
        <rFont val="Futura Md BT"/>
        <family val="2"/>
      </rPr>
      <t>Washington, DC: annual editions, table HM-20, available at http://www.fhwa.dot.gov/ohim/hs00/hm20.htm as of Feb. 1, 2002.</t>
    </r>
  </si>
  <si>
    <t>Table 1-2: Pennsylvania Public Road Length, Miles by Ownership: 2000</t>
  </si>
  <si>
    <t xml:space="preserve">Z </t>
  </si>
  <si>
    <r>
      <t>SOURCE</t>
    </r>
    <r>
      <rPr>
        <sz val="10"/>
        <rFont val="Futura Md BT"/>
        <family val="2"/>
      </rPr>
      <t xml:space="preserve">: U.S. Department of Transportation, Federal Highway Administration, </t>
    </r>
    <r>
      <rPr>
        <i/>
        <sz val="10"/>
        <rFont val="Futura Md BT"/>
        <family val="2"/>
      </rPr>
      <t xml:space="preserve">Highway Statistics, </t>
    </r>
    <r>
      <rPr>
        <sz val="10"/>
        <rFont val="Futura Md BT"/>
        <family val="2"/>
      </rPr>
      <t>Washington, DC: annual editions, table HM-14, available at http://www.fhwa.dot.gov/ohim/hs00/hm14.htm as of Feb. 1, 2002.</t>
    </r>
  </si>
  <si>
    <r>
      <t xml:space="preserve">1 </t>
    </r>
    <r>
      <rPr>
        <sz val="10"/>
        <rFont val="Futura Md BT"/>
        <family val="2"/>
      </rPr>
      <t>Includes state park, state toll, other state agency, other local agency, and roadways not identified by ownership.</t>
    </r>
  </si>
  <si>
    <r>
      <t xml:space="preserve">2 </t>
    </r>
    <r>
      <rPr>
        <sz val="10"/>
        <rFont val="Futura Md BT"/>
        <family val="2"/>
      </rPr>
      <t>Roadways in federal parks, forests, and reservations that are not part of the state and local highway systems.</t>
    </r>
  </si>
  <si>
    <t>Table 1-1: Pennsylvania Public Road Length, Miles by Functional System</t>
  </si>
  <si>
    <t>Nonfederal-aid highway</t>
  </si>
  <si>
    <t>Noninterstate</t>
  </si>
  <si>
    <t>Both ways</t>
  </si>
  <si>
    <t>DE River Port Authority</t>
  </si>
  <si>
    <t>DE River Joint Toll Bridge Commission</t>
  </si>
  <si>
    <t>Burlington County Bridge Commission</t>
  </si>
  <si>
    <t>NJ and PA Turnpike Authority</t>
  </si>
  <si>
    <r>
      <t>KEY</t>
    </r>
    <r>
      <rPr>
        <sz val="10"/>
        <rFont val="Futura Md BT"/>
        <family val="2"/>
      </rPr>
      <t>: N = data do not exist.</t>
    </r>
  </si>
  <si>
    <r>
      <t xml:space="preserve">NOTE:  </t>
    </r>
    <r>
      <rPr>
        <sz val="10"/>
        <rFont val="Futura Md BT"/>
        <family val="2"/>
      </rPr>
      <t>In 2000, the Federal Highway Administration began reporting road condition for rural major collectors using the International Roughness Index, if available.  In prior years, data were only available using the Present Serviceability Rating.</t>
    </r>
  </si>
  <si>
    <r>
      <t>NOTE:</t>
    </r>
    <r>
      <rPr>
        <sz val="10"/>
        <rFont val="Futura Md BT"/>
        <family val="2"/>
      </rPr>
      <t xml:space="preserve">  In 2000, the Federal Highway Administration began reporting road condition for urban minor arterials and urban collectors using the International Roughness Index, if available.  In prior years, data were only available using the Present Serviceability Rating.</t>
    </r>
  </si>
  <si>
    <t>(Miles)</t>
  </si>
  <si>
    <r>
      <t>SOURCE FOR DATA ON THIS PAGE:</t>
    </r>
    <r>
      <rPr>
        <sz val="10"/>
        <rFont val="Futura Md BT"/>
        <family val="2"/>
      </rPr>
      <t xml:space="preserve"> U.S. Department of Transportation, Federal Highway Administration, </t>
    </r>
    <r>
      <rPr>
        <i/>
        <sz val="10"/>
        <rFont val="Futura Md BT"/>
        <family val="2"/>
      </rPr>
      <t xml:space="preserve">Highway Statistics, </t>
    </r>
    <r>
      <rPr>
        <sz val="10"/>
        <rFont val="Futura Md BT"/>
        <family val="2"/>
      </rPr>
      <t>Washington, DC: annual editions, tables HM-63 and HM-64, available at http://www.fhwa.dot.gov/ as of Feb. 1, 2002.</t>
    </r>
  </si>
  <si>
    <r>
      <t>NOTE FOR DATA ON THIS PAGE:</t>
    </r>
    <r>
      <rPr>
        <sz val="10"/>
        <rFont val="Futura Md BT"/>
        <family val="2"/>
      </rPr>
      <t xml:space="preserve"> Road condition is based on measured pavement roughness using the International Roughness Index (IRI). IRI is a measure of surface condition.  A comprehensive measure of pavement condition would require data on other pavement distresses such as rutting, cracking, and faulting.  </t>
    </r>
  </si>
  <si>
    <r>
      <t>SOURCE:</t>
    </r>
    <r>
      <rPr>
        <sz val="10"/>
        <rFont val="Futura Md BT"/>
        <family val="2"/>
      </rPr>
      <t xml:space="preserve"> U.S. Department of Transportation, Federal Highway Administration, </t>
    </r>
    <r>
      <rPr>
        <i/>
        <sz val="10"/>
        <rFont val="Futura Md BT"/>
        <family val="2"/>
      </rPr>
      <t>National Bridge Inventory: Deficient Bridges by State and Highway System,</t>
    </r>
    <r>
      <rPr>
        <sz val="10"/>
        <rFont val="Futura Md BT"/>
        <family val="2"/>
      </rPr>
      <t xml:space="preserve"> Washington, DC: 2001, available at http://www.fhwa.dot.gov/bridge/britab.htm as of Jan. 31, 2002.   </t>
    </r>
  </si>
  <si>
    <t>Table 1-7:  Highway Bridge Condition: 2001</t>
  </si>
  <si>
    <t>Figure 1-3: Highway Bridge Condition</t>
  </si>
  <si>
    <t>Table 1-8: Characteristics of Directly Operated Motor Bus Transit in Pennsylvania: 2000</t>
  </si>
  <si>
    <t xml:space="preserve">Directly operated transit is service provided by a public transit agency using its own employees to operate transit vehicles.  Transit service purchased under contract by a public transit agency is not considered directly operated transit.
</t>
  </si>
  <si>
    <t>Berks Area Reading Transportation Authority</t>
  </si>
  <si>
    <t>Cambria County Transit Authority</t>
  </si>
  <si>
    <t>G G and C Bus Company</t>
  </si>
  <si>
    <t>Harrisburg-Capital Area (Capital Area Transit)</t>
  </si>
  <si>
    <t>Lackawanna Transit System</t>
  </si>
  <si>
    <t>Lehigh and Northampton Transportation Authority</t>
  </si>
  <si>
    <t>Luzerne County Transportation Authority</t>
  </si>
  <si>
    <t>Red Rose Transit Authority</t>
  </si>
  <si>
    <r>
      <t>SOURCE:</t>
    </r>
    <r>
      <rPr>
        <sz val="9"/>
        <rFont val="Futura Md BT"/>
        <family val="2"/>
      </rPr>
      <t xml:space="preserve"> U.S. Department of Transportation, Federal Transit Administration, National Transit Database, Data Tables, available at http://www.ntdprogram.com/ as of Feb. 19, 2002.</t>
    </r>
  </si>
  <si>
    <r>
      <t>NOTES:</t>
    </r>
    <r>
      <rPr>
        <sz val="9"/>
        <rFont val="Futura Md BT"/>
        <family val="2"/>
      </rPr>
      <t xml:space="preserve"> Directional route-miles is the mileage in each direction over which public transportation vehicles travel while in revenue service.  Directional route-miles are a measure of the facility or roadway, not the service carried on the facility such as the number of routes or vehicle-miles.  Directional route-miles are computed with regard to direction of service, but without regard to the number of traffic lanes or rail tracks existing in the right-of-way.  Exclusive right-of-way refers to lanes reserved at all times for transit use and other high occupancy vehicles (HOVs).  Controlled right-of-way refers to lanes restricted for at least a portion of the day for use by transit vehicles and other HOVs.  Mixed right-of-way refers to lanes used for general automobile traffic. </t>
    </r>
  </si>
  <si>
    <t>Southeastern Pennsylvania Transit Authority (SEPTA)</t>
  </si>
  <si>
    <r>
      <t>NOTE:</t>
    </r>
    <r>
      <rPr>
        <sz val="10"/>
        <color indexed="8"/>
        <rFont val="Futura Md BT"/>
        <family val="2"/>
      </rPr>
      <t xml:space="preserve"> Directional route-miles is the mileage in each direction over which public transportation vehicles travel while in revenue service.  Directional route-miles are a measure of the facility or roadway, not the service carried on the facility such as the number of routes or vehicle-miles.  Directional route-miles are computed with regard to direction of service, but without regard to the number of traffic lanes or rail tracks existing in the right-of-way.  </t>
    </r>
  </si>
  <si>
    <r>
      <t>SOURCE:</t>
    </r>
    <r>
      <rPr>
        <sz val="10"/>
        <rFont val="Futura Md BT"/>
        <family val="2"/>
      </rPr>
      <t xml:space="preserve"> American Public Transportation Association,</t>
    </r>
    <r>
      <rPr>
        <i/>
        <sz val="10"/>
        <rFont val="Futura Md BT"/>
        <family val="2"/>
      </rPr>
      <t xml:space="preserve"> Public Transportation Fact Book, 2001</t>
    </r>
    <r>
      <rPr>
        <sz val="10"/>
        <rFont val="Futura Md BT"/>
        <family val="2"/>
      </rPr>
      <t xml:space="preserve">.  Washington, DC: 2001, available at http://www.apta.com/stats/ as of June 27, 2002.  </t>
    </r>
  </si>
  <si>
    <r>
      <t>SOURCE</t>
    </r>
    <r>
      <rPr>
        <sz val="14"/>
        <rFont val="Futura Md BT"/>
        <family val="2"/>
      </rPr>
      <t xml:space="preserve">:  U.S. Department of Transportation, Federal Highway Administration, </t>
    </r>
    <r>
      <rPr>
        <i/>
        <sz val="14"/>
        <rFont val="Futura Md BT"/>
        <family val="2"/>
      </rPr>
      <t>National Bridge Inventory: Deficient Bridges by State and Highway System,</t>
    </r>
    <r>
      <rPr>
        <sz val="14"/>
        <rFont val="Futura Md BT"/>
        <family val="2"/>
      </rPr>
      <t xml:space="preserve"> Washington, DC: 2001, available at http://www.fhwa. dot.gov/bridge/britab.htm as of Jan. 31, 2002.   </t>
    </r>
  </si>
  <si>
    <t>Central Area Transportation Authority</t>
  </si>
  <si>
    <t xml:space="preserve">Erie Metropolitan Transit </t>
  </si>
  <si>
    <r>
      <t>KEY:</t>
    </r>
    <r>
      <rPr>
        <sz val="10"/>
        <color indexed="8"/>
        <rFont val="Futura Md BT"/>
        <family val="2"/>
      </rPr>
      <t xml:space="preserve"> ADA = Americans with Disabilities Act of 1990; DOT = Department of Transportation.</t>
    </r>
  </si>
  <si>
    <t>York County Transportation Authority</t>
  </si>
  <si>
    <t>Williamsport Bureau of Transportation</t>
  </si>
  <si>
    <r>
      <t>KEY:</t>
    </r>
    <r>
      <rPr>
        <sz val="10"/>
        <rFont val="Futura Md BT"/>
        <family val="2"/>
      </rPr>
      <t xml:space="preserve"> Z = zero or less than 1 unit of measurement.</t>
    </r>
  </si>
  <si>
    <t>Delaware Water Gap (Interstate 80)</t>
  </si>
  <si>
    <t>Ben Franklin (Interstate 676)</t>
  </si>
  <si>
    <t>Walt Whitman (Interstate 76)</t>
  </si>
  <si>
    <t>Delaware River Exit (Interstate 276)</t>
  </si>
  <si>
    <t>Mosey Wood Toll Road</t>
  </si>
  <si>
    <t>From Interstate 76  to Interstate 276</t>
  </si>
  <si>
    <t>From State Route 51 to New Castle Bypass</t>
  </si>
  <si>
    <t>From US 40 to Interstate 70</t>
  </si>
  <si>
    <t xml:space="preserve">Very good </t>
  </si>
  <si>
    <t>Good</t>
  </si>
  <si>
    <t>Fair</t>
  </si>
  <si>
    <t xml:space="preserve">Mediocre </t>
  </si>
  <si>
    <t>Poor</t>
  </si>
  <si>
    <r>
      <t xml:space="preserve">SOURCE FOR DATA ON THIS PAGE: </t>
    </r>
    <r>
      <rPr>
        <sz val="10"/>
        <rFont val="Futura Md BT"/>
        <family val="2"/>
      </rPr>
      <t xml:space="preserve">U.S. Department of Transportation, Federal Highway Administration, </t>
    </r>
    <r>
      <rPr>
        <i/>
        <sz val="10"/>
        <rFont val="Futura Md BT"/>
        <family val="2"/>
      </rPr>
      <t>Highway Statistics,</t>
    </r>
    <r>
      <rPr>
        <sz val="10"/>
        <rFont val="Futura Md BT"/>
        <family val="2"/>
      </rPr>
      <t xml:space="preserve"> Washington, DC: annual editions, tables HM-63 and HM-64, available at http://www.fhwa.dot.gov/ as of                             Feb. 1, 2002.</t>
    </r>
  </si>
  <si>
    <t>Pennsylvania Turnpike (Interstate 76)</t>
  </si>
  <si>
    <t>Eastern Extension (Interstate 76)</t>
  </si>
  <si>
    <t>Western Extension (Interstate 76)</t>
  </si>
  <si>
    <t>From Lake Harmony to PA Route 940</t>
  </si>
  <si>
    <t>NJ and PA Turnpike (Interstate 276)</t>
  </si>
  <si>
    <t>Fredericktown</t>
  </si>
  <si>
    <t>Ferryboat Campsites, Inc.</t>
  </si>
  <si>
    <t>Dingman's Choice and DE Bridge Co.</t>
  </si>
  <si>
    <t>From Millersburg (across Susquehanna River) to Liverpool</t>
  </si>
  <si>
    <t>From Fredericktown (across Monongahela River) to Labelle</t>
  </si>
  <si>
    <t xml:space="preserve">From Montague, NJ (across Delaware River) to Milford, PA </t>
  </si>
  <si>
    <t xml:space="preserve">From Lambertville, NJ (across Delaware River) to New Hope, PA </t>
  </si>
  <si>
    <t xml:space="preserve">From Pennsauken, NJ (across Delaware River) to Philadelphia, PA </t>
  </si>
  <si>
    <t xml:space="preserve">From Bridge Port, NJ (across Delaware River) to Chester, PA </t>
  </si>
  <si>
    <t>From Pahaquarry, NJ (across Delaware River) to Delaware River Gap, PA</t>
  </si>
  <si>
    <t>From Camden, NJ (across Delaware River) to Philadelphia, PA</t>
  </si>
  <si>
    <t xml:space="preserve">From Gloucester, NJ (across Delaware River) to Philadelphia, PA </t>
  </si>
  <si>
    <t>From NJ Turnpike (across Delaware River) to PA Turnpike</t>
  </si>
  <si>
    <t xml:space="preserve">From Palmyra, NJ (across Delaware River) to Philadelphia, PA </t>
  </si>
  <si>
    <t xml:space="preserve">From Burlington, NJ (across Delaware River) to Bristol, PA </t>
  </si>
  <si>
    <t xml:space="preserve">From Trenton, NJ (across Delaware River) to Morrisville, PA </t>
  </si>
  <si>
    <t xml:space="preserve">From Phillipsburg, NJ (across Delaware River) to Easton, PA </t>
  </si>
  <si>
    <t xml:space="preserve">From Columbia, NJ (across Delaware River) to Portland, PA </t>
  </si>
  <si>
    <r>
      <t>SOURCE:</t>
    </r>
    <r>
      <rPr>
        <sz val="10"/>
        <rFont val="Futura Md BT"/>
        <family val="2"/>
      </rPr>
      <t xml:space="preserve"> U.S. Department of Transportation, Federal Highway Administration, </t>
    </r>
    <r>
      <rPr>
        <i/>
        <sz val="10"/>
        <rFont val="Futura Md BT"/>
        <family val="2"/>
      </rPr>
      <t>Toll Facilities in the United States: Bridges-Roads-Tunnels-Ferries,</t>
    </r>
    <r>
      <rPr>
        <sz val="10"/>
        <rFont val="Futura Md BT"/>
        <family val="2"/>
      </rPr>
      <t xml:space="preserve"> Washington, DC: June 2001, available at http://www.fhwa.dot.gov/ohim/tollpage.htm as of Feb. 18, 2002.</t>
    </r>
  </si>
  <si>
    <t>Table 1-4: Pennsylvania Toll Bridges and Ferries: 2001</t>
  </si>
  <si>
    <t>Interstate 78 Toll Bridge</t>
  </si>
  <si>
    <t>U</t>
  </si>
  <si>
    <r>
      <t>KEY:</t>
    </r>
    <r>
      <rPr>
        <sz val="10"/>
        <rFont val="Futura Md BT"/>
        <family val="2"/>
      </rPr>
      <t xml:space="preserve"> PA = Pennsylvania.</t>
    </r>
  </si>
  <si>
    <t>From Pohatcong Township, NJ (across Delaware River)                                                          to Williams Township, PA</t>
  </si>
  <si>
    <t>E-ZPass</t>
  </si>
  <si>
    <r>
      <t>Table 1-9: Characteristics of Rail Transit in Pennsylvania: 2000</t>
    </r>
    <r>
      <rPr>
        <b/>
        <vertAlign val="superscript"/>
        <sz val="12"/>
        <rFont val="Futura Md BT"/>
        <family val="2"/>
      </rPr>
      <t>1</t>
    </r>
  </si>
  <si>
    <r>
      <t>2</t>
    </r>
    <r>
      <rPr>
        <sz val="10"/>
        <color indexed="8"/>
        <rFont val="Futura Md BT"/>
        <family val="2"/>
      </rPr>
      <t>Parts of the system detailed here also serve New Jersey.</t>
    </r>
  </si>
  <si>
    <r>
      <t>1</t>
    </r>
    <r>
      <rPr>
        <sz val="10"/>
        <color indexed="8"/>
        <rFont val="Futura Md BT"/>
        <family val="2"/>
      </rPr>
      <t xml:space="preserve">Not listed here is the New Jersey Transit Corporation (NJ Transit).  NJ Transit provides commuter rail service between Atlantic City, NJ and Philadelphia, PA. </t>
    </r>
  </si>
  <si>
    <t>Port Authority of Allegheny County</t>
  </si>
  <si>
    <t>Southeastern Pennsylvania Transit Authority (SEPTA) (Philadephia)</t>
  </si>
  <si>
    <t>Port Authority of Allegheny County (Pittsburgh)</t>
  </si>
  <si>
    <t>Inclined Plane</t>
  </si>
  <si>
    <t>Cambria County Transit Authority (Johnstown)</t>
  </si>
  <si>
    <r>
      <t xml:space="preserve">Port Authority Transit Corp. of PA and NJ (PATCO) (Philadelphia) </t>
    </r>
    <r>
      <rPr>
        <vertAlign val="superscript"/>
        <sz val="10"/>
        <color indexed="8"/>
        <rFont val="Futura Md BT"/>
        <family val="2"/>
      </rPr>
      <t>2</t>
    </r>
  </si>
  <si>
    <r>
      <t>Southeastern Pennsylvania Transit Authority (SEPTA) (Philadephia)</t>
    </r>
    <r>
      <rPr>
        <vertAlign val="superscript"/>
        <sz val="10"/>
        <color indexed="8"/>
        <rFont val="Futura Md BT"/>
        <family val="2"/>
      </rPr>
      <t>2</t>
    </r>
  </si>
  <si>
    <t>Pennsylvania DOT (Philadelphia)</t>
  </si>
  <si>
    <r>
      <t>KEY:</t>
    </r>
    <r>
      <rPr>
        <sz val="10"/>
        <rFont val="Futura Md BT"/>
        <family val="2"/>
      </rPr>
      <t xml:space="preserve"> U = data are unavailable; PA = Pennsylvania; NJ = New Jersey; DE = Delaware.</t>
    </r>
  </si>
  <si>
    <t xml:space="preserve">From Sandyston Township, NJ (across Delaware River) to Dingman's Ferry, PA </t>
  </si>
  <si>
    <t>Other Principal Arterial</t>
  </si>
  <si>
    <t>Minor Arterial</t>
  </si>
  <si>
    <t>Major Collector</t>
  </si>
  <si>
    <t>(Percent)</t>
  </si>
  <si>
    <r>
      <t>SOURCE FOR DATA ON THIS PAGE:</t>
    </r>
    <r>
      <rPr>
        <sz val="10"/>
        <rFont val="Futura Md BT"/>
        <family val="0"/>
      </rPr>
      <t xml:space="preserve"> U.S. Department of Transportation, Federal Highway Administration, </t>
    </r>
    <r>
      <rPr>
        <i/>
        <sz val="10"/>
        <rFont val="futura md bt"/>
        <family val="0"/>
      </rPr>
      <t xml:space="preserve">Highway Statistics, </t>
    </r>
    <r>
      <rPr>
        <sz val="10"/>
        <rFont val="Futura Md BT"/>
        <family val="0"/>
      </rPr>
      <t>Washington, DC: annual editions, tables HM-63 and HM-64, available at http://www.fhwa.dot.gov/ as of Feb. 1, 2002.</t>
    </r>
  </si>
  <si>
    <t>Data for Figure 1-3: Highway Bridge Condition: Pennsylvania</t>
  </si>
  <si>
    <r>
      <t xml:space="preserve">SOURCE:  U.S. Department of Transportation, Federal Highway Administration, </t>
    </r>
    <r>
      <rPr>
        <i/>
        <sz val="10"/>
        <rFont val="futura md bt"/>
        <family val="0"/>
      </rPr>
      <t>National Bridge Inventory: Deficient Bridges by State and Highway System,</t>
    </r>
    <r>
      <rPr>
        <sz val="10"/>
        <rFont val="Futura Md BT"/>
        <family val="0"/>
      </rPr>
      <t xml:space="preserve"> Washington, DC: 2001, available at http://www.fhwa. dot.gov/bridge/britab.htm as of Jan. 31, 2002.   </t>
    </r>
  </si>
  <si>
    <t>Data for Figure 1-1: Rural Road Conditions in Pennsylvania: 2000</t>
  </si>
  <si>
    <t>Data for Figure 1-2: Urban Road Conditions in Pennsylvania: 2000</t>
  </si>
  <si>
    <r>
      <t xml:space="preserve">SOURCE FOR DATA ON THIS PAGE: </t>
    </r>
    <r>
      <rPr>
        <sz val="10"/>
        <rFont val="Futura Md BT"/>
        <family val="0"/>
      </rPr>
      <t xml:space="preserve">U.S. Department of Transportation, Federal Highway Administration, </t>
    </r>
    <r>
      <rPr>
        <i/>
        <sz val="10"/>
        <rFont val="futura md bt"/>
        <family val="0"/>
      </rPr>
      <t>Highway Statistics,</t>
    </r>
    <r>
      <rPr>
        <sz val="10"/>
        <rFont val="Futura Md BT"/>
        <family val="0"/>
      </rPr>
      <t xml:space="preserve"> Washington, DC: annual editions, tables HM-63 and HM-64, available at http://www.fhwa.dot.gov/ as of Feb. 1, 2002.</t>
    </r>
  </si>
  <si>
    <t>Data for Figure 1-3: Highway Bridge Condition: United States</t>
  </si>
  <si>
    <r>
      <t xml:space="preserve">SOURCE: U.S. Department of Transportation, Federal Highway Administration, </t>
    </r>
    <r>
      <rPr>
        <i/>
        <sz val="10"/>
        <rFont val="futura md bt"/>
        <family val="0"/>
      </rPr>
      <t>National Bridge Inventory: Deficient Bridges by State and Highway System,</t>
    </r>
    <r>
      <rPr>
        <sz val="10"/>
        <rFont val="Futura Md BT"/>
        <family val="0"/>
      </rPr>
      <t xml:space="preserve"> Washington, DC: 2001, available at http://www.fhwa.dot. gov/bridge/britab.htm as of Jan. 31, 2002.   </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</si>
</sst>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0.0_);\-#,##0.0"/>
    <numFmt numFmtId="181" formatCode="#,##0.00_);\-#,##0.00"/>
    <numFmt numFmtId="182" formatCode="#,##0.00000"/>
  </numFmts>
  <fonts count="21">
    <font>
      <sz val="10"/>
      <name val="Arial"/>
      <family val="0"/>
    </font>
    <font>
      <sz val="10"/>
      <name val="Futura Md BT"/>
      <family val="2"/>
    </font>
    <font>
      <b/>
      <sz val="12"/>
      <name val="Futura Md BT"/>
      <family val="2"/>
    </font>
    <font>
      <b/>
      <sz val="10"/>
      <name val="Futura Md BT"/>
      <family val="2"/>
    </font>
    <font>
      <i/>
      <sz val="10"/>
      <name val="Futura Md BT"/>
      <family val="2"/>
    </font>
    <font>
      <b/>
      <sz val="10"/>
      <color indexed="8"/>
      <name val="Futura Md BT"/>
      <family val="2"/>
    </font>
    <font>
      <sz val="10"/>
      <color indexed="8"/>
      <name val="Futura Md BT"/>
      <family val="2"/>
    </font>
    <font>
      <vertAlign val="superscript"/>
      <sz val="10"/>
      <name val="Futura Md BT"/>
      <family val="2"/>
    </font>
    <font>
      <sz val="12"/>
      <name val="Futura Md BT"/>
      <family val="2"/>
    </font>
    <font>
      <sz val="14"/>
      <name val="Futura Md BT"/>
      <family val="2"/>
    </font>
    <font>
      <b/>
      <sz val="14"/>
      <name val="Futura Md BT"/>
      <family val="2"/>
    </font>
    <font>
      <b/>
      <sz val="17"/>
      <name val="Futura Md BT"/>
      <family val="2"/>
    </font>
    <font>
      <sz val="9"/>
      <name val="Futura Md BT"/>
      <family val="2"/>
    </font>
    <font>
      <b/>
      <sz val="9"/>
      <name val="Futura Md BT"/>
      <family val="2"/>
    </font>
    <font>
      <sz val="12"/>
      <name val="Arial"/>
      <family val="0"/>
    </font>
    <font>
      <b/>
      <sz val="20"/>
      <name val="Futura Md BT"/>
      <family val="2"/>
    </font>
    <font>
      <i/>
      <sz val="14"/>
      <name val="Futura Md BT"/>
      <family val="2"/>
    </font>
    <font>
      <sz val="14"/>
      <name val="Arial"/>
      <family val="0"/>
    </font>
    <font>
      <vertAlign val="superscript"/>
      <sz val="10"/>
      <color indexed="8"/>
      <name val="Futura Md BT"/>
      <family val="2"/>
    </font>
    <font>
      <b/>
      <vertAlign val="superscript"/>
      <sz val="12"/>
      <name val="Futura Md BT"/>
      <family val="2"/>
    </font>
    <font>
      <i/>
      <sz val="10"/>
      <name val="futura md bt"/>
      <family val="0"/>
    </font>
  </fonts>
  <fills count="2">
    <fill>
      <patternFill/>
    </fill>
    <fill>
      <patternFill patternType="gray125"/>
    </fill>
  </fills>
  <borders count="7">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Fill="1" applyBorder="1" applyAlignment="1" applyProtection="1">
      <alignment horizontal="left" wrapText="1"/>
      <protection/>
    </xf>
    <xf numFmtId="0" fontId="3" fillId="0" borderId="2" xfId="0" applyFont="1" applyBorder="1" applyAlignment="1">
      <alignment horizontal="center"/>
    </xf>
    <xf numFmtId="0" fontId="1" fillId="0" borderId="3" xfId="0" applyFont="1" applyFill="1" applyBorder="1" applyAlignment="1" applyProtection="1">
      <alignment vertical="center"/>
      <protection/>
    </xf>
    <xf numFmtId="0" fontId="1" fillId="0" borderId="3" xfId="0" applyFont="1" applyBorder="1" applyAlignment="1">
      <alignment/>
    </xf>
    <xf numFmtId="164" fontId="1" fillId="0" borderId="3" xfId="0" applyNumberFormat="1" applyFont="1" applyBorder="1" applyAlignment="1">
      <alignment/>
    </xf>
    <xf numFmtId="165" fontId="1" fillId="0" borderId="0" xfId="0" applyNumberFormat="1" applyFont="1" applyBorder="1" applyAlignment="1">
      <alignment/>
    </xf>
    <xf numFmtId="164" fontId="1" fillId="0" borderId="0" xfId="0" applyNumberFormat="1" applyFont="1" applyBorder="1" applyAlignment="1">
      <alignment/>
    </xf>
    <xf numFmtId="0" fontId="1" fillId="0" borderId="4" xfId="0" applyFont="1" applyBorder="1" applyAlignment="1">
      <alignment/>
    </xf>
    <xf numFmtId="165" fontId="1" fillId="0" borderId="4" xfId="0" applyNumberFormat="1" applyFont="1" applyBorder="1" applyAlignment="1">
      <alignment/>
    </xf>
    <xf numFmtId="164" fontId="1" fillId="0" borderId="4" xfId="0" applyNumberFormat="1" applyFont="1" applyBorder="1" applyAlignment="1">
      <alignment/>
    </xf>
    <xf numFmtId="3" fontId="1" fillId="0" borderId="4" xfId="0" applyNumberFormat="1" applyFont="1" applyBorder="1" applyAlignment="1">
      <alignment/>
    </xf>
    <xf numFmtId="2" fontId="1" fillId="0" borderId="0" xfId="0" applyNumberFormat="1" applyFont="1" applyAlignment="1">
      <alignment/>
    </xf>
    <xf numFmtId="0" fontId="0" fillId="0" borderId="0" xfId="0" applyFont="1" applyAlignment="1">
      <alignment/>
    </xf>
    <xf numFmtId="3" fontId="1" fillId="0" borderId="3" xfId="0" applyNumberFormat="1" applyFont="1" applyBorder="1" applyAlignment="1">
      <alignment/>
    </xf>
    <xf numFmtId="3" fontId="1" fillId="0" borderId="0" xfId="0" applyNumberFormat="1" applyFont="1" applyAlignment="1">
      <alignment/>
    </xf>
    <xf numFmtId="0" fontId="3" fillId="0" borderId="0" xfId="0" applyFont="1" applyBorder="1" applyAlignment="1">
      <alignment horizontal="center"/>
    </xf>
    <xf numFmtId="3" fontId="1" fillId="0" borderId="0" xfId="0" applyNumberFormat="1" applyFont="1" applyBorder="1" applyAlignment="1">
      <alignment/>
    </xf>
    <xf numFmtId="0" fontId="1" fillId="0" borderId="0" xfId="0" applyFont="1" applyBorder="1" applyAlignment="1">
      <alignment horizontal="center"/>
    </xf>
    <xf numFmtId="0" fontId="1" fillId="0" borderId="0" xfId="0" applyFont="1" applyBorder="1" applyAlignment="1">
      <alignment horizontal="left" indent="1"/>
    </xf>
    <xf numFmtId="0" fontId="1" fillId="0" borderId="1" xfId="0" applyFont="1" applyBorder="1" applyAlignment="1">
      <alignment horizontal="center"/>
    </xf>
    <xf numFmtId="0" fontId="1" fillId="0" borderId="2" xfId="0" applyFont="1" applyBorder="1" applyAlignment="1">
      <alignment horizontal="center"/>
    </xf>
    <xf numFmtId="0" fontId="3" fillId="0" borderId="1" xfId="0" applyFont="1" applyBorder="1" applyAlignment="1">
      <alignment/>
    </xf>
    <xf numFmtId="0" fontId="3" fillId="0" borderId="1" xfId="0" applyFont="1" applyBorder="1" applyAlignment="1">
      <alignment horizontal="center"/>
    </xf>
    <xf numFmtId="0" fontId="3" fillId="0" borderId="4" xfId="0" applyFont="1" applyBorder="1" applyAlignment="1">
      <alignment horizontal="center" wrapText="1"/>
    </xf>
    <xf numFmtId="0" fontId="3" fillId="0" borderId="0" xfId="0" applyFont="1" applyBorder="1" applyAlignment="1">
      <alignment/>
    </xf>
    <xf numFmtId="0" fontId="3" fillId="0" borderId="0" xfId="0" applyFont="1" applyBorder="1" applyAlignment="1">
      <alignment horizontal="center" wrapText="1"/>
    </xf>
    <xf numFmtId="165" fontId="1" fillId="0" borderId="0" xfId="0" applyNumberFormat="1" applyFont="1" applyBorder="1" applyAlignment="1">
      <alignment horizontal="center"/>
    </xf>
    <xf numFmtId="0" fontId="1" fillId="0" borderId="0" xfId="0" applyFont="1" applyBorder="1" applyAlignment="1">
      <alignment horizontal="right" wrapText="1"/>
    </xf>
    <xf numFmtId="0" fontId="3" fillId="0" borderId="0" xfId="0" applyFont="1" applyBorder="1" applyAlignment="1">
      <alignment wrapText="1"/>
    </xf>
    <xf numFmtId="178" fontId="1" fillId="0" borderId="0" xfId="0" applyNumberFormat="1" applyFont="1" applyBorder="1" applyAlignment="1" applyProtection="1">
      <alignment horizontal="center" vertical="center"/>
      <protection/>
    </xf>
    <xf numFmtId="0" fontId="1" fillId="0" borderId="2" xfId="0" applyFont="1" applyBorder="1" applyAlignment="1">
      <alignment/>
    </xf>
    <xf numFmtId="0" fontId="1" fillId="0" borderId="4" xfId="0" applyFont="1" applyBorder="1" applyAlignment="1">
      <alignment horizontal="left" indent="1"/>
    </xf>
    <xf numFmtId="0" fontId="2" fillId="0" borderId="0" xfId="0" applyFont="1" applyAlignment="1">
      <alignment horizontal="left"/>
    </xf>
    <xf numFmtId="0" fontId="1" fillId="0" borderId="0" xfId="0" applyFont="1" applyBorder="1" applyAlignment="1">
      <alignment horizontal="left"/>
    </xf>
    <xf numFmtId="0" fontId="1" fillId="0" borderId="0" xfId="0" applyFont="1" applyAlignment="1">
      <alignment horizontal="left"/>
    </xf>
    <xf numFmtId="178" fontId="1" fillId="0" borderId="0" xfId="0" applyNumberFormat="1" applyFont="1" applyBorder="1" applyAlignment="1">
      <alignment/>
    </xf>
    <xf numFmtId="178" fontId="1" fillId="0" borderId="4" xfId="0" applyNumberFormat="1" applyFont="1" applyBorder="1" applyAlignment="1">
      <alignment/>
    </xf>
    <xf numFmtId="0" fontId="0" fillId="0" borderId="0" xfId="0" applyAlignment="1">
      <alignment wrapText="1"/>
    </xf>
    <xf numFmtId="3" fontId="1" fillId="0" borderId="0" xfId="0" applyNumberFormat="1" applyFont="1" applyBorder="1" applyAlignment="1">
      <alignment horizontal="center"/>
    </xf>
    <xf numFmtId="0" fontId="3" fillId="0" borderId="2" xfId="0" applyFont="1" applyBorder="1" applyAlignment="1">
      <alignment/>
    </xf>
    <xf numFmtId="0" fontId="3" fillId="0" borderId="0" xfId="0" applyFont="1" applyAlignment="1">
      <alignment/>
    </xf>
    <xf numFmtId="0" fontId="0" fillId="0" borderId="0" xfId="0" applyNumberFormat="1" applyFill="1" applyBorder="1" applyAlignment="1" applyProtection="1">
      <alignment/>
      <protection/>
    </xf>
    <xf numFmtId="0" fontId="1" fillId="0" borderId="0" xfId="0" applyNumberFormat="1" applyFont="1" applyFill="1" applyBorder="1" applyAlignment="1" applyProtection="1">
      <alignment/>
      <protection/>
    </xf>
    <xf numFmtId="0" fontId="6" fillId="0" borderId="0" xfId="0" applyFont="1" applyAlignment="1">
      <alignment vertical="center"/>
    </xf>
    <xf numFmtId="3" fontId="6" fillId="0" borderId="0" xfId="0" applyFont="1" applyAlignment="1">
      <alignment horizontal="right" vertical="center"/>
    </xf>
    <xf numFmtId="180" fontId="6" fillId="0" borderId="0" xfId="0" applyFont="1" applyAlignment="1">
      <alignment horizontal="right" vertical="center"/>
    </xf>
    <xf numFmtId="180" fontId="6" fillId="0" borderId="0" xfId="0" applyFont="1" applyBorder="1" applyAlignment="1">
      <alignment horizontal="right" vertical="center"/>
    </xf>
    <xf numFmtId="3" fontId="6" fillId="0" borderId="0" xfId="0" applyFont="1" applyBorder="1" applyAlignment="1">
      <alignment horizontal="right" vertical="center"/>
    </xf>
    <xf numFmtId="0" fontId="6" fillId="0" borderId="0" xfId="0" applyFont="1" applyAlignment="1">
      <alignment horizontal="center" vertical="center"/>
    </xf>
    <xf numFmtId="3" fontId="1" fillId="0" borderId="0" xfId="0" applyNumberFormat="1" applyFont="1" applyBorder="1" applyAlignment="1">
      <alignment horizontal="right"/>
    </xf>
    <xf numFmtId="3" fontId="1" fillId="0" borderId="4" xfId="0" applyNumberFormat="1" applyFont="1" applyBorder="1" applyAlignment="1">
      <alignment horizontal="right"/>
    </xf>
    <xf numFmtId="0" fontId="3" fillId="0" borderId="0" xfId="0" applyFont="1" applyFill="1" applyBorder="1" applyAlignment="1">
      <alignment/>
    </xf>
    <xf numFmtId="0" fontId="3" fillId="0" borderId="0" xfId="0" applyFont="1" applyBorder="1" applyAlignment="1">
      <alignment horizontal="left"/>
    </xf>
    <xf numFmtId="178" fontId="1" fillId="0" borderId="0" xfId="0" applyNumberFormat="1" applyFont="1" applyAlignment="1">
      <alignment/>
    </xf>
    <xf numFmtId="0" fontId="0" fillId="0" borderId="0" xfId="0" applyAlignment="1">
      <alignment/>
    </xf>
    <xf numFmtId="0" fontId="3" fillId="0" borderId="5" xfId="0" applyFont="1" applyBorder="1" applyAlignment="1">
      <alignment horizontal="center"/>
    </xf>
    <xf numFmtId="0" fontId="1" fillId="0" borderId="0" xfId="0" applyFont="1" applyBorder="1" applyAlignment="1">
      <alignment horizontal="left" vertical="top" indent="1"/>
    </xf>
    <xf numFmtId="0" fontId="1" fillId="0" borderId="0" xfId="0" applyFont="1" applyBorder="1" applyAlignment="1">
      <alignment vertical="top" wrapText="1"/>
    </xf>
    <xf numFmtId="165" fontId="1" fillId="0" borderId="0" xfId="0" applyNumberFormat="1" applyFont="1" applyBorder="1" applyAlignment="1">
      <alignment horizontal="center" vertical="top"/>
    </xf>
    <xf numFmtId="0" fontId="1" fillId="0" borderId="0" xfId="0" applyFont="1" applyBorder="1" applyAlignment="1">
      <alignment horizontal="center" vertical="top"/>
    </xf>
    <xf numFmtId="0" fontId="1" fillId="0" borderId="0" xfId="0" applyFont="1" applyFill="1" applyBorder="1" applyAlignment="1">
      <alignment vertical="top" wrapText="1"/>
    </xf>
    <xf numFmtId="0" fontId="1" fillId="0" borderId="0"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4" xfId="0" applyFont="1" applyFill="1" applyBorder="1" applyAlignment="1">
      <alignment vertical="top" wrapText="1"/>
    </xf>
    <xf numFmtId="165" fontId="1" fillId="0" borderId="4" xfId="0" applyNumberFormat="1" applyFont="1" applyBorder="1" applyAlignment="1">
      <alignment horizontal="center" vertical="top"/>
    </xf>
    <xf numFmtId="0" fontId="1" fillId="0" borderId="4" xfId="0" applyFont="1" applyBorder="1" applyAlignment="1">
      <alignment horizontal="center" vertical="top"/>
    </xf>
    <xf numFmtId="0" fontId="3" fillId="0" borderId="0" xfId="0" applyFont="1" applyBorder="1" applyAlignment="1">
      <alignment vertical="top" wrapText="1"/>
    </xf>
    <xf numFmtId="0" fontId="1" fillId="0" borderId="4" xfId="0" applyFont="1" applyBorder="1" applyAlignment="1">
      <alignment vertical="top" wrapText="1"/>
    </xf>
    <xf numFmtId="165" fontId="1" fillId="0" borderId="0" xfId="0" applyNumberFormat="1" applyFont="1" applyBorder="1" applyAlignment="1">
      <alignment horizontal="right" vertical="top"/>
    </xf>
    <xf numFmtId="165" fontId="1" fillId="0" borderId="0" xfId="0" applyNumberFormat="1" applyFont="1" applyBorder="1" applyAlignment="1">
      <alignment horizontal="right"/>
    </xf>
    <xf numFmtId="165" fontId="1" fillId="0" borderId="4" xfId="0" applyNumberFormat="1" applyFont="1" applyBorder="1" applyAlignment="1">
      <alignment horizontal="right" vertical="top"/>
    </xf>
    <xf numFmtId="0" fontId="17" fillId="0" borderId="0" xfId="0" applyFont="1" applyAlignment="1">
      <alignment wrapText="1"/>
    </xf>
    <xf numFmtId="180" fontId="1" fillId="0" borderId="0" xfId="0" applyNumberFormat="1" applyFont="1" applyFill="1" applyBorder="1" applyAlignment="1" applyProtection="1">
      <alignment/>
      <protection/>
    </xf>
    <xf numFmtId="180" fontId="1" fillId="0" borderId="4" xfId="0" applyNumberFormat="1" applyFont="1" applyFill="1" applyBorder="1" applyAlignment="1" applyProtection="1">
      <alignment/>
      <protection/>
    </xf>
    <xf numFmtId="180" fontId="6" fillId="0" borderId="0" xfId="0" applyNumberFormat="1" applyFont="1" applyAlignment="1">
      <alignment horizontal="right"/>
    </xf>
    <xf numFmtId="180" fontId="6" fillId="0" borderId="4" xfId="0" applyNumberFormat="1" applyFont="1" applyBorder="1" applyAlignment="1">
      <alignment horizontal="right"/>
    </xf>
    <xf numFmtId="0" fontId="3" fillId="0" borderId="0" xfId="0" applyFont="1" applyAlignment="1">
      <alignment wrapText="1"/>
    </xf>
    <xf numFmtId="0" fontId="1" fillId="0" borderId="0" xfId="0" applyFont="1" applyAlignment="1">
      <alignment vertical="top"/>
    </xf>
    <xf numFmtId="0" fontId="3" fillId="0" borderId="4" xfId="0" applyFont="1" applyBorder="1" applyAlignment="1">
      <alignment horizontal="left"/>
    </xf>
    <xf numFmtId="0" fontId="3" fillId="0" borderId="2" xfId="0" applyFont="1" applyBorder="1" applyAlignment="1">
      <alignment horizontal="left"/>
    </xf>
    <xf numFmtId="0" fontId="5" fillId="0" borderId="0" xfId="0" applyFont="1" applyBorder="1" applyAlignment="1">
      <alignment horizontal="left" vertical="center" wrapText="1"/>
    </xf>
    <xf numFmtId="0" fontId="1" fillId="0" borderId="0" xfId="0" applyFont="1" applyBorder="1" applyAlignment="1" applyProtection="1">
      <alignment vertical="center"/>
      <protection/>
    </xf>
    <xf numFmtId="3" fontId="1" fillId="0" borderId="0" xfId="0" applyNumberFormat="1" applyFont="1" applyBorder="1" applyAlignment="1" applyProtection="1">
      <alignment vertical="center"/>
      <protection/>
    </xf>
    <xf numFmtId="164" fontId="1" fillId="0" borderId="0" xfId="0" applyNumberFormat="1" applyFont="1" applyBorder="1" applyAlignment="1" applyProtection="1">
      <alignment vertical="center"/>
      <protection/>
    </xf>
    <xf numFmtId="0" fontId="1" fillId="0" borderId="4" xfId="0" applyFont="1" applyBorder="1" applyAlignment="1">
      <alignment horizontal="right"/>
    </xf>
    <xf numFmtId="3" fontId="2" fillId="0" borderId="0" xfId="0" applyNumberFormat="1" applyFont="1" applyAlignment="1">
      <alignment/>
    </xf>
    <xf numFmtId="0" fontId="2" fillId="0" borderId="0" xfId="0" applyFont="1" applyAlignment="1">
      <alignment/>
    </xf>
    <xf numFmtId="165" fontId="2" fillId="0" borderId="0" xfId="0" applyNumberFormat="1" applyFont="1" applyBorder="1" applyAlignment="1">
      <alignment/>
    </xf>
    <xf numFmtId="2" fontId="2" fillId="0" borderId="0" xfId="0" applyNumberFormat="1" applyFont="1" applyAlignment="1">
      <alignment/>
    </xf>
    <xf numFmtId="178" fontId="1" fillId="0" borderId="0" xfId="0" applyNumberFormat="1" applyFont="1" applyBorder="1" applyAlignment="1">
      <alignment horizontal="right"/>
    </xf>
    <xf numFmtId="178" fontId="1" fillId="0" borderId="0" xfId="0" applyNumberFormat="1" applyFont="1" applyBorder="1" applyAlignment="1" applyProtection="1">
      <alignment horizontal="right" vertical="center"/>
      <protection/>
    </xf>
    <xf numFmtId="178" fontId="1" fillId="0" borderId="4" xfId="0" applyNumberFormat="1" applyFont="1" applyBorder="1" applyAlignment="1">
      <alignment horizontal="right"/>
    </xf>
    <xf numFmtId="178" fontId="1" fillId="0" borderId="4" xfId="0" applyNumberFormat="1" applyFont="1" applyBorder="1" applyAlignment="1" applyProtection="1">
      <alignment horizontal="right" vertical="center"/>
      <protection/>
    </xf>
    <xf numFmtId="0" fontId="2" fillId="0" borderId="1" xfId="0" applyFont="1" applyBorder="1" applyAlignment="1">
      <alignment/>
    </xf>
    <xf numFmtId="0" fontId="6" fillId="0" borderId="0" xfId="0" applyFont="1" applyAlignment="1">
      <alignment horizontal="left" vertical="top" wrapText="1" indent="1"/>
    </xf>
    <xf numFmtId="0" fontId="1" fillId="0" borderId="0" xfId="0" applyFont="1" applyAlignment="1">
      <alignment vertical="top" wrapText="1"/>
    </xf>
    <xf numFmtId="164" fontId="6" fillId="0" borderId="0" xfId="0" applyNumberFormat="1" applyFont="1" applyAlignment="1">
      <alignment horizontal="right" vertical="top"/>
    </xf>
    <xf numFmtId="164" fontId="1" fillId="0" borderId="0" xfId="0" applyNumberFormat="1" applyFont="1" applyFill="1" applyBorder="1" applyAlignment="1" applyProtection="1">
      <alignment horizontal="right" vertical="top"/>
      <protection/>
    </xf>
    <xf numFmtId="164" fontId="6" fillId="0" borderId="4" xfId="0" applyNumberFormat="1" applyFont="1" applyBorder="1" applyAlignment="1">
      <alignment horizontal="right" vertical="top"/>
    </xf>
    <xf numFmtId="0" fontId="7" fillId="0" borderId="0" xfId="0" applyFont="1" applyBorder="1" applyAlignment="1">
      <alignment wrapText="1"/>
    </xf>
    <xf numFmtId="0" fontId="3" fillId="0" borderId="2" xfId="0" applyFont="1" applyFill="1" applyBorder="1" applyAlignment="1">
      <alignment horizontal="center" wrapText="1"/>
    </xf>
    <xf numFmtId="0" fontId="6" fillId="0" borderId="0" xfId="0" applyFont="1" applyAlignment="1">
      <alignment wrapText="1"/>
    </xf>
    <xf numFmtId="0" fontId="6" fillId="0" borderId="4" xfId="0" applyFont="1" applyBorder="1" applyAlignment="1">
      <alignment horizontal="left" wrapText="1" indent="1"/>
    </xf>
    <xf numFmtId="164" fontId="3" fillId="0" borderId="0" xfId="0" applyNumberFormat="1" applyFont="1" applyAlignment="1">
      <alignment horizontal="center" vertical="top" wrapText="1"/>
    </xf>
    <xf numFmtId="164" fontId="3" fillId="0" borderId="0" xfId="0" applyNumberFormat="1" applyFont="1" applyAlignment="1">
      <alignment horizontal="right" vertical="top" wrapText="1"/>
    </xf>
    <xf numFmtId="164" fontId="1" fillId="0" borderId="0" xfId="0" applyNumberFormat="1" applyFont="1" applyAlignment="1">
      <alignment horizontal="center" vertical="top"/>
    </xf>
    <xf numFmtId="164" fontId="1" fillId="0" borderId="0" xfId="0" applyNumberFormat="1" applyFont="1" applyFill="1" applyBorder="1" applyAlignment="1" applyProtection="1">
      <alignment horizontal="center" vertical="top"/>
      <protection/>
    </xf>
    <xf numFmtId="164" fontId="1" fillId="0" borderId="4" xfId="0" applyNumberFormat="1" applyFont="1" applyFill="1" applyBorder="1" applyAlignment="1" applyProtection="1">
      <alignment horizontal="center" vertical="top"/>
      <protection/>
    </xf>
    <xf numFmtId="0" fontId="14" fillId="0" borderId="0" xfId="0" applyFont="1" applyAlignment="1">
      <alignment/>
    </xf>
    <xf numFmtId="0" fontId="8" fillId="0" borderId="0" xfId="0" applyFont="1" applyAlignment="1">
      <alignment/>
    </xf>
    <xf numFmtId="0" fontId="8" fillId="0" borderId="0" xfId="0" applyFont="1" applyAlignment="1">
      <alignment horizontal="left" vertical="top" wrapText="1"/>
    </xf>
    <xf numFmtId="0" fontId="6" fillId="0" borderId="0" xfId="0" applyFont="1" applyAlignment="1">
      <alignment horizontal="left" wrapText="1" indent="1"/>
    </xf>
    <xf numFmtId="0" fontId="3" fillId="0" borderId="0" xfId="0" applyFont="1" applyAlignment="1">
      <alignment/>
    </xf>
    <xf numFmtId="0" fontId="3" fillId="0" borderId="0" xfId="0" applyNumberFormat="1" applyFont="1" applyFill="1" applyBorder="1" applyAlignment="1" applyProtection="1">
      <alignment wrapText="1"/>
      <protection/>
    </xf>
    <xf numFmtId="0" fontId="1" fillId="0" borderId="0" xfId="0" applyNumberFormat="1" applyFont="1" applyFill="1" applyBorder="1" applyAlignment="1" applyProtection="1">
      <alignment horizontal="left" wrapText="1" indent="1"/>
      <protection/>
    </xf>
    <xf numFmtId="3" fontId="6" fillId="0" borderId="0" xfId="0" applyNumberFormat="1" applyFont="1" applyAlignment="1">
      <alignment horizontal="right" vertical="top"/>
    </xf>
    <xf numFmtId="3" fontId="1" fillId="0" borderId="0" xfId="0" applyNumberFormat="1" applyFont="1" applyFill="1" applyBorder="1" applyAlignment="1" applyProtection="1">
      <alignment horizontal="right" vertical="top"/>
      <protection/>
    </xf>
    <xf numFmtId="3" fontId="6" fillId="0" borderId="4" xfId="0" applyNumberFormat="1" applyFont="1" applyBorder="1" applyAlignment="1">
      <alignment horizontal="right" vertical="top"/>
    </xf>
    <xf numFmtId="0" fontId="1" fillId="0" borderId="0" xfId="0" applyFont="1" applyAlignment="1">
      <alignment horizontal="right" vertical="top"/>
    </xf>
    <xf numFmtId="0" fontId="3" fillId="0" borderId="0" xfId="0" applyFont="1" applyBorder="1" applyAlignment="1">
      <alignment vertical="top"/>
    </xf>
    <xf numFmtId="0" fontId="3" fillId="0" borderId="0" xfId="0" applyFont="1" applyBorder="1" applyAlignment="1">
      <alignment horizontal="center" vertical="top"/>
    </xf>
    <xf numFmtId="164" fontId="1" fillId="0" borderId="0" xfId="0" applyNumberFormat="1" applyFont="1" applyBorder="1" applyAlignment="1">
      <alignment vertical="top" wrapText="1"/>
    </xf>
    <xf numFmtId="0" fontId="1" fillId="0" borderId="0" xfId="0" applyFont="1" applyBorder="1" applyAlignment="1">
      <alignment horizontal="center" vertical="top" wrapText="1"/>
    </xf>
    <xf numFmtId="164" fontId="1" fillId="0" borderId="0" xfId="0" applyNumberFormat="1" applyFont="1" applyFill="1" applyBorder="1" applyAlignment="1">
      <alignmen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horizontal="right" vertical="top" wrapText="1"/>
    </xf>
    <xf numFmtId="0" fontId="1" fillId="0" borderId="4" xfId="0" applyFont="1" applyFill="1" applyBorder="1" applyAlignment="1">
      <alignment horizontal="right" vertical="top" wrapText="1"/>
    </xf>
    <xf numFmtId="0" fontId="1" fillId="0" borderId="4" xfId="0" applyFont="1" applyFill="1" applyBorder="1" applyAlignment="1">
      <alignment horizontal="center" vertical="top" wrapText="1"/>
    </xf>
    <xf numFmtId="0" fontId="1" fillId="0" borderId="4" xfId="0" applyFont="1" applyBorder="1" applyAlignment="1">
      <alignment horizontal="center" vertical="top" wrapText="1"/>
    </xf>
    <xf numFmtId="0" fontId="0" fillId="0" borderId="0" xfId="0" applyFont="1" applyAlignment="1">
      <alignment/>
    </xf>
    <xf numFmtId="0" fontId="3" fillId="0" borderId="2" xfId="0" applyFont="1" applyBorder="1" applyAlignment="1">
      <alignment horizontal="center" wrapText="1"/>
    </xf>
    <xf numFmtId="0" fontId="2" fillId="0" borderId="0" xfId="0" applyFont="1" applyBorder="1" applyAlignment="1">
      <alignment/>
    </xf>
    <xf numFmtId="0" fontId="1" fillId="0" borderId="1" xfId="0" applyFont="1" applyBorder="1" applyAlignment="1">
      <alignment/>
    </xf>
    <xf numFmtId="0" fontId="1" fillId="0" borderId="0" xfId="0" applyFont="1" applyAlignment="1">
      <alignment/>
    </xf>
    <xf numFmtId="0" fontId="3" fillId="0" borderId="2" xfId="0" applyFont="1" applyBorder="1" applyAlignment="1">
      <alignment horizontal="center"/>
    </xf>
    <xf numFmtId="0" fontId="3" fillId="0" borderId="2" xfId="0" applyFont="1" applyBorder="1" applyAlignment="1">
      <alignment horizontal="center" wrapText="1"/>
    </xf>
    <xf numFmtId="0" fontId="3" fillId="0" borderId="2" xfId="0" applyFont="1" applyFill="1" applyBorder="1" applyAlignment="1">
      <alignment horizontal="center" wrapText="1"/>
    </xf>
    <xf numFmtId="3"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left"/>
    </xf>
    <xf numFmtId="0" fontId="1" fillId="0" borderId="4" xfId="0" applyFont="1" applyBorder="1" applyAlignment="1">
      <alignment/>
    </xf>
    <xf numFmtId="3" fontId="1" fillId="0" borderId="4" xfId="0" applyNumberFormat="1" applyFont="1" applyBorder="1" applyAlignment="1">
      <alignment/>
    </xf>
    <xf numFmtId="3" fontId="1" fillId="0" borderId="0" xfId="0" applyNumberFormat="1" applyFont="1" applyBorder="1" applyAlignment="1">
      <alignment horizontal="center"/>
    </xf>
    <xf numFmtId="0" fontId="2" fillId="0" borderId="0" xfId="0" applyFont="1" applyFill="1" applyBorder="1" applyAlignment="1">
      <alignment/>
    </xf>
    <xf numFmtId="0" fontId="2" fillId="0" borderId="1" xfId="0" applyFont="1" applyBorder="1" applyAlignment="1">
      <alignment/>
    </xf>
    <xf numFmtId="0" fontId="3" fillId="0" borderId="4" xfId="0" applyFont="1" applyBorder="1" applyAlignment="1">
      <alignment horizontal="center"/>
    </xf>
    <xf numFmtId="0" fontId="3" fillId="0" borderId="4" xfId="0" applyFont="1" applyBorder="1" applyAlignment="1">
      <alignment horizontal="center" wrapText="1"/>
    </xf>
    <xf numFmtId="0" fontId="3" fillId="0" borderId="4" xfId="0" applyFont="1" applyFill="1" applyBorder="1" applyAlignment="1">
      <alignment horizontal="center" wrapText="1"/>
    </xf>
    <xf numFmtId="0" fontId="1" fillId="0" borderId="0" xfId="0" applyFont="1" applyAlignment="1">
      <alignment horizontal="center" wrapText="1"/>
    </xf>
    <xf numFmtId="3" fontId="1" fillId="0" borderId="0" xfId="0" applyNumberFormat="1" applyFont="1" applyAlignment="1">
      <alignment/>
    </xf>
    <xf numFmtId="0" fontId="1" fillId="0" borderId="0" xfId="0" applyFont="1" applyFill="1" applyBorder="1" applyAlignment="1">
      <alignment/>
    </xf>
    <xf numFmtId="3" fontId="1" fillId="0" borderId="0" xfId="0" applyNumberFormat="1" applyFont="1" applyFill="1" applyBorder="1" applyAlignment="1">
      <alignment/>
    </xf>
    <xf numFmtId="0" fontId="3" fillId="0" borderId="4" xfId="0" applyFont="1" applyFill="1" applyBorder="1" applyAlignment="1">
      <alignment horizontal="right" vertical="center"/>
    </xf>
    <xf numFmtId="3" fontId="1" fillId="0" borderId="4" xfId="0" applyNumberFormat="1" applyFont="1" applyFill="1" applyBorder="1" applyAlignment="1">
      <alignment/>
    </xf>
    <xf numFmtId="0" fontId="2" fillId="0" borderId="0" xfId="0" applyFont="1" applyFill="1" applyBorder="1" applyAlignment="1">
      <alignment horizontal="left" vertical="center"/>
    </xf>
    <xf numFmtId="0" fontId="1" fillId="0" borderId="0" xfId="0" applyFont="1" applyFill="1" applyBorder="1" applyAlignment="1" applyProtection="1">
      <alignment horizontal="left"/>
      <protection/>
    </xf>
    <xf numFmtId="0" fontId="3" fillId="0" borderId="4" xfId="0" applyFont="1" applyBorder="1" applyAlignment="1">
      <alignment horizontal="right"/>
    </xf>
    <xf numFmtId="0" fontId="1" fillId="0" borderId="0" xfId="0" applyFont="1" applyBorder="1" applyAlignment="1">
      <alignment horizontal="left" indent="1"/>
    </xf>
    <xf numFmtId="0" fontId="1" fillId="0" borderId="4" xfId="0" applyFont="1" applyBorder="1" applyAlignment="1">
      <alignment horizontal="left" indent="1"/>
    </xf>
    <xf numFmtId="1" fontId="1" fillId="0" borderId="0" xfId="0" applyNumberFormat="1" applyFont="1" applyFill="1" applyBorder="1" applyAlignment="1">
      <alignment/>
    </xf>
    <xf numFmtId="1" fontId="1" fillId="0" borderId="4" xfId="0" applyNumberFormat="1" applyFont="1" applyFill="1" applyBorder="1" applyAlignment="1">
      <alignment/>
    </xf>
    <xf numFmtId="0" fontId="1" fillId="0" borderId="0" xfId="0" applyFont="1" applyFill="1" applyBorder="1" applyAlignment="1">
      <alignment horizontal="left"/>
    </xf>
    <xf numFmtId="0" fontId="1" fillId="0" borderId="4" xfId="0" applyFont="1" applyFill="1" applyBorder="1" applyAlignment="1">
      <alignment horizontal="left"/>
    </xf>
    <xf numFmtId="0" fontId="1" fillId="0" borderId="0" xfId="0" applyFont="1" applyAlignment="1">
      <alignment horizontal="left"/>
    </xf>
    <xf numFmtId="0" fontId="1" fillId="0" borderId="4" xfId="0" applyFont="1" applyBorder="1" applyAlignment="1">
      <alignment horizontal="left"/>
    </xf>
    <xf numFmtId="0" fontId="3" fillId="0" borderId="0" xfId="0" applyFont="1" applyFill="1" applyBorder="1" applyAlignment="1" applyProtection="1">
      <alignment horizontal="left" vertical="top" wrapText="1"/>
      <protection/>
    </xf>
    <xf numFmtId="0" fontId="9" fillId="0" borderId="0" xfId="0" applyFont="1" applyBorder="1" applyAlignment="1">
      <alignment horizontal="left"/>
    </xf>
    <xf numFmtId="0" fontId="10" fillId="0" borderId="0" xfId="0" applyFont="1" applyAlignment="1">
      <alignment horizontal="left" wrapText="1"/>
    </xf>
    <xf numFmtId="0" fontId="3" fillId="0" borderId="0" xfId="0" applyFont="1" applyAlignment="1">
      <alignment wrapText="1"/>
    </xf>
    <xf numFmtId="0" fontId="3" fillId="0" borderId="0" xfId="0" applyFont="1" applyFill="1" applyBorder="1" applyAlignment="1" applyProtection="1">
      <alignment horizontal="left" wrapText="1"/>
      <protection/>
    </xf>
    <xf numFmtId="0" fontId="2" fillId="0" borderId="0" xfId="0" applyFont="1" applyAlignment="1">
      <alignment horizontal="left"/>
    </xf>
    <xf numFmtId="49" fontId="3" fillId="0" borderId="5"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 xfId="0" applyNumberFormat="1" applyFont="1" applyBorder="1" applyAlignment="1">
      <alignment horizontal="center" wrapText="1"/>
    </xf>
    <xf numFmtId="0" fontId="3" fillId="0" borderId="0" xfId="0" applyFont="1" applyAlignment="1">
      <alignment horizontal="left" vertical="top" wrapText="1"/>
    </xf>
    <xf numFmtId="0" fontId="1" fillId="0" borderId="0" xfId="0" applyFont="1" applyAlignment="1">
      <alignment horizontal="left" vertical="top" wrapText="1"/>
    </xf>
    <xf numFmtId="0" fontId="10" fillId="0" borderId="0" xfId="0" applyFont="1" applyBorder="1" applyAlignment="1">
      <alignment horizontal="left"/>
    </xf>
    <xf numFmtId="0" fontId="3" fillId="0" borderId="0" xfId="0" applyFont="1" applyBorder="1" applyAlignment="1">
      <alignment horizontal="left" wrapText="1"/>
    </xf>
    <xf numFmtId="0" fontId="1" fillId="0" borderId="0" xfId="0" applyFont="1" applyBorder="1" applyAlignment="1">
      <alignment horizontal="left" wrapText="1"/>
    </xf>
    <xf numFmtId="0" fontId="2" fillId="0" borderId="0" xfId="0" applyFont="1" applyAlignment="1">
      <alignment horizontal="left" wrapText="1"/>
    </xf>
    <xf numFmtId="0" fontId="0" fillId="0" borderId="0" xfId="0" applyAlignment="1">
      <alignment horizontal="left" wrapText="1"/>
    </xf>
    <xf numFmtId="0" fontId="3" fillId="0" borderId="2" xfId="0" applyFont="1" applyBorder="1" applyAlignment="1">
      <alignment horizontal="center" wrapText="1"/>
    </xf>
    <xf numFmtId="0" fontId="3" fillId="0" borderId="2" xfId="0" applyFont="1" applyBorder="1" applyAlignment="1">
      <alignment horizontal="center"/>
    </xf>
    <xf numFmtId="0" fontId="3" fillId="0" borderId="0" xfId="0" applyFont="1" applyFill="1" applyBorder="1" applyAlignment="1" applyProtection="1">
      <alignment horizontal="left" wrapText="1"/>
      <protection/>
    </xf>
    <xf numFmtId="0" fontId="2" fillId="0" borderId="0" xfId="0" applyFont="1" applyBorder="1" applyAlignment="1">
      <alignment wrapText="1"/>
    </xf>
    <xf numFmtId="0" fontId="0" fillId="0" borderId="0" xfId="0" applyAlignment="1">
      <alignment wrapText="1"/>
    </xf>
    <xf numFmtId="0" fontId="7" fillId="0" borderId="0" xfId="0" applyFont="1" applyBorder="1" applyAlignment="1">
      <alignment wrapText="1"/>
    </xf>
    <xf numFmtId="0" fontId="0" fillId="0" borderId="0" xfId="0" applyAlignment="1">
      <alignment vertical="top"/>
    </xf>
    <xf numFmtId="0" fontId="15" fillId="0" borderId="0" xfId="0" applyFont="1" applyAlignment="1">
      <alignment horizontal="center"/>
    </xf>
    <xf numFmtId="0" fontId="10" fillId="0" borderId="0"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2" fillId="0" borderId="0" xfId="0" applyFont="1" applyFill="1" applyBorder="1" applyAlignment="1">
      <alignment horizontal="left" vertical="center"/>
    </xf>
    <xf numFmtId="0" fontId="1"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0" xfId="0" applyFont="1" applyAlignment="1">
      <alignment wrapText="1"/>
    </xf>
    <xf numFmtId="0" fontId="3" fillId="0" borderId="5"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center" wrapText="1"/>
    </xf>
    <xf numFmtId="0" fontId="3" fillId="0" borderId="4" xfId="0" applyFont="1" applyBorder="1" applyAlignment="1">
      <alignment horizontal="center" wrapText="1"/>
    </xf>
    <xf numFmtId="0" fontId="3" fillId="0" borderId="2" xfId="0" applyFont="1" applyBorder="1" applyAlignment="1">
      <alignment horizontal="center"/>
    </xf>
    <xf numFmtId="0" fontId="2" fillId="0" borderId="0" xfId="0" applyFont="1" applyAlignment="1">
      <alignment wrapText="1"/>
    </xf>
    <xf numFmtId="0" fontId="14" fillId="0" borderId="0" xfId="0" applyFont="1" applyAlignment="1">
      <alignment wrapText="1"/>
    </xf>
    <xf numFmtId="0" fontId="13" fillId="0" borderId="0" xfId="0" applyFont="1" applyAlignment="1">
      <alignment horizontal="left" vertical="top" wrapText="1"/>
    </xf>
    <xf numFmtId="0" fontId="3" fillId="0" borderId="4" xfId="0" applyFont="1" applyBorder="1" applyAlignment="1">
      <alignment horizontal="center" wrapText="1"/>
    </xf>
    <xf numFmtId="0" fontId="13" fillId="0" borderId="0" xfId="0" applyFont="1" applyAlignment="1">
      <alignment vertical="top" wrapText="1"/>
    </xf>
    <xf numFmtId="0" fontId="12" fillId="0" borderId="0" xfId="0" applyFont="1" applyAlignment="1">
      <alignment vertical="top" wrapText="1"/>
    </xf>
    <xf numFmtId="0" fontId="12" fillId="0" borderId="0" xfId="0" applyNumberFormat="1" applyFont="1" applyFill="1" applyBorder="1" applyAlignment="1" applyProtection="1">
      <alignment horizontal="left" vertical="top" wrapText="1"/>
      <protection/>
    </xf>
    <xf numFmtId="0" fontId="18" fillId="0" borderId="0" xfId="0" applyFont="1" applyBorder="1" applyAlignment="1">
      <alignment horizontal="left" wrapText="1"/>
    </xf>
    <xf numFmtId="0" fontId="18" fillId="0" borderId="6" xfId="0" applyFont="1" applyBorder="1" applyAlignment="1">
      <alignment horizontal="left" wrapText="1"/>
    </xf>
    <xf numFmtId="0" fontId="6" fillId="0" borderId="6" xfId="0" applyFont="1" applyBorder="1" applyAlignment="1">
      <alignment horizontal="left"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Figure 1-1: Rural Road Conditions in Pennsylvania: 2000</a:t>
            </a:r>
          </a:p>
        </c:rich>
      </c:tx>
      <c:layout/>
      <c:spPr>
        <a:noFill/>
        <a:ln>
          <a:noFill/>
        </a:ln>
      </c:spPr>
    </c:title>
    <c:plotArea>
      <c:layout>
        <c:manualLayout>
          <c:xMode val="edge"/>
          <c:yMode val="edge"/>
          <c:x val="0.01575"/>
          <c:y val="0.14425"/>
          <c:w val="0.95775"/>
          <c:h val="0.84275"/>
        </c:manualLayout>
      </c:layout>
      <c:barChart>
        <c:barDir val="col"/>
        <c:grouping val="clustered"/>
        <c:varyColors val="0"/>
        <c:ser>
          <c:idx val="0"/>
          <c:order val="0"/>
          <c:tx>
            <c:strRef>
              <c:f>'Data for figure 1-1'!$A$16</c:f>
              <c:strCache>
                <c:ptCount val="1"/>
                <c:pt idx="0">
                  <c:v>Very good </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tx>
                <c:rich>
                  <a:bodyPr vert="horz" rot="0" anchor="ctr"/>
                  <a:lstStyle/>
                  <a:p>
                    <a:pPr algn="ctr">
                      <a:defRPr/>
                    </a:pPr>
                    <a:r>
                      <a:rPr lang="en-US" cap="none" sz="1000" b="0" i="0" u="none" baseline="0"/>
                      <a:t>&lt;1</a:t>
                    </a:r>
                  </a:p>
                </c:rich>
              </c:tx>
              <c:numFmt formatCode="General" sourceLinked="1"/>
              <c:showLegendKey val="0"/>
              <c:showVal val="1"/>
              <c:showBubbleSize val="0"/>
              <c:showCatName val="0"/>
              <c:showSerName val="0"/>
              <c:showPercent val="0"/>
            </c:dLbl>
            <c:numFmt formatCode="#,##0" sourceLinked="0"/>
            <c:showLegendKey val="0"/>
            <c:showVal val="1"/>
            <c:showBubbleSize val="0"/>
            <c:showCatName val="0"/>
            <c:showSerName val="0"/>
            <c:showPercent val="0"/>
          </c:dLbls>
          <c:cat>
            <c:strRef>
              <c:f>'Data for figure 1-1'!$B$14:$E$14</c:f>
              <c:strCache>
                <c:ptCount val="4"/>
                <c:pt idx="0">
                  <c:v>Interstate </c:v>
                </c:pt>
                <c:pt idx="1">
                  <c:v>Other principal arterial </c:v>
                </c:pt>
                <c:pt idx="2">
                  <c:v>Minor arterial</c:v>
                </c:pt>
                <c:pt idx="3">
                  <c:v>Major collector</c:v>
                </c:pt>
              </c:strCache>
            </c:strRef>
          </c:cat>
          <c:val>
            <c:numRef>
              <c:f>'Data for figure 1-1'!$B$16:$E$16</c:f>
              <c:numCache>
                <c:ptCount val="4"/>
                <c:pt idx="0">
                  <c:v>13.322231473771856</c:v>
                </c:pt>
                <c:pt idx="1">
                  <c:v>6.914678528103519</c:v>
                </c:pt>
                <c:pt idx="2">
                  <c:v>0.9988249118683901</c:v>
                </c:pt>
                <c:pt idx="3">
                  <c:v>1.4499938034452844</c:v>
                </c:pt>
              </c:numCache>
            </c:numRef>
          </c:val>
        </c:ser>
        <c:ser>
          <c:idx val="1"/>
          <c:order val="1"/>
          <c:tx>
            <c:strRef>
              <c:f>'Data for figure 1-1'!$A$17</c:f>
              <c:strCache>
                <c:ptCount val="1"/>
                <c:pt idx="0">
                  <c:v>Good</c:v>
                </c:pt>
              </c:strCache>
            </c:strRef>
          </c:tx>
          <c:spPr>
            <a:pattFill prst="wd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strRef>
              <c:f>'Data for figure 1-1'!$B$14:$E$14</c:f>
              <c:strCache>
                <c:ptCount val="4"/>
                <c:pt idx="0">
                  <c:v>Interstate </c:v>
                </c:pt>
                <c:pt idx="1">
                  <c:v>Other principal arterial </c:v>
                </c:pt>
                <c:pt idx="2">
                  <c:v>Minor arterial</c:v>
                </c:pt>
                <c:pt idx="3">
                  <c:v>Major collector</c:v>
                </c:pt>
              </c:strCache>
            </c:strRef>
          </c:cat>
          <c:val>
            <c:numRef>
              <c:f>'Data for figure 1-1'!$B$17:$E$17</c:f>
              <c:numCache>
                <c:ptCount val="4"/>
                <c:pt idx="0">
                  <c:v>58.95087427144047</c:v>
                </c:pt>
                <c:pt idx="1">
                  <c:v>40.39627982207845</c:v>
                </c:pt>
                <c:pt idx="2">
                  <c:v>28.10419114766941</c:v>
                </c:pt>
                <c:pt idx="3">
                  <c:v>16.073862932209693</c:v>
                </c:pt>
              </c:numCache>
            </c:numRef>
          </c:val>
        </c:ser>
        <c:ser>
          <c:idx val="2"/>
          <c:order val="2"/>
          <c:tx>
            <c:strRef>
              <c:f>'Data for figure 1-1'!$A$18</c:f>
              <c:strCache>
                <c:ptCount val="1"/>
                <c:pt idx="0">
                  <c:v>Fair</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strRef>
              <c:f>'Data for figure 1-1'!$B$14:$E$14</c:f>
              <c:strCache>
                <c:ptCount val="4"/>
                <c:pt idx="0">
                  <c:v>Interstate </c:v>
                </c:pt>
                <c:pt idx="1">
                  <c:v>Other principal arterial </c:v>
                </c:pt>
                <c:pt idx="2">
                  <c:v>Minor arterial</c:v>
                </c:pt>
                <c:pt idx="3">
                  <c:v>Major collector</c:v>
                </c:pt>
              </c:strCache>
            </c:strRef>
          </c:cat>
          <c:val>
            <c:numRef>
              <c:f>'Data for figure 1-1'!$B$18:$E$18</c:f>
              <c:numCache>
                <c:ptCount val="4"/>
                <c:pt idx="0">
                  <c:v>18.318068276436303</c:v>
                </c:pt>
                <c:pt idx="1">
                  <c:v>47.432268499797814</c:v>
                </c:pt>
                <c:pt idx="2">
                  <c:v>61.69212690951822</c:v>
                </c:pt>
                <c:pt idx="3">
                  <c:v>52.33610112777296</c:v>
                </c:pt>
              </c:numCache>
            </c:numRef>
          </c:val>
        </c:ser>
        <c:ser>
          <c:idx val="3"/>
          <c:order val="3"/>
          <c:tx>
            <c:strRef>
              <c:f>'Data for figure 1-1'!$A$19</c:f>
              <c:strCache>
                <c:ptCount val="1"/>
                <c:pt idx="0">
                  <c:v>Mediocre </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333333"/>
                </a:fgClr>
                <a:bgClr>
                  <a:srgbClr val="FFFFFF"/>
                </a:bgClr>
              </a:pattFill>
            </c:spPr>
          </c:dPt>
          <c:dLbls>
            <c:dLbl>
              <c:idx val="0"/>
              <c:numFmt formatCode="#,##0" sourceLinked="0"/>
              <c:spPr>
                <a:noFill/>
                <a:ln>
                  <a:noFill/>
                </a:ln>
              </c:spPr>
              <c:showLegendKey val="0"/>
              <c:showVal val="1"/>
              <c:showBubbleSize val="0"/>
              <c:showCatName val="0"/>
              <c:showSerName val="0"/>
              <c:showPercent val="0"/>
            </c:dLbl>
            <c:numFmt formatCode="#,##0" sourceLinked="0"/>
            <c:spPr>
              <a:noFill/>
              <a:ln>
                <a:noFill/>
              </a:ln>
            </c:spPr>
            <c:showLegendKey val="0"/>
            <c:showVal val="1"/>
            <c:showBubbleSize val="0"/>
            <c:showCatName val="0"/>
            <c:showSerName val="0"/>
            <c:showPercent val="0"/>
          </c:dLbls>
          <c:cat>
            <c:strRef>
              <c:f>'Data for figure 1-1'!$B$14:$E$14</c:f>
              <c:strCache>
                <c:ptCount val="4"/>
                <c:pt idx="0">
                  <c:v>Interstate </c:v>
                </c:pt>
                <c:pt idx="1">
                  <c:v>Other principal arterial </c:v>
                </c:pt>
                <c:pt idx="2">
                  <c:v>Minor arterial</c:v>
                </c:pt>
                <c:pt idx="3">
                  <c:v>Major collector</c:v>
                </c:pt>
              </c:strCache>
            </c:strRef>
          </c:cat>
          <c:val>
            <c:numRef>
              <c:f>'Data for figure 1-1'!$B$19:$E$19</c:f>
              <c:numCache>
                <c:ptCount val="4"/>
                <c:pt idx="0">
                  <c:v>8.159866777685263</c:v>
                </c:pt>
                <c:pt idx="1">
                  <c:v>4.326728669632026</c:v>
                </c:pt>
                <c:pt idx="2">
                  <c:v>6.560908734821778</c:v>
                </c:pt>
                <c:pt idx="3">
                  <c:v>13.74395835915231</c:v>
                </c:pt>
              </c:numCache>
            </c:numRef>
          </c:val>
        </c:ser>
        <c:ser>
          <c:idx val="4"/>
          <c:order val="4"/>
          <c:tx>
            <c:strRef>
              <c:f>'Data for figure 1-1'!$A$20</c:f>
              <c:strCache>
                <c:ptCount val="1"/>
                <c:pt idx="0">
                  <c:v>Poor</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tx>
                <c:rich>
                  <a:bodyPr vert="horz" rot="0" anchor="ctr"/>
                  <a:lstStyle/>
                  <a:p>
                    <a:pPr algn="ctr">
                      <a:defRPr/>
                    </a:pPr>
                    <a:r>
                      <a:rPr lang="en-US" cap="none" sz="1000" b="0" i="0" u="none" baseline="0"/>
                      <a:t>&lt;1</a:t>
                    </a:r>
                  </a:p>
                </c:rich>
              </c:tx>
              <c:numFmt formatCode="General" sourceLinked="1"/>
              <c:showLegendKey val="0"/>
              <c:showVal val="1"/>
              <c:showBubbleSize val="0"/>
              <c:showCatName val="0"/>
              <c:showSerName val="0"/>
              <c:showPercent val="0"/>
            </c:dLbl>
            <c:numFmt formatCode="#,##0" sourceLinked="0"/>
            <c:showLegendKey val="0"/>
            <c:showVal val="1"/>
            <c:showBubbleSize val="0"/>
            <c:showCatName val="0"/>
            <c:showSerName val="0"/>
            <c:showPercent val="0"/>
          </c:dLbls>
          <c:cat>
            <c:strRef>
              <c:f>'Data for figure 1-1'!$B$14:$E$14</c:f>
              <c:strCache>
                <c:ptCount val="4"/>
                <c:pt idx="0">
                  <c:v>Interstate </c:v>
                </c:pt>
                <c:pt idx="1">
                  <c:v>Other principal arterial </c:v>
                </c:pt>
                <c:pt idx="2">
                  <c:v>Minor arterial</c:v>
                </c:pt>
                <c:pt idx="3">
                  <c:v>Major collector</c:v>
                </c:pt>
              </c:strCache>
            </c:strRef>
          </c:cat>
          <c:val>
            <c:numRef>
              <c:f>'Data for figure 1-1'!$B$20:$E$20</c:f>
              <c:numCache>
                <c:ptCount val="4"/>
                <c:pt idx="0">
                  <c:v>1.2489592006661114</c:v>
                </c:pt>
                <c:pt idx="1">
                  <c:v>0.9300444803881924</c:v>
                </c:pt>
                <c:pt idx="2">
                  <c:v>2.6439482961222094</c:v>
                </c:pt>
                <c:pt idx="3">
                  <c:v>16.396083777419754</c:v>
                </c:pt>
              </c:numCache>
            </c:numRef>
          </c:val>
        </c:ser>
        <c:axId val="56509830"/>
        <c:axId val="38826423"/>
      </c:barChart>
      <c:catAx>
        <c:axId val="56509830"/>
        <c:scaling>
          <c:orientation val="minMax"/>
        </c:scaling>
        <c:axPos val="b"/>
        <c:delete val="0"/>
        <c:numFmt formatCode="General" sourceLinked="1"/>
        <c:majorTickMark val="none"/>
        <c:minorTickMark val="none"/>
        <c:tickLblPos val="nextTo"/>
        <c:crossAx val="38826423"/>
        <c:crosses val="autoZero"/>
        <c:auto val="1"/>
        <c:lblOffset val="100"/>
        <c:noMultiLvlLbl val="0"/>
      </c:catAx>
      <c:valAx>
        <c:axId val="38826423"/>
        <c:scaling>
          <c:orientation val="minMax"/>
          <c:max val="100"/>
        </c:scaling>
        <c:axPos val="l"/>
        <c:majorGridlines>
          <c:spPr>
            <a:ln w="3175">
              <a:solidFill>
                <a:srgbClr val="FFFFFF"/>
              </a:solidFill>
              <a:prstDash val="sysDot"/>
            </a:ln>
          </c:spPr>
        </c:majorGridlines>
        <c:delete val="0"/>
        <c:numFmt formatCode="#,##0" sourceLinked="0"/>
        <c:majorTickMark val="in"/>
        <c:minorTickMark val="none"/>
        <c:tickLblPos val="nextTo"/>
        <c:crossAx val="56509830"/>
        <c:crossesAt val="1"/>
        <c:crossBetween val="between"/>
        <c:dispUnits/>
      </c:valAx>
      <c:spPr>
        <a:solidFill>
          <a:srgbClr val="FFFFFF"/>
        </a:solidFill>
        <a:ln w="3175">
          <a:noFill/>
        </a:ln>
      </c:spPr>
    </c:plotArea>
    <c:legend>
      <c:legendPos val="r"/>
      <c:layout>
        <c:manualLayout>
          <c:xMode val="edge"/>
          <c:yMode val="edge"/>
          <c:x val="0.17575"/>
          <c:y val="0.2"/>
          <c:w val="0.77225"/>
          <c:h val="0.05625"/>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0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Figure 1-2: Urban Road Conditions in Pennsylvania: 2000</a:t>
            </a:r>
          </a:p>
        </c:rich>
      </c:tx>
      <c:layout>
        <c:manualLayout>
          <c:xMode val="factor"/>
          <c:yMode val="factor"/>
          <c:x val="-0.0425"/>
          <c:y val="0"/>
        </c:manualLayout>
      </c:layout>
      <c:spPr>
        <a:noFill/>
        <a:ln>
          <a:noFill/>
        </a:ln>
      </c:spPr>
    </c:title>
    <c:plotArea>
      <c:layout>
        <c:manualLayout>
          <c:xMode val="edge"/>
          <c:yMode val="edge"/>
          <c:x val="0.01525"/>
          <c:y val="0.22775"/>
          <c:w val="0.94075"/>
          <c:h val="0.745"/>
        </c:manualLayout>
      </c:layout>
      <c:barChart>
        <c:barDir val="col"/>
        <c:grouping val="clustered"/>
        <c:varyColors val="0"/>
        <c:ser>
          <c:idx val="0"/>
          <c:order val="0"/>
          <c:tx>
            <c:strRef>
              <c:f>'Data for figure 1-2'!$A$15</c:f>
              <c:strCache>
                <c:ptCount val="1"/>
                <c:pt idx="0">
                  <c:v>Very good </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layout>
                <c:manualLayout>
                  <c:x val="0"/>
                  <c:y val="0"/>
                </c:manualLayout>
              </c:layout>
              <c:tx>
                <c:rich>
                  <a:bodyPr vert="horz" rot="0" anchor="ctr"/>
                  <a:lstStyle/>
                  <a:p>
                    <a:pPr algn="ctr">
                      <a:defRPr/>
                    </a:pPr>
                    <a:r>
                      <a:rPr lang="en-US" cap="none" sz="1000" b="0" i="0" u="none" baseline="0"/>
                      <a:t>&lt;1</a:t>
                    </a:r>
                  </a:p>
                </c:rich>
              </c:tx>
              <c:numFmt formatCode="General" sourceLinked="1"/>
              <c:showLegendKey val="0"/>
              <c:showVal val="1"/>
              <c:showBubbleSize val="0"/>
              <c:showCatName val="0"/>
              <c:showSerName val="0"/>
              <c:showPercent val="0"/>
            </c:dLbl>
            <c:numFmt formatCode="#,##0" sourceLinked="0"/>
            <c:showLegendKey val="0"/>
            <c:showVal val="1"/>
            <c:showBubbleSize val="0"/>
            <c:showCatName val="0"/>
            <c:showSerName val="0"/>
            <c:showPercent val="0"/>
          </c:dLbls>
          <c:cat>
            <c:strRef>
              <c:f>'Data for figure 1-2'!$B$13:$F$13</c:f>
              <c:strCache>
                <c:ptCount val="5"/>
                <c:pt idx="0">
                  <c:v>Interstate </c:v>
                </c:pt>
                <c:pt idx="1">
                  <c:v>Other freeways and expressways</c:v>
                </c:pt>
                <c:pt idx="2">
                  <c:v>Other principal arterial </c:v>
                </c:pt>
                <c:pt idx="3">
                  <c:v>Urban minor arterial </c:v>
                </c:pt>
                <c:pt idx="4">
                  <c:v>Urban collector</c:v>
                </c:pt>
              </c:strCache>
            </c:strRef>
          </c:cat>
          <c:val>
            <c:numRef>
              <c:f>'Data for figure 1-2'!$B$15:$F$15</c:f>
              <c:numCache>
                <c:ptCount val="5"/>
                <c:pt idx="0">
                  <c:v>5.523809523809524</c:v>
                </c:pt>
                <c:pt idx="1">
                  <c:v>4.2105263157894735</c:v>
                </c:pt>
                <c:pt idx="2">
                  <c:v>1.118067978533095</c:v>
                </c:pt>
                <c:pt idx="3">
                  <c:v>0.48396854204476714</c:v>
                </c:pt>
                <c:pt idx="4">
                  <c:v>1.4674493062966916</c:v>
                </c:pt>
              </c:numCache>
            </c:numRef>
          </c:val>
        </c:ser>
        <c:ser>
          <c:idx val="1"/>
          <c:order val="1"/>
          <c:tx>
            <c:strRef>
              <c:f>'Data for figure 1-2'!$A$16</c:f>
              <c:strCache>
                <c:ptCount val="1"/>
                <c:pt idx="0">
                  <c:v>Good</c:v>
                </c:pt>
              </c:strCache>
            </c:strRef>
          </c:tx>
          <c:spPr>
            <a:pattFill prst="wd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strRef>
              <c:f>'Data for figure 1-2'!$B$13:$F$13</c:f>
              <c:strCache>
                <c:ptCount val="5"/>
                <c:pt idx="0">
                  <c:v>Interstate </c:v>
                </c:pt>
                <c:pt idx="1">
                  <c:v>Other freeways and expressways</c:v>
                </c:pt>
                <c:pt idx="2">
                  <c:v>Other principal arterial </c:v>
                </c:pt>
                <c:pt idx="3">
                  <c:v>Urban minor arterial </c:v>
                </c:pt>
                <c:pt idx="4">
                  <c:v>Urban collector</c:v>
                </c:pt>
              </c:strCache>
            </c:strRef>
          </c:cat>
          <c:val>
            <c:numRef>
              <c:f>'Data for figure 1-2'!$B$16:$F$16</c:f>
              <c:numCache>
                <c:ptCount val="5"/>
                <c:pt idx="0">
                  <c:v>49.333333333333336</c:v>
                </c:pt>
                <c:pt idx="1">
                  <c:v>28.421052631578945</c:v>
                </c:pt>
                <c:pt idx="2">
                  <c:v>13.864042933810374</c:v>
                </c:pt>
                <c:pt idx="3">
                  <c:v>7.743496672716274</c:v>
                </c:pt>
                <c:pt idx="4">
                  <c:v>3.975453575240128</c:v>
                </c:pt>
              </c:numCache>
            </c:numRef>
          </c:val>
        </c:ser>
        <c:ser>
          <c:idx val="2"/>
          <c:order val="2"/>
          <c:tx>
            <c:strRef>
              <c:f>'Data for figure 1-2'!$A$17</c:f>
              <c:strCache>
                <c:ptCount val="1"/>
                <c:pt idx="0">
                  <c:v>Fair</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strRef>
              <c:f>'Data for figure 1-2'!$B$13:$F$13</c:f>
              <c:strCache>
                <c:ptCount val="5"/>
                <c:pt idx="0">
                  <c:v>Interstate </c:v>
                </c:pt>
                <c:pt idx="1">
                  <c:v>Other freeways and expressways</c:v>
                </c:pt>
                <c:pt idx="2">
                  <c:v>Other principal arterial </c:v>
                </c:pt>
                <c:pt idx="3">
                  <c:v>Urban minor arterial </c:v>
                </c:pt>
                <c:pt idx="4">
                  <c:v>Urban collector</c:v>
                </c:pt>
              </c:strCache>
            </c:strRef>
          </c:cat>
          <c:val>
            <c:numRef>
              <c:f>'Data for figure 1-2'!$B$17:$F$17</c:f>
              <c:numCache>
                <c:ptCount val="5"/>
                <c:pt idx="0">
                  <c:v>27.047619047619047</c:v>
                </c:pt>
                <c:pt idx="1">
                  <c:v>53.473684210526315</c:v>
                </c:pt>
                <c:pt idx="2">
                  <c:v>56.5742397137746</c:v>
                </c:pt>
                <c:pt idx="3">
                  <c:v>56.896551724137936</c:v>
                </c:pt>
                <c:pt idx="4">
                  <c:v>39.88794023479189</c:v>
                </c:pt>
              </c:numCache>
            </c:numRef>
          </c:val>
        </c:ser>
        <c:ser>
          <c:idx val="3"/>
          <c:order val="3"/>
          <c:tx>
            <c:strRef>
              <c:f>'Data for figure 1-2'!$A$18</c:f>
              <c:strCache>
                <c:ptCount val="1"/>
                <c:pt idx="0">
                  <c:v>Mediocre </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strRef>
              <c:f>'Data for figure 1-2'!$B$13:$F$13</c:f>
              <c:strCache>
                <c:ptCount val="5"/>
                <c:pt idx="0">
                  <c:v>Interstate </c:v>
                </c:pt>
                <c:pt idx="1">
                  <c:v>Other freeways and expressways</c:v>
                </c:pt>
                <c:pt idx="2">
                  <c:v>Other principal arterial </c:v>
                </c:pt>
                <c:pt idx="3">
                  <c:v>Urban minor arterial </c:v>
                </c:pt>
                <c:pt idx="4">
                  <c:v>Urban collector</c:v>
                </c:pt>
              </c:strCache>
            </c:strRef>
          </c:cat>
          <c:val>
            <c:numRef>
              <c:f>'Data for figure 1-2'!$B$18:$F$18</c:f>
              <c:numCache>
                <c:ptCount val="5"/>
                <c:pt idx="0">
                  <c:v>13.523809523809524</c:v>
                </c:pt>
                <c:pt idx="1">
                  <c:v>11.789473684210526</c:v>
                </c:pt>
                <c:pt idx="2">
                  <c:v>18.51520572450805</c:v>
                </c:pt>
                <c:pt idx="3">
                  <c:v>24.71264367816092</c:v>
                </c:pt>
                <c:pt idx="4">
                  <c:v>32.097118463180365</c:v>
                </c:pt>
              </c:numCache>
            </c:numRef>
          </c:val>
        </c:ser>
        <c:ser>
          <c:idx val="4"/>
          <c:order val="4"/>
          <c:tx>
            <c:strRef>
              <c:f>'Data for figure 1-2'!$A$19</c:f>
              <c:strCache>
                <c:ptCount val="1"/>
                <c:pt idx="0">
                  <c:v>Poor</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strRef>
              <c:f>'Data for figure 1-2'!$B$13:$F$13</c:f>
              <c:strCache>
                <c:ptCount val="5"/>
                <c:pt idx="0">
                  <c:v>Interstate </c:v>
                </c:pt>
                <c:pt idx="1">
                  <c:v>Other freeways and expressways</c:v>
                </c:pt>
                <c:pt idx="2">
                  <c:v>Other principal arterial </c:v>
                </c:pt>
                <c:pt idx="3">
                  <c:v>Urban minor arterial </c:v>
                </c:pt>
                <c:pt idx="4">
                  <c:v>Urban collector</c:v>
                </c:pt>
              </c:strCache>
            </c:strRef>
          </c:cat>
          <c:val>
            <c:numRef>
              <c:f>'Data for figure 1-2'!$B$19:$F$19</c:f>
              <c:numCache>
                <c:ptCount val="5"/>
                <c:pt idx="0">
                  <c:v>4.571428571428571</c:v>
                </c:pt>
                <c:pt idx="1">
                  <c:v>2.1052631578947367</c:v>
                </c:pt>
                <c:pt idx="2">
                  <c:v>9.928443649373882</c:v>
                </c:pt>
                <c:pt idx="3">
                  <c:v>10.163339382940109</c:v>
                </c:pt>
                <c:pt idx="4">
                  <c:v>22.572038420490927</c:v>
                </c:pt>
              </c:numCache>
            </c:numRef>
          </c:val>
        </c:ser>
        <c:axId val="13893488"/>
        <c:axId val="57932529"/>
      </c:barChart>
      <c:catAx>
        <c:axId val="13893488"/>
        <c:scaling>
          <c:orientation val="minMax"/>
        </c:scaling>
        <c:axPos val="b"/>
        <c:delete val="0"/>
        <c:numFmt formatCode="General" sourceLinked="1"/>
        <c:majorTickMark val="none"/>
        <c:minorTickMark val="none"/>
        <c:tickLblPos val="nextTo"/>
        <c:crossAx val="57932529"/>
        <c:crosses val="autoZero"/>
        <c:auto val="1"/>
        <c:lblOffset val="100"/>
        <c:noMultiLvlLbl val="0"/>
      </c:catAx>
      <c:valAx>
        <c:axId val="57932529"/>
        <c:scaling>
          <c:orientation val="minMax"/>
          <c:max val="80"/>
        </c:scaling>
        <c:axPos val="l"/>
        <c:majorGridlines>
          <c:spPr>
            <a:ln w="3175">
              <a:solidFill>
                <a:srgbClr val="FFFFFF"/>
              </a:solidFill>
              <a:prstDash val="sysDot"/>
            </a:ln>
          </c:spPr>
        </c:majorGridlines>
        <c:delete val="0"/>
        <c:numFmt formatCode="#,##0" sourceLinked="0"/>
        <c:majorTickMark val="in"/>
        <c:minorTickMark val="none"/>
        <c:tickLblPos val="nextTo"/>
        <c:crossAx val="13893488"/>
        <c:crossesAt val="1"/>
        <c:crossBetween val="between"/>
        <c:dispUnits/>
      </c:valAx>
      <c:spPr>
        <a:solidFill>
          <a:srgbClr val="FFFFFF"/>
        </a:solidFill>
        <a:ln w="3175">
          <a:noFill/>
        </a:ln>
      </c:spPr>
    </c:plotArea>
    <c:legend>
      <c:legendPos val="t"/>
      <c:layout>
        <c:manualLayout>
          <c:xMode val="edge"/>
          <c:yMode val="edge"/>
          <c:x val="0.24475"/>
          <c:y val="0.1335"/>
          <c:w val="0.59825"/>
          <c:h val="0.0655"/>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0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t>Pennsylvania
</a:t>
            </a:r>
          </a:p>
        </c:rich>
      </c:tx>
      <c:layout/>
      <c:spPr>
        <a:noFill/>
        <a:ln>
          <a:noFill/>
        </a:ln>
      </c:spPr>
    </c:title>
    <c:plotArea>
      <c:layout>
        <c:manualLayout>
          <c:xMode val="edge"/>
          <c:yMode val="edge"/>
          <c:x val="0.05475"/>
          <c:y val="0.18525"/>
          <c:w val="0.944"/>
          <c:h val="0.737"/>
        </c:manualLayout>
      </c:layout>
      <c:barChart>
        <c:barDir val="col"/>
        <c:grouping val="stacked"/>
        <c:varyColors val="0"/>
        <c:ser>
          <c:idx val="1"/>
          <c:order val="0"/>
          <c:tx>
            <c:strRef>
              <c:f>'Data for figure 1-3(a)'!$C$3</c:f>
              <c:strCache>
                <c:ptCount val="1"/>
                <c:pt idx="0">
                  <c:v>Structurally deficient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solidFill>
                <a:srgbClr val="FFFFFF"/>
              </a:solidFill>
              <a:ln w="3175">
                <a:noFill/>
              </a:ln>
            </c:spPr>
            <c:showLegendKey val="0"/>
            <c:showVal val="1"/>
            <c:showBubbleSize val="0"/>
            <c:showCatName val="0"/>
            <c:showSerName val="0"/>
            <c:showPercent val="0"/>
          </c:dLbls>
          <c:cat>
            <c:numRef>
              <c:f>'Data for figure 1-3(a)'!$A$6:$A$11</c:f>
              <c:numCache>
                <c:ptCount val="6"/>
                <c:pt idx="0">
                  <c:v>1996</c:v>
                </c:pt>
                <c:pt idx="1">
                  <c:v>1997</c:v>
                </c:pt>
                <c:pt idx="2">
                  <c:v>1998</c:v>
                </c:pt>
                <c:pt idx="3">
                  <c:v>1999</c:v>
                </c:pt>
                <c:pt idx="4">
                  <c:v>2000</c:v>
                </c:pt>
                <c:pt idx="5">
                  <c:v>2001</c:v>
                </c:pt>
              </c:numCache>
            </c:numRef>
          </c:cat>
          <c:val>
            <c:numRef>
              <c:f>'Data for figure 1-3(a)'!$D$6:$D$11</c:f>
              <c:numCache>
                <c:ptCount val="6"/>
                <c:pt idx="0">
                  <c:v>25.304344111742346</c:v>
                </c:pt>
                <c:pt idx="1">
                  <c:v>25.167770706152314</c:v>
                </c:pt>
                <c:pt idx="2">
                  <c:v>25.261630463459678</c:v>
                </c:pt>
                <c:pt idx="3">
                  <c:v>24.955242129164663</c:v>
                </c:pt>
                <c:pt idx="4">
                  <c:v>24.510248503537095</c:v>
                </c:pt>
                <c:pt idx="5">
                  <c:v>24.524714828897338</c:v>
                </c:pt>
              </c:numCache>
            </c:numRef>
          </c:val>
        </c:ser>
        <c:ser>
          <c:idx val="2"/>
          <c:order val="1"/>
          <c:tx>
            <c:strRef>
              <c:f>'Data for figure 1-3(a)'!$E$3</c:f>
              <c:strCache>
                <c:ptCount val="1"/>
                <c:pt idx="0">
                  <c:v>Functionally obsolete</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numRef>
              <c:f>'Data for figure 1-3(a)'!$A$6:$A$11</c:f>
              <c:numCache>
                <c:ptCount val="6"/>
                <c:pt idx="0">
                  <c:v>1996</c:v>
                </c:pt>
                <c:pt idx="1">
                  <c:v>1997</c:v>
                </c:pt>
                <c:pt idx="2">
                  <c:v>1998</c:v>
                </c:pt>
                <c:pt idx="3">
                  <c:v>1999</c:v>
                </c:pt>
                <c:pt idx="4">
                  <c:v>2000</c:v>
                </c:pt>
                <c:pt idx="5">
                  <c:v>2001</c:v>
                </c:pt>
              </c:numCache>
            </c:numRef>
          </c:cat>
          <c:val>
            <c:numRef>
              <c:f>'Data for figure 1-3(a)'!$F$6:$F$11</c:f>
              <c:numCache>
                <c:ptCount val="6"/>
                <c:pt idx="0">
                  <c:v>18.1837597710478</c:v>
                </c:pt>
                <c:pt idx="1">
                  <c:v>17.02818547863359</c:v>
                </c:pt>
                <c:pt idx="2">
                  <c:v>16.89385278339636</c:v>
                </c:pt>
                <c:pt idx="3">
                  <c:v>17.03855726824156</c:v>
                </c:pt>
                <c:pt idx="4">
                  <c:v>18.57427897696354</c:v>
                </c:pt>
                <c:pt idx="5">
                  <c:v>18.205685315951474</c:v>
                </c:pt>
              </c:numCache>
            </c:numRef>
          </c:val>
        </c:ser>
        <c:overlap val="100"/>
        <c:axId val="51630714"/>
        <c:axId val="62023243"/>
      </c:barChart>
      <c:catAx>
        <c:axId val="51630714"/>
        <c:scaling>
          <c:orientation val="minMax"/>
        </c:scaling>
        <c:axPos val="b"/>
        <c:delete val="0"/>
        <c:numFmt formatCode="General" sourceLinked="1"/>
        <c:majorTickMark val="none"/>
        <c:minorTickMark val="none"/>
        <c:tickLblPos val="nextTo"/>
        <c:crossAx val="62023243"/>
        <c:crosses val="autoZero"/>
        <c:auto val="1"/>
        <c:lblOffset val="100"/>
        <c:noMultiLvlLbl val="0"/>
      </c:catAx>
      <c:valAx>
        <c:axId val="62023243"/>
        <c:scaling>
          <c:orientation val="minMax"/>
          <c:max val="50"/>
        </c:scaling>
        <c:axPos val="l"/>
        <c:majorGridlines>
          <c:spPr>
            <a:ln w="3175">
              <a:solidFill>
                <a:srgbClr val="FFFFFF"/>
              </a:solidFill>
              <a:prstDash val="sysDot"/>
            </a:ln>
          </c:spPr>
        </c:majorGridlines>
        <c:delete val="0"/>
        <c:numFmt formatCode="0" sourceLinked="0"/>
        <c:majorTickMark val="in"/>
        <c:minorTickMark val="none"/>
        <c:tickLblPos val="nextTo"/>
        <c:crossAx val="51630714"/>
        <c:crossesAt val="1"/>
        <c:crossBetween val="between"/>
        <c:dispUnits/>
      </c:valAx>
      <c:spPr>
        <a:solidFill>
          <a:srgbClr val="FFFFFF"/>
        </a:solidFill>
        <a:ln w="3175">
          <a:noFill/>
        </a:ln>
      </c:spPr>
    </c:plotArea>
    <c:legend>
      <c:legendPos val="r"/>
      <c:layout>
        <c:manualLayout>
          <c:xMode val="edge"/>
          <c:yMode val="edge"/>
          <c:x val="0.34125"/>
          <c:y val="0.1865"/>
        </c:manualLayout>
      </c:layout>
      <c:overlay val="0"/>
      <c:spPr>
        <a:ln w="3175">
          <a:noFill/>
        </a:ln>
      </c:spPr>
      <c:txPr>
        <a:bodyPr vert="horz" rot="0"/>
        <a:lstStyle/>
        <a:p>
          <a:pPr>
            <a:defRPr lang="en-US" cap="none" sz="14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t>United States 
</a:t>
            </a:r>
          </a:p>
        </c:rich>
      </c:tx>
      <c:layout>
        <c:manualLayout>
          <c:xMode val="factor"/>
          <c:yMode val="factor"/>
          <c:x val="0.00525"/>
          <c:y val="0"/>
        </c:manualLayout>
      </c:layout>
      <c:spPr>
        <a:noFill/>
        <a:ln>
          <a:noFill/>
        </a:ln>
      </c:spPr>
    </c:title>
    <c:plotArea>
      <c:layout>
        <c:manualLayout>
          <c:xMode val="edge"/>
          <c:yMode val="edge"/>
          <c:x val="0.0565"/>
          <c:y val="0.191"/>
          <c:w val="0.9425"/>
          <c:h val="0.747"/>
        </c:manualLayout>
      </c:layout>
      <c:barChart>
        <c:barDir val="col"/>
        <c:grouping val="stacked"/>
        <c:varyColors val="0"/>
        <c:ser>
          <c:idx val="0"/>
          <c:order val="0"/>
          <c:tx>
            <c:strRef>
              <c:f>'Data for figure 1-3(b)'!$C$3:$D$3</c:f>
              <c:strCache>
                <c:ptCount val="1"/>
                <c:pt idx="0">
                  <c:v>Structurally deficient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numRef>
              <c:f>'Data for figure 1-3(b)'!$A$5:$A$10</c:f>
              <c:numCache>
                <c:ptCount val="6"/>
                <c:pt idx="0">
                  <c:v>1996</c:v>
                </c:pt>
                <c:pt idx="1">
                  <c:v>1997</c:v>
                </c:pt>
                <c:pt idx="2">
                  <c:v>1998</c:v>
                </c:pt>
                <c:pt idx="3">
                  <c:v>1999</c:v>
                </c:pt>
                <c:pt idx="4">
                  <c:v>2000</c:v>
                </c:pt>
                <c:pt idx="5">
                  <c:v>2001</c:v>
                </c:pt>
              </c:numCache>
            </c:numRef>
          </c:cat>
          <c:val>
            <c:numRef>
              <c:f>'Data for figure 1-3(b)'!$D$5:$D$10</c:f>
              <c:numCache>
                <c:ptCount val="6"/>
                <c:pt idx="0">
                  <c:v>17.4</c:v>
                </c:pt>
                <c:pt idx="1">
                  <c:v>16.9</c:v>
                </c:pt>
                <c:pt idx="2">
                  <c:v>16</c:v>
                </c:pt>
                <c:pt idx="3">
                  <c:v>15</c:v>
                </c:pt>
                <c:pt idx="4">
                  <c:v>15</c:v>
                </c:pt>
                <c:pt idx="5">
                  <c:v>14</c:v>
                </c:pt>
              </c:numCache>
            </c:numRef>
          </c:val>
        </c:ser>
        <c:ser>
          <c:idx val="1"/>
          <c:order val="1"/>
          <c:tx>
            <c:strRef>
              <c:f>'Data for figure 1-3(b)'!$E$3:$F$3</c:f>
              <c:strCache>
                <c:ptCount val="1"/>
                <c:pt idx="0">
                  <c:v>Functionally obsolete</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for figure 1-3(b)'!$A$5:$A$10</c:f>
              <c:numCache>
                <c:ptCount val="6"/>
                <c:pt idx="0">
                  <c:v>1996</c:v>
                </c:pt>
                <c:pt idx="1">
                  <c:v>1997</c:v>
                </c:pt>
                <c:pt idx="2">
                  <c:v>1998</c:v>
                </c:pt>
                <c:pt idx="3">
                  <c:v>1999</c:v>
                </c:pt>
                <c:pt idx="4">
                  <c:v>2000</c:v>
                </c:pt>
                <c:pt idx="5">
                  <c:v>2001</c:v>
                </c:pt>
              </c:numCache>
            </c:numRef>
          </c:cat>
          <c:val>
            <c:numRef>
              <c:f>'Data for figure 1-3(b)'!$F$5:$F$10</c:f>
              <c:numCache>
                <c:ptCount val="6"/>
                <c:pt idx="0">
                  <c:v>14</c:v>
                </c:pt>
                <c:pt idx="1">
                  <c:v>13.3</c:v>
                </c:pt>
                <c:pt idx="2">
                  <c:v>13.6</c:v>
                </c:pt>
                <c:pt idx="3">
                  <c:v>14</c:v>
                </c:pt>
                <c:pt idx="4">
                  <c:v>14</c:v>
                </c:pt>
                <c:pt idx="5">
                  <c:v>14</c:v>
                </c:pt>
              </c:numCache>
            </c:numRef>
          </c:val>
        </c:ser>
        <c:overlap val="100"/>
        <c:axId val="21338276"/>
        <c:axId val="57826757"/>
      </c:barChart>
      <c:catAx>
        <c:axId val="21338276"/>
        <c:scaling>
          <c:orientation val="minMax"/>
        </c:scaling>
        <c:axPos val="b"/>
        <c:delete val="0"/>
        <c:numFmt formatCode="General" sourceLinked="1"/>
        <c:majorTickMark val="out"/>
        <c:minorTickMark val="none"/>
        <c:tickLblPos val="nextTo"/>
        <c:crossAx val="57826757"/>
        <c:crosses val="autoZero"/>
        <c:auto val="1"/>
        <c:lblOffset val="100"/>
        <c:noMultiLvlLbl val="0"/>
      </c:catAx>
      <c:valAx>
        <c:axId val="57826757"/>
        <c:scaling>
          <c:orientation val="minMax"/>
          <c:max val="50"/>
        </c:scaling>
        <c:axPos val="l"/>
        <c:majorGridlines>
          <c:spPr>
            <a:ln w="3175">
              <a:solidFill>
                <a:srgbClr val="FFFFFF"/>
              </a:solidFill>
              <a:prstDash val="sysDot"/>
            </a:ln>
          </c:spPr>
        </c:majorGridlines>
        <c:delete val="0"/>
        <c:numFmt formatCode="General" sourceLinked="1"/>
        <c:majorTickMark val="out"/>
        <c:minorTickMark val="none"/>
        <c:tickLblPos val="nextTo"/>
        <c:crossAx val="21338276"/>
        <c:crossesAt val="1"/>
        <c:crossBetween val="between"/>
        <c:dispUnits/>
      </c:valAx>
      <c:spPr>
        <a:solidFill>
          <a:srgbClr val="FFFFFF"/>
        </a:solidFill>
        <a:ln w="3175">
          <a:noFill/>
        </a:ln>
      </c:spPr>
    </c:plotArea>
    <c:legend>
      <c:legendPos val="r"/>
      <c:layout>
        <c:manualLayout>
          <c:xMode val="edge"/>
          <c:yMode val="edge"/>
          <c:x val="0.3535"/>
          <c:y val="0.19875"/>
        </c:manualLayout>
      </c:layout>
      <c:overlay val="0"/>
      <c:spPr>
        <a:ln w="3175">
          <a:noFill/>
        </a:ln>
      </c:spPr>
      <c:txPr>
        <a:bodyPr vert="horz" rot="0"/>
        <a:lstStyle/>
        <a:p>
          <a:pPr>
            <a:defRPr lang="en-US" cap="none" sz="14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0.0995</cdr:y>
    </cdr:from>
    <cdr:to>
      <cdr:x>0.175</cdr:x>
      <cdr:y>0.16925</cdr:y>
    </cdr:to>
    <cdr:sp>
      <cdr:nvSpPr>
        <cdr:cNvPr id="1" name="TextBox 1"/>
        <cdr:cNvSpPr txBox="1">
          <a:spLocks noChangeArrowheads="1"/>
        </cdr:cNvSpPr>
      </cdr:nvSpPr>
      <cdr:spPr>
        <a:xfrm>
          <a:off x="409575" y="342900"/>
          <a:ext cx="666750" cy="238125"/>
        </a:xfrm>
        <a:prstGeom prst="rect">
          <a:avLst/>
        </a:prstGeom>
        <a:noFill/>
        <a:ln w="9525" cmpd="sng">
          <a:noFill/>
        </a:ln>
      </cdr:spPr>
      <cdr:txBody>
        <a:bodyPr vertOverflow="clip" wrap="square"/>
        <a:p>
          <a:pPr algn="l">
            <a:defRPr/>
          </a:pPr>
          <a:r>
            <a:rPr lang="en-US" cap="none" sz="1000" b="0" i="0" u="none" baseline="0"/>
            <a:t>Percent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39</xdr:row>
      <xdr:rowOff>28575</xdr:rowOff>
    </xdr:from>
    <xdr:to>
      <xdr:col>6</xdr:col>
      <xdr:colOff>571500</xdr:colOff>
      <xdr:row>60</xdr:row>
      <xdr:rowOff>95250</xdr:rowOff>
    </xdr:to>
    <xdr:graphicFrame>
      <xdr:nvGraphicFramePr>
        <xdr:cNvPr id="1" name="Chart 1"/>
        <xdr:cNvGraphicFramePr/>
      </xdr:nvGraphicFramePr>
      <xdr:xfrm>
        <a:off x="19050" y="6800850"/>
        <a:ext cx="6153150" cy="3467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0.02775</cdr:x>
      <cdr:y>0.1745</cdr:y>
    </cdr:from>
    <cdr:to>
      <cdr:x>0.20475</cdr:x>
      <cdr:y>0.257</cdr:y>
    </cdr:to>
    <cdr:sp>
      <cdr:nvSpPr>
        <cdr:cNvPr id="1" name="TextBox 1"/>
        <cdr:cNvSpPr txBox="1">
          <a:spLocks noChangeArrowheads="1"/>
        </cdr:cNvSpPr>
      </cdr:nvSpPr>
      <cdr:spPr>
        <a:xfrm>
          <a:off x="180975" y="619125"/>
          <a:ext cx="1209675" cy="295275"/>
        </a:xfrm>
        <a:prstGeom prst="rect">
          <a:avLst/>
        </a:prstGeom>
        <a:noFill/>
        <a:ln w="9525" cmpd="sng">
          <a:noFill/>
        </a:ln>
      </cdr:spPr>
      <cdr:txBody>
        <a:bodyPr vertOverflow="clip" wrap="square"/>
        <a:p>
          <a:pPr algn="l">
            <a:defRPr/>
          </a:pPr>
          <a:r>
            <a:rPr lang="en-US" cap="none" sz="1000" b="0" i="0" u="none" baseline="0"/>
            <a:t>Percent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9525</xdr:rowOff>
    </xdr:from>
    <xdr:to>
      <xdr:col>6</xdr:col>
      <xdr:colOff>590550</xdr:colOff>
      <xdr:row>68</xdr:row>
      <xdr:rowOff>28575</xdr:rowOff>
    </xdr:to>
    <xdr:graphicFrame>
      <xdr:nvGraphicFramePr>
        <xdr:cNvPr id="1" name="Chart 1"/>
        <xdr:cNvGraphicFramePr/>
      </xdr:nvGraphicFramePr>
      <xdr:xfrm>
        <a:off x="9525" y="7753350"/>
        <a:ext cx="6819900" cy="3581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0.10525</cdr:x>
      <cdr:y>0.171</cdr:y>
    </cdr:from>
    <cdr:to>
      <cdr:x>0.242</cdr:x>
      <cdr:y>0.216</cdr:y>
    </cdr:to>
    <cdr:sp>
      <cdr:nvSpPr>
        <cdr:cNvPr id="1" name="TextBox 1"/>
        <cdr:cNvSpPr txBox="1">
          <a:spLocks noChangeArrowheads="1"/>
        </cdr:cNvSpPr>
      </cdr:nvSpPr>
      <cdr:spPr>
        <a:xfrm>
          <a:off x="942975" y="857250"/>
          <a:ext cx="1238250" cy="228600"/>
        </a:xfrm>
        <a:prstGeom prst="rect">
          <a:avLst/>
        </a:prstGeom>
        <a:noFill/>
        <a:ln w="9525" cmpd="sng">
          <a:noFill/>
        </a:ln>
      </cdr:spPr>
      <cdr:txBody>
        <a:bodyPr vertOverflow="clip" wrap="square"/>
        <a:p>
          <a:pPr algn="l">
            <a:defRPr/>
          </a:pPr>
          <a:r>
            <a:rPr lang="en-US" cap="none" sz="1200" b="0" i="0" u="none" baseline="0"/>
            <a:t>Percent</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0.10175</cdr:x>
      <cdr:y>0.162</cdr:y>
    </cdr:from>
    <cdr:to>
      <cdr:x>0.204</cdr:x>
      <cdr:y>0.21675</cdr:y>
    </cdr:to>
    <cdr:sp>
      <cdr:nvSpPr>
        <cdr:cNvPr id="1" name="TextBox 4"/>
        <cdr:cNvSpPr txBox="1">
          <a:spLocks noChangeArrowheads="1"/>
        </cdr:cNvSpPr>
      </cdr:nvSpPr>
      <cdr:spPr>
        <a:xfrm>
          <a:off x="914400" y="809625"/>
          <a:ext cx="923925" cy="276225"/>
        </a:xfrm>
        <a:prstGeom prst="rect">
          <a:avLst/>
        </a:prstGeom>
        <a:noFill/>
        <a:ln w="9525" cmpd="sng">
          <a:noFill/>
        </a:ln>
      </cdr:spPr>
      <cdr:txBody>
        <a:bodyPr vertOverflow="clip" wrap="square"/>
        <a:p>
          <a:pPr algn="l">
            <a:defRPr/>
          </a:pPr>
          <a:r>
            <a:rPr lang="en-US" cap="none" sz="1200" b="0" i="0" u="none" baseline="0"/>
            <a:t>Percent</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14</xdr:col>
      <xdr:colOff>523875</xdr:colOff>
      <xdr:row>34</xdr:row>
      <xdr:rowOff>9525</xdr:rowOff>
    </xdr:to>
    <xdr:graphicFrame>
      <xdr:nvGraphicFramePr>
        <xdr:cNvPr id="1" name="Chart 1"/>
        <xdr:cNvGraphicFramePr/>
      </xdr:nvGraphicFramePr>
      <xdr:xfrm>
        <a:off x="9525" y="647700"/>
        <a:ext cx="9048750" cy="5038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35</xdr:row>
      <xdr:rowOff>28575</xdr:rowOff>
    </xdr:from>
    <xdr:to>
      <xdr:col>14</xdr:col>
      <xdr:colOff>523875</xdr:colOff>
      <xdr:row>66</xdr:row>
      <xdr:rowOff>104775</xdr:rowOff>
    </xdr:to>
    <xdr:graphicFrame>
      <xdr:nvGraphicFramePr>
        <xdr:cNvPr id="2" name="Chart 4"/>
        <xdr:cNvGraphicFramePr/>
      </xdr:nvGraphicFramePr>
      <xdr:xfrm>
        <a:off x="0" y="5867400"/>
        <a:ext cx="9058275" cy="50196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40"/>
  <sheetViews>
    <sheetView workbookViewId="0" topLeftCell="A1">
      <selection activeCell="A1" sqref="A1:L1"/>
    </sheetView>
  </sheetViews>
  <sheetFormatPr defaultColWidth="9.140625" defaultRowHeight="12.75"/>
  <cols>
    <col min="1" max="1" width="29.28125" style="1" customWidth="1"/>
    <col min="2" max="2" width="9.57421875" style="1" customWidth="1"/>
    <col min="3" max="3" width="1.7109375" style="1" customWidth="1"/>
    <col min="4" max="4" width="9.140625" style="1" customWidth="1"/>
    <col min="5" max="5" width="2.28125" style="1" customWidth="1"/>
    <col min="6" max="6" width="10.00390625" style="1" customWidth="1"/>
    <col min="7" max="7" width="2.00390625" style="1" customWidth="1"/>
    <col min="8" max="8" width="10.140625" style="1" customWidth="1"/>
    <col min="9" max="9" width="2.140625" style="1" customWidth="1"/>
    <col min="10" max="10" width="9.8515625" style="1" customWidth="1"/>
    <col min="11" max="11" width="2.421875" style="1" customWidth="1"/>
    <col min="12" max="12" width="9.140625" style="1" customWidth="1"/>
    <col min="13" max="13" width="2.57421875" style="1" customWidth="1"/>
    <col min="14" max="16384" width="9.140625" style="1" customWidth="1"/>
  </cols>
  <sheetData>
    <row r="1" spans="1:14" ht="21.75" customHeight="1">
      <c r="A1" s="183" t="s">
        <v>167</v>
      </c>
      <c r="B1" s="184"/>
      <c r="C1" s="184"/>
      <c r="D1" s="184"/>
      <c r="E1" s="184"/>
      <c r="F1" s="184"/>
      <c r="G1" s="184"/>
      <c r="H1" s="184"/>
      <c r="I1" s="184"/>
      <c r="J1" s="184"/>
      <c r="K1" s="184"/>
      <c r="L1" s="184"/>
      <c r="M1" s="38"/>
      <c r="N1" s="38"/>
    </row>
    <row r="2" spans="1:14" ht="13.5" thickBot="1">
      <c r="A2" s="23"/>
      <c r="B2" s="23"/>
      <c r="C2" s="23"/>
      <c r="D2" s="23"/>
      <c r="E2" s="23"/>
      <c r="F2" s="23"/>
      <c r="G2" s="23"/>
      <c r="H2" s="23"/>
      <c r="I2" s="23"/>
      <c r="J2" s="23"/>
      <c r="K2" s="23"/>
      <c r="L2" s="23"/>
      <c r="M2" s="23"/>
      <c r="N2" s="21"/>
    </row>
    <row r="3" spans="1:14" ht="12.75">
      <c r="A3" s="24"/>
      <c r="B3" s="186">
        <v>1995</v>
      </c>
      <c r="C3" s="186"/>
      <c r="D3" s="186">
        <v>1996</v>
      </c>
      <c r="E3" s="186"/>
      <c r="F3" s="186">
        <v>1997</v>
      </c>
      <c r="G3" s="186"/>
      <c r="H3" s="186">
        <v>1998</v>
      </c>
      <c r="I3" s="186"/>
      <c r="J3" s="186">
        <v>1999</v>
      </c>
      <c r="K3" s="186"/>
      <c r="L3" s="186">
        <v>2000</v>
      </c>
      <c r="M3" s="186"/>
      <c r="N3" s="21"/>
    </row>
    <row r="4" spans="1:14" ht="12.75">
      <c r="A4" s="28" t="s">
        <v>67</v>
      </c>
      <c r="B4" s="20">
        <v>118648</v>
      </c>
      <c r="C4" s="20"/>
      <c r="D4" s="20">
        <v>118952</v>
      </c>
      <c r="E4" s="20"/>
      <c r="F4" s="20">
        <v>119129</v>
      </c>
      <c r="G4" s="20"/>
      <c r="H4" s="20">
        <v>119281</v>
      </c>
      <c r="I4" s="20"/>
      <c r="J4" s="20">
        <v>119384</v>
      </c>
      <c r="K4" s="20"/>
      <c r="L4" s="20">
        <v>119642</v>
      </c>
      <c r="M4" s="21"/>
      <c r="N4" s="21"/>
    </row>
    <row r="5" spans="1:14" ht="12.75">
      <c r="A5" s="21"/>
      <c r="B5" s="19"/>
      <c r="C5" s="19"/>
      <c r="D5" s="19"/>
      <c r="E5" s="19"/>
      <c r="F5" s="19"/>
      <c r="G5" s="19"/>
      <c r="H5" s="19"/>
      <c r="I5" s="19"/>
      <c r="J5" s="19"/>
      <c r="K5" s="19"/>
      <c r="L5" s="19"/>
      <c r="M5" s="21"/>
      <c r="N5" s="21"/>
    </row>
    <row r="6" spans="1:14" ht="12.75">
      <c r="A6" s="28" t="s">
        <v>65</v>
      </c>
      <c r="B6" s="20">
        <v>85376</v>
      </c>
      <c r="C6" s="20"/>
      <c r="D6" s="20">
        <v>85750</v>
      </c>
      <c r="E6" s="20"/>
      <c r="F6" s="20">
        <v>85402</v>
      </c>
      <c r="G6" s="20"/>
      <c r="H6" s="20">
        <v>85143</v>
      </c>
      <c r="I6" s="20"/>
      <c r="J6" s="20">
        <v>85097</v>
      </c>
      <c r="K6" s="20"/>
      <c r="L6" s="20">
        <v>85392</v>
      </c>
      <c r="M6" s="3"/>
      <c r="N6" s="3"/>
    </row>
    <row r="7" spans="1:14" ht="12.75">
      <c r="A7" s="22" t="s">
        <v>63</v>
      </c>
      <c r="B7" s="20">
        <v>1081</v>
      </c>
      <c r="C7" s="20"/>
      <c r="D7" s="20">
        <v>1207</v>
      </c>
      <c r="E7" s="20"/>
      <c r="F7" s="20">
        <v>1201</v>
      </c>
      <c r="G7" s="20"/>
      <c r="H7" s="20">
        <v>1201</v>
      </c>
      <c r="I7" s="20"/>
      <c r="J7" s="20">
        <v>1207</v>
      </c>
      <c r="K7" s="20"/>
      <c r="L7" s="20">
        <v>1207</v>
      </c>
      <c r="M7" s="3"/>
      <c r="N7" s="3"/>
    </row>
    <row r="8" spans="1:14" ht="12.75">
      <c r="A8" s="22" t="s">
        <v>103</v>
      </c>
      <c r="B8" s="20">
        <v>2613</v>
      </c>
      <c r="C8" s="20"/>
      <c r="D8" s="20">
        <v>2479</v>
      </c>
      <c r="E8" s="20"/>
      <c r="F8" s="20">
        <v>2484</v>
      </c>
      <c r="G8" s="20"/>
      <c r="H8" s="20">
        <v>2494</v>
      </c>
      <c r="I8" s="20"/>
      <c r="J8" s="20">
        <v>2484</v>
      </c>
      <c r="K8" s="20"/>
      <c r="L8" s="20">
        <v>2481</v>
      </c>
      <c r="M8" s="3"/>
      <c r="N8" s="3"/>
    </row>
    <row r="9" spans="1:14" ht="12.75">
      <c r="A9" s="22" t="s">
        <v>104</v>
      </c>
      <c r="B9" s="20">
        <v>5094</v>
      </c>
      <c r="C9" s="20"/>
      <c r="D9" s="20">
        <v>5116</v>
      </c>
      <c r="E9" s="20"/>
      <c r="F9" s="20">
        <v>5107</v>
      </c>
      <c r="G9" s="20"/>
      <c r="H9" s="20">
        <v>5106</v>
      </c>
      <c r="I9" s="20"/>
      <c r="J9" s="20">
        <v>5105</v>
      </c>
      <c r="K9" s="20"/>
      <c r="L9" s="20">
        <v>5107</v>
      </c>
      <c r="M9" s="3"/>
      <c r="N9" s="3"/>
    </row>
    <row r="10" spans="1:14" ht="12.75">
      <c r="A10" s="22" t="s">
        <v>105</v>
      </c>
      <c r="B10" s="20">
        <v>8046</v>
      </c>
      <c r="C10" s="20"/>
      <c r="D10" s="20">
        <v>8058</v>
      </c>
      <c r="E10" s="20"/>
      <c r="F10" s="20">
        <v>8063</v>
      </c>
      <c r="G10" s="20"/>
      <c r="H10" s="20">
        <v>8064</v>
      </c>
      <c r="I10" s="20"/>
      <c r="J10" s="20">
        <v>8066</v>
      </c>
      <c r="K10" s="20"/>
      <c r="L10" s="20">
        <v>8069</v>
      </c>
      <c r="M10" s="3"/>
      <c r="N10" s="3"/>
    </row>
    <row r="11" spans="1:14" ht="12.75">
      <c r="A11" s="22" t="s">
        <v>106</v>
      </c>
      <c r="B11" s="20">
        <v>7958</v>
      </c>
      <c r="C11" s="20"/>
      <c r="D11" s="20">
        <v>7960</v>
      </c>
      <c r="E11" s="20"/>
      <c r="F11" s="20">
        <v>7956</v>
      </c>
      <c r="G11" s="20"/>
      <c r="H11" s="20">
        <v>7960</v>
      </c>
      <c r="I11" s="20"/>
      <c r="J11" s="20">
        <v>7968</v>
      </c>
      <c r="K11" s="20"/>
      <c r="L11" s="20">
        <v>7966</v>
      </c>
      <c r="M11" s="3"/>
      <c r="N11" s="3"/>
    </row>
    <row r="12" spans="1:14" ht="12.75">
      <c r="A12" s="22" t="s">
        <v>64</v>
      </c>
      <c r="B12" s="20">
        <v>60584</v>
      </c>
      <c r="C12" s="20"/>
      <c r="D12" s="20">
        <v>60930</v>
      </c>
      <c r="E12" s="20"/>
      <c r="F12" s="20">
        <v>60591</v>
      </c>
      <c r="G12" s="20"/>
      <c r="H12" s="20">
        <v>60318</v>
      </c>
      <c r="I12" s="20"/>
      <c r="J12" s="20">
        <v>60267</v>
      </c>
      <c r="K12" s="20"/>
      <c r="L12" s="20">
        <v>60562</v>
      </c>
      <c r="M12" s="3"/>
      <c r="N12" s="3"/>
    </row>
    <row r="13" spans="1:14" ht="12.75">
      <c r="A13" s="3"/>
      <c r="M13" s="3"/>
      <c r="N13" s="3"/>
    </row>
    <row r="14" spans="1:14" ht="12.75">
      <c r="A14" s="28" t="s">
        <v>66</v>
      </c>
      <c r="B14" s="20">
        <v>33272</v>
      </c>
      <c r="C14" s="20"/>
      <c r="D14" s="20">
        <v>33202</v>
      </c>
      <c r="E14" s="20"/>
      <c r="F14" s="20">
        <v>33727</v>
      </c>
      <c r="G14" s="20"/>
      <c r="H14" s="20">
        <v>34138</v>
      </c>
      <c r="I14" s="20"/>
      <c r="J14" s="20">
        <v>34287</v>
      </c>
      <c r="K14" s="20"/>
      <c r="L14" s="20">
        <v>34250</v>
      </c>
      <c r="M14" s="3"/>
      <c r="N14" s="3"/>
    </row>
    <row r="15" spans="1:14" ht="12.75">
      <c r="A15" s="3" t="s">
        <v>1</v>
      </c>
      <c r="B15" s="20">
        <v>507</v>
      </c>
      <c r="C15" s="20"/>
      <c r="D15" s="20">
        <v>543</v>
      </c>
      <c r="E15" s="20"/>
      <c r="F15" s="20">
        <v>549</v>
      </c>
      <c r="G15" s="20"/>
      <c r="H15" s="20">
        <v>550</v>
      </c>
      <c r="I15" s="20"/>
      <c r="J15" s="20">
        <v>551</v>
      </c>
      <c r="K15" s="20"/>
      <c r="L15" s="20">
        <v>550</v>
      </c>
      <c r="M15" s="3"/>
      <c r="N15" s="3"/>
    </row>
    <row r="16" spans="1:14" ht="12.75">
      <c r="A16" s="3" t="s">
        <v>120</v>
      </c>
      <c r="B16" s="20">
        <v>499</v>
      </c>
      <c r="C16" s="20"/>
      <c r="D16" s="20">
        <v>473</v>
      </c>
      <c r="E16" s="20"/>
      <c r="F16" s="20">
        <v>484</v>
      </c>
      <c r="G16" s="20"/>
      <c r="H16" s="20">
        <v>486</v>
      </c>
      <c r="I16" s="20"/>
      <c r="J16" s="20">
        <v>485</v>
      </c>
      <c r="K16" s="20"/>
      <c r="L16" s="20">
        <v>486</v>
      </c>
      <c r="M16" s="3"/>
      <c r="N16" s="3"/>
    </row>
    <row r="17" spans="1:14" ht="12.75">
      <c r="A17" s="3" t="s">
        <v>107</v>
      </c>
      <c r="B17" s="20">
        <v>2279</v>
      </c>
      <c r="C17" s="20"/>
      <c r="D17" s="20">
        <v>2271</v>
      </c>
      <c r="E17" s="20"/>
      <c r="F17" s="20">
        <v>2268</v>
      </c>
      <c r="G17" s="20"/>
      <c r="H17" s="20">
        <v>2267</v>
      </c>
      <c r="I17" s="20"/>
      <c r="J17" s="20">
        <v>2269</v>
      </c>
      <c r="K17" s="20"/>
      <c r="L17" s="20">
        <v>2268</v>
      </c>
      <c r="M17" s="3"/>
      <c r="N17" s="3"/>
    </row>
    <row r="18" spans="1:14" ht="12.75">
      <c r="A18" s="3" t="s">
        <v>108</v>
      </c>
      <c r="B18" s="20">
        <v>3298</v>
      </c>
      <c r="C18" s="20"/>
      <c r="D18" s="20">
        <v>3282</v>
      </c>
      <c r="E18" s="20"/>
      <c r="F18" s="20">
        <v>3297</v>
      </c>
      <c r="G18" s="20"/>
      <c r="H18" s="20">
        <v>3299</v>
      </c>
      <c r="I18" s="20"/>
      <c r="J18" s="20">
        <v>3303</v>
      </c>
      <c r="K18" s="20"/>
      <c r="L18" s="20">
        <v>3306</v>
      </c>
      <c r="M18" s="3"/>
      <c r="N18" s="3"/>
    </row>
    <row r="19" spans="1:14" ht="12.75">
      <c r="A19" s="3" t="s">
        <v>4</v>
      </c>
      <c r="B19" s="20">
        <v>3743</v>
      </c>
      <c r="C19" s="20"/>
      <c r="D19" s="20">
        <v>3754</v>
      </c>
      <c r="E19" s="20"/>
      <c r="F19" s="20">
        <v>3744</v>
      </c>
      <c r="G19" s="20"/>
      <c r="H19" s="20">
        <v>3743</v>
      </c>
      <c r="I19" s="20"/>
      <c r="J19" s="20">
        <v>3745</v>
      </c>
      <c r="K19" s="20"/>
      <c r="L19" s="20">
        <v>3749</v>
      </c>
      <c r="M19" s="3"/>
      <c r="N19" s="3"/>
    </row>
    <row r="20" spans="1:14" ht="12.75">
      <c r="A20" s="11" t="s">
        <v>2</v>
      </c>
      <c r="B20" s="14">
        <v>22946</v>
      </c>
      <c r="C20" s="14"/>
      <c r="D20" s="14">
        <v>22879</v>
      </c>
      <c r="E20" s="14"/>
      <c r="F20" s="14">
        <v>23385</v>
      </c>
      <c r="G20" s="14"/>
      <c r="H20" s="14">
        <v>23793</v>
      </c>
      <c r="I20" s="14"/>
      <c r="J20" s="14">
        <v>23934</v>
      </c>
      <c r="K20" s="14"/>
      <c r="L20" s="14">
        <v>23891</v>
      </c>
      <c r="M20" s="11"/>
      <c r="N20" s="3"/>
    </row>
    <row r="21" spans="1:14" ht="12.75">
      <c r="A21" s="3"/>
      <c r="B21" s="20"/>
      <c r="C21" s="20"/>
      <c r="D21" s="20"/>
      <c r="E21" s="20"/>
      <c r="F21" s="20"/>
      <c r="G21" s="20"/>
      <c r="H21" s="20"/>
      <c r="I21" s="20"/>
      <c r="J21" s="20"/>
      <c r="K21" s="20"/>
      <c r="L21" s="20"/>
      <c r="M21" s="3"/>
      <c r="N21" s="3"/>
    </row>
    <row r="22" spans="1:17" ht="40.5" customHeight="1">
      <c r="A22" s="187" t="s">
        <v>161</v>
      </c>
      <c r="B22" s="187"/>
      <c r="C22" s="187"/>
      <c r="D22" s="187"/>
      <c r="E22" s="187"/>
      <c r="F22" s="187"/>
      <c r="G22" s="187"/>
      <c r="H22" s="187"/>
      <c r="I22" s="187"/>
      <c r="J22" s="187"/>
      <c r="K22" s="187"/>
      <c r="L22" s="187"/>
      <c r="M22" s="4"/>
      <c r="N22" s="4"/>
      <c r="O22" s="4"/>
      <c r="P22" s="4"/>
      <c r="Q22" s="4"/>
    </row>
    <row r="25" spans="1:13" ht="33" customHeight="1">
      <c r="A25" s="188" t="s">
        <v>162</v>
      </c>
      <c r="B25" s="189"/>
      <c r="C25" s="189"/>
      <c r="D25" s="189"/>
      <c r="E25" s="189"/>
      <c r="F25" s="189"/>
      <c r="G25" s="189"/>
      <c r="H25" s="189"/>
      <c r="I25" s="189"/>
      <c r="J25" s="3"/>
      <c r="K25" s="3"/>
      <c r="L25" s="3"/>
      <c r="M25" s="3"/>
    </row>
    <row r="26" spans="1:13" ht="13.5" thickBot="1">
      <c r="A26" s="2"/>
      <c r="B26" s="2"/>
      <c r="C26" s="2"/>
      <c r="D26" s="2"/>
      <c r="E26" s="2"/>
      <c r="F26" s="2"/>
      <c r="G26" s="2"/>
      <c r="H26" s="2"/>
      <c r="I26" s="2"/>
      <c r="J26" s="3"/>
      <c r="K26" s="3"/>
      <c r="L26" s="3"/>
      <c r="M26" s="3"/>
    </row>
    <row r="27" spans="1:11" ht="40.5" customHeight="1">
      <c r="A27" s="34"/>
      <c r="B27" s="185" t="s">
        <v>0</v>
      </c>
      <c r="C27" s="185"/>
      <c r="D27" s="185" t="s">
        <v>109</v>
      </c>
      <c r="E27" s="185"/>
      <c r="F27" s="185" t="s">
        <v>168</v>
      </c>
      <c r="G27" s="185"/>
      <c r="H27" s="185" t="s">
        <v>3</v>
      </c>
      <c r="I27" s="185"/>
      <c r="J27" s="29"/>
      <c r="K27" s="29"/>
    </row>
    <row r="28" spans="1:9" ht="12.75">
      <c r="A28" s="3" t="s">
        <v>3</v>
      </c>
      <c r="B28" s="39">
        <v>5446</v>
      </c>
      <c r="C28" s="39"/>
      <c r="D28" s="39">
        <v>21778</v>
      </c>
      <c r="E28" s="39"/>
      <c r="F28" s="33">
        <v>92418</v>
      </c>
      <c r="G28" s="33"/>
      <c r="H28" s="39">
        <v>119642</v>
      </c>
      <c r="I28" s="39"/>
    </row>
    <row r="29" spans="1:10" ht="12.75">
      <c r="A29" s="22" t="s">
        <v>76</v>
      </c>
      <c r="B29" s="39">
        <v>4871</v>
      </c>
      <c r="C29" s="39"/>
      <c r="D29" s="39">
        <v>18653</v>
      </c>
      <c r="E29" s="39"/>
      <c r="F29" s="33">
        <v>16526</v>
      </c>
      <c r="G29" s="33"/>
      <c r="H29" s="39">
        <v>40050</v>
      </c>
      <c r="I29" s="39"/>
      <c r="J29" s="57"/>
    </row>
    <row r="30" spans="1:9" ht="12.75">
      <c r="A30" s="22" t="s">
        <v>77</v>
      </c>
      <c r="B30" s="93">
        <v>4</v>
      </c>
      <c r="C30" s="93"/>
      <c r="D30" s="93">
        <v>278</v>
      </c>
      <c r="E30" s="93"/>
      <c r="F30" s="94" t="s">
        <v>163</v>
      </c>
      <c r="G30" s="94"/>
      <c r="H30" s="93">
        <v>282</v>
      </c>
      <c r="I30" s="39"/>
    </row>
    <row r="31" spans="1:9" ht="12.75">
      <c r="A31" s="22" t="s">
        <v>78</v>
      </c>
      <c r="B31" s="93">
        <v>57</v>
      </c>
      <c r="C31" s="93"/>
      <c r="D31" s="93">
        <v>2826</v>
      </c>
      <c r="E31" s="93"/>
      <c r="F31" s="94">
        <v>71767</v>
      </c>
      <c r="G31" s="94"/>
      <c r="H31" s="93">
        <v>74650</v>
      </c>
      <c r="I31" s="39"/>
    </row>
    <row r="32" spans="1:9" ht="14.25">
      <c r="A32" s="22" t="s">
        <v>96</v>
      </c>
      <c r="B32" s="93">
        <v>514</v>
      </c>
      <c r="C32" s="93"/>
      <c r="D32" s="93" t="s">
        <v>163</v>
      </c>
      <c r="E32" s="93"/>
      <c r="F32" s="94">
        <v>3201</v>
      </c>
      <c r="G32" s="94"/>
      <c r="H32" s="93">
        <v>3715</v>
      </c>
      <c r="I32" s="39"/>
    </row>
    <row r="33" spans="1:11" ht="14.25">
      <c r="A33" s="35" t="s">
        <v>97</v>
      </c>
      <c r="B33" s="95" t="s">
        <v>163</v>
      </c>
      <c r="C33" s="95"/>
      <c r="D33" s="95">
        <v>21</v>
      </c>
      <c r="E33" s="95"/>
      <c r="F33" s="96">
        <v>924</v>
      </c>
      <c r="G33" s="96"/>
      <c r="H33" s="95">
        <v>945</v>
      </c>
      <c r="I33" s="40"/>
      <c r="J33" s="3"/>
      <c r="K33" s="3"/>
    </row>
    <row r="34" spans="1:13" ht="12.75">
      <c r="A34" s="3"/>
      <c r="B34" s="3"/>
      <c r="C34" s="3"/>
      <c r="D34" s="3"/>
      <c r="E34" s="3"/>
      <c r="F34" s="3"/>
      <c r="G34" s="3"/>
      <c r="H34" s="3"/>
      <c r="I34" s="3"/>
      <c r="J34" s="3"/>
      <c r="K34" s="3"/>
      <c r="L34" s="3"/>
      <c r="M34" s="3"/>
    </row>
    <row r="35" spans="1:13" ht="26.25" customHeight="1">
      <c r="A35" s="190" t="s">
        <v>165</v>
      </c>
      <c r="B35" s="189"/>
      <c r="C35" s="189"/>
      <c r="D35" s="189"/>
      <c r="E35" s="189"/>
      <c r="F35" s="189"/>
      <c r="G35" s="189"/>
      <c r="H35" s="189"/>
      <c r="I35" s="189"/>
      <c r="J35" s="3"/>
      <c r="K35" s="3"/>
      <c r="L35" s="3"/>
      <c r="M35" s="3"/>
    </row>
    <row r="36" spans="1:13" ht="27" customHeight="1">
      <c r="A36" s="190" t="s">
        <v>166</v>
      </c>
      <c r="B36" s="189"/>
      <c r="C36" s="189"/>
      <c r="D36" s="189"/>
      <c r="E36" s="189"/>
      <c r="F36" s="189"/>
      <c r="G36" s="189"/>
      <c r="H36" s="189"/>
      <c r="I36" s="189"/>
      <c r="J36" s="3"/>
      <c r="K36" s="3"/>
      <c r="L36" s="3"/>
      <c r="M36" s="3"/>
    </row>
    <row r="37" spans="1:13" ht="14.25">
      <c r="A37" s="103"/>
      <c r="B37" s="41"/>
      <c r="C37" s="41"/>
      <c r="D37" s="41"/>
      <c r="E37" s="41"/>
      <c r="F37" s="41"/>
      <c r="G37" s="41"/>
      <c r="H37" s="41"/>
      <c r="I37" s="41"/>
      <c r="J37" s="3"/>
      <c r="K37" s="3"/>
      <c r="L37" s="3"/>
      <c r="M37" s="3"/>
    </row>
    <row r="38" spans="1:13" ht="12.75">
      <c r="A38" s="181" t="s">
        <v>205</v>
      </c>
      <c r="B38" s="182"/>
      <c r="C38" s="182"/>
      <c r="D38" s="182"/>
      <c r="E38" s="182"/>
      <c r="F38" s="182"/>
      <c r="G38" s="182"/>
      <c r="H38" s="182"/>
      <c r="I38" s="182"/>
      <c r="J38" s="3"/>
      <c r="K38" s="3"/>
      <c r="L38" s="3"/>
      <c r="M38" s="3"/>
    </row>
    <row r="39" spans="1:13" ht="12.75">
      <c r="A39" s="3"/>
      <c r="B39" s="3"/>
      <c r="C39" s="3"/>
      <c r="D39" s="3"/>
      <c r="E39" s="3"/>
      <c r="F39" s="3"/>
      <c r="G39" s="3"/>
      <c r="H39" s="3"/>
      <c r="I39" s="3"/>
      <c r="J39" s="3"/>
      <c r="K39" s="3"/>
      <c r="L39" s="3"/>
      <c r="M39" s="3"/>
    </row>
    <row r="40" spans="1:13" ht="37.5" customHeight="1">
      <c r="A40" s="187" t="s">
        <v>164</v>
      </c>
      <c r="B40" s="187"/>
      <c r="C40" s="187"/>
      <c r="D40" s="187"/>
      <c r="E40" s="187"/>
      <c r="F40" s="187"/>
      <c r="G40" s="187"/>
      <c r="H40" s="187"/>
      <c r="I40" s="187"/>
      <c r="J40" s="4"/>
      <c r="K40" s="4"/>
      <c r="L40" s="4"/>
      <c r="M40" s="3"/>
    </row>
  </sheetData>
  <mergeCells count="17">
    <mergeCell ref="A40:I40"/>
    <mergeCell ref="A25:I25"/>
    <mergeCell ref="A22:L22"/>
    <mergeCell ref="B3:C3"/>
    <mergeCell ref="H27:I27"/>
    <mergeCell ref="D3:E3"/>
    <mergeCell ref="F3:G3"/>
    <mergeCell ref="H3:I3"/>
    <mergeCell ref="A35:I35"/>
    <mergeCell ref="A36:I36"/>
    <mergeCell ref="A38:I38"/>
    <mergeCell ref="A1:L1"/>
    <mergeCell ref="B27:C27"/>
    <mergeCell ref="D27:E27"/>
    <mergeCell ref="F27:G27"/>
    <mergeCell ref="J3:K3"/>
    <mergeCell ref="L3:M3"/>
  </mergeCells>
  <printOptions horizontalCentered="1"/>
  <pageMargins left="1" right="1" top="1" bottom="1" header="0.5" footer="0.5"/>
  <pageSetup fitToHeight="1" fitToWidth="1" horizontalDpi="1200" verticalDpi="1200" orientation="portrait" scale="83" r:id="rId1"/>
  <headerFooter alignWithMargins="0">
    <oddHeader>&amp;R&amp;"Futura Md BT,Medium"&amp;14Infrastructure</oddHeader>
    <oddFooter>&amp;L&amp;"Futura Md BT,Medium"&amp;14BTS State Transportation Profile&amp;C&amp;"Futura Md BT,Medium"&amp;14 A-1&amp;R&amp;"Futura Md BT,Medium"&amp;14Pennsylvania</oddFooter>
  </headerFooter>
</worksheet>
</file>

<file path=xl/worksheets/sheet10.xml><?xml version="1.0" encoding="utf-8"?>
<worksheet xmlns="http://schemas.openxmlformats.org/spreadsheetml/2006/main" xmlns:r="http://schemas.openxmlformats.org/officeDocument/2006/relationships">
  <dimension ref="A1:N15"/>
  <sheetViews>
    <sheetView workbookViewId="0" topLeftCell="A1">
      <selection activeCell="F26" sqref="F26"/>
    </sheetView>
  </sheetViews>
  <sheetFormatPr defaultColWidth="9.140625" defaultRowHeight="12.75"/>
  <cols>
    <col min="1" max="1" width="9.140625" style="154" customWidth="1"/>
    <col min="2" max="2" width="11.140625" style="154" customWidth="1"/>
    <col min="3" max="8" width="12.140625" style="154" customWidth="1"/>
    <col min="9" max="16384" width="9.140625" style="154" customWidth="1"/>
  </cols>
  <sheetData>
    <row r="1" spans="1:8" ht="15.75">
      <c r="A1" s="195" t="s">
        <v>268</v>
      </c>
      <c r="B1" s="195"/>
      <c r="C1" s="195"/>
      <c r="D1" s="195"/>
      <c r="E1" s="195"/>
      <c r="F1" s="195"/>
      <c r="G1" s="195"/>
      <c r="H1" s="195"/>
    </row>
    <row r="2" spans="1:8" ht="13.5" thickBot="1">
      <c r="A2" s="196"/>
      <c r="B2" s="196"/>
      <c r="C2" s="196"/>
      <c r="D2" s="196"/>
      <c r="E2" s="196"/>
      <c r="F2" s="196"/>
      <c r="G2" s="196"/>
      <c r="H2" s="196"/>
    </row>
    <row r="3" spans="1:8" ht="12.75">
      <c r="A3" s="197" t="s">
        <v>60</v>
      </c>
      <c r="B3" s="200" t="s">
        <v>61</v>
      </c>
      <c r="C3" s="197" t="s">
        <v>125</v>
      </c>
      <c r="D3" s="197"/>
      <c r="E3" s="197" t="s">
        <v>69</v>
      </c>
      <c r="F3" s="197"/>
      <c r="G3" s="197" t="s">
        <v>6</v>
      </c>
      <c r="H3" s="197"/>
    </row>
    <row r="4" spans="1:8" ht="12.75">
      <c r="A4" s="198"/>
      <c r="B4" s="201"/>
      <c r="C4" s="199"/>
      <c r="D4" s="199"/>
      <c r="E4" s="199"/>
      <c r="F4" s="199"/>
      <c r="G4" s="199"/>
      <c r="H4" s="199"/>
    </row>
    <row r="5" spans="1:8" ht="12.75">
      <c r="A5" s="199"/>
      <c r="B5" s="202"/>
      <c r="C5" s="156" t="s">
        <v>62</v>
      </c>
      <c r="D5" s="156" t="s">
        <v>7</v>
      </c>
      <c r="E5" s="156" t="s">
        <v>62</v>
      </c>
      <c r="F5" s="156" t="s">
        <v>7</v>
      </c>
      <c r="G5" s="156" t="s">
        <v>62</v>
      </c>
      <c r="H5" s="156" t="s">
        <v>7</v>
      </c>
    </row>
    <row r="6" spans="1:11" ht="12.75">
      <c r="A6" s="165">
        <v>1996</v>
      </c>
      <c r="B6" s="155">
        <v>23411</v>
      </c>
      <c r="C6" s="155">
        <v>5924</v>
      </c>
      <c r="D6" s="163">
        <v>25.304344111742346</v>
      </c>
      <c r="E6" s="155">
        <v>4257</v>
      </c>
      <c r="F6" s="163">
        <v>18.1837597710478</v>
      </c>
      <c r="G6" s="155">
        <v>10181</v>
      </c>
      <c r="H6" s="163">
        <v>43.48810388279014</v>
      </c>
      <c r="J6" s="155"/>
      <c r="K6" s="155"/>
    </row>
    <row r="7" spans="1:11" ht="12.75">
      <c r="A7" s="165">
        <v>1997</v>
      </c>
      <c r="B7" s="155">
        <v>23097</v>
      </c>
      <c r="C7" s="155">
        <v>5813</v>
      </c>
      <c r="D7" s="163">
        <v>25.167770706152314</v>
      </c>
      <c r="E7" s="155">
        <v>3933</v>
      </c>
      <c r="F7" s="163">
        <v>17.02818547863359</v>
      </c>
      <c r="G7" s="155">
        <v>9746</v>
      </c>
      <c r="H7" s="163">
        <v>42.195956184785906</v>
      </c>
      <c r="J7" s="155"/>
      <c r="K7" s="155"/>
    </row>
    <row r="8" spans="1:11" ht="12.75">
      <c r="A8" s="165">
        <v>1998</v>
      </c>
      <c r="B8" s="155">
        <v>22742</v>
      </c>
      <c r="C8" s="155">
        <v>5745</v>
      </c>
      <c r="D8" s="163">
        <v>25.261630463459678</v>
      </c>
      <c r="E8" s="155">
        <v>3842</v>
      </c>
      <c r="F8" s="163">
        <v>16.89385278339636</v>
      </c>
      <c r="G8" s="155">
        <v>9587</v>
      </c>
      <c r="H8" s="163">
        <v>42.155483246856036</v>
      </c>
      <c r="J8" s="155"/>
      <c r="K8" s="155"/>
    </row>
    <row r="9" spans="1:11" ht="12.75">
      <c r="A9" s="165">
        <v>1999</v>
      </c>
      <c r="B9" s="155">
        <v>22901</v>
      </c>
      <c r="C9" s="155">
        <v>5715</v>
      </c>
      <c r="D9" s="163">
        <v>24.955242129164663</v>
      </c>
      <c r="E9" s="155">
        <v>3902</v>
      </c>
      <c r="F9" s="163">
        <v>17.03855726824156</v>
      </c>
      <c r="G9" s="155">
        <v>9617</v>
      </c>
      <c r="H9" s="163">
        <v>41.99379939740623</v>
      </c>
      <c r="J9" s="155"/>
      <c r="K9" s="155"/>
    </row>
    <row r="10" spans="1:11" ht="12.75">
      <c r="A10" s="165">
        <v>2000</v>
      </c>
      <c r="B10" s="155">
        <v>22052</v>
      </c>
      <c r="C10" s="155">
        <v>5405</v>
      </c>
      <c r="D10" s="163">
        <v>24.510248503537095</v>
      </c>
      <c r="E10" s="155">
        <v>4096</v>
      </c>
      <c r="F10" s="163">
        <v>18.57427897696354</v>
      </c>
      <c r="G10" s="155">
        <v>9501</v>
      </c>
      <c r="H10" s="163">
        <v>43.08452748050063</v>
      </c>
      <c r="J10" s="155"/>
      <c r="K10" s="155"/>
    </row>
    <row r="11" spans="1:11" ht="12.75">
      <c r="A11" s="166">
        <v>2001</v>
      </c>
      <c r="B11" s="157">
        <v>22092</v>
      </c>
      <c r="C11" s="157">
        <v>5418</v>
      </c>
      <c r="D11" s="164">
        <v>24.524714828897338</v>
      </c>
      <c r="E11" s="157">
        <v>4022</v>
      </c>
      <c r="F11" s="164">
        <v>18.205685315951474</v>
      </c>
      <c r="G11" s="157">
        <v>9440</v>
      </c>
      <c r="H11" s="164">
        <v>42.730400144848815</v>
      </c>
      <c r="J11" s="155"/>
      <c r="K11" s="155"/>
    </row>
    <row r="13" spans="1:14" ht="12.75">
      <c r="A13" s="194" t="s">
        <v>269</v>
      </c>
      <c r="B13" s="189"/>
      <c r="C13" s="189"/>
      <c r="D13" s="189"/>
      <c r="E13" s="189"/>
      <c r="F13" s="189"/>
      <c r="G13" s="189"/>
      <c r="H13" s="189"/>
      <c r="I13" s="159"/>
      <c r="J13" s="159"/>
      <c r="K13" s="159"/>
      <c r="L13" s="159"/>
      <c r="M13" s="159"/>
      <c r="N13" s="159"/>
    </row>
    <row r="14" spans="1:8" ht="12.75">
      <c r="A14" s="189"/>
      <c r="B14" s="189"/>
      <c r="C14" s="189"/>
      <c r="D14" s="189"/>
      <c r="E14" s="189"/>
      <c r="F14" s="189"/>
      <c r="G14" s="189"/>
      <c r="H14" s="189"/>
    </row>
    <row r="15" spans="1:8" ht="12.75">
      <c r="A15" s="189"/>
      <c r="B15" s="189"/>
      <c r="C15" s="189"/>
      <c r="D15" s="189"/>
      <c r="E15" s="189"/>
      <c r="F15" s="189"/>
      <c r="G15" s="189"/>
      <c r="H15" s="189"/>
    </row>
  </sheetData>
  <mergeCells count="8">
    <mergeCell ref="A13:H15"/>
    <mergeCell ref="A1:H1"/>
    <mergeCell ref="A2:H2"/>
    <mergeCell ref="A3:A5"/>
    <mergeCell ref="B3:B5"/>
    <mergeCell ref="C3:D4"/>
    <mergeCell ref="E3:F4"/>
    <mergeCell ref="G3:H4"/>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14"/>
  <sheetViews>
    <sheetView workbookViewId="0" topLeftCell="A1">
      <selection activeCell="D17" sqref="D17"/>
    </sheetView>
  </sheetViews>
  <sheetFormatPr defaultColWidth="9.140625" defaultRowHeight="12.75"/>
  <cols>
    <col min="1" max="1" width="9.140625" style="137" customWidth="1"/>
    <col min="2" max="2" width="14.421875" style="137" customWidth="1"/>
    <col min="3" max="8" width="12.140625" style="137" customWidth="1"/>
    <col min="9" max="16384" width="9.140625" style="137" customWidth="1"/>
  </cols>
  <sheetData>
    <row r="1" spans="1:8" ht="15.75">
      <c r="A1" s="195" t="s">
        <v>273</v>
      </c>
      <c r="B1" s="195"/>
      <c r="C1" s="195"/>
      <c r="D1" s="195"/>
      <c r="E1" s="195"/>
      <c r="F1" s="195"/>
      <c r="G1" s="195"/>
      <c r="H1" s="195"/>
    </row>
    <row r="2" spans="1:8" ht="16.5" thickBot="1">
      <c r="A2" s="158"/>
      <c r="B2" s="158"/>
      <c r="C2" s="158"/>
      <c r="D2" s="158"/>
      <c r="E2" s="158"/>
      <c r="F2" s="158"/>
      <c r="G2" s="158"/>
      <c r="H2" s="158"/>
    </row>
    <row r="3" spans="1:8" ht="12.75">
      <c r="A3" s="204" t="s">
        <v>60</v>
      </c>
      <c r="B3" s="206" t="s">
        <v>61</v>
      </c>
      <c r="C3" s="208" t="s">
        <v>125</v>
      </c>
      <c r="D3" s="208"/>
      <c r="E3" s="208" t="s">
        <v>69</v>
      </c>
      <c r="F3" s="208"/>
      <c r="G3" s="208" t="s">
        <v>6</v>
      </c>
      <c r="H3" s="208"/>
    </row>
    <row r="4" spans="1:8" ht="12.75" customHeight="1">
      <c r="A4" s="205"/>
      <c r="B4" s="207"/>
      <c r="C4" s="160" t="s">
        <v>62</v>
      </c>
      <c r="D4" s="160" t="s">
        <v>7</v>
      </c>
      <c r="E4" s="160" t="s">
        <v>62</v>
      </c>
      <c r="F4" s="160" t="s">
        <v>7</v>
      </c>
      <c r="G4" s="160" t="s">
        <v>62</v>
      </c>
      <c r="H4" s="160" t="s">
        <v>7</v>
      </c>
    </row>
    <row r="5" spans="1:8" ht="12.75">
      <c r="A5" s="167">
        <v>1996</v>
      </c>
      <c r="B5" s="153">
        <v>582043</v>
      </c>
      <c r="C5" s="153">
        <v>101544</v>
      </c>
      <c r="D5" s="153">
        <v>17.4</v>
      </c>
      <c r="E5" s="153">
        <v>81217</v>
      </c>
      <c r="F5" s="153">
        <v>14</v>
      </c>
      <c r="G5" s="153">
        <v>182761</v>
      </c>
      <c r="H5" s="153">
        <v>31.399913752076735</v>
      </c>
    </row>
    <row r="6" spans="1:8" ht="12.75">
      <c r="A6" s="167">
        <v>1997</v>
      </c>
      <c r="B6" s="153">
        <v>583207</v>
      </c>
      <c r="C6" s="153">
        <v>98521</v>
      </c>
      <c r="D6" s="153">
        <v>16.9</v>
      </c>
      <c r="E6" s="153">
        <v>77466</v>
      </c>
      <c r="F6" s="153">
        <v>13.3</v>
      </c>
      <c r="G6" s="153">
        <v>175987</v>
      </c>
      <c r="H6" s="153">
        <v>30.175735202080904</v>
      </c>
    </row>
    <row r="7" spans="1:8" ht="12.75">
      <c r="A7" s="167">
        <v>1998</v>
      </c>
      <c r="B7" s="153">
        <v>583414</v>
      </c>
      <c r="C7" s="153">
        <v>93119</v>
      </c>
      <c r="D7" s="153">
        <v>16</v>
      </c>
      <c r="E7" s="153">
        <v>79567</v>
      </c>
      <c r="F7" s="153">
        <v>13.6</v>
      </c>
      <c r="G7" s="153">
        <v>172686</v>
      </c>
      <c r="H7" s="153">
        <v>29.599221136277155</v>
      </c>
    </row>
    <row r="8" spans="1:8" ht="12.75">
      <c r="A8" s="167">
        <v>1999</v>
      </c>
      <c r="B8" s="153">
        <v>585542</v>
      </c>
      <c r="C8" s="153">
        <v>88150</v>
      </c>
      <c r="D8" s="153">
        <v>15</v>
      </c>
      <c r="E8" s="153">
        <v>81900</v>
      </c>
      <c r="F8" s="153">
        <v>14</v>
      </c>
      <c r="G8" s="153">
        <v>170050</v>
      </c>
      <c r="H8" s="153">
        <v>29.041469271205138</v>
      </c>
    </row>
    <row r="9" spans="1:8" ht="12.75">
      <c r="A9" s="167">
        <v>2000</v>
      </c>
      <c r="B9" s="153">
        <v>587458</v>
      </c>
      <c r="C9" s="153">
        <v>86692</v>
      </c>
      <c r="D9" s="153">
        <v>15</v>
      </c>
      <c r="E9" s="153">
        <v>80889</v>
      </c>
      <c r="F9" s="153">
        <v>14</v>
      </c>
      <c r="G9" s="153">
        <v>167581</v>
      </c>
      <c r="H9" s="153">
        <v>28.52646487068012</v>
      </c>
    </row>
    <row r="10" spans="1:8" ht="12.75">
      <c r="A10" s="168">
        <v>2001</v>
      </c>
      <c r="B10" s="145">
        <v>590066</v>
      </c>
      <c r="C10" s="145">
        <v>83630</v>
      </c>
      <c r="D10" s="145">
        <v>14</v>
      </c>
      <c r="E10" s="145">
        <v>81469</v>
      </c>
      <c r="F10" s="145">
        <v>14</v>
      </c>
      <c r="G10" s="145">
        <v>165099</v>
      </c>
      <c r="H10" s="145">
        <v>27.979751417638028</v>
      </c>
    </row>
    <row r="12" spans="1:8" ht="12.75">
      <c r="A12" s="194" t="s">
        <v>274</v>
      </c>
      <c r="B12" s="203"/>
      <c r="C12" s="203"/>
      <c r="D12" s="203"/>
      <c r="E12" s="203"/>
      <c r="F12" s="203"/>
      <c r="G12" s="203"/>
      <c r="H12" s="203"/>
    </row>
    <row r="13" spans="1:8" ht="12.75">
      <c r="A13" s="203"/>
      <c r="B13" s="203"/>
      <c r="C13" s="203"/>
      <c r="D13" s="203"/>
      <c r="E13" s="203"/>
      <c r="F13" s="203"/>
      <c r="G13" s="203"/>
      <c r="H13" s="203"/>
    </row>
    <row r="14" spans="1:8" ht="12.75">
      <c r="A14" s="203"/>
      <c r="B14" s="203"/>
      <c r="C14" s="203"/>
      <c r="D14" s="203"/>
      <c r="E14" s="203"/>
      <c r="F14" s="203"/>
      <c r="G14" s="203"/>
      <c r="H14" s="203"/>
    </row>
    <row r="18" ht="12.75" customHeight="1"/>
  </sheetData>
  <mergeCells count="7">
    <mergeCell ref="A1:H1"/>
    <mergeCell ref="A12:H14"/>
    <mergeCell ref="A3:A4"/>
    <mergeCell ref="B3:B4"/>
    <mergeCell ref="C3:D3"/>
    <mergeCell ref="E3:F3"/>
    <mergeCell ref="G3:H3"/>
  </mergeCells>
  <printOptions/>
  <pageMargins left="0.75" right="0.75" top="1" bottom="1" header="0.5" footer="0.5"/>
  <pageSetup horizontalDpi="1200" verticalDpi="12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K51"/>
  <sheetViews>
    <sheetView workbookViewId="0" topLeftCell="A1">
      <selection activeCell="I7" sqref="I7"/>
    </sheetView>
  </sheetViews>
  <sheetFormatPr defaultColWidth="9.140625" defaultRowHeight="12.75"/>
  <cols>
    <col min="1" max="1" width="53.8515625" style="1" customWidth="1"/>
    <col min="2" max="2" width="8.421875" style="1" customWidth="1"/>
    <col min="3" max="3" width="2.7109375" style="1" customWidth="1"/>
    <col min="4" max="4" width="9.28125" style="1" customWidth="1"/>
    <col min="5" max="5" width="2.7109375" style="1" customWidth="1"/>
    <col min="6" max="6" width="10.57421875" style="1" customWidth="1"/>
    <col min="7" max="7" width="2.7109375" style="1" customWidth="1"/>
    <col min="8" max="16384" width="9.140625" style="1" customWidth="1"/>
  </cols>
  <sheetData>
    <row r="1" spans="1:7" ht="37.5" customHeight="1">
      <c r="A1" s="209" t="s">
        <v>184</v>
      </c>
      <c r="B1" s="210"/>
      <c r="C1" s="210"/>
      <c r="D1" s="210"/>
      <c r="E1" s="210"/>
      <c r="F1" s="210"/>
      <c r="G1" s="210"/>
    </row>
    <row r="2" spans="1:7" ht="13.5" thickBot="1">
      <c r="A2" s="2"/>
      <c r="B2" s="2"/>
      <c r="C2" s="2"/>
      <c r="D2" s="2"/>
      <c r="E2" s="2"/>
      <c r="F2" s="2"/>
      <c r="G2" s="2"/>
    </row>
    <row r="3" spans="2:7" ht="12.75">
      <c r="B3" s="212" t="s">
        <v>130</v>
      </c>
      <c r="C3" s="212"/>
      <c r="D3" s="212"/>
      <c r="E3" s="212"/>
      <c r="F3" s="212"/>
      <c r="G3" s="212"/>
    </row>
    <row r="4" spans="1:7" ht="27" customHeight="1">
      <c r="A4" s="82" t="s">
        <v>93</v>
      </c>
      <c r="B4" s="212" t="s">
        <v>94</v>
      </c>
      <c r="C4" s="212"/>
      <c r="D4" s="212" t="s">
        <v>95</v>
      </c>
      <c r="E4" s="212"/>
      <c r="F4" s="212" t="s">
        <v>126</v>
      </c>
      <c r="G4" s="212"/>
    </row>
    <row r="5" spans="1:7" ht="12.75" customHeight="1">
      <c r="A5" s="105" t="s">
        <v>157</v>
      </c>
      <c r="B5" s="78">
        <v>0</v>
      </c>
      <c r="C5" s="76"/>
      <c r="D5" s="78">
        <v>0</v>
      </c>
      <c r="E5" s="76"/>
      <c r="F5" s="78">
        <v>172</v>
      </c>
      <c r="G5" s="46"/>
    </row>
    <row r="6" spans="1:8" ht="12.75" customHeight="1">
      <c r="A6" s="105" t="s">
        <v>186</v>
      </c>
      <c r="B6" s="78">
        <v>0</v>
      </c>
      <c r="C6" s="76"/>
      <c r="D6" s="78">
        <v>0</v>
      </c>
      <c r="E6" s="76"/>
      <c r="F6" s="78">
        <v>453.7</v>
      </c>
      <c r="G6" s="46"/>
      <c r="H6" s="46"/>
    </row>
    <row r="7" spans="1:8" ht="12.75" customHeight="1">
      <c r="A7" s="105" t="s">
        <v>187</v>
      </c>
      <c r="B7" s="78">
        <v>0</v>
      </c>
      <c r="C7" s="76"/>
      <c r="D7" s="78">
        <v>0</v>
      </c>
      <c r="E7" s="76"/>
      <c r="F7" s="78">
        <v>365.5</v>
      </c>
      <c r="G7" s="46"/>
      <c r="H7" s="46"/>
    </row>
    <row r="8" spans="1:8" ht="12.75" customHeight="1">
      <c r="A8" s="105" t="s">
        <v>200</v>
      </c>
      <c r="B8" s="78">
        <v>0</v>
      </c>
      <c r="C8" s="76"/>
      <c r="D8" s="78">
        <v>0</v>
      </c>
      <c r="E8" s="76"/>
      <c r="F8" s="78">
        <v>89.8</v>
      </c>
      <c r="G8" s="46"/>
      <c r="H8" s="46"/>
    </row>
    <row r="9" spans="1:8" ht="12.75" customHeight="1">
      <c r="A9" s="105" t="s">
        <v>201</v>
      </c>
      <c r="B9" s="78">
        <v>0</v>
      </c>
      <c r="C9" s="76"/>
      <c r="D9" s="78">
        <v>0</v>
      </c>
      <c r="E9" s="76"/>
      <c r="F9" s="78">
        <v>328</v>
      </c>
      <c r="G9" s="46"/>
      <c r="H9" s="46"/>
    </row>
    <row r="10" spans="1:8" ht="12.75" customHeight="1">
      <c r="A10" s="105" t="s">
        <v>188</v>
      </c>
      <c r="B10" s="78">
        <v>0</v>
      </c>
      <c r="C10" s="76"/>
      <c r="D10" s="78">
        <v>0</v>
      </c>
      <c r="E10" s="76"/>
      <c r="F10" s="78">
        <v>128</v>
      </c>
      <c r="G10" s="46"/>
      <c r="H10" s="46"/>
    </row>
    <row r="11" spans="1:8" ht="12.75" customHeight="1">
      <c r="A11" s="105" t="s">
        <v>189</v>
      </c>
      <c r="B11" s="78">
        <v>0</v>
      </c>
      <c r="C11" s="76"/>
      <c r="D11" s="78">
        <v>0</v>
      </c>
      <c r="E11" s="76"/>
      <c r="F11" s="78">
        <v>467</v>
      </c>
      <c r="G11" s="46"/>
      <c r="H11" s="46"/>
    </row>
    <row r="12" spans="1:8" ht="12.75" customHeight="1">
      <c r="A12" s="105" t="s">
        <v>190</v>
      </c>
      <c r="B12" s="78">
        <v>0</v>
      </c>
      <c r="C12" s="76"/>
      <c r="D12" s="78">
        <v>0</v>
      </c>
      <c r="E12" s="76"/>
      <c r="F12" s="78">
        <v>339.4</v>
      </c>
      <c r="G12" s="46"/>
      <c r="H12" s="46"/>
    </row>
    <row r="13" spans="1:8" ht="12.75" customHeight="1">
      <c r="A13" s="105" t="s">
        <v>191</v>
      </c>
      <c r="B13" s="78">
        <v>0</v>
      </c>
      <c r="C13" s="76"/>
      <c r="D13" s="78">
        <v>0</v>
      </c>
      <c r="E13" s="76"/>
      <c r="F13" s="78">
        <v>435</v>
      </c>
      <c r="G13" s="46"/>
      <c r="H13" s="46"/>
    </row>
    <row r="14" spans="1:8" ht="12.75" customHeight="1">
      <c r="A14" s="105" t="s">
        <v>192</v>
      </c>
      <c r="B14" s="78">
        <v>0</v>
      </c>
      <c r="C14" s="76"/>
      <c r="D14" s="78">
        <v>0</v>
      </c>
      <c r="E14" s="76"/>
      <c r="F14" s="78">
        <v>262</v>
      </c>
      <c r="G14" s="46"/>
      <c r="H14" s="46"/>
    </row>
    <row r="15" spans="1:8" ht="12.75" customHeight="1">
      <c r="A15" s="105" t="s">
        <v>253</v>
      </c>
      <c r="B15" s="78">
        <v>39.8</v>
      </c>
      <c r="C15" s="76"/>
      <c r="D15" s="78">
        <v>0</v>
      </c>
      <c r="E15" s="76"/>
      <c r="F15" s="78">
        <v>2546.4</v>
      </c>
      <c r="G15" s="46"/>
      <c r="H15" s="46"/>
    </row>
    <row r="16" spans="1:8" ht="12.75" customHeight="1">
      <c r="A16" s="105" t="s">
        <v>193</v>
      </c>
      <c r="B16" s="78">
        <v>0</v>
      </c>
      <c r="C16" s="76"/>
      <c r="D16" s="78">
        <v>0</v>
      </c>
      <c r="E16" s="76"/>
      <c r="F16" s="78">
        <v>407</v>
      </c>
      <c r="G16" s="46"/>
      <c r="H16" s="46"/>
    </row>
    <row r="17" spans="1:8" ht="12.75" customHeight="1">
      <c r="A17" s="105" t="s">
        <v>196</v>
      </c>
      <c r="B17" s="78">
        <v>2.5</v>
      </c>
      <c r="C17" s="76"/>
      <c r="D17" s="78">
        <v>0</v>
      </c>
      <c r="E17" s="76"/>
      <c r="F17" s="78">
        <v>2583</v>
      </c>
      <c r="G17" s="46"/>
      <c r="H17" s="46"/>
    </row>
    <row r="18" spans="1:8" ht="12.75" customHeight="1">
      <c r="A18" s="105" t="s">
        <v>204</v>
      </c>
      <c r="B18" s="78">
        <v>0.2</v>
      </c>
      <c r="C18" s="76"/>
      <c r="D18" s="78">
        <v>0</v>
      </c>
      <c r="E18" s="76"/>
      <c r="F18" s="78">
        <v>170.3</v>
      </c>
      <c r="G18" s="46"/>
      <c r="H18" s="46"/>
    </row>
    <row r="19" spans="1:8" ht="12.75" customHeight="1">
      <c r="A19" s="105" t="s">
        <v>203</v>
      </c>
      <c r="B19" s="78">
        <v>0</v>
      </c>
      <c r="C19" s="76"/>
      <c r="D19" s="78">
        <v>0</v>
      </c>
      <c r="E19" s="76"/>
      <c r="F19" s="78">
        <v>183.6</v>
      </c>
      <c r="G19" s="46"/>
      <c r="H19" s="46"/>
    </row>
    <row r="20" spans="1:8" ht="12.75" customHeight="1">
      <c r="A20" s="106" t="s">
        <v>3</v>
      </c>
      <c r="B20" s="79">
        <f>SUM(B5:B19)</f>
        <v>42.5</v>
      </c>
      <c r="C20" s="77"/>
      <c r="D20" s="79">
        <f>SUM(D5:D19)</f>
        <v>0</v>
      </c>
      <c r="E20" s="77"/>
      <c r="F20" s="79">
        <f>SUM(F5:F19)</f>
        <v>8930.699999999999</v>
      </c>
      <c r="G20" s="11"/>
      <c r="H20" s="46"/>
    </row>
    <row r="21" ht="12.75" customHeight="1">
      <c r="H21" s="46"/>
    </row>
    <row r="22" spans="1:8" ht="85.5" customHeight="1">
      <c r="A22" s="213" t="s">
        <v>195</v>
      </c>
      <c r="B22" s="214"/>
      <c r="C22" s="214"/>
      <c r="D22" s="214"/>
      <c r="E22" s="214"/>
      <c r="F22" s="214"/>
      <c r="G22" s="214"/>
      <c r="H22" s="46"/>
    </row>
    <row r="23" spans="1:8" ht="37.5" customHeight="1">
      <c r="A23" s="215" t="s">
        <v>185</v>
      </c>
      <c r="B23" s="215"/>
      <c r="C23" s="215"/>
      <c r="D23" s="215"/>
      <c r="E23" s="215"/>
      <c r="F23" s="215"/>
      <c r="G23" s="215"/>
      <c r="H23" s="46"/>
    </row>
    <row r="24" ht="2.25" customHeight="1">
      <c r="H24" s="46"/>
    </row>
    <row r="25" spans="1:8" ht="25.5" customHeight="1">
      <c r="A25" s="211" t="s">
        <v>194</v>
      </c>
      <c r="B25" s="211"/>
      <c r="C25" s="211"/>
      <c r="D25" s="211"/>
      <c r="E25" s="211"/>
      <c r="F25" s="211"/>
      <c r="G25" s="211"/>
      <c r="H25" s="46"/>
    </row>
    <row r="26" ht="12.75" customHeight="1">
      <c r="H26" s="46"/>
    </row>
    <row r="27" ht="12.75" customHeight="1">
      <c r="H27" s="46"/>
    </row>
    <row r="28" ht="12.75" customHeight="1">
      <c r="H28" s="46"/>
    </row>
    <row r="29" spans="1:8" ht="12.75" customHeight="1">
      <c r="A29"/>
      <c r="H29" s="46"/>
    </row>
    <row r="30" ht="12.75" customHeight="1">
      <c r="H30" s="46"/>
    </row>
    <row r="31" ht="12.75" customHeight="1">
      <c r="H31" s="46"/>
    </row>
    <row r="32" ht="12.75" customHeight="1">
      <c r="H32" s="46"/>
    </row>
    <row r="33" ht="12.75" customHeight="1">
      <c r="H33" s="46"/>
    </row>
    <row r="34" ht="12.75" customHeight="1">
      <c r="H34" s="46"/>
    </row>
    <row r="35" ht="12.75" customHeight="1">
      <c r="H35" s="46"/>
    </row>
    <row r="36" ht="12.75" customHeight="1">
      <c r="H36" s="46"/>
    </row>
    <row r="37" ht="12.75" customHeight="1">
      <c r="H37" s="46"/>
    </row>
    <row r="38" ht="12.75" customHeight="1">
      <c r="H38" s="46"/>
    </row>
    <row r="39" ht="12.75" customHeight="1">
      <c r="H39" s="46"/>
    </row>
    <row r="40" ht="12.75" customHeight="1">
      <c r="H40" s="46"/>
    </row>
    <row r="41" ht="12.75" customHeight="1">
      <c r="H41" s="46"/>
    </row>
    <row r="42" ht="12.75" customHeight="1">
      <c r="H42" s="46"/>
    </row>
    <row r="43" ht="12.75" customHeight="1">
      <c r="H43" s="46"/>
    </row>
    <row r="44" ht="12.75" customHeight="1">
      <c r="H44" s="46"/>
    </row>
    <row r="45" ht="12.75" customHeight="1">
      <c r="H45" s="46"/>
    </row>
    <row r="46" ht="12.75" customHeight="1"/>
    <row r="47" ht="12.75" customHeight="1"/>
    <row r="49" ht="86.25" customHeight="1"/>
    <row r="51" spans="8:11" ht="24" customHeight="1">
      <c r="H51" s="41"/>
      <c r="I51" s="41"/>
      <c r="J51" s="41"/>
      <c r="K51" s="41"/>
    </row>
  </sheetData>
  <mergeCells count="8">
    <mergeCell ref="A1:G1"/>
    <mergeCell ref="A25:G25"/>
    <mergeCell ref="B3:G3"/>
    <mergeCell ref="B4:C4"/>
    <mergeCell ref="D4:E4"/>
    <mergeCell ref="F4:G4"/>
    <mergeCell ref="A22:G22"/>
    <mergeCell ref="A23:G23"/>
  </mergeCells>
  <printOptions horizontalCentered="1"/>
  <pageMargins left="1" right="1" top="1" bottom="1" header="0.5" footer="0.5"/>
  <pageSetup fitToHeight="1" fitToWidth="1" horizontalDpi="1200" verticalDpi="1200" orientation="portrait" scale="92" r:id="rId1"/>
  <headerFooter alignWithMargins="0">
    <oddHeader>&amp;L&amp;"Futura Md BT,Medium"&amp;13Infrastructure</oddHeader>
    <oddFooter>&amp;L&amp;"Futura Md BT,Medium"&amp;13Pennsylvania&amp;C&amp;"Futura Md BT,Medium"&amp;13 A-8&amp;R&amp;"Futura Md BT,Medium"&amp;13BTS State Transportation Profile</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O42"/>
  <sheetViews>
    <sheetView tabSelected="1" workbookViewId="0" topLeftCell="A1">
      <selection activeCell="N12" sqref="N12"/>
    </sheetView>
  </sheetViews>
  <sheetFormatPr defaultColWidth="9.140625" defaultRowHeight="12.75"/>
  <cols>
    <col min="1" max="1" width="9.140625" style="1" customWidth="1"/>
    <col min="2" max="2" width="42.421875" style="1" customWidth="1"/>
    <col min="3" max="3" width="9.57421875" style="1" customWidth="1"/>
    <col min="4" max="4" width="2.8515625" style="1" customWidth="1"/>
    <col min="5" max="5" width="8.28125" style="1" customWidth="1"/>
    <col min="6" max="6" width="0.85546875" style="1" customWidth="1"/>
    <col min="7" max="7" width="8.00390625" style="1" customWidth="1"/>
    <col min="8" max="8" width="3.8515625" style="1" customWidth="1"/>
    <col min="9" max="9" width="9.00390625" style="1" customWidth="1"/>
    <col min="10" max="10" width="3.421875" style="1" customWidth="1"/>
    <col min="11" max="11" width="9.421875" style="1" customWidth="1"/>
    <col min="12" max="12" width="5.28125" style="1" customWidth="1"/>
    <col min="13" max="16384" width="9.140625" style="1" customWidth="1"/>
  </cols>
  <sheetData>
    <row r="1" spans="2:12" ht="33" customHeight="1">
      <c r="B1" s="183" t="s">
        <v>250</v>
      </c>
      <c r="C1" s="183"/>
      <c r="D1" s="183"/>
      <c r="E1" s="183"/>
      <c r="F1" s="183"/>
      <c r="G1" s="183"/>
      <c r="H1" s="183"/>
      <c r="I1" s="183"/>
      <c r="J1" s="183"/>
      <c r="K1" s="183"/>
      <c r="L1" s="183"/>
    </row>
    <row r="2" spans="2:12" ht="13.5" thickBot="1">
      <c r="B2" s="2"/>
      <c r="C2" s="2"/>
      <c r="D2" s="2"/>
      <c r="E2" s="2"/>
      <c r="F2" s="2"/>
      <c r="G2" s="2"/>
      <c r="H2" s="2"/>
      <c r="I2" s="2"/>
      <c r="J2" s="2"/>
      <c r="K2" s="2"/>
      <c r="L2" s="2"/>
    </row>
    <row r="3" spans="2:12" ht="44.25" customHeight="1">
      <c r="B3" s="83" t="s">
        <v>93</v>
      </c>
      <c r="C3" s="185" t="s">
        <v>130</v>
      </c>
      <c r="D3" s="185"/>
      <c r="E3" s="185" t="s">
        <v>89</v>
      </c>
      <c r="F3" s="185"/>
      <c r="G3" s="185" t="s">
        <v>90</v>
      </c>
      <c r="H3" s="185"/>
      <c r="I3" s="185" t="s">
        <v>91</v>
      </c>
      <c r="J3" s="185"/>
      <c r="K3" s="185" t="s">
        <v>92</v>
      </c>
      <c r="L3" s="185"/>
    </row>
    <row r="4" spans="2:12" ht="12.75" customHeight="1">
      <c r="B4" s="116" t="s">
        <v>127</v>
      </c>
      <c r="C4" s="107"/>
      <c r="D4" s="107"/>
      <c r="E4" s="108"/>
      <c r="F4" s="107"/>
      <c r="G4" s="107"/>
      <c r="H4" s="107"/>
      <c r="I4" s="107"/>
      <c r="J4" s="107"/>
      <c r="K4" s="107"/>
      <c r="L4" s="109"/>
    </row>
    <row r="5" spans="2:13" ht="27" customHeight="1">
      <c r="B5" s="98" t="s">
        <v>254</v>
      </c>
      <c r="C5" s="100">
        <v>76.1</v>
      </c>
      <c r="D5" s="100"/>
      <c r="E5" s="100">
        <v>102.3</v>
      </c>
      <c r="F5" s="100"/>
      <c r="G5" s="119">
        <v>0</v>
      </c>
      <c r="H5" s="100"/>
      <c r="I5" s="119">
        <v>76</v>
      </c>
      <c r="J5" s="100"/>
      <c r="K5" s="119">
        <v>4</v>
      </c>
      <c r="L5" s="110"/>
      <c r="M5" s="46"/>
    </row>
    <row r="6" spans="2:13" ht="27">
      <c r="B6" s="98" t="s">
        <v>258</v>
      </c>
      <c r="C6" s="100">
        <v>31.5</v>
      </c>
      <c r="D6" s="100"/>
      <c r="E6" s="100">
        <v>38.4</v>
      </c>
      <c r="F6" s="100"/>
      <c r="G6" s="119">
        <v>0</v>
      </c>
      <c r="H6" s="100"/>
      <c r="I6" s="119">
        <v>13</v>
      </c>
      <c r="J6" s="100"/>
      <c r="K6" s="119">
        <v>5</v>
      </c>
      <c r="L6" s="110"/>
      <c r="M6" s="46"/>
    </row>
    <row r="7" spans="2:13" ht="12.75" customHeight="1">
      <c r="B7" s="115"/>
      <c r="C7" s="100"/>
      <c r="D7" s="100"/>
      <c r="E7" s="100"/>
      <c r="F7" s="100"/>
      <c r="G7" s="119"/>
      <c r="H7" s="100"/>
      <c r="I7" s="119"/>
      <c r="J7" s="100"/>
      <c r="K7" s="119"/>
      <c r="L7" s="110"/>
      <c r="M7" s="46"/>
    </row>
    <row r="8" spans="2:13" ht="12.75" customHeight="1">
      <c r="B8" s="117" t="s">
        <v>87</v>
      </c>
      <c r="C8" s="101"/>
      <c r="D8" s="101"/>
      <c r="E8" s="101"/>
      <c r="F8" s="101"/>
      <c r="G8" s="120"/>
      <c r="H8" s="101"/>
      <c r="I8" s="120"/>
      <c r="J8" s="101"/>
      <c r="K8" s="120"/>
      <c r="L8" s="110"/>
      <c r="M8" s="46"/>
    </row>
    <row r="9" spans="2:13" ht="27" customHeight="1">
      <c r="B9" s="115" t="s">
        <v>254</v>
      </c>
      <c r="C9" s="100">
        <v>69.3</v>
      </c>
      <c r="D9" s="100"/>
      <c r="E9" s="100">
        <v>171</v>
      </c>
      <c r="F9" s="100"/>
      <c r="G9" s="119">
        <v>1702</v>
      </c>
      <c r="H9" s="100"/>
      <c r="I9" s="119">
        <v>64</v>
      </c>
      <c r="J9" s="100"/>
      <c r="K9" s="119">
        <v>0</v>
      </c>
      <c r="L9" s="110"/>
      <c r="M9" s="46"/>
    </row>
    <row r="10" spans="2:13" ht="25.5">
      <c r="B10" s="115" t="s">
        <v>255</v>
      </c>
      <c r="C10" s="100">
        <v>34.8</v>
      </c>
      <c r="D10" s="100"/>
      <c r="E10" s="100">
        <v>44.8</v>
      </c>
      <c r="F10" s="100"/>
      <c r="G10" s="119">
        <v>39</v>
      </c>
      <c r="H10" s="100"/>
      <c r="I10" s="119">
        <v>13</v>
      </c>
      <c r="J10" s="100"/>
      <c r="K10" s="119">
        <v>13</v>
      </c>
      <c r="L10" s="110"/>
      <c r="M10" s="46"/>
    </row>
    <row r="11" spans="2:13" ht="12.75" customHeight="1">
      <c r="B11" s="105"/>
      <c r="C11" s="100"/>
      <c r="D11" s="100"/>
      <c r="E11" s="100"/>
      <c r="F11" s="100"/>
      <c r="G11" s="119"/>
      <c r="H11" s="100"/>
      <c r="I11" s="119"/>
      <c r="J11" s="100"/>
      <c r="K11" s="119"/>
      <c r="L11" s="110"/>
      <c r="M11" s="46"/>
    </row>
    <row r="12" spans="2:13" ht="12.75" customHeight="1">
      <c r="B12" s="117" t="s">
        <v>88</v>
      </c>
      <c r="C12" s="101"/>
      <c r="D12" s="101"/>
      <c r="E12" s="101"/>
      <c r="F12" s="101"/>
      <c r="G12" s="120"/>
      <c r="H12" s="101"/>
      <c r="I12" s="120"/>
      <c r="J12" s="101"/>
      <c r="K12" s="120"/>
      <c r="L12" s="110"/>
      <c r="M12" s="46"/>
    </row>
    <row r="13" spans="2:13" ht="27">
      <c r="B13" s="115" t="s">
        <v>259</v>
      </c>
      <c r="C13" s="100">
        <v>449.2</v>
      </c>
      <c r="D13" s="100"/>
      <c r="E13" s="100">
        <v>695.4</v>
      </c>
      <c r="F13" s="100"/>
      <c r="G13" s="119">
        <v>116</v>
      </c>
      <c r="H13" s="100"/>
      <c r="I13" s="119">
        <v>177</v>
      </c>
      <c r="J13" s="100"/>
      <c r="K13" s="119">
        <v>30</v>
      </c>
      <c r="L13" s="110"/>
      <c r="M13" s="46"/>
    </row>
    <row r="14" spans="2:13" ht="12.75">
      <c r="B14" s="115" t="s">
        <v>260</v>
      </c>
      <c r="C14" s="100">
        <v>144.4</v>
      </c>
      <c r="D14" s="100"/>
      <c r="E14" s="100">
        <v>144.4</v>
      </c>
      <c r="F14" s="100"/>
      <c r="G14" s="119">
        <v>7</v>
      </c>
      <c r="H14" s="100"/>
      <c r="I14" s="119">
        <v>14</v>
      </c>
      <c r="J14" s="100"/>
      <c r="K14" s="119">
        <v>4</v>
      </c>
      <c r="L14" s="110"/>
      <c r="M14" s="46"/>
    </row>
    <row r="15" spans="2:13" ht="12.75">
      <c r="B15" s="105"/>
      <c r="C15" s="100"/>
      <c r="D15" s="100"/>
      <c r="E15" s="100"/>
      <c r="F15" s="100"/>
      <c r="G15" s="119"/>
      <c r="H15" s="100"/>
      <c r="I15" s="119"/>
      <c r="J15" s="100"/>
      <c r="K15" s="119"/>
      <c r="L15" s="110"/>
      <c r="M15" s="46"/>
    </row>
    <row r="16" spans="2:13" ht="13.5" customHeight="1">
      <c r="B16" s="117" t="s">
        <v>256</v>
      </c>
      <c r="C16" s="101"/>
      <c r="D16" s="101"/>
      <c r="E16" s="101"/>
      <c r="F16" s="101"/>
      <c r="G16" s="120"/>
      <c r="H16" s="101"/>
      <c r="I16" s="120"/>
      <c r="J16" s="101"/>
      <c r="K16" s="120"/>
      <c r="L16" s="110"/>
      <c r="M16" s="46"/>
    </row>
    <row r="17" spans="2:13" ht="12.75" customHeight="1">
      <c r="B17" s="118" t="s">
        <v>257</v>
      </c>
      <c r="C17" s="101">
        <v>0.2</v>
      </c>
      <c r="D17" s="101"/>
      <c r="E17" s="101">
        <v>0.2</v>
      </c>
      <c r="F17" s="101"/>
      <c r="G17" s="120">
        <v>0</v>
      </c>
      <c r="H17" s="101"/>
      <c r="I17" s="120">
        <v>2</v>
      </c>
      <c r="J17" s="101"/>
      <c r="K17" s="120">
        <v>0</v>
      </c>
      <c r="L17" s="110"/>
      <c r="M17" s="46"/>
    </row>
    <row r="18" spans="2:13" ht="12.75" customHeight="1">
      <c r="B18" s="106" t="s">
        <v>255</v>
      </c>
      <c r="C18" s="102">
        <v>0.5</v>
      </c>
      <c r="D18" s="102"/>
      <c r="E18" s="102">
        <v>0.5</v>
      </c>
      <c r="F18" s="102"/>
      <c r="G18" s="121">
        <v>0</v>
      </c>
      <c r="H18" s="102"/>
      <c r="I18" s="121">
        <v>4</v>
      </c>
      <c r="J18" s="102"/>
      <c r="K18" s="121">
        <v>3</v>
      </c>
      <c r="L18" s="111"/>
      <c r="M18" s="46"/>
    </row>
    <row r="19" spans="2:13" ht="27.75" customHeight="1">
      <c r="B19" s="217" t="s">
        <v>252</v>
      </c>
      <c r="C19" s="218"/>
      <c r="D19" s="218"/>
      <c r="E19" s="218"/>
      <c r="F19" s="218"/>
      <c r="G19" s="218"/>
      <c r="H19" s="218"/>
      <c r="I19" s="218"/>
      <c r="J19" s="218"/>
      <c r="K19" s="218"/>
      <c r="L19" s="218"/>
      <c r="M19" s="46"/>
    </row>
    <row r="20" spans="2:13" ht="17.25" customHeight="1">
      <c r="B20" s="216" t="s">
        <v>251</v>
      </c>
      <c r="C20" s="216"/>
      <c r="D20" s="216"/>
      <c r="E20" s="216"/>
      <c r="F20" s="216"/>
      <c r="G20" s="216"/>
      <c r="H20" s="216"/>
      <c r="I20" s="216"/>
      <c r="J20" s="216"/>
      <c r="K20" s="216"/>
      <c r="L20" s="216"/>
      <c r="M20" s="46"/>
    </row>
    <row r="21" spans="3:13" ht="12.75">
      <c r="C21" s="50"/>
      <c r="D21" s="50"/>
      <c r="E21" s="50"/>
      <c r="F21" s="50"/>
      <c r="G21" s="51"/>
      <c r="H21" s="51"/>
      <c r="I21" s="51"/>
      <c r="J21" s="51"/>
      <c r="K21" s="51"/>
      <c r="L21" s="46"/>
      <c r="M21" s="46"/>
    </row>
    <row r="22" spans="2:13" ht="12.75" customHeight="1">
      <c r="B22" s="219" t="s">
        <v>202</v>
      </c>
      <c r="C22" s="189"/>
      <c r="D22" s="189"/>
      <c r="E22" s="189"/>
      <c r="F22" s="189"/>
      <c r="G22" s="189"/>
      <c r="H22" s="189"/>
      <c r="I22" s="189"/>
      <c r="J22" s="189"/>
      <c r="K22" s="189"/>
      <c r="L22" s="189"/>
      <c r="M22" s="46"/>
    </row>
    <row r="23" spans="2:13" ht="12.75" customHeight="1">
      <c r="B23" s="84"/>
      <c r="C23" s="41"/>
      <c r="D23" s="41"/>
      <c r="E23" s="41"/>
      <c r="F23" s="41"/>
      <c r="G23" s="41"/>
      <c r="H23" s="41"/>
      <c r="I23" s="41"/>
      <c r="J23" s="41"/>
      <c r="K23" s="41"/>
      <c r="L23" s="41"/>
      <c r="M23" s="46"/>
    </row>
    <row r="24" spans="2:13" ht="68.25" customHeight="1">
      <c r="B24" s="219" t="s">
        <v>197</v>
      </c>
      <c r="C24" s="220"/>
      <c r="D24" s="220"/>
      <c r="E24" s="220"/>
      <c r="F24" s="220"/>
      <c r="G24" s="220"/>
      <c r="H24" s="220"/>
      <c r="I24" s="220"/>
      <c r="J24" s="220"/>
      <c r="K24" s="220"/>
      <c r="L24" s="220"/>
      <c r="M24" s="46"/>
    </row>
    <row r="25" spans="2:13" ht="12.75" customHeight="1">
      <c r="B25" s="46"/>
      <c r="C25" s="46"/>
      <c r="D25" s="46"/>
      <c r="E25" s="46"/>
      <c r="F25" s="46"/>
      <c r="G25" s="46"/>
      <c r="H25" s="46"/>
      <c r="I25" s="46"/>
      <c r="J25" s="46"/>
      <c r="K25" s="46"/>
      <c r="L25" s="46"/>
      <c r="M25" s="46"/>
    </row>
    <row r="26" spans="2:13" ht="24.75" customHeight="1">
      <c r="B26" s="172" t="s">
        <v>198</v>
      </c>
      <c r="C26" s="189"/>
      <c r="D26" s="189"/>
      <c r="E26" s="189"/>
      <c r="F26" s="189"/>
      <c r="G26" s="189"/>
      <c r="H26" s="189"/>
      <c r="I26" s="189"/>
      <c r="J26" s="189"/>
      <c r="K26" s="189"/>
      <c r="L26" s="189"/>
      <c r="M26" s="46"/>
    </row>
    <row r="27" spans="2:13" ht="41.25" customHeight="1">
      <c r="B27" s="44"/>
      <c r="L27" s="46"/>
      <c r="M27" s="46"/>
    </row>
    <row r="28" spans="2:13" ht="12.75" customHeight="1">
      <c r="B28" s="44"/>
      <c r="L28" s="46"/>
      <c r="M28" s="46"/>
    </row>
    <row r="29" spans="12:13" ht="65.25" customHeight="1">
      <c r="L29" s="46"/>
      <c r="M29" s="46"/>
    </row>
    <row r="30" spans="2:13" ht="12.75">
      <c r="B30" s="47"/>
      <c r="C30" s="46"/>
      <c r="D30" s="46"/>
      <c r="E30" s="46"/>
      <c r="F30" s="52"/>
      <c r="G30" s="52"/>
      <c r="H30" s="48"/>
      <c r="I30" s="46"/>
      <c r="J30" s="46"/>
      <c r="K30" s="49"/>
      <c r="M30" s="46"/>
    </row>
    <row r="31" spans="12:13" ht="24.75" customHeight="1">
      <c r="L31" s="46"/>
      <c r="M31" s="46"/>
    </row>
    <row r="32" spans="12:13" ht="12.75">
      <c r="L32" s="46"/>
      <c r="M32" s="46"/>
    </row>
    <row r="33" spans="12:13" ht="12.75">
      <c r="L33" s="46"/>
      <c r="M33" s="46"/>
    </row>
    <row r="34" spans="12:13" ht="12.75">
      <c r="L34" s="46"/>
      <c r="M34" s="46"/>
    </row>
    <row r="35" spans="2:15" ht="12.75">
      <c r="B35" s="46"/>
      <c r="C35" s="46"/>
      <c r="D35" s="46"/>
      <c r="E35" s="46"/>
      <c r="F35" s="46"/>
      <c r="G35" s="46"/>
      <c r="H35" s="46"/>
      <c r="I35" s="46"/>
      <c r="J35" s="46"/>
      <c r="K35" s="46"/>
      <c r="L35" s="46"/>
      <c r="M35" s="46"/>
      <c r="N35" s="45"/>
      <c r="O35" s="45"/>
    </row>
    <row r="36" spans="12:13" ht="12.75">
      <c r="L36" s="46"/>
      <c r="M36" s="46"/>
    </row>
    <row r="37" spans="2:13" ht="12.75">
      <c r="B37" s="46"/>
      <c r="C37" s="46"/>
      <c r="D37" s="46"/>
      <c r="E37" s="46"/>
      <c r="F37" s="46"/>
      <c r="G37" s="46"/>
      <c r="H37" s="46"/>
      <c r="I37" s="46"/>
      <c r="J37" s="46"/>
      <c r="K37" s="46"/>
      <c r="L37" s="46"/>
      <c r="M37" s="46"/>
    </row>
    <row r="38" ht="12.75">
      <c r="M38" s="46"/>
    </row>
    <row r="39" ht="12.75">
      <c r="M39" s="46"/>
    </row>
    <row r="40" ht="12.75">
      <c r="M40" s="46"/>
    </row>
    <row r="41" ht="12.75">
      <c r="M41" s="46"/>
    </row>
    <row r="42" ht="12.75">
      <c r="M42" s="46"/>
    </row>
  </sheetData>
  <mergeCells count="11">
    <mergeCell ref="B20:L20"/>
    <mergeCell ref="B19:L19"/>
    <mergeCell ref="K3:L3"/>
    <mergeCell ref="B26:L26"/>
    <mergeCell ref="B22:L22"/>
    <mergeCell ref="B24:L24"/>
    <mergeCell ref="B1:L1"/>
    <mergeCell ref="C3:D3"/>
    <mergeCell ref="E3:F3"/>
    <mergeCell ref="G3:H3"/>
    <mergeCell ref="I3:J3"/>
  </mergeCells>
  <printOptions horizontalCentered="1"/>
  <pageMargins left="1" right="1" top="1" bottom="1" header="0.5" footer="0.5"/>
  <pageSetup fitToHeight="1" fitToWidth="1" horizontalDpi="1200" verticalDpi="1200" orientation="portrait" scale="81" r:id="rId1"/>
  <headerFooter alignWithMargins="0">
    <oddHeader>&amp;R&amp;"Futura Md BT,Medium"&amp;14Infrastructure</oddHeader>
    <oddFooter>&amp;L&amp;"Futura Md BT,Medium"&amp;14BTS State Transportation Profile&amp;C&amp;"Futura Md BT,Medium"&amp;14A-9&amp;R&amp;"Futura Md BT,Medium"&amp;14Pennsylvania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45"/>
  <sheetViews>
    <sheetView workbookViewId="0" topLeftCell="A1">
      <selection activeCell="B4" sqref="B4"/>
    </sheetView>
  </sheetViews>
  <sheetFormatPr defaultColWidth="9.140625" defaultRowHeight="12.75"/>
  <cols>
    <col min="1" max="1" width="33.7109375" style="1" customWidth="1"/>
    <col min="2" max="2" width="26.8515625" style="1" customWidth="1"/>
    <col min="3" max="3" width="2.140625" style="1" customWidth="1"/>
    <col min="4" max="4" width="25.7109375" style="1" customWidth="1"/>
    <col min="5" max="5" width="9.00390625" style="1" customWidth="1"/>
    <col min="6" max="6" width="0.13671875" style="1" hidden="1" customWidth="1"/>
    <col min="7" max="7" width="3.00390625" style="1" customWidth="1"/>
    <col min="8" max="8" width="11.57421875" style="1" customWidth="1"/>
    <col min="9" max="9" width="13.140625" style="1" customWidth="1"/>
    <col min="10" max="16384" width="9.140625" style="1" customWidth="1"/>
  </cols>
  <sheetData>
    <row r="1" spans="1:9" ht="12.75">
      <c r="A1" s="180" t="s">
        <v>158</v>
      </c>
      <c r="B1" s="180"/>
      <c r="C1" s="180"/>
      <c r="D1" s="180"/>
      <c r="E1" s="170"/>
      <c r="F1" s="170"/>
      <c r="G1" s="170"/>
      <c r="H1" s="170"/>
      <c r="I1" s="170"/>
    </row>
    <row r="2" spans="1:9" ht="12.75">
      <c r="A2" s="170"/>
      <c r="B2" s="170"/>
      <c r="C2" s="170"/>
      <c r="D2" s="170"/>
      <c r="E2" s="170"/>
      <c r="F2" s="170"/>
      <c r="G2" s="170"/>
      <c r="H2" s="170"/>
      <c r="I2" s="170"/>
    </row>
    <row r="3" spans="1:9" ht="13.5" thickBot="1">
      <c r="A3" s="25"/>
      <c r="B3" s="25"/>
      <c r="C3" s="25"/>
      <c r="D3" s="25"/>
      <c r="E3" s="26"/>
      <c r="F3" s="26"/>
      <c r="G3" s="26"/>
      <c r="H3" s="26"/>
      <c r="I3" s="26"/>
    </row>
    <row r="4" spans="1:9" ht="40.5" customHeight="1">
      <c r="A4" s="82" t="s">
        <v>70</v>
      </c>
      <c r="B4" s="27" t="s">
        <v>71</v>
      </c>
      <c r="C4" s="27"/>
      <c r="D4" s="27" t="s">
        <v>72</v>
      </c>
      <c r="E4" s="185" t="s">
        <v>73</v>
      </c>
      <c r="F4" s="185"/>
      <c r="G4" s="185"/>
      <c r="H4" s="27" t="s">
        <v>74</v>
      </c>
      <c r="I4" s="27" t="s">
        <v>75</v>
      </c>
    </row>
    <row r="5" spans="1:9" ht="13.5" customHeight="1">
      <c r="A5" s="28" t="s">
        <v>63</v>
      </c>
      <c r="B5" s="28"/>
      <c r="C5" s="28"/>
      <c r="D5" s="28"/>
      <c r="E5" s="29"/>
      <c r="F5" s="29"/>
      <c r="G5" s="29"/>
      <c r="H5" s="63"/>
      <c r="I5" s="63"/>
    </row>
    <row r="6" spans="1:9" ht="13.5" customHeight="1">
      <c r="A6" s="65" t="s">
        <v>220</v>
      </c>
      <c r="B6" s="64" t="s">
        <v>135</v>
      </c>
      <c r="C6" s="28"/>
      <c r="D6" s="64" t="s">
        <v>131</v>
      </c>
      <c r="E6" s="72">
        <v>159.5</v>
      </c>
      <c r="F6" s="29"/>
      <c r="G6" s="29"/>
      <c r="H6" s="63" t="s">
        <v>170</v>
      </c>
      <c r="I6" s="63" t="s">
        <v>132</v>
      </c>
    </row>
    <row r="7" spans="1:9" ht="13.5" customHeight="1">
      <c r="A7" s="65" t="s">
        <v>221</v>
      </c>
      <c r="B7" s="64" t="s">
        <v>135</v>
      </c>
      <c r="C7" s="28"/>
      <c r="D7" s="64" t="s">
        <v>133</v>
      </c>
      <c r="E7" s="72">
        <v>100.5</v>
      </c>
      <c r="F7" s="29"/>
      <c r="G7" s="29"/>
      <c r="H7" s="63" t="s">
        <v>170</v>
      </c>
      <c r="I7" s="63" t="s">
        <v>132</v>
      </c>
    </row>
    <row r="8" spans="1:9" ht="27" customHeight="1">
      <c r="A8" s="65" t="s">
        <v>134</v>
      </c>
      <c r="B8" s="81" t="s">
        <v>135</v>
      </c>
      <c r="C8" s="81"/>
      <c r="D8" s="99" t="s">
        <v>211</v>
      </c>
      <c r="E8" s="122">
        <v>110.3</v>
      </c>
      <c r="F8" s="81"/>
      <c r="G8" s="81"/>
      <c r="H8" s="63" t="s">
        <v>170</v>
      </c>
      <c r="I8" s="63" t="s">
        <v>132</v>
      </c>
    </row>
    <row r="9" spans="1:9" ht="13.5" customHeight="1">
      <c r="A9" s="65" t="s">
        <v>222</v>
      </c>
      <c r="B9" s="64" t="s">
        <v>135</v>
      </c>
      <c r="C9" s="28"/>
      <c r="D9" s="64" t="s">
        <v>136</v>
      </c>
      <c r="E9" s="72">
        <v>67.1</v>
      </c>
      <c r="F9" s="29"/>
      <c r="G9" s="29"/>
      <c r="H9" s="63" t="s">
        <v>170</v>
      </c>
      <c r="I9" s="63" t="s">
        <v>132</v>
      </c>
    </row>
    <row r="10" spans="1:9" ht="27" customHeight="1">
      <c r="A10" s="65" t="s">
        <v>209</v>
      </c>
      <c r="B10" s="64" t="s">
        <v>135</v>
      </c>
      <c r="C10" s="61"/>
      <c r="D10" s="64" t="s">
        <v>137</v>
      </c>
      <c r="E10" s="72">
        <v>31.9</v>
      </c>
      <c r="F10" s="30"/>
      <c r="G10" s="30"/>
      <c r="H10" s="63" t="s">
        <v>170</v>
      </c>
      <c r="I10" s="63" t="s">
        <v>132</v>
      </c>
    </row>
    <row r="11" spans="1:9" ht="13.5" customHeight="1">
      <c r="A11" s="28" t="s">
        <v>169</v>
      </c>
      <c r="B11" s="70"/>
      <c r="C11" s="70"/>
      <c r="D11" s="32"/>
      <c r="E11" s="73"/>
      <c r="F11" s="30"/>
      <c r="G11" s="30"/>
      <c r="H11" s="63" t="s">
        <v>86</v>
      </c>
      <c r="I11" s="31"/>
    </row>
    <row r="12" spans="1:9" ht="27" customHeight="1">
      <c r="A12" s="60" t="s">
        <v>210</v>
      </c>
      <c r="B12" s="61" t="s">
        <v>138</v>
      </c>
      <c r="C12" s="61"/>
      <c r="D12" s="61" t="s">
        <v>223</v>
      </c>
      <c r="E12" s="72">
        <v>2.5</v>
      </c>
      <c r="F12" s="62"/>
      <c r="G12" s="62"/>
      <c r="H12" s="63" t="s">
        <v>170</v>
      </c>
      <c r="I12" s="63" t="s">
        <v>132</v>
      </c>
    </row>
    <row r="13" spans="1:9" ht="13.5" customHeight="1">
      <c r="A13" s="60" t="s">
        <v>139</v>
      </c>
      <c r="B13" s="61" t="s">
        <v>135</v>
      </c>
      <c r="C13" s="61"/>
      <c r="D13" s="64" t="s">
        <v>140</v>
      </c>
      <c r="E13" s="72">
        <v>13.5</v>
      </c>
      <c r="F13" s="62"/>
      <c r="G13" s="62"/>
      <c r="H13" s="63" t="s">
        <v>170</v>
      </c>
      <c r="I13" s="63" t="s">
        <v>132</v>
      </c>
    </row>
    <row r="14" spans="1:9" ht="27" customHeight="1">
      <c r="A14" s="60" t="s">
        <v>142</v>
      </c>
      <c r="B14" s="61" t="s">
        <v>135</v>
      </c>
      <c r="C14" s="61"/>
      <c r="D14" s="64" t="s">
        <v>212</v>
      </c>
      <c r="E14" s="72">
        <v>17.3</v>
      </c>
      <c r="F14" s="62"/>
      <c r="G14" s="62"/>
      <c r="H14" s="63" t="s">
        <v>170</v>
      </c>
      <c r="I14" s="63" t="s">
        <v>132</v>
      </c>
    </row>
    <row r="15" spans="1:9" ht="13.5" customHeight="1">
      <c r="A15" s="66" t="s">
        <v>143</v>
      </c>
      <c r="B15" s="67" t="s">
        <v>135</v>
      </c>
      <c r="C15" s="67"/>
      <c r="D15" s="67" t="s">
        <v>213</v>
      </c>
      <c r="E15" s="74">
        <v>5.6</v>
      </c>
      <c r="F15" s="68"/>
      <c r="G15" s="68"/>
      <c r="H15" s="69" t="s">
        <v>170</v>
      </c>
      <c r="I15" s="69" t="s">
        <v>132</v>
      </c>
    </row>
    <row r="16" spans="1:9" ht="12.75" customHeight="1">
      <c r="A16" s="22"/>
      <c r="B16" s="3"/>
      <c r="C16" s="3"/>
      <c r="D16" s="3"/>
      <c r="E16" s="9"/>
      <c r="F16" s="9"/>
      <c r="G16" s="9"/>
      <c r="H16" s="3"/>
      <c r="I16" s="3"/>
    </row>
    <row r="17" ht="12.75" customHeight="1">
      <c r="A17" s="44" t="s">
        <v>247</v>
      </c>
    </row>
    <row r="18" ht="12.75" customHeight="1"/>
    <row r="19" spans="1:9" ht="40.5" customHeight="1">
      <c r="A19" s="178" t="s">
        <v>243</v>
      </c>
      <c r="B19" s="179"/>
      <c r="C19" s="179"/>
      <c r="D19" s="179"/>
      <c r="E19" s="179"/>
      <c r="F19" s="179"/>
      <c r="G19" s="179"/>
      <c r="H19" s="179"/>
      <c r="I19" s="179"/>
    </row>
    <row r="23" ht="27" customHeight="1"/>
    <row r="24" spans="10:11" ht="12.75">
      <c r="J24" s="3"/>
      <c r="K24" s="3"/>
    </row>
    <row r="25" spans="10:11" ht="29.25" customHeight="1">
      <c r="J25" s="3"/>
      <c r="K25" s="3"/>
    </row>
    <row r="26" spans="10:11" ht="12.75">
      <c r="J26" s="3"/>
      <c r="K26" s="3"/>
    </row>
    <row r="27" spans="10:11" ht="28.5" customHeight="1">
      <c r="J27" s="3"/>
      <c r="K27" s="3"/>
    </row>
    <row r="28" spans="10:11" ht="12.75">
      <c r="J28" s="3"/>
      <c r="K28" s="3"/>
    </row>
    <row r="29" spans="10:11" ht="12.75">
      <c r="J29" s="3"/>
      <c r="K29" s="3"/>
    </row>
    <row r="30" spans="10:11" ht="12.75">
      <c r="J30" s="3"/>
      <c r="K30" s="3"/>
    </row>
    <row r="31" spans="10:11" ht="12.75">
      <c r="J31" s="3"/>
      <c r="K31" s="3"/>
    </row>
    <row r="32" spans="10:11" ht="12.75">
      <c r="J32" s="3"/>
      <c r="K32" s="3"/>
    </row>
    <row r="33" spans="10:11" ht="12.75">
      <c r="J33" s="3"/>
      <c r="K33" s="3"/>
    </row>
    <row r="34" spans="10:11" ht="12.75">
      <c r="J34" s="3"/>
      <c r="K34" s="3"/>
    </row>
    <row r="35" spans="10:11" ht="12.75">
      <c r="J35" s="3"/>
      <c r="K35" s="3"/>
    </row>
    <row r="36" spans="10:11" ht="12.75">
      <c r="J36" s="3"/>
      <c r="K36" s="3"/>
    </row>
    <row r="37" spans="10:11" ht="12.75">
      <c r="J37" s="3"/>
      <c r="K37" s="3"/>
    </row>
    <row r="38" spans="10:11" ht="12.75">
      <c r="J38" s="3"/>
      <c r="K38" s="3"/>
    </row>
    <row r="39" spans="10:11" ht="27" customHeight="1">
      <c r="J39" s="3"/>
      <c r="K39" s="3"/>
    </row>
    <row r="40" spans="10:11" ht="27.75" customHeight="1">
      <c r="J40" s="3"/>
      <c r="K40" s="3"/>
    </row>
    <row r="41" spans="10:11" ht="12.75">
      <c r="J41" s="3"/>
      <c r="K41" s="3"/>
    </row>
    <row r="42" spans="10:11" ht="12.75">
      <c r="J42" s="3"/>
      <c r="K42" s="3"/>
    </row>
    <row r="43" spans="10:11" ht="12.75">
      <c r="J43" s="3"/>
      <c r="K43" s="3"/>
    </row>
    <row r="44" spans="10:11" ht="12.75">
      <c r="J44" s="3"/>
      <c r="K44" s="3"/>
    </row>
    <row r="45" spans="10:11" ht="29.25" customHeight="1">
      <c r="J45" s="3"/>
      <c r="K45" s="3"/>
    </row>
    <row r="49" ht="30.75" customHeight="1"/>
    <row r="50" ht="46.5" customHeight="1"/>
    <row r="51" ht="24" customHeight="1"/>
  </sheetData>
  <mergeCells count="3">
    <mergeCell ref="A19:I19"/>
    <mergeCell ref="A1:I2"/>
    <mergeCell ref="E4:G4"/>
  </mergeCells>
  <printOptions horizontalCentered="1"/>
  <pageMargins left="1" right="1" top="1" bottom="1" header="0.5" footer="0.5"/>
  <pageSetup fitToHeight="1" fitToWidth="1" horizontalDpi="1200" verticalDpi="1200" orientation="portrait" scale="66" r:id="rId1"/>
  <headerFooter alignWithMargins="0">
    <oddHeader>&amp;L&amp;"Futura Md BT,Medium"&amp;18Infrastructure</oddHeader>
    <oddFooter>&amp;L&amp;"Futura Md BT,Medium"&amp;18Pennsylvania&amp;C&amp;"Futura Md BT,Medium"&amp;18 A-2&amp;R&amp;"Futura Md BT,Medium"&amp;18BTS State Transportation Profile</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4"/>
  <sheetViews>
    <sheetView workbookViewId="0" topLeftCell="A1">
      <selection activeCell="D6" sqref="D6"/>
    </sheetView>
  </sheetViews>
  <sheetFormatPr defaultColWidth="9.140625" defaultRowHeight="12.75"/>
  <cols>
    <col min="1" max="1" width="38.8515625" style="0" customWidth="1"/>
    <col min="2" max="2" width="41.28125" style="0" customWidth="1"/>
    <col min="3" max="3" width="0.42578125" style="0" customWidth="1"/>
    <col min="4" max="4" width="58.00390625" style="0" customWidth="1"/>
    <col min="5" max="5" width="7.00390625" style="0" customWidth="1"/>
    <col min="6" max="6" width="1.28515625" style="0" customWidth="1"/>
    <col min="7" max="7" width="0.9921875" style="0" customWidth="1"/>
    <col min="8" max="8" width="14.00390625" style="0" customWidth="1"/>
    <col min="9" max="9" width="11.57421875" style="0" customWidth="1"/>
  </cols>
  <sheetData>
    <row r="1" spans="1:9" ht="15" customHeight="1">
      <c r="A1" s="180" t="s">
        <v>244</v>
      </c>
      <c r="B1" s="170"/>
      <c r="C1" s="170"/>
      <c r="D1" s="170"/>
      <c r="E1" s="170"/>
      <c r="F1" s="170"/>
      <c r="G1" s="170"/>
      <c r="H1" s="170"/>
      <c r="I1" s="170"/>
    </row>
    <row r="2" spans="1:9" ht="26.25" customHeight="1">
      <c r="A2" s="170"/>
      <c r="B2" s="170"/>
      <c r="C2" s="170"/>
      <c r="D2" s="170"/>
      <c r="E2" s="170"/>
      <c r="F2" s="170"/>
      <c r="G2" s="170"/>
      <c r="H2" s="170"/>
      <c r="I2" s="170"/>
    </row>
    <row r="3" spans="1:9" ht="15" customHeight="1" thickBot="1">
      <c r="A3" s="2"/>
      <c r="B3" s="2"/>
      <c r="C3" s="2"/>
      <c r="D3" s="2"/>
      <c r="E3" s="2"/>
      <c r="F3" s="2"/>
      <c r="G3" s="2"/>
      <c r="H3" s="2"/>
      <c r="I3" s="2"/>
    </row>
    <row r="4" spans="1:11" ht="61.5" customHeight="1">
      <c r="A4" s="82" t="s">
        <v>70</v>
      </c>
      <c r="B4" s="27" t="s">
        <v>71</v>
      </c>
      <c r="C4" s="27"/>
      <c r="D4" s="27" t="s">
        <v>72</v>
      </c>
      <c r="E4" s="185" t="s">
        <v>73</v>
      </c>
      <c r="F4" s="185"/>
      <c r="G4" s="185"/>
      <c r="H4" s="27" t="s">
        <v>74</v>
      </c>
      <c r="I4" s="27" t="s">
        <v>75</v>
      </c>
      <c r="J4" s="112"/>
      <c r="K4" s="112"/>
    </row>
    <row r="5" spans="1:9" ht="15" customHeight="1">
      <c r="A5" s="123" t="s">
        <v>63</v>
      </c>
      <c r="B5" s="123"/>
      <c r="C5" s="123"/>
      <c r="D5" s="123"/>
      <c r="E5" s="124"/>
      <c r="F5" s="124"/>
      <c r="G5" s="124"/>
      <c r="H5" s="124"/>
      <c r="I5" s="124"/>
    </row>
    <row r="6" spans="1:9" ht="25.5">
      <c r="A6" s="65" t="s">
        <v>245</v>
      </c>
      <c r="B6" s="61" t="s">
        <v>171</v>
      </c>
      <c r="C6" s="61"/>
      <c r="D6" s="61" t="s">
        <v>248</v>
      </c>
      <c r="E6" s="125">
        <v>6.3</v>
      </c>
      <c r="F6" s="61"/>
      <c r="G6" s="61"/>
      <c r="H6" s="126" t="s">
        <v>144</v>
      </c>
      <c r="I6" s="126" t="s">
        <v>132</v>
      </c>
    </row>
    <row r="7" spans="1:9" ht="13.5" customHeight="1">
      <c r="A7" s="65" t="s">
        <v>206</v>
      </c>
      <c r="B7" s="61" t="s">
        <v>171</v>
      </c>
      <c r="C7" s="61"/>
      <c r="D7" s="61" t="s">
        <v>234</v>
      </c>
      <c r="E7" s="125">
        <v>0.9</v>
      </c>
      <c r="F7" s="61"/>
      <c r="G7" s="61"/>
      <c r="H7" s="126" t="s">
        <v>144</v>
      </c>
      <c r="I7" s="126" t="s">
        <v>132</v>
      </c>
    </row>
    <row r="8" spans="1:9" ht="13.5" customHeight="1">
      <c r="A8" s="65" t="s">
        <v>207</v>
      </c>
      <c r="B8" s="61" t="s">
        <v>171</v>
      </c>
      <c r="C8" s="61"/>
      <c r="D8" s="61" t="s">
        <v>235</v>
      </c>
      <c r="E8" s="125">
        <v>1.4</v>
      </c>
      <c r="F8" s="61"/>
      <c r="G8" s="61"/>
      <c r="H8" s="126" t="s">
        <v>144</v>
      </c>
      <c r="I8" s="126" t="s">
        <v>132</v>
      </c>
    </row>
    <row r="9" spans="1:9" ht="13.5" customHeight="1">
      <c r="A9" s="65" t="s">
        <v>208</v>
      </c>
      <c r="B9" s="61" t="s">
        <v>171</v>
      </c>
      <c r="C9" s="61"/>
      <c r="D9" s="61" t="s">
        <v>236</v>
      </c>
      <c r="E9" s="127">
        <v>4</v>
      </c>
      <c r="F9" s="64"/>
      <c r="G9" s="64"/>
      <c r="H9" s="128" t="s">
        <v>144</v>
      </c>
      <c r="I9" s="126" t="s">
        <v>132</v>
      </c>
    </row>
    <row r="10" spans="1:9" ht="13.5" customHeight="1">
      <c r="A10" s="65" t="s">
        <v>224</v>
      </c>
      <c r="B10" s="61" t="s">
        <v>174</v>
      </c>
      <c r="C10" s="61"/>
      <c r="D10" s="61" t="s">
        <v>237</v>
      </c>
      <c r="E10" s="127">
        <v>1.2</v>
      </c>
      <c r="F10" s="64"/>
      <c r="G10" s="64"/>
      <c r="H10" s="128" t="s">
        <v>170</v>
      </c>
      <c r="I10" s="126" t="s">
        <v>132</v>
      </c>
    </row>
    <row r="11" spans="1:9" ht="15" customHeight="1">
      <c r="A11" s="70" t="s">
        <v>169</v>
      </c>
      <c r="B11" s="70"/>
      <c r="C11" s="70"/>
      <c r="D11" s="70"/>
      <c r="E11" s="127"/>
      <c r="F11" s="61"/>
      <c r="G11" s="61"/>
      <c r="H11" s="126"/>
      <c r="I11" s="126"/>
    </row>
    <row r="12" spans="1:9" ht="25.5" customHeight="1">
      <c r="A12" s="65" t="s">
        <v>145</v>
      </c>
      <c r="B12" s="61" t="s">
        <v>227</v>
      </c>
      <c r="C12" s="61"/>
      <c r="D12" s="61" t="s">
        <v>262</v>
      </c>
      <c r="E12" s="127">
        <v>0.4</v>
      </c>
      <c r="F12" s="61"/>
      <c r="G12" s="61"/>
      <c r="H12" s="128" t="s">
        <v>170</v>
      </c>
      <c r="I12" s="126" t="s">
        <v>132</v>
      </c>
    </row>
    <row r="13" spans="1:9" ht="13.5" customHeight="1">
      <c r="A13" s="65" t="s">
        <v>146</v>
      </c>
      <c r="B13" s="61" t="s">
        <v>173</v>
      </c>
      <c r="C13" s="61"/>
      <c r="D13" s="61" t="s">
        <v>238</v>
      </c>
      <c r="E13" s="127">
        <v>0.9</v>
      </c>
      <c r="F13" s="64"/>
      <c r="G13" s="64"/>
      <c r="H13" s="128" t="s">
        <v>144</v>
      </c>
      <c r="I13" s="126" t="s">
        <v>132</v>
      </c>
    </row>
    <row r="14" spans="1:9" ht="13.5" customHeight="1">
      <c r="A14" s="65" t="s">
        <v>147</v>
      </c>
      <c r="B14" s="61" t="s">
        <v>173</v>
      </c>
      <c r="C14" s="61"/>
      <c r="D14" s="61" t="s">
        <v>239</v>
      </c>
      <c r="E14" s="127">
        <v>0.7</v>
      </c>
      <c r="F14" s="64"/>
      <c r="G14" s="64"/>
      <c r="H14" s="128" t="s">
        <v>144</v>
      </c>
      <c r="I14" s="126" t="s">
        <v>132</v>
      </c>
    </row>
    <row r="15" spans="1:9" ht="13.5" customHeight="1">
      <c r="A15" s="65" t="s">
        <v>148</v>
      </c>
      <c r="B15" s="61" t="s">
        <v>172</v>
      </c>
      <c r="C15" s="61"/>
      <c r="D15" s="61" t="s">
        <v>240</v>
      </c>
      <c r="E15" s="127">
        <v>1.2</v>
      </c>
      <c r="F15" s="64"/>
      <c r="G15" s="64"/>
      <c r="H15" s="128" t="s">
        <v>144</v>
      </c>
      <c r="I15" s="126" t="s">
        <v>132</v>
      </c>
    </row>
    <row r="16" spans="1:9" ht="13.5" customHeight="1">
      <c r="A16" s="65" t="s">
        <v>149</v>
      </c>
      <c r="B16" s="61" t="s">
        <v>172</v>
      </c>
      <c r="C16" s="61"/>
      <c r="D16" s="61" t="s">
        <v>241</v>
      </c>
      <c r="E16" s="127">
        <v>1</v>
      </c>
      <c r="F16" s="64"/>
      <c r="G16" s="64"/>
      <c r="H16" s="128" t="s">
        <v>144</v>
      </c>
      <c r="I16" s="126" t="s">
        <v>132</v>
      </c>
    </row>
    <row r="17" spans="1:9" ht="13.5" customHeight="1">
      <c r="A17" s="65" t="s">
        <v>150</v>
      </c>
      <c r="B17" s="61" t="s">
        <v>172</v>
      </c>
      <c r="C17" s="61"/>
      <c r="D17" s="61" t="s">
        <v>242</v>
      </c>
      <c r="E17" s="127">
        <v>0.6</v>
      </c>
      <c r="F17" s="64"/>
      <c r="G17" s="64"/>
      <c r="H17" s="128" t="s">
        <v>144</v>
      </c>
      <c r="I17" s="126" t="s">
        <v>132</v>
      </c>
    </row>
    <row r="18" spans="1:9" ht="13.5" customHeight="1">
      <c r="A18" s="65" t="s">
        <v>151</v>
      </c>
      <c r="B18" s="61" t="s">
        <v>172</v>
      </c>
      <c r="C18" s="61"/>
      <c r="D18" s="61" t="s">
        <v>230</v>
      </c>
      <c r="E18" s="127">
        <v>0.9</v>
      </c>
      <c r="F18" s="64"/>
      <c r="G18" s="64"/>
      <c r="H18" s="128" t="s">
        <v>144</v>
      </c>
      <c r="I18" s="126" t="s">
        <v>132</v>
      </c>
    </row>
    <row r="19" spans="1:9" ht="13.5" customHeight="1">
      <c r="A19" s="65" t="s">
        <v>152</v>
      </c>
      <c r="B19" s="61" t="s">
        <v>172</v>
      </c>
      <c r="C19" s="61"/>
      <c r="D19" s="61" t="s">
        <v>231</v>
      </c>
      <c r="E19" s="127">
        <v>0.9</v>
      </c>
      <c r="F19" s="64"/>
      <c r="G19" s="64"/>
      <c r="H19" s="128" t="s">
        <v>170</v>
      </c>
      <c r="I19" s="126" t="s">
        <v>132</v>
      </c>
    </row>
    <row r="20" spans="1:9" ht="13.5" customHeight="1">
      <c r="A20" s="65" t="s">
        <v>153</v>
      </c>
      <c r="B20" s="61" t="s">
        <v>171</v>
      </c>
      <c r="C20" s="61"/>
      <c r="D20" s="61" t="s">
        <v>232</v>
      </c>
      <c r="E20" s="127">
        <v>2.1</v>
      </c>
      <c r="F20" s="129"/>
      <c r="G20" s="129"/>
      <c r="H20" s="128" t="s">
        <v>144</v>
      </c>
      <c r="I20" s="126" t="s">
        <v>249</v>
      </c>
    </row>
    <row r="21" spans="1:9" ht="13.5" customHeight="1">
      <c r="A21" s="65" t="s">
        <v>154</v>
      </c>
      <c r="B21" s="61" t="s">
        <v>171</v>
      </c>
      <c r="C21" s="61"/>
      <c r="D21" s="61" t="s">
        <v>233</v>
      </c>
      <c r="E21" s="127">
        <v>2.7</v>
      </c>
      <c r="F21" s="129"/>
      <c r="G21" s="129"/>
      <c r="H21" s="128" t="s">
        <v>144</v>
      </c>
      <c r="I21" s="126" t="s">
        <v>249</v>
      </c>
    </row>
    <row r="22" spans="1:9" ht="15" customHeight="1">
      <c r="A22" s="70" t="s">
        <v>129</v>
      </c>
      <c r="B22" s="70"/>
      <c r="C22" s="70"/>
      <c r="D22" s="70"/>
      <c r="E22" s="129"/>
      <c r="F22" s="129"/>
      <c r="G22" s="129"/>
      <c r="H22" s="128"/>
      <c r="I22" s="61"/>
    </row>
    <row r="23" spans="1:9" ht="13.5" customHeight="1">
      <c r="A23" s="65" t="s">
        <v>225</v>
      </c>
      <c r="B23" s="61" t="s">
        <v>155</v>
      </c>
      <c r="C23" s="61"/>
      <c r="D23" s="61" t="s">
        <v>229</v>
      </c>
      <c r="E23" s="129" t="s">
        <v>246</v>
      </c>
      <c r="F23" s="129"/>
      <c r="G23" s="129"/>
      <c r="H23" s="128" t="s">
        <v>170</v>
      </c>
      <c r="I23" s="126" t="s">
        <v>132</v>
      </c>
    </row>
    <row r="24" spans="1:9" ht="13.5" customHeight="1">
      <c r="A24" s="66" t="s">
        <v>156</v>
      </c>
      <c r="B24" s="71" t="s">
        <v>226</v>
      </c>
      <c r="C24" s="71"/>
      <c r="D24" s="71" t="s">
        <v>228</v>
      </c>
      <c r="E24" s="130" t="s">
        <v>246</v>
      </c>
      <c r="F24" s="130"/>
      <c r="G24" s="130"/>
      <c r="H24" s="131" t="s">
        <v>170</v>
      </c>
      <c r="I24" s="132" t="s">
        <v>132</v>
      </c>
    </row>
    <row r="25" spans="1:9" ht="15">
      <c r="A25" s="133"/>
      <c r="B25" s="133"/>
      <c r="C25" s="133"/>
      <c r="D25" s="133"/>
      <c r="E25" s="112"/>
      <c r="F25" s="112"/>
      <c r="G25" s="112"/>
      <c r="H25" s="112"/>
      <c r="I25" s="112"/>
    </row>
    <row r="26" spans="1:9" ht="15.75">
      <c r="A26" s="44" t="s">
        <v>261</v>
      </c>
      <c r="B26" s="1"/>
      <c r="C26" s="1"/>
      <c r="D26" s="1"/>
      <c r="E26" s="113"/>
      <c r="F26" s="113"/>
      <c r="G26" s="113"/>
      <c r="H26" s="113"/>
      <c r="I26" s="113"/>
    </row>
    <row r="27" spans="1:9" ht="15.75">
      <c r="A27" s="1"/>
      <c r="B27" s="1"/>
      <c r="C27" s="1"/>
      <c r="D27" s="1"/>
      <c r="E27" s="113"/>
      <c r="F27" s="113"/>
      <c r="G27" s="113"/>
      <c r="H27" s="113"/>
      <c r="I27" s="113"/>
    </row>
    <row r="28" spans="1:9" ht="40.5" customHeight="1">
      <c r="A28" s="178" t="s">
        <v>243</v>
      </c>
      <c r="B28" s="178"/>
      <c r="C28" s="178"/>
      <c r="D28" s="178"/>
      <c r="E28" s="114"/>
      <c r="F28" s="114"/>
      <c r="G28" s="114"/>
      <c r="H28" s="114"/>
      <c r="I28" s="114"/>
    </row>
    <row r="29" spans="1:9" ht="15">
      <c r="A29" s="112"/>
      <c r="B29" s="112"/>
      <c r="C29" s="112"/>
      <c r="D29" s="112"/>
      <c r="E29" s="112"/>
      <c r="F29" s="112"/>
      <c r="G29" s="112"/>
      <c r="H29" s="112"/>
      <c r="I29" s="112"/>
    </row>
    <row r="30" spans="1:9" ht="15">
      <c r="A30" s="112"/>
      <c r="B30" s="112"/>
      <c r="C30" s="112"/>
      <c r="D30" s="112"/>
      <c r="E30" s="112"/>
      <c r="F30" s="112"/>
      <c r="G30" s="112"/>
      <c r="H30" s="112"/>
      <c r="I30" s="112"/>
    </row>
    <row r="31" spans="1:9" ht="15">
      <c r="A31" s="112"/>
      <c r="B31" s="112"/>
      <c r="C31" s="112"/>
      <c r="D31" s="112"/>
      <c r="E31" s="112"/>
      <c r="F31" s="112"/>
      <c r="G31" s="112"/>
      <c r="H31" s="112"/>
      <c r="I31" s="112"/>
    </row>
    <row r="32" spans="1:9" ht="15">
      <c r="A32" s="112"/>
      <c r="B32" s="112"/>
      <c r="C32" s="112"/>
      <c r="D32" s="112"/>
      <c r="E32" s="112"/>
      <c r="F32" s="112"/>
      <c r="G32" s="112"/>
      <c r="H32" s="112"/>
      <c r="I32" s="112"/>
    </row>
    <row r="33" spans="1:9" ht="15">
      <c r="A33" s="112"/>
      <c r="B33" s="112"/>
      <c r="C33" s="112"/>
      <c r="D33" s="112"/>
      <c r="E33" s="112"/>
      <c r="F33" s="112"/>
      <c r="G33" s="112"/>
      <c r="H33" s="112"/>
      <c r="I33" s="112"/>
    </row>
    <row r="34" spans="1:9" ht="15">
      <c r="A34" s="112"/>
      <c r="B34" s="112"/>
      <c r="C34" s="112"/>
      <c r="D34" s="112"/>
      <c r="E34" s="112"/>
      <c r="F34" s="112"/>
      <c r="G34" s="112"/>
      <c r="H34" s="112"/>
      <c r="I34" s="112"/>
    </row>
  </sheetData>
  <mergeCells count="3">
    <mergeCell ref="A1:I2"/>
    <mergeCell ref="E4:G4"/>
    <mergeCell ref="A28:D28"/>
  </mergeCells>
  <printOptions horizontalCentered="1"/>
  <pageMargins left="1" right="1" top="1" bottom="1" header="0.5" footer="0.5"/>
  <pageSetup fitToHeight="1" fitToWidth="1" horizontalDpi="1200" verticalDpi="1200" orientation="landscape" scale="66" r:id="rId1"/>
</worksheet>
</file>

<file path=xl/worksheets/sheet4.xml><?xml version="1.0" encoding="utf-8"?>
<worksheet xmlns="http://schemas.openxmlformats.org/spreadsheetml/2006/main" xmlns:r="http://schemas.openxmlformats.org/officeDocument/2006/relationships">
  <sheetPr>
    <pageSetUpPr fitToPage="1"/>
  </sheetPr>
  <dimension ref="A1:J65"/>
  <sheetViews>
    <sheetView workbookViewId="0" topLeftCell="A44">
      <selection activeCell="A70" sqref="A70:A72"/>
    </sheetView>
  </sheetViews>
  <sheetFormatPr defaultColWidth="9.140625" defaultRowHeight="12.75"/>
  <cols>
    <col min="1" max="1" width="38.28125" style="1" customWidth="1"/>
    <col min="2" max="16384" width="9.140625" style="1" customWidth="1"/>
  </cols>
  <sheetData>
    <row r="1" spans="1:9" ht="18">
      <c r="A1" s="171" t="s">
        <v>159</v>
      </c>
      <c r="B1" s="171"/>
      <c r="C1" s="171"/>
      <c r="D1" s="171"/>
      <c r="E1" s="171"/>
      <c r="F1" s="171"/>
      <c r="G1" s="171"/>
      <c r="H1" s="36"/>
      <c r="I1" s="36"/>
    </row>
    <row r="2" spans="1:7" ht="16.5" thickBot="1">
      <c r="A2" s="97" t="s">
        <v>178</v>
      </c>
      <c r="B2" s="2"/>
      <c r="C2" s="2"/>
      <c r="D2" s="2"/>
      <c r="E2" s="2"/>
      <c r="F2" s="2"/>
      <c r="G2" s="2"/>
    </row>
    <row r="3" spans="1:10" ht="12.75">
      <c r="A3" s="5"/>
      <c r="B3" s="43">
        <v>1995</v>
      </c>
      <c r="C3" s="43">
        <v>1996</v>
      </c>
      <c r="D3" s="43">
        <v>1997</v>
      </c>
      <c r="E3" s="43">
        <v>1998</v>
      </c>
      <c r="F3" s="43">
        <v>1999</v>
      </c>
      <c r="G3" s="43">
        <v>2000</v>
      </c>
      <c r="H3" s="3"/>
      <c r="I3" s="3"/>
      <c r="J3" s="3"/>
    </row>
    <row r="4" spans="1:10" ht="12.75">
      <c r="A4" s="28" t="s">
        <v>83</v>
      </c>
      <c r="B4" s="20">
        <v>1081</v>
      </c>
      <c r="C4" s="20">
        <v>1202</v>
      </c>
      <c r="D4" s="20">
        <v>1202</v>
      </c>
      <c r="E4" s="20">
        <v>1201</v>
      </c>
      <c r="F4" s="20">
        <v>1207</v>
      </c>
      <c r="G4" s="20">
        <v>1201</v>
      </c>
      <c r="H4" s="3"/>
      <c r="I4" s="3"/>
      <c r="J4" s="3"/>
    </row>
    <row r="5" spans="1:10" ht="12.75">
      <c r="A5" s="3" t="s">
        <v>84</v>
      </c>
      <c r="B5" s="20">
        <v>24</v>
      </c>
      <c r="C5" s="20">
        <v>63</v>
      </c>
      <c r="D5" s="20">
        <v>78</v>
      </c>
      <c r="E5" s="20">
        <v>42</v>
      </c>
      <c r="F5" s="20">
        <v>127</v>
      </c>
      <c r="G5" s="20">
        <v>160</v>
      </c>
      <c r="H5" s="3"/>
      <c r="I5" s="3"/>
      <c r="J5" s="3"/>
    </row>
    <row r="6" spans="1:10" ht="12.75">
      <c r="A6" s="37" t="s">
        <v>79</v>
      </c>
      <c r="B6" s="20">
        <v>506</v>
      </c>
      <c r="C6" s="20">
        <v>456</v>
      </c>
      <c r="D6" s="20">
        <v>476</v>
      </c>
      <c r="E6" s="20">
        <v>713</v>
      </c>
      <c r="F6" s="20">
        <v>733</v>
      </c>
      <c r="G6" s="20">
        <v>708</v>
      </c>
      <c r="H6" s="3"/>
      <c r="I6" s="3"/>
      <c r="J6" s="3"/>
    </row>
    <row r="7" spans="1:10" ht="12.75">
      <c r="A7" s="3" t="s">
        <v>80</v>
      </c>
      <c r="B7" s="20">
        <v>224</v>
      </c>
      <c r="C7" s="20">
        <v>308</v>
      </c>
      <c r="D7" s="20">
        <v>307</v>
      </c>
      <c r="E7" s="20">
        <v>297</v>
      </c>
      <c r="F7" s="20">
        <v>216</v>
      </c>
      <c r="G7" s="20">
        <v>220</v>
      </c>
      <c r="H7" s="3"/>
      <c r="I7" s="3"/>
      <c r="J7" s="3"/>
    </row>
    <row r="8" spans="1:10" ht="12.75">
      <c r="A8" s="3" t="s">
        <v>81</v>
      </c>
      <c r="B8" s="20">
        <f>142+70</f>
        <v>212</v>
      </c>
      <c r="C8" s="20">
        <f>193+77</f>
        <v>270</v>
      </c>
      <c r="D8" s="20">
        <f>194+65</f>
        <v>259</v>
      </c>
      <c r="E8" s="20">
        <f>101+41</f>
        <v>142</v>
      </c>
      <c r="F8" s="20">
        <f>69+31</f>
        <v>100</v>
      </c>
      <c r="G8" s="20">
        <f>76+22</f>
        <v>98</v>
      </c>
      <c r="H8" s="3"/>
      <c r="I8" s="3"/>
      <c r="J8" s="3"/>
    </row>
    <row r="9" spans="1:10" ht="12.75">
      <c r="A9" s="3" t="s">
        <v>82</v>
      </c>
      <c r="B9" s="20">
        <f>46+37+32</f>
        <v>115</v>
      </c>
      <c r="C9" s="20">
        <f>42+28+35</f>
        <v>105</v>
      </c>
      <c r="D9" s="20">
        <f>33+27+22</f>
        <v>82</v>
      </c>
      <c r="E9" s="20">
        <v>7</v>
      </c>
      <c r="F9" s="20">
        <f>12+11+8</f>
        <v>31</v>
      </c>
      <c r="G9" s="20">
        <f>6+6+3</f>
        <v>15</v>
      </c>
      <c r="H9" s="3"/>
      <c r="I9" s="3"/>
      <c r="J9" s="3"/>
    </row>
    <row r="10" spans="1:10" ht="12.75">
      <c r="A10" s="3" t="s">
        <v>85</v>
      </c>
      <c r="B10" s="53">
        <v>0</v>
      </c>
      <c r="C10" s="20">
        <v>5</v>
      </c>
      <c r="D10" s="53">
        <v>0</v>
      </c>
      <c r="E10" s="53">
        <v>0</v>
      </c>
      <c r="F10" s="20">
        <v>1</v>
      </c>
      <c r="G10" s="20">
        <v>5</v>
      </c>
      <c r="H10" s="3"/>
      <c r="I10" s="3"/>
      <c r="J10" s="3"/>
    </row>
    <row r="11" spans="1:10" ht="12.75">
      <c r="A11" s="3"/>
      <c r="B11" s="20"/>
      <c r="C11" s="20"/>
      <c r="D11" s="20"/>
      <c r="E11" s="20"/>
      <c r="F11" s="20"/>
      <c r="G11" s="20"/>
      <c r="H11" s="3"/>
      <c r="I11" s="3"/>
      <c r="J11" s="3"/>
    </row>
    <row r="12" spans="1:10" ht="12.75">
      <c r="A12" s="28" t="s">
        <v>110</v>
      </c>
      <c r="B12" s="20">
        <v>2613</v>
      </c>
      <c r="C12" s="20">
        <v>2472</v>
      </c>
      <c r="D12" s="20">
        <v>2483</v>
      </c>
      <c r="E12" s="20">
        <v>2493</v>
      </c>
      <c r="F12" s="20">
        <v>2483</v>
      </c>
      <c r="G12" s="20">
        <v>2473</v>
      </c>
      <c r="H12" s="3"/>
      <c r="I12" s="3"/>
      <c r="J12" s="3"/>
    </row>
    <row r="13" spans="1:10" ht="12.75">
      <c r="A13" s="3" t="s">
        <v>84</v>
      </c>
      <c r="B13" s="20">
        <v>8</v>
      </c>
      <c r="C13" s="20">
        <v>30</v>
      </c>
      <c r="D13" s="20">
        <v>68</v>
      </c>
      <c r="E13" s="20">
        <v>107</v>
      </c>
      <c r="F13" s="20">
        <v>138</v>
      </c>
      <c r="G13" s="20">
        <v>171</v>
      </c>
      <c r="H13" s="3"/>
      <c r="I13" s="3"/>
      <c r="J13" s="3"/>
    </row>
    <row r="14" spans="1:10" ht="12.75">
      <c r="A14" s="37" t="s">
        <v>79</v>
      </c>
      <c r="B14" s="20">
        <v>544</v>
      </c>
      <c r="C14" s="20">
        <v>637</v>
      </c>
      <c r="D14" s="20">
        <v>799</v>
      </c>
      <c r="E14" s="20">
        <v>908</v>
      </c>
      <c r="F14" s="20">
        <v>983</v>
      </c>
      <c r="G14" s="20">
        <v>999</v>
      </c>
      <c r="H14" s="3"/>
      <c r="I14" s="3"/>
      <c r="J14" s="3"/>
    </row>
    <row r="15" spans="1:10" ht="12.75">
      <c r="A15" s="3" t="s">
        <v>80</v>
      </c>
      <c r="B15" s="20">
        <f>758+623+386</f>
        <v>1767</v>
      </c>
      <c r="C15" s="20">
        <f>642+535+340</f>
        <v>1517</v>
      </c>
      <c r="D15" s="20">
        <f>668+451+265</f>
        <v>1384</v>
      </c>
      <c r="E15" s="20">
        <f>658+410+246</f>
        <v>1314</v>
      </c>
      <c r="F15" s="20">
        <f>673+349+193</f>
        <v>1215</v>
      </c>
      <c r="G15" s="20">
        <f>637+359+177</f>
        <v>1173</v>
      </c>
      <c r="H15" s="3"/>
      <c r="I15" s="3"/>
      <c r="J15" s="3"/>
    </row>
    <row r="16" spans="1:10" ht="12.75">
      <c r="A16" s="3" t="s">
        <v>81</v>
      </c>
      <c r="B16" s="20">
        <f>163+74</f>
        <v>237</v>
      </c>
      <c r="C16" s="20">
        <f>151+71</f>
        <v>222</v>
      </c>
      <c r="D16" s="20">
        <f>123+61</f>
        <v>184</v>
      </c>
      <c r="E16" s="20">
        <f>91+45</f>
        <v>136</v>
      </c>
      <c r="F16" s="20">
        <f>87+39</f>
        <v>126</v>
      </c>
      <c r="G16" s="20">
        <f>74+33</f>
        <v>107</v>
      </c>
      <c r="H16" s="3"/>
      <c r="I16" s="3"/>
      <c r="J16" s="3"/>
    </row>
    <row r="17" spans="1:10" ht="12.75">
      <c r="A17" s="3" t="s">
        <v>82</v>
      </c>
      <c r="B17" s="20">
        <v>57</v>
      </c>
      <c r="C17" s="20">
        <v>66</v>
      </c>
      <c r="D17" s="20">
        <f>48</f>
        <v>48</v>
      </c>
      <c r="E17" s="20">
        <v>28</v>
      </c>
      <c r="F17" s="20">
        <v>21</v>
      </c>
      <c r="G17" s="20">
        <f>23</f>
        <v>23</v>
      </c>
      <c r="H17" s="3"/>
      <c r="I17" s="3"/>
      <c r="J17" s="3"/>
    </row>
    <row r="18" spans="1:10" ht="12.75">
      <c r="A18" s="3" t="s">
        <v>85</v>
      </c>
      <c r="B18" s="53">
        <v>0</v>
      </c>
      <c r="C18" s="20">
        <v>7</v>
      </c>
      <c r="D18" s="20">
        <v>2</v>
      </c>
      <c r="E18" s="20">
        <v>1</v>
      </c>
      <c r="F18" s="20">
        <v>2</v>
      </c>
      <c r="G18" s="20">
        <v>8</v>
      </c>
      <c r="H18" s="3"/>
      <c r="I18" s="3"/>
      <c r="J18" s="3"/>
    </row>
    <row r="19" spans="1:10" ht="12.75">
      <c r="A19" s="3"/>
      <c r="B19" s="20"/>
      <c r="C19" s="20"/>
      <c r="D19" s="20"/>
      <c r="E19" s="20"/>
      <c r="F19" s="20"/>
      <c r="G19" s="20"/>
      <c r="H19" s="3"/>
      <c r="I19" s="3"/>
      <c r="J19" s="3"/>
    </row>
    <row r="20" spans="1:10" ht="12.75">
      <c r="A20" s="55" t="s">
        <v>111</v>
      </c>
      <c r="B20" s="53" t="s">
        <v>141</v>
      </c>
      <c r="C20" s="53" t="s">
        <v>141</v>
      </c>
      <c r="D20" s="53" t="s">
        <v>141</v>
      </c>
      <c r="E20" s="20">
        <v>5105</v>
      </c>
      <c r="F20" s="20">
        <v>5105</v>
      </c>
      <c r="G20" s="20">
        <v>5106</v>
      </c>
      <c r="H20" s="3"/>
      <c r="I20" s="3"/>
      <c r="J20" s="3"/>
    </row>
    <row r="21" spans="1:10" ht="12.75">
      <c r="A21" s="3" t="s">
        <v>84</v>
      </c>
      <c r="B21" s="53" t="s">
        <v>141</v>
      </c>
      <c r="C21" s="53" t="s">
        <v>141</v>
      </c>
      <c r="D21" s="53" t="s">
        <v>141</v>
      </c>
      <c r="E21" s="20">
        <v>334</v>
      </c>
      <c r="F21" s="20">
        <v>79</v>
      </c>
      <c r="G21" s="20">
        <v>51</v>
      </c>
      <c r="H21" s="3"/>
      <c r="I21" s="3"/>
      <c r="J21" s="3"/>
    </row>
    <row r="22" spans="1:10" ht="12.75">
      <c r="A22" s="37" t="s">
        <v>79</v>
      </c>
      <c r="B22" s="53" t="s">
        <v>141</v>
      </c>
      <c r="C22" s="53" t="s">
        <v>141</v>
      </c>
      <c r="D22" s="53" t="s">
        <v>141</v>
      </c>
      <c r="E22" s="20">
        <v>2488</v>
      </c>
      <c r="F22" s="20">
        <v>1865</v>
      </c>
      <c r="G22" s="20">
        <v>1435</v>
      </c>
      <c r="H22" s="3"/>
      <c r="I22" s="3"/>
      <c r="J22" s="3"/>
    </row>
    <row r="23" spans="1:10" ht="12.75">
      <c r="A23" s="3" t="s">
        <v>80</v>
      </c>
      <c r="B23" s="53" t="s">
        <v>141</v>
      </c>
      <c r="C23" s="53" t="s">
        <v>141</v>
      </c>
      <c r="D23" s="53" t="s">
        <v>141</v>
      </c>
      <c r="E23" s="20">
        <f>94+614+1510</f>
        <v>2218</v>
      </c>
      <c r="F23" s="20">
        <f>1242+908+564</f>
        <v>2714</v>
      </c>
      <c r="G23" s="20">
        <f>1479+863+808</f>
        <v>3150</v>
      </c>
      <c r="H23" s="3"/>
      <c r="I23" s="3"/>
      <c r="J23" s="3"/>
    </row>
    <row r="24" spans="1:10" ht="12.75">
      <c r="A24" s="3" t="s">
        <v>81</v>
      </c>
      <c r="B24" s="53" t="s">
        <v>141</v>
      </c>
      <c r="C24" s="53" t="s">
        <v>141</v>
      </c>
      <c r="D24" s="53" t="s">
        <v>141</v>
      </c>
      <c r="E24" s="20">
        <v>65</v>
      </c>
      <c r="F24" s="20">
        <f>290+52</f>
        <v>342</v>
      </c>
      <c r="G24" s="20">
        <f>292+43</f>
        <v>335</v>
      </c>
      <c r="H24" s="3"/>
      <c r="I24" s="3"/>
      <c r="J24" s="3"/>
    </row>
    <row r="25" spans="1:10" ht="12.75">
      <c r="A25" s="3" t="s">
        <v>82</v>
      </c>
      <c r="B25" s="53" t="s">
        <v>141</v>
      </c>
      <c r="C25" s="53" t="s">
        <v>141</v>
      </c>
      <c r="D25" s="53" t="s">
        <v>141</v>
      </c>
      <c r="E25" s="53">
        <v>0</v>
      </c>
      <c r="F25" s="20">
        <v>105</v>
      </c>
      <c r="G25" s="20">
        <v>135</v>
      </c>
      <c r="H25" s="3"/>
      <c r="I25" s="3"/>
      <c r="J25" s="3"/>
    </row>
    <row r="26" spans="1:10" ht="12.75">
      <c r="A26" s="3" t="s">
        <v>85</v>
      </c>
      <c r="B26" s="20">
        <v>5094</v>
      </c>
      <c r="C26" s="20">
        <v>5116</v>
      </c>
      <c r="D26" s="20">
        <v>5107</v>
      </c>
      <c r="E26" s="53">
        <v>0</v>
      </c>
      <c r="F26" s="53">
        <v>0</v>
      </c>
      <c r="G26" s="53">
        <v>0</v>
      </c>
      <c r="H26" s="3"/>
      <c r="I26" s="3"/>
      <c r="J26" s="3"/>
    </row>
    <row r="27" spans="1:10" ht="12.75">
      <c r="A27" s="3"/>
      <c r="B27" s="20"/>
      <c r="C27" s="20"/>
      <c r="D27" s="20"/>
      <c r="E27" s="20"/>
      <c r="F27" s="20"/>
      <c r="G27" s="42"/>
      <c r="H27" s="3"/>
      <c r="I27" s="3"/>
      <c r="J27" s="3"/>
    </row>
    <row r="28" spans="1:10" ht="12.75">
      <c r="A28" s="55" t="s">
        <v>112</v>
      </c>
      <c r="B28" s="53" t="s">
        <v>141</v>
      </c>
      <c r="C28" s="53" t="s">
        <v>141</v>
      </c>
      <c r="D28" s="53" t="s">
        <v>141</v>
      </c>
      <c r="E28" s="53" t="s">
        <v>141</v>
      </c>
      <c r="F28" s="53" t="s">
        <v>141</v>
      </c>
      <c r="G28" s="20">
        <v>8069</v>
      </c>
      <c r="H28" s="3"/>
      <c r="I28" s="3"/>
      <c r="J28" s="3"/>
    </row>
    <row r="29" spans="1:10" ht="12.75">
      <c r="A29" s="3" t="s">
        <v>84</v>
      </c>
      <c r="B29" s="53" t="s">
        <v>141</v>
      </c>
      <c r="C29" s="53" t="s">
        <v>141</v>
      </c>
      <c r="D29" s="53" t="s">
        <v>141</v>
      </c>
      <c r="E29" s="53" t="s">
        <v>141</v>
      </c>
      <c r="F29" s="53" t="s">
        <v>141</v>
      </c>
      <c r="G29" s="20">
        <v>117</v>
      </c>
      <c r="H29" s="20"/>
      <c r="I29" s="3"/>
      <c r="J29" s="3"/>
    </row>
    <row r="30" spans="1:10" ht="12.75">
      <c r="A30" s="37" t="s">
        <v>79</v>
      </c>
      <c r="B30" s="53" t="s">
        <v>141</v>
      </c>
      <c r="C30" s="53" t="s">
        <v>141</v>
      </c>
      <c r="D30" s="53" t="s">
        <v>141</v>
      </c>
      <c r="E30" s="53" t="s">
        <v>141</v>
      </c>
      <c r="F30" s="53" t="s">
        <v>141</v>
      </c>
      <c r="G30" s="20">
        <v>1297</v>
      </c>
      <c r="H30" s="3"/>
      <c r="I30" s="3"/>
      <c r="J30" s="3"/>
    </row>
    <row r="31" spans="1:10" ht="12.75">
      <c r="A31" s="3" t="s">
        <v>80</v>
      </c>
      <c r="B31" s="53" t="s">
        <v>141</v>
      </c>
      <c r="C31" s="53" t="s">
        <v>141</v>
      </c>
      <c r="D31" s="53" t="s">
        <v>141</v>
      </c>
      <c r="E31" s="53" t="s">
        <v>141</v>
      </c>
      <c r="F31" s="53" t="s">
        <v>141</v>
      </c>
      <c r="G31" s="20">
        <v>4223</v>
      </c>
      <c r="H31" s="3"/>
      <c r="I31" s="3"/>
      <c r="J31" s="3"/>
    </row>
    <row r="32" spans="1:10" ht="12.75">
      <c r="A32" s="3" t="s">
        <v>81</v>
      </c>
      <c r="B32" s="53" t="s">
        <v>141</v>
      </c>
      <c r="C32" s="53" t="s">
        <v>141</v>
      </c>
      <c r="D32" s="53" t="s">
        <v>141</v>
      </c>
      <c r="E32" s="53" t="s">
        <v>141</v>
      </c>
      <c r="F32" s="53" t="s">
        <v>141</v>
      </c>
      <c r="G32" s="20">
        <v>1109</v>
      </c>
      <c r="H32" s="3"/>
      <c r="I32" s="3"/>
      <c r="J32" s="3"/>
    </row>
    <row r="33" spans="1:10" ht="12.75">
      <c r="A33" s="3" t="s">
        <v>82</v>
      </c>
      <c r="B33" s="53" t="s">
        <v>141</v>
      </c>
      <c r="C33" s="53" t="s">
        <v>141</v>
      </c>
      <c r="D33" s="53" t="s">
        <v>141</v>
      </c>
      <c r="E33" s="53" t="s">
        <v>141</v>
      </c>
      <c r="F33" s="53" t="s">
        <v>141</v>
      </c>
      <c r="G33" s="20">
        <v>1323</v>
      </c>
      <c r="H33" s="3"/>
      <c r="I33" s="3"/>
      <c r="J33" s="3"/>
    </row>
    <row r="34" spans="1:10" ht="12.75">
      <c r="A34" s="11" t="s">
        <v>85</v>
      </c>
      <c r="B34" s="54" t="s">
        <v>141</v>
      </c>
      <c r="C34" s="54" t="s">
        <v>141</v>
      </c>
      <c r="D34" s="54" t="s">
        <v>141</v>
      </c>
      <c r="E34" s="54" t="s">
        <v>141</v>
      </c>
      <c r="F34" s="54" t="s">
        <v>141</v>
      </c>
      <c r="G34" s="54">
        <v>0</v>
      </c>
      <c r="H34" s="3"/>
      <c r="I34" s="3"/>
      <c r="J34" s="3"/>
    </row>
    <row r="36" ht="12.75">
      <c r="A36" s="44" t="s">
        <v>175</v>
      </c>
    </row>
    <row r="37" ht="12.75">
      <c r="A37" s="44"/>
    </row>
    <row r="38" spans="1:7" ht="39.75" customHeight="1">
      <c r="A38" s="172" t="s">
        <v>176</v>
      </c>
      <c r="B38" s="189"/>
      <c r="C38" s="189"/>
      <c r="D38" s="189"/>
      <c r="E38" s="189"/>
      <c r="F38" s="189"/>
      <c r="G38" s="189"/>
    </row>
    <row r="63" spans="1:7" ht="39" customHeight="1">
      <c r="A63" s="172" t="s">
        <v>180</v>
      </c>
      <c r="B63" s="189"/>
      <c r="C63" s="189"/>
      <c r="D63" s="189"/>
      <c r="E63" s="189"/>
      <c r="F63" s="189"/>
      <c r="G63" s="189"/>
    </row>
    <row r="65" spans="1:7" ht="41.25" customHeight="1">
      <c r="A65" s="187" t="s">
        <v>179</v>
      </c>
      <c r="B65" s="187"/>
      <c r="C65" s="187"/>
      <c r="D65" s="187"/>
      <c r="E65" s="187"/>
      <c r="F65" s="187"/>
      <c r="G65" s="187"/>
    </row>
  </sheetData>
  <mergeCells count="4">
    <mergeCell ref="A65:G65"/>
    <mergeCell ref="A1:G1"/>
    <mergeCell ref="A63:G63"/>
    <mergeCell ref="A38:G38"/>
  </mergeCells>
  <printOptions horizontalCentered="1"/>
  <pageMargins left="1" right="1" top="1" bottom="1" header="0.5" footer="0.5"/>
  <pageSetup fitToHeight="1" fitToWidth="1" horizontalDpi="1200" verticalDpi="1200" orientation="portrait" scale="71" r:id="rId2"/>
  <headerFooter alignWithMargins="0">
    <oddHeader>&amp;L&amp;"Futura Md BT,Medium"&amp;16Infrastructure</oddHeader>
    <oddFooter>&amp;L&amp;"Futura Md BT,Medium"&amp;16Pennsylvania&amp;C&amp;"Futura Md BT,Medium"&amp;14 &amp;16A-4&amp;R&amp;"Futura Md BT,Medium"&amp;16BTS State Transportation Profile</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G35"/>
  <sheetViews>
    <sheetView workbookViewId="0" topLeftCell="A1">
      <selection activeCell="H20" sqref="H20"/>
    </sheetView>
  </sheetViews>
  <sheetFormatPr defaultColWidth="9.140625" defaultRowHeight="12.75"/>
  <cols>
    <col min="1" max="1" width="30.00390625" style="137" customWidth="1"/>
    <col min="2" max="5" width="11.57421875" style="137" customWidth="1"/>
    <col min="6" max="16384" width="9.140625" style="137" customWidth="1"/>
  </cols>
  <sheetData>
    <row r="1" spans="1:5" ht="15.75">
      <c r="A1" s="135" t="s">
        <v>270</v>
      </c>
      <c r="B1" s="142"/>
      <c r="C1" s="142"/>
      <c r="D1" s="142"/>
      <c r="E1" s="142"/>
    </row>
    <row r="2" spans="1:5" ht="15.75">
      <c r="A2" s="135"/>
      <c r="B2" s="142"/>
      <c r="C2" s="142"/>
      <c r="D2" s="142"/>
      <c r="E2" s="142"/>
    </row>
    <row r="3" spans="1:5" ht="16.5" thickBot="1">
      <c r="A3" s="90" t="s">
        <v>178</v>
      </c>
      <c r="B3" s="142"/>
      <c r="C3" s="142"/>
      <c r="D3" s="142"/>
      <c r="E3" s="142"/>
    </row>
    <row r="4" spans="1:5" ht="38.25">
      <c r="A4" s="138"/>
      <c r="B4" s="139" t="s">
        <v>63</v>
      </c>
      <c r="C4" s="139" t="s">
        <v>263</v>
      </c>
      <c r="D4" s="140" t="s">
        <v>264</v>
      </c>
      <c r="E4" s="140" t="s">
        <v>265</v>
      </c>
    </row>
    <row r="5" spans="1:5" ht="12.75">
      <c r="A5" s="137" t="s">
        <v>3</v>
      </c>
      <c r="B5" s="141">
        <v>1201</v>
      </c>
      <c r="C5" s="141">
        <v>2473</v>
      </c>
      <c r="D5" s="141">
        <v>5106</v>
      </c>
      <c r="E5" s="141">
        <v>8069</v>
      </c>
    </row>
    <row r="6" spans="1:5" ht="12.75">
      <c r="A6" s="142" t="s">
        <v>84</v>
      </c>
      <c r="B6" s="141">
        <v>160</v>
      </c>
      <c r="C6" s="141">
        <v>171</v>
      </c>
      <c r="D6" s="141">
        <v>51</v>
      </c>
      <c r="E6" s="141">
        <v>117</v>
      </c>
    </row>
    <row r="7" spans="1:5" ht="12.75">
      <c r="A7" s="143" t="s">
        <v>79</v>
      </c>
      <c r="B7" s="141">
        <v>708</v>
      </c>
      <c r="C7" s="141">
        <v>999</v>
      </c>
      <c r="D7" s="141">
        <v>1435</v>
      </c>
      <c r="E7" s="141">
        <v>1297</v>
      </c>
    </row>
    <row r="8" spans="1:5" ht="12.75">
      <c r="A8" s="142" t="s">
        <v>80</v>
      </c>
      <c r="B8" s="141">
        <v>220</v>
      </c>
      <c r="C8" s="141">
        <f>637+359+177</f>
        <v>1173</v>
      </c>
      <c r="D8" s="141">
        <f>1479+863+808</f>
        <v>3150</v>
      </c>
      <c r="E8" s="141">
        <v>4223</v>
      </c>
    </row>
    <row r="9" spans="1:5" ht="12.75">
      <c r="A9" s="142" t="s">
        <v>81</v>
      </c>
      <c r="B9" s="141">
        <f>76+22</f>
        <v>98</v>
      </c>
      <c r="C9" s="141">
        <f>74+33</f>
        <v>107</v>
      </c>
      <c r="D9" s="141">
        <f>292+43</f>
        <v>335</v>
      </c>
      <c r="E9" s="141">
        <v>1109</v>
      </c>
    </row>
    <row r="10" spans="1:5" ht="12.75">
      <c r="A10" s="144" t="s">
        <v>82</v>
      </c>
      <c r="B10" s="145">
        <f>6+6+3</f>
        <v>15</v>
      </c>
      <c r="C10" s="145">
        <f>23</f>
        <v>23</v>
      </c>
      <c r="D10" s="145">
        <v>135</v>
      </c>
      <c r="E10" s="145">
        <v>1323</v>
      </c>
    </row>
    <row r="11" spans="1:2" ht="12.75">
      <c r="A11" s="142"/>
      <c r="B11" s="141"/>
    </row>
    <row r="13" spans="1:5" ht="16.5" thickBot="1">
      <c r="A13" s="135" t="s">
        <v>266</v>
      </c>
      <c r="B13" s="136"/>
      <c r="C13" s="136"/>
      <c r="D13" s="136"/>
      <c r="E13" s="136"/>
    </row>
    <row r="14" spans="1:5" ht="38.25">
      <c r="A14" s="138"/>
      <c r="B14" s="134" t="s">
        <v>98</v>
      </c>
      <c r="C14" s="134" t="s">
        <v>113</v>
      </c>
      <c r="D14" s="104" t="s">
        <v>104</v>
      </c>
      <c r="E14" s="104" t="s">
        <v>114</v>
      </c>
    </row>
    <row r="15" spans="1:5" ht="12.75">
      <c r="A15" s="137" t="s">
        <v>3</v>
      </c>
      <c r="B15" s="141">
        <f aca="true" t="shared" si="0" ref="B15:E18">B5/B$5*100</f>
        <v>100</v>
      </c>
      <c r="C15" s="141">
        <f t="shared" si="0"/>
        <v>100</v>
      </c>
      <c r="D15" s="141">
        <f t="shared" si="0"/>
        <v>100</v>
      </c>
      <c r="E15" s="141">
        <f t="shared" si="0"/>
        <v>100</v>
      </c>
    </row>
    <row r="16" spans="1:5" ht="12.75">
      <c r="A16" s="161" t="s">
        <v>214</v>
      </c>
      <c r="B16" s="141">
        <f t="shared" si="0"/>
        <v>13.322231473771856</v>
      </c>
      <c r="C16" s="141">
        <f t="shared" si="0"/>
        <v>6.914678528103519</v>
      </c>
      <c r="D16" s="141">
        <f t="shared" si="0"/>
        <v>0.9988249118683901</v>
      </c>
      <c r="E16" s="141">
        <f t="shared" si="0"/>
        <v>1.4499938034452844</v>
      </c>
    </row>
    <row r="17" spans="1:5" ht="12.75">
      <c r="A17" s="161" t="s">
        <v>215</v>
      </c>
      <c r="B17" s="141">
        <f t="shared" si="0"/>
        <v>58.95087427144047</v>
      </c>
      <c r="C17" s="141">
        <f t="shared" si="0"/>
        <v>40.39627982207845</v>
      </c>
      <c r="D17" s="141">
        <f t="shared" si="0"/>
        <v>28.10419114766941</v>
      </c>
      <c r="E17" s="141">
        <f t="shared" si="0"/>
        <v>16.073862932209693</v>
      </c>
    </row>
    <row r="18" spans="1:5" ht="12.75">
      <c r="A18" s="161" t="s">
        <v>216</v>
      </c>
      <c r="B18" s="141">
        <f t="shared" si="0"/>
        <v>18.318068276436303</v>
      </c>
      <c r="C18" s="141">
        <f t="shared" si="0"/>
        <v>47.432268499797814</v>
      </c>
      <c r="D18" s="141">
        <f t="shared" si="0"/>
        <v>61.69212690951822</v>
      </c>
      <c r="E18" s="141">
        <f t="shared" si="0"/>
        <v>52.33610112777296</v>
      </c>
    </row>
    <row r="19" spans="1:5" ht="12.75">
      <c r="A19" s="161" t="s">
        <v>217</v>
      </c>
      <c r="B19" s="141">
        <f aca="true" t="shared" si="1" ref="B19:E20">B9/B$5*100</f>
        <v>8.159866777685263</v>
      </c>
      <c r="C19" s="141">
        <f t="shared" si="1"/>
        <v>4.326728669632026</v>
      </c>
      <c r="D19" s="141">
        <f t="shared" si="1"/>
        <v>6.560908734821778</v>
      </c>
      <c r="E19" s="141">
        <f t="shared" si="1"/>
        <v>13.74395835915231</v>
      </c>
    </row>
    <row r="20" spans="1:5" ht="12.75">
      <c r="A20" s="162" t="s">
        <v>218</v>
      </c>
      <c r="B20" s="145">
        <f t="shared" si="1"/>
        <v>1.2489592006661114</v>
      </c>
      <c r="C20" s="145">
        <f t="shared" si="1"/>
        <v>0.9300444803881924</v>
      </c>
      <c r="D20" s="145">
        <f t="shared" si="1"/>
        <v>2.6439482961222094</v>
      </c>
      <c r="E20" s="145">
        <f t="shared" si="1"/>
        <v>16.396083777419754</v>
      </c>
    </row>
    <row r="21" spans="1:5" ht="12.75">
      <c r="A21" s="142"/>
      <c r="B21" s="141"/>
      <c r="C21" s="141"/>
      <c r="D21" s="141"/>
      <c r="E21" s="141"/>
    </row>
    <row r="22" spans="1:7" ht="12.75">
      <c r="A22" s="173" t="s">
        <v>267</v>
      </c>
      <c r="B22" s="173"/>
      <c r="C22" s="173"/>
      <c r="D22" s="173"/>
      <c r="E22" s="173"/>
      <c r="F22" s="173"/>
      <c r="G22" s="173"/>
    </row>
    <row r="23" spans="1:7" ht="12.75">
      <c r="A23" s="173"/>
      <c r="B23" s="173"/>
      <c r="C23" s="173"/>
      <c r="D23" s="173"/>
      <c r="E23" s="173"/>
      <c r="F23" s="173"/>
      <c r="G23" s="173"/>
    </row>
    <row r="24" spans="1:7" ht="12.75">
      <c r="A24" s="173"/>
      <c r="B24" s="173"/>
      <c r="C24" s="173"/>
      <c r="D24" s="173"/>
      <c r="E24" s="173"/>
      <c r="F24" s="173"/>
      <c r="G24" s="173"/>
    </row>
    <row r="25" spans="1:7" ht="12.75">
      <c r="A25" s="173"/>
      <c r="B25" s="173"/>
      <c r="C25" s="173"/>
      <c r="D25" s="173"/>
      <c r="E25" s="173"/>
      <c r="F25" s="173"/>
      <c r="G25" s="173"/>
    </row>
    <row r="26" ht="12.75">
      <c r="A26" s="142"/>
    </row>
    <row r="27" spans="1:2" ht="12.75">
      <c r="A27" s="142"/>
      <c r="B27" s="146"/>
    </row>
    <row r="29" ht="12.75">
      <c r="A29" s="142"/>
    </row>
    <row r="30" ht="12.75">
      <c r="A30" s="143"/>
    </row>
    <row r="31" ht="12.75">
      <c r="A31" s="142"/>
    </row>
    <row r="32" ht="12.75">
      <c r="A32" s="142"/>
    </row>
    <row r="33" ht="12.75">
      <c r="A33" s="142"/>
    </row>
    <row r="34" ht="12.75">
      <c r="A34" s="142"/>
    </row>
    <row r="35" ht="12.75">
      <c r="A35" s="142"/>
    </row>
  </sheetData>
  <mergeCells count="1">
    <mergeCell ref="A22:G25"/>
  </mergeCells>
  <printOptions/>
  <pageMargins left="0.75" right="0.75" top="1" bottom="1" header="0.5" footer="0.5"/>
  <pageSetup fitToHeight="1" fitToWidth="1" horizontalDpi="1200" verticalDpi="1200" orientation="portrait" scale="96" r:id="rId1"/>
</worksheet>
</file>

<file path=xl/worksheets/sheet6.xml><?xml version="1.0" encoding="utf-8"?>
<worksheet xmlns="http://schemas.openxmlformats.org/spreadsheetml/2006/main" xmlns:r="http://schemas.openxmlformats.org/officeDocument/2006/relationships">
  <sheetPr>
    <pageSetUpPr fitToPage="1"/>
  </sheetPr>
  <dimension ref="A1:G72"/>
  <sheetViews>
    <sheetView workbookViewId="0" topLeftCell="A49">
      <selection activeCell="A72" sqref="A72:G72"/>
    </sheetView>
  </sheetViews>
  <sheetFormatPr defaultColWidth="9.140625" defaultRowHeight="12.75"/>
  <cols>
    <col min="1" max="1" width="47.8515625" style="3" customWidth="1"/>
    <col min="2" max="16384" width="9.140625" style="3" customWidth="1"/>
  </cols>
  <sheetData>
    <row r="1" spans="1:7" ht="18">
      <c r="A1" s="171" t="s">
        <v>160</v>
      </c>
      <c r="B1" s="171"/>
      <c r="C1" s="171"/>
      <c r="D1" s="171"/>
      <c r="E1" s="171"/>
      <c r="F1" s="171"/>
      <c r="G1" s="171"/>
    </row>
    <row r="2" spans="1:7" ht="16.5" thickBot="1">
      <c r="A2" s="97" t="s">
        <v>178</v>
      </c>
      <c r="B2" s="2"/>
      <c r="C2" s="2"/>
      <c r="D2" s="2"/>
      <c r="E2" s="2"/>
      <c r="F2" s="2"/>
      <c r="G2" s="2"/>
    </row>
    <row r="3" spans="1:7" ht="12.75">
      <c r="A3" s="5"/>
      <c r="B3" s="43">
        <v>1995</v>
      </c>
      <c r="C3" s="43">
        <v>1996</v>
      </c>
      <c r="D3" s="43">
        <v>1997</v>
      </c>
      <c r="E3" s="43">
        <v>1998</v>
      </c>
      <c r="F3" s="43">
        <v>1999</v>
      </c>
      <c r="G3" s="43">
        <v>2000</v>
      </c>
    </row>
    <row r="4" spans="1:7" ht="12.75">
      <c r="A4" s="28" t="s">
        <v>83</v>
      </c>
      <c r="B4" s="20">
        <v>507</v>
      </c>
      <c r="C4" s="20">
        <v>521</v>
      </c>
      <c r="D4" s="20">
        <v>547</v>
      </c>
      <c r="E4" s="20">
        <v>547</v>
      </c>
      <c r="F4" s="20">
        <v>548</v>
      </c>
      <c r="G4" s="20">
        <v>525</v>
      </c>
    </row>
    <row r="5" spans="1:7" ht="12.75">
      <c r="A5" s="3" t="s">
        <v>84</v>
      </c>
      <c r="B5" s="20">
        <v>2</v>
      </c>
      <c r="C5" s="20">
        <v>3</v>
      </c>
      <c r="D5" s="20">
        <v>3</v>
      </c>
      <c r="E5" s="20">
        <v>7</v>
      </c>
      <c r="F5" s="20">
        <v>16</v>
      </c>
      <c r="G5" s="20">
        <v>29</v>
      </c>
    </row>
    <row r="6" spans="1:7" ht="12.75">
      <c r="A6" s="37" t="s">
        <v>79</v>
      </c>
      <c r="B6" s="20">
        <v>130</v>
      </c>
      <c r="C6" s="20">
        <v>126</v>
      </c>
      <c r="D6" s="20">
        <v>146</v>
      </c>
      <c r="E6" s="20">
        <v>247</v>
      </c>
      <c r="F6" s="20">
        <v>254</v>
      </c>
      <c r="G6" s="20">
        <v>259</v>
      </c>
    </row>
    <row r="7" spans="1:7" ht="12.75">
      <c r="A7" s="3" t="s">
        <v>80</v>
      </c>
      <c r="B7" s="20">
        <v>148</v>
      </c>
      <c r="C7" s="20">
        <v>162</v>
      </c>
      <c r="D7" s="20">
        <v>170</v>
      </c>
      <c r="E7" s="20">
        <v>156</v>
      </c>
      <c r="F7" s="20">
        <v>150</v>
      </c>
      <c r="G7" s="20">
        <v>142</v>
      </c>
    </row>
    <row r="8" spans="1:7" ht="12.75">
      <c r="A8" s="3" t="s">
        <v>81</v>
      </c>
      <c r="B8" s="20">
        <f>152</f>
        <v>152</v>
      </c>
      <c r="C8" s="20">
        <f>116+62</f>
        <v>178</v>
      </c>
      <c r="D8" s="20">
        <f>126+54</f>
        <v>180</v>
      </c>
      <c r="E8" s="20">
        <f>85+33</f>
        <v>118</v>
      </c>
      <c r="F8" s="20">
        <f>62+35</f>
        <v>97</v>
      </c>
      <c r="G8" s="20">
        <f>50+21</f>
        <v>71</v>
      </c>
    </row>
    <row r="9" spans="1:7" ht="12.75">
      <c r="A9" s="3" t="s">
        <v>82</v>
      </c>
      <c r="B9" s="20">
        <f>39+21+15</f>
        <v>75</v>
      </c>
      <c r="C9" s="20">
        <f>28+16+8</f>
        <v>52</v>
      </c>
      <c r="D9" s="20">
        <f>15+25+8</f>
        <v>48</v>
      </c>
      <c r="E9" s="20">
        <f>13+4+2</f>
        <v>19</v>
      </c>
      <c r="F9" s="20">
        <f>16+10+5</f>
        <v>31</v>
      </c>
      <c r="G9" s="20">
        <f>15+6+3</f>
        <v>24</v>
      </c>
    </row>
    <row r="10" spans="1:7" ht="12.75">
      <c r="A10" s="3" t="s">
        <v>85</v>
      </c>
      <c r="B10" s="53">
        <v>0</v>
      </c>
      <c r="C10" s="20">
        <v>22</v>
      </c>
      <c r="D10" s="20">
        <v>3</v>
      </c>
      <c r="E10" s="20">
        <v>3</v>
      </c>
      <c r="F10" s="20">
        <v>3</v>
      </c>
      <c r="G10" s="20">
        <v>24</v>
      </c>
    </row>
    <row r="11" spans="2:7" ht="12.75">
      <c r="B11" s="20"/>
      <c r="C11" s="20"/>
      <c r="D11" s="20"/>
      <c r="E11" s="20"/>
      <c r="F11" s="20"/>
      <c r="G11" s="20"/>
    </row>
    <row r="12" spans="1:7" ht="12.75">
      <c r="A12" s="55" t="s">
        <v>119</v>
      </c>
      <c r="B12" s="20">
        <v>499</v>
      </c>
      <c r="C12" s="20">
        <v>462</v>
      </c>
      <c r="D12" s="20">
        <v>469</v>
      </c>
      <c r="E12" s="20">
        <v>486</v>
      </c>
      <c r="F12" s="20">
        <v>483</v>
      </c>
      <c r="G12" s="20">
        <v>475</v>
      </c>
    </row>
    <row r="13" spans="1:7" ht="12.75">
      <c r="A13" s="3" t="s">
        <v>84</v>
      </c>
      <c r="B13" s="53">
        <v>0</v>
      </c>
      <c r="C13" s="20">
        <v>7</v>
      </c>
      <c r="D13" s="20">
        <v>7</v>
      </c>
      <c r="E13" s="20">
        <v>6</v>
      </c>
      <c r="F13" s="20">
        <v>14</v>
      </c>
      <c r="G13" s="20">
        <v>20</v>
      </c>
    </row>
    <row r="14" spans="1:7" ht="12.75">
      <c r="A14" s="37" t="s">
        <v>79</v>
      </c>
      <c r="B14" s="20">
        <v>73</v>
      </c>
      <c r="C14" s="20">
        <v>58</v>
      </c>
      <c r="D14" s="20">
        <v>66</v>
      </c>
      <c r="E14" s="20">
        <v>116</v>
      </c>
      <c r="F14" s="20">
        <v>132</v>
      </c>
      <c r="G14" s="20">
        <v>135</v>
      </c>
    </row>
    <row r="15" spans="1:7" ht="12.75">
      <c r="A15" s="3" t="s">
        <v>80</v>
      </c>
      <c r="B15" s="20">
        <v>306</v>
      </c>
      <c r="C15" s="20">
        <v>281</v>
      </c>
      <c r="D15" s="20">
        <v>298</v>
      </c>
      <c r="E15" s="20">
        <v>271</v>
      </c>
      <c r="F15" s="20">
        <v>266</v>
      </c>
      <c r="G15" s="20">
        <v>254</v>
      </c>
    </row>
    <row r="16" spans="1:7" ht="12.75">
      <c r="A16" s="3" t="s">
        <v>81</v>
      </c>
      <c r="B16" s="20">
        <v>100</v>
      </c>
      <c r="C16" s="20">
        <v>89</v>
      </c>
      <c r="D16" s="20">
        <v>80</v>
      </c>
      <c r="E16" s="20">
        <v>75</v>
      </c>
      <c r="F16" s="20">
        <v>59</v>
      </c>
      <c r="G16" s="20">
        <v>56</v>
      </c>
    </row>
    <row r="17" spans="1:7" ht="12.75">
      <c r="A17" s="3" t="s">
        <v>82</v>
      </c>
      <c r="B17" s="20">
        <v>20</v>
      </c>
      <c r="C17" s="20">
        <v>27</v>
      </c>
      <c r="D17" s="20">
        <v>18</v>
      </c>
      <c r="E17" s="20">
        <v>18</v>
      </c>
      <c r="F17" s="20">
        <v>12</v>
      </c>
      <c r="G17" s="20">
        <v>10</v>
      </c>
    </row>
    <row r="18" spans="1:7" ht="12.75">
      <c r="A18" s="3" t="s">
        <v>85</v>
      </c>
      <c r="B18" s="53">
        <v>0</v>
      </c>
      <c r="C18" s="20">
        <v>11</v>
      </c>
      <c r="D18" s="20">
        <f>16</f>
        <v>16</v>
      </c>
      <c r="E18" s="20">
        <v>1</v>
      </c>
      <c r="F18" s="20">
        <v>2</v>
      </c>
      <c r="G18" s="20">
        <v>12</v>
      </c>
    </row>
    <row r="19" spans="2:7" ht="12.75">
      <c r="B19" s="20"/>
      <c r="C19" s="20"/>
      <c r="D19" s="20"/>
      <c r="E19" s="20"/>
      <c r="F19" s="20"/>
      <c r="G19" s="20"/>
    </row>
    <row r="20" spans="1:7" ht="12.75">
      <c r="A20" s="28" t="s">
        <v>110</v>
      </c>
      <c r="B20" s="20">
        <v>2279</v>
      </c>
      <c r="C20" s="20">
        <v>2240</v>
      </c>
      <c r="D20" s="20">
        <v>2246</v>
      </c>
      <c r="E20" s="20">
        <v>2264</v>
      </c>
      <c r="F20" s="20">
        <v>2252</v>
      </c>
      <c r="G20" s="20">
        <v>2236</v>
      </c>
    </row>
    <row r="21" spans="1:7" ht="12.75">
      <c r="A21" s="3" t="s">
        <v>84</v>
      </c>
      <c r="B21" s="20">
        <v>7</v>
      </c>
      <c r="C21" s="20">
        <v>11</v>
      </c>
      <c r="D21" s="20">
        <v>13</v>
      </c>
      <c r="E21" s="20">
        <v>17</v>
      </c>
      <c r="F21" s="20">
        <v>17</v>
      </c>
      <c r="G21" s="20">
        <v>25</v>
      </c>
    </row>
    <row r="22" spans="1:7" ht="12.75">
      <c r="A22" s="37" t="s">
        <v>79</v>
      </c>
      <c r="B22" s="20">
        <v>167</v>
      </c>
      <c r="C22" s="20">
        <v>146</v>
      </c>
      <c r="D22" s="20">
        <v>189</v>
      </c>
      <c r="E22" s="20">
        <v>213</v>
      </c>
      <c r="F22" s="20">
        <v>505</v>
      </c>
      <c r="G22" s="20">
        <v>310</v>
      </c>
    </row>
    <row r="23" spans="1:7" ht="12.75">
      <c r="A23" s="3" t="s">
        <v>80</v>
      </c>
      <c r="B23" s="20">
        <f>333+355+574</f>
        <v>1262</v>
      </c>
      <c r="C23" s="20">
        <f>256+327+523</f>
        <v>1106</v>
      </c>
      <c r="D23" s="20">
        <f>325+374+460</f>
        <v>1159</v>
      </c>
      <c r="E23" s="20">
        <f>346+388+463</f>
        <v>1197</v>
      </c>
      <c r="F23" s="20">
        <f>351+385+411</f>
        <v>1147</v>
      </c>
      <c r="G23" s="20">
        <f>395+429+441</f>
        <v>1265</v>
      </c>
    </row>
    <row r="24" spans="1:7" ht="12.75">
      <c r="A24" s="3" t="s">
        <v>81</v>
      </c>
      <c r="B24" s="20">
        <f>294+213</f>
        <v>507</v>
      </c>
      <c r="C24" s="20">
        <f>260+249</f>
        <v>509</v>
      </c>
      <c r="D24" s="20">
        <f>266+233</f>
        <v>499</v>
      </c>
      <c r="E24" s="20">
        <f>279+223</f>
        <v>502</v>
      </c>
      <c r="F24" s="20">
        <f>209+170</f>
        <v>379</v>
      </c>
      <c r="G24" s="20">
        <f>233+181</f>
        <v>414</v>
      </c>
    </row>
    <row r="25" spans="1:7" ht="12.75">
      <c r="A25" s="3" t="s">
        <v>82</v>
      </c>
      <c r="B25" s="20">
        <v>336</v>
      </c>
      <c r="C25" s="20">
        <v>468</v>
      </c>
      <c r="D25" s="20">
        <f>386</f>
        <v>386</v>
      </c>
      <c r="E25" s="20">
        <f>335</f>
        <v>335</v>
      </c>
      <c r="F25" s="20">
        <v>204</v>
      </c>
      <c r="G25" s="20">
        <v>222</v>
      </c>
    </row>
    <row r="26" spans="1:7" ht="12.75">
      <c r="A26" s="3" t="s">
        <v>85</v>
      </c>
      <c r="B26" s="53">
        <v>0</v>
      </c>
      <c r="C26" s="20">
        <v>31</v>
      </c>
      <c r="D26" s="20">
        <v>23</v>
      </c>
      <c r="E26" s="20">
        <v>4</v>
      </c>
      <c r="F26" s="20">
        <v>17</v>
      </c>
      <c r="G26" s="20">
        <v>32</v>
      </c>
    </row>
    <row r="27" spans="2:7" ht="12.75">
      <c r="B27" s="20"/>
      <c r="C27" s="20"/>
      <c r="D27" s="20"/>
      <c r="E27" s="20"/>
      <c r="F27" s="20"/>
      <c r="G27" s="20"/>
    </row>
    <row r="28" spans="1:7" ht="12.75">
      <c r="A28" s="56" t="s">
        <v>115</v>
      </c>
      <c r="B28" s="53" t="s">
        <v>141</v>
      </c>
      <c r="C28" s="53" t="s">
        <v>141</v>
      </c>
      <c r="D28" s="53" t="s">
        <v>141</v>
      </c>
      <c r="E28" s="53" t="s">
        <v>141</v>
      </c>
      <c r="F28" s="53" t="s">
        <v>141</v>
      </c>
      <c r="G28" s="20">
        <v>3306</v>
      </c>
    </row>
    <row r="29" spans="1:7" ht="12.75">
      <c r="A29" s="3" t="s">
        <v>84</v>
      </c>
      <c r="B29" s="53" t="s">
        <v>141</v>
      </c>
      <c r="C29" s="53" t="s">
        <v>141</v>
      </c>
      <c r="D29" s="53" t="s">
        <v>141</v>
      </c>
      <c r="E29" s="53" t="s">
        <v>141</v>
      </c>
      <c r="F29" s="53" t="s">
        <v>141</v>
      </c>
      <c r="G29" s="20">
        <v>16</v>
      </c>
    </row>
    <row r="30" spans="1:7" ht="12.75">
      <c r="A30" s="37" t="s">
        <v>79</v>
      </c>
      <c r="B30" s="53" t="s">
        <v>141</v>
      </c>
      <c r="C30" s="53" t="s">
        <v>141</v>
      </c>
      <c r="D30" s="53" t="s">
        <v>141</v>
      </c>
      <c r="E30" s="53" t="s">
        <v>141</v>
      </c>
      <c r="F30" s="53" t="s">
        <v>141</v>
      </c>
      <c r="G30" s="20">
        <v>256</v>
      </c>
    </row>
    <row r="31" spans="1:7" ht="12.75">
      <c r="A31" s="3" t="s">
        <v>80</v>
      </c>
      <c r="B31" s="53" t="s">
        <v>141</v>
      </c>
      <c r="C31" s="53" t="s">
        <v>141</v>
      </c>
      <c r="D31" s="53" t="s">
        <v>141</v>
      </c>
      <c r="E31" s="53" t="s">
        <v>141</v>
      </c>
      <c r="F31" s="53" t="s">
        <v>141</v>
      </c>
      <c r="G31" s="20">
        <f>556+661+664</f>
        <v>1881</v>
      </c>
    </row>
    <row r="32" spans="1:7" ht="12.75">
      <c r="A32" s="3" t="s">
        <v>81</v>
      </c>
      <c r="B32" s="53" t="s">
        <v>141</v>
      </c>
      <c r="C32" s="53" t="s">
        <v>141</v>
      </c>
      <c r="D32" s="53" t="s">
        <v>141</v>
      </c>
      <c r="E32" s="53" t="s">
        <v>141</v>
      </c>
      <c r="F32" s="53" t="s">
        <v>141</v>
      </c>
      <c r="G32" s="20">
        <f>384+433</f>
        <v>817</v>
      </c>
    </row>
    <row r="33" spans="1:7" ht="12.75">
      <c r="A33" s="3" t="s">
        <v>82</v>
      </c>
      <c r="B33" s="53" t="s">
        <v>141</v>
      </c>
      <c r="C33" s="53" t="s">
        <v>141</v>
      </c>
      <c r="D33" s="53" t="s">
        <v>141</v>
      </c>
      <c r="E33" s="53" t="s">
        <v>141</v>
      </c>
      <c r="F33" s="53" t="s">
        <v>141</v>
      </c>
      <c r="G33" s="20">
        <v>336</v>
      </c>
    </row>
    <row r="34" spans="1:7" ht="12.75">
      <c r="A34" s="3" t="s">
        <v>85</v>
      </c>
      <c r="B34" s="53" t="s">
        <v>141</v>
      </c>
      <c r="C34" s="53" t="s">
        <v>141</v>
      </c>
      <c r="D34" s="53" t="s">
        <v>141</v>
      </c>
      <c r="E34" s="53" t="s">
        <v>141</v>
      </c>
      <c r="F34" s="53" t="s">
        <v>141</v>
      </c>
      <c r="G34" s="53">
        <v>0</v>
      </c>
    </row>
    <row r="35" spans="2:7" ht="12.75">
      <c r="B35" s="20"/>
      <c r="C35" s="20"/>
      <c r="D35" s="20"/>
      <c r="E35" s="20"/>
      <c r="F35" s="20"/>
      <c r="G35" s="20"/>
    </row>
    <row r="36" spans="1:7" ht="12.75">
      <c r="A36" s="56" t="s">
        <v>116</v>
      </c>
      <c r="B36" s="53" t="s">
        <v>141</v>
      </c>
      <c r="C36" s="53" t="s">
        <v>141</v>
      </c>
      <c r="D36" s="53" t="s">
        <v>141</v>
      </c>
      <c r="E36" s="53" t="s">
        <v>141</v>
      </c>
      <c r="F36" s="53" t="s">
        <v>141</v>
      </c>
      <c r="G36" s="20">
        <v>3748</v>
      </c>
    </row>
    <row r="37" spans="1:7" ht="13.5" customHeight="1">
      <c r="A37" s="3" t="s">
        <v>84</v>
      </c>
      <c r="B37" s="53" t="s">
        <v>141</v>
      </c>
      <c r="C37" s="53" t="s">
        <v>141</v>
      </c>
      <c r="D37" s="53" t="s">
        <v>141</v>
      </c>
      <c r="E37" s="53" t="s">
        <v>141</v>
      </c>
      <c r="F37" s="53" t="s">
        <v>141</v>
      </c>
      <c r="G37" s="20">
        <v>55</v>
      </c>
    </row>
    <row r="38" spans="1:7" ht="12.75">
      <c r="A38" s="37" t="s">
        <v>79</v>
      </c>
      <c r="B38" s="53" t="s">
        <v>141</v>
      </c>
      <c r="C38" s="53" t="s">
        <v>141</v>
      </c>
      <c r="D38" s="53" t="s">
        <v>141</v>
      </c>
      <c r="E38" s="53" t="s">
        <v>141</v>
      </c>
      <c r="F38" s="53" t="s">
        <v>141</v>
      </c>
      <c r="G38" s="20">
        <v>149</v>
      </c>
    </row>
    <row r="39" spans="1:7" ht="12.75">
      <c r="A39" s="3" t="s">
        <v>80</v>
      </c>
      <c r="B39" s="53" t="s">
        <v>141</v>
      </c>
      <c r="C39" s="53" t="s">
        <v>141</v>
      </c>
      <c r="D39" s="53" t="s">
        <v>141</v>
      </c>
      <c r="E39" s="53" t="s">
        <v>141</v>
      </c>
      <c r="F39" s="53" t="s">
        <v>141</v>
      </c>
      <c r="G39" s="20">
        <v>1495</v>
      </c>
    </row>
    <row r="40" spans="1:7" ht="12.75">
      <c r="A40" s="3" t="s">
        <v>81</v>
      </c>
      <c r="B40" s="53" t="s">
        <v>141</v>
      </c>
      <c r="C40" s="53" t="s">
        <v>141</v>
      </c>
      <c r="D40" s="53" t="s">
        <v>141</v>
      </c>
      <c r="E40" s="53" t="s">
        <v>141</v>
      </c>
      <c r="F40" s="53" t="s">
        <v>141</v>
      </c>
      <c r="G40" s="20">
        <v>1203</v>
      </c>
    </row>
    <row r="41" spans="1:7" ht="12.75">
      <c r="A41" s="3" t="s">
        <v>82</v>
      </c>
      <c r="B41" s="53" t="s">
        <v>141</v>
      </c>
      <c r="C41" s="53" t="s">
        <v>141</v>
      </c>
      <c r="D41" s="53" t="s">
        <v>141</v>
      </c>
      <c r="E41" s="53" t="s">
        <v>141</v>
      </c>
      <c r="F41" s="53" t="s">
        <v>141</v>
      </c>
      <c r="G41" s="20">
        <v>846</v>
      </c>
    </row>
    <row r="42" spans="1:7" ht="12.75">
      <c r="A42" s="11" t="s">
        <v>85</v>
      </c>
      <c r="B42" s="88" t="s">
        <v>141</v>
      </c>
      <c r="C42" s="88" t="s">
        <v>141</v>
      </c>
      <c r="D42" s="88" t="s">
        <v>141</v>
      </c>
      <c r="E42" s="88" t="s">
        <v>141</v>
      </c>
      <c r="F42" s="88" t="s">
        <v>141</v>
      </c>
      <c r="G42" s="88">
        <v>0</v>
      </c>
    </row>
    <row r="43" spans="2:6" ht="6.75" customHeight="1">
      <c r="B43" s="53"/>
      <c r="C43" s="53"/>
      <c r="D43" s="53"/>
      <c r="E43" s="53"/>
      <c r="F43" s="53"/>
    </row>
    <row r="44" ht="12.75">
      <c r="A44" s="44" t="s">
        <v>175</v>
      </c>
    </row>
    <row r="45" ht="6" customHeight="1">
      <c r="A45" s="44"/>
    </row>
    <row r="46" spans="1:7" ht="39" customHeight="1">
      <c r="A46" s="172" t="s">
        <v>177</v>
      </c>
      <c r="B46" s="189"/>
      <c r="C46" s="189"/>
      <c r="D46" s="189"/>
      <c r="E46" s="189"/>
      <c r="F46" s="189"/>
      <c r="G46" s="189"/>
    </row>
    <row r="70" spans="1:7" ht="39.75" customHeight="1">
      <c r="A70" s="172" t="s">
        <v>180</v>
      </c>
      <c r="B70" s="189"/>
      <c r="C70" s="189"/>
      <c r="D70" s="189"/>
      <c r="E70" s="189"/>
      <c r="F70" s="189"/>
      <c r="G70" s="189"/>
    </row>
    <row r="71" spans="1:7" ht="6" customHeight="1">
      <c r="A71" s="80"/>
      <c r="B71" s="41"/>
      <c r="C71" s="41"/>
      <c r="D71" s="41"/>
      <c r="E71" s="41"/>
      <c r="F71" s="41"/>
      <c r="G71" s="41"/>
    </row>
    <row r="72" spans="1:7" ht="40.5" customHeight="1">
      <c r="A72" s="187" t="s">
        <v>219</v>
      </c>
      <c r="B72" s="187"/>
      <c r="C72" s="187"/>
      <c r="D72" s="187"/>
      <c r="E72" s="187"/>
      <c r="F72" s="187"/>
      <c r="G72" s="187"/>
    </row>
  </sheetData>
  <mergeCells count="4">
    <mergeCell ref="A72:G72"/>
    <mergeCell ref="A1:G1"/>
    <mergeCell ref="A70:G70"/>
    <mergeCell ref="A46:G46"/>
  </mergeCells>
  <printOptions horizontalCentered="1"/>
  <pageMargins left="1" right="1" top="1" bottom="1" header="0.5" footer="0.5"/>
  <pageSetup fitToHeight="1" fitToWidth="1" horizontalDpi="1200" verticalDpi="1200" orientation="portrait" scale="66" r:id="rId2"/>
  <headerFooter alignWithMargins="0">
    <oddHeader>&amp;R&amp;"Futura Md BT,Medium"&amp;18Infrastructure</oddHeader>
    <oddFooter>&amp;L&amp;"Futura Md BT,Medium"&amp;18BTS State Transportation Profile&amp;C&amp;"Futura Md BT,Medium"&amp;18 A-5&amp;R&amp;"Futura Md BT,Medium"&amp;18Pennsylvania</oddFooter>
  </headerFooter>
  <drawing r:id="rId1"/>
</worksheet>
</file>

<file path=xl/worksheets/sheet7.xml><?xml version="1.0" encoding="utf-8"?>
<worksheet xmlns="http://schemas.openxmlformats.org/spreadsheetml/2006/main" xmlns:r="http://schemas.openxmlformats.org/officeDocument/2006/relationships">
  <dimension ref="A1:G23"/>
  <sheetViews>
    <sheetView workbookViewId="0" topLeftCell="A1">
      <selection activeCell="J13" sqref="J13"/>
    </sheetView>
  </sheetViews>
  <sheetFormatPr defaultColWidth="9.140625" defaultRowHeight="12.75"/>
  <cols>
    <col min="1" max="1" width="19.140625" style="137" customWidth="1"/>
    <col min="2" max="2" width="12.7109375" style="137" customWidth="1"/>
    <col min="3" max="3" width="13.8515625" style="137" customWidth="1"/>
    <col min="4" max="4" width="11.57421875" style="137" customWidth="1"/>
    <col min="5" max="5" width="10.57421875" style="137" customWidth="1"/>
    <col min="6" max="6" width="10.421875" style="137" customWidth="1"/>
    <col min="7" max="16384" width="9.140625" style="137" customWidth="1"/>
  </cols>
  <sheetData>
    <row r="1" spans="1:6" ht="15.75">
      <c r="A1" s="135" t="s">
        <v>271</v>
      </c>
      <c r="B1" s="142"/>
      <c r="C1" s="142"/>
      <c r="D1" s="142"/>
      <c r="E1" s="142"/>
      <c r="F1" s="142"/>
    </row>
    <row r="2" spans="1:6" ht="15.75">
      <c r="A2" s="135"/>
      <c r="B2" s="142"/>
      <c r="C2" s="142"/>
      <c r="D2" s="142"/>
      <c r="E2" s="142"/>
      <c r="F2" s="142"/>
    </row>
    <row r="3" spans="1:6" ht="16.5" thickBot="1">
      <c r="A3" s="148" t="s">
        <v>178</v>
      </c>
      <c r="B3" s="136"/>
      <c r="C3" s="136"/>
      <c r="D3" s="136"/>
      <c r="E3" s="136"/>
      <c r="F3" s="136"/>
    </row>
    <row r="4" spans="1:7" ht="38.25">
      <c r="A4" s="149"/>
      <c r="B4" s="150" t="s">
        <v>98</v>
      </c>
      <c r="C4" s="151" t="s">
        <v>100</v>
      </c>
      <c r="D4" s="150" t="s">
        <v>99</v>
      </c>
      <c r="E4" s="150" t="s">
        <v>101</v>
      </c>
      <c r="F4" s="150" t="s">
        <v>102</v>
      </c>
      <c r="G4" s="152"/>
    </row>
    <row r="5" spans="1:6" ht="12.75">
      <c r="A5" s="137" t="s">
        <v>3</v>
      </c>
      <c r="B5" s="141">
        <v>525</v>
      </c>
      <c r="C5" s="141">
        <v>475</v>
      </c>
      <c r="D5" s="141">
        <v>2236</v>
      </c>
      <c r="E5" s="141">
        <v>3306</v>
      </c>
      <c r="F5" s="141">
        <v>3748</v>
      </c>
    </row>
    <row r="6" spans="1:6" ht="12.75">
      <c r="A6" s="142" t="s">
        <v>84</v>
      </c>
      <c r="B6" s="141">
        <v>29</v>
      </c>
      <c r="C6" s="141">
        <v>20</v>
      </c>
      <c r="D6" s="141">
        <v>25</v>
      </c>
      <c r="E6" s="141">
        <v>16</v>
      </c>
      <c r="F6" s="141">
        <v>55</v>
      </c>
    </row>
    <row r="7" spans="1:6" ht="12.75">
      <c r="A7" s="143" t="s">
        <v>79</v>
      </c>
      <c r="B7" s="141">
        <v>259</v>
      </c>
      <c r="C7" s="141">
        <v>135</v>
      </c>
      <c r="D7" s="141">
        <v>310</v>
      </c>
      <c r="E7" s="141">
        <v>256</v>
      </c>
      <c r="F7" s="141">
        <v>149</v>
      </c>
    </row>
    <row r="8" spans="1:6" ht="12.75">
      <c r="A8" s="142" t="s">
        <v>80</v>
      </c>
      <c r="B8" s="141">
        <v>142</v>
      </c>
      <c r="C8" s="141">
        <v>254</v>
      </c>
      <c r="D8" s="141">
        <f>395+429+441</f>
        <v>1265</v>
      </c>
      <c r="E8" s="141">
        <f>556+661+664</f>
        <v>1881</v>
      </c>
      <c r="F8" s="141">
        <v>1495</v>
      </c>
    </row>
    <row r="9" spans="1:6" ht="12.75">
      <c r="A9" s="142" t="s">
        <v>81</v>
      </c>
      <c r="B9" s="141">
        <f>50+21</f>
        <v>71</v>
      </c>
      <c r="C9" s="141">
        <v>56</v>
      </c>
      <c r="D9" s="141">
        <f>233+181</f>
        <v>414</v>
      </c>
      <c r="E9" s="141">
        <f>384+433</f>
        <v>817</v>
      </c>
      <c r="F9" s="141">
        <v>1203</v>
      </c>
    </row>
    <row r="10" spans="1:6" ht="12.75">
      <c r="A10" s="144" t="s">
        <v>82</v>
      </c>
      <c r="B10" s="145">
        <f>15+6+3</f>
        <v>24</v>
      </c>
      <c r="C10" s="145">
        <v>10</v>
      </c>
      <c r="D10" s="145">
        <v>222</v>
      </c>
      <c r="E10" s="145">
        <v>336</v>
      </c>
      <c r="F10" s="145">
        <v>846</v>
      </c>
    </row>
    <row r="11" spans="1:3" ht="12.75">
      <c r="A11" s="142"/>
      <c r="B11" s="141"/>
      <c r="C11" s="142"/>
    </row>
    <row r="12" spans="1:6" ht="16.5" thickBot="1">
      <c r="A12" s="147" t="s">
        <v>266</v>
      </c>
      <c r="B12" s="136"/>
      <c r="C12" s="136"/>
      <c r="D12" s="136"/>
      <c r="E12" s="136"/>
      <c r="F12" s="136"/>
    </row>
    <row r="13" spans="1:6" ht="38.25">
      <c r="A13" s="138"/>
      <c r="B13" s="139" t="s">
        <v>98</v>
      </c>
      <c r="C13" s="140" t="s">
        <v>121</v>
      </c>
      <c r="D13" s="139" t="s">
        <v>113</v>
      </c>
      <c r="E13" s="139" t="s">
        <v>117</v>
      </c>
      <c r="F13" s="139" t="s">
        <v>118</v>
      </c>
    </row>
    <row r="14" spans="1:6" ht="12.75">
      <c r="A14" s="137" t="s">
        <v>3</v>
      </c>
      <c r="B14" s="141">
        <f aca="true" t="shared" si="0" ref="B14:F17">B5/B$5*100</f>
        <v>100</v>
      </c>
      <c r="C14" s="141">
        <f t="shared" si="0"/>
        <v>100</v>
      </c>
      <c r="D14" s="141">
        <f t="shared" si="0"/>
        <v>100</v>
      </c>
      <c r="E14" s="141">
        <f t="shared" si="0"/>
        <v>100</v>
      </c>
      <c r="F14" s="141">
        <f t="shared" si="0"/>
        <v>100</v>
      </c>
    </row>
    <row r="15" spans="1:6" ht="12.75">
      <c r="A15" s="142" t="s">
        <v>214</v>
      </c>
      <c r="B15" s="141">
        <f t="shared" si="0"/>
        <v>5.523809523809524</v>
      </c>
      <c r="C15" s="141">
        <f t="shared" si="0"/>
        <v>4.2105263157894735</v>
      </c>
      <c r="D15" s="141">
        <f t="shared" si="0"/>
        <v>1.118067978533095</v>
      </c>
      <c r="E15" s="141">
        <f t="shared" si="0"/>
        <v>0.48396854204476714</v>
      </c>
      <c r="F15" s="141">
        <f t="shared" si="0"/>
        <v>1.4674493062966916</v>
      </c>
    </row>
    <row r="16" spans="1:6" ht="12.75">
      <c r="A16" s="143" t="s">
        <v>215</v>
      </c>
      <c r="B16" s="141">
        <f t="shared" si="0"/>
        <v>49.333333333333336</v>
      </c>
      <c r="C16" s="141">
        <f t="shared" si="0"/>
        <v>28.421052631578945</v>
      </c>
      <c r="D16" s="141">
        <f t="shared" si="0"/>
        <v>13.864042933810374</v>
      </c>
      <c r="E16" s="141">
        <f t="shared" si="0"/>
        <v>7.743496672716274</v>
      </c>
      <c r="F16" s="141">
        <f t="shared" si="0"/>
        <v>3.975453575240128</v>
      </c>
    </row>
    <row r="17" spans="1:6" ht="12.75">
      <c r="A17" s="142" t="s">
        <v>216</v>
      </c>
      <c r="B17" s="141">
        <f t="shared" si="0"/>
        <v>27.047619047619047</v>
      </c>
      <c r="C17" s="141">
        <f t="shared" si="0"/>
        <v>53.473684210526315</v>
      </c>
      <c r="D17" s="141">
        <f t="shared" si="0"/>
        <v>56.5742397137746</v>
      </c>
      <c r="E17" s="141">
        <f t="shared" si="0"/>
        <v>56.896551724137936</v>
      </c>
      <c r="F17" s="141">
        <f t="shared" si="0"/>
        <v>39.88794023479189</v>
      </c>
    </row>
    <row r="18" spans="1:6" ht="12.75">
      <c r="A18" s="142" t="s">
        <v>217</v>
      </c>
      <c r="B18" s="141">
        <f aca="true" t="shared" si="1" ref="B18:F19">B9/B$5*100</f>
        <v>13.523809523809524</v>
      </c>
      <c r="C18" s="141">
        <f t="shared" si="1"/>
        <v>11.789473684210526</v>
      </c>
      <c r="D18" s="141">
        <f t="shared" si="1"/>
        <v>18.51520572450805</v>
      </c>
      <c r="E18" s="141">
        <f t="shared" si="1"/>
        <v>24.71264367816092</v>
      </c>
      <c r="F18" s="141">
        <f t="shared" si="1"/>
        <v>32.097118463180365</v>
      </c>
    </row>
    <row r="19" spans="1:6" ht="12.75">
      <c r="A19" s="144" t="s">
        <v>218</v>
      </c>
      <c r="B19" s="145">
        <f t="shared" si="1"/>
        <v>4.571428571428571</v>
      </c>
      <c r="C19" s="145">
        <f t="shared" si="1"/>
        <v>2.1052631578947367</v>
      </c>
      <c r="D19" s="145">
        <f t="shared" si="1"/>
        <v>9.928443649373882</v>
      </c>
      <c r="E19" s="145">
        <f t="shared" si="1"/>
        <v>10.163339382940109</v>
      </c>
      <c r="F19" s="145">
        <f t="shared" si="1"/>
        <v>22.572038420490927</v>
      </c>
    </row>
    <row r="20" ht="12.75">
      <c r="B20" s="153"/>
    </row>
    <row r="21" spans="1:7" ht="12.75">
      <c r="A21" s="173" t="s">
        <v>272</v>
      </c>
      <c r="B21" s="173"/>
      <c r="C21" s="173"/>
      <c r="D21" s="173"/>
      <c r="E21" s="173"/>
      <c r="F21" s="173"/>
      <c r="G21" s="173"/>
    </row>
    <row r="22" spans="1:7" ht="12.75">
      <c r="A22" s="173"/>
      <c r="B22" s="173"/>
      <c r="C22" s="173"/>
      <c r="D22" s="173"/>
      <c r="E22" s="173"/>
      <c r="F22" s="173"/>
      <c r="G22" s="173"/>
    </row>
    <row r="23" spans="1:7" ht="12.75">
      <c r="A23" s="173"/>
      <c r="B23" s="173"/>
      <c r="C23" s="173"/>
      <c r="D23" s="173"/>
      <c r="E23" s="173"/>
      <c r="F23" s="173"/>
      <c r="G23" s="173"/>
    </row>
  </sheetData>
  <mergeCells count="1">
    <mergeCell ref="A21:G23"/>
  </mergeCells>
  <printOptions/>
  <pageMargins left="0.75" right="0.75" top="1" bottom="1" header="0.5" footer="0.5"/>
  <pageSetup horizontalDpi="1200" verticalDpi="1200" orientation="portrait" r:id="rId1"/>
</worksheet>
</file>

<file path=xl/worksheets/sheet8.xml><?xml version="1.0" encoding="utf-8"?>
<worksheet xmlns="http://schemas.openxmlformats.org/spreadsheetml/2006/main" xmlns:r="http://schemas.openxmlformats.org/officeDocument/2006/relationships">
  <dimension ref="A1:AD67"/>
  <sheetViews>
    <sheetView workbookViewId="0" topLeftCell="A35">
      <selection activeCell="A58" sqref="A58:J58"/>
    </sheetView>
  </sheetViews>
  <sheetFormatPr defaultColWidth="9.140625" defaultRowHeight="12.75"/>
  <cols>
    <col min="1" max="1" width="18.57421875" style="1" customWidth="1"/>
    <col min="2" max="2" width="9.7109375" style="1" customWidth="1"/>
    <col min="3" max="3" width="1.1484375" style="1" customWidth="1"/>
    <col min="4" max="4" width="9.421875" style="1" customWidth="1"/>
    <col min="5" max="5" width="3.28125" style="1" customWidth="1"/>
    <col min="6" max="6" width="10.00390625" style="1" customWidth="1"/>
    <col min="7" max="7" width="3.421875" style="1" customWidth="1"/>
    <col min="8" max="8" width="9.28125" style="1" customWidth="1"/>
    <col min="9" max="9" width="2.28125" style="1" customWidth="1"/>
    <col min="10" max="10" width="7.140625" style="1" customWidth="1"/>
    <col min="11" max="11" width="1.8515625" style="1" customWidth="1"/>
    <col min="12" max="12" width="2.57421875" style="1" customWidth="1"/>
    <col min="13" max="13" width="14.8515625" style="1" customWidth="1"/>
    <col min="14" max="14" width="8.421875" style="1" customWidth="1"/>
    <col min="15" max="15" width="2.00390625" style="1" customWidth="1"/>
    <col min="16" max="16" width="9.421875" style="1" customWidth="1"/>
    <col min="17" max="17" width="3.28125" style="1" customWidth="1"/>
    <col min="18" max="18" width="10.00390625" style="1" customWidth="1"/>
    <col min="19" max="19" width="3.421875" style="1" customWidth="1"/>
    <col min="20" max="20" width="9.7109375" style="1" customWidth="1"/>
    <col min="21" max="21" width="2.00390625" style="1" customWidth="1"/>
    <col min="22" max="22" width="6.8515625" style="1" customWidth="1"/>
    <col min="23" max="23" width="2.28125" style="1" customWidth="1"/>
    <col min="24" max="16384" width="9.140625" style="1" customWidth="1"/>
  </cols>
  <sheetData>
    <row r="1" spans="1:21" ht="15.75">
      <c r="A1" s="174" t="s">
        <v>182</v>
      </c>
      <c r="B1" s="174"/>
      <c r="C1" s="174"/>
      <c r="D1" s="174"/>
      <c r="E1" s="174"/>
      <c r="F1" s="174"/>
      <c r="G1" s="174"/>
      <c r="H1" s="174"/>
      <c r="I1" s="174"/>
      <c r="J1" s="174"/>
      <c r="K1" s="36"/>
      <c r="L1" s="36"/>
      <c r="M1" s="36"/>
      <c r="N1" s="36"/>
      <c r="O1" s="36"/>
      <c r="P1" s="36"/>
      <c r="Q1" s="36"/>
      <c r="R1" s="36"/>
      <c r="S1" s="36"/>
      <c r="T1" s="36"/>
      <c r="U1" s="36"/>
    </row>
    <row r="2" spans="1:23" ht="13.5" thickBot="1">
      <c r="A2" s="2"/>
      <c r="B2" s="2"/>
      <c r="C2" s="2"/>
      <c r="D2" s="2"/>
      <c r="E2" s="2"/>
      <c r="F2" s="2"/>
      <c r="G2" s="2"/>
      <c r="H2" s="2"/>
      <c r="I2" s="2"/>
      <c r="J2" s="2"/>
      <c r="K2" s="2"/>
      <c r="N2" s="3"/>
      <c r="O2" s="3"/>
      <c r="P2" s="3"/>
      <c r="Q2" s="3"/>
      <c r="R2" s="3"/>
      <c r="S2" s="3"/>
      <c r="T2" s="3"/>
      <c r="U2" s="3"/>
      <c r="V2" s="3"/>
      <c r="W2" s="3"/>
    </row>
    <row r="3" spans="1:12" ht="26.25" customHeight="1">
      <c r="A3" s="59" t="s">
        <v>86</v>
      </c>
      <c r="B3" s="175" t="s">
        <v>128</v>
      </c>
      <c r="C3" s="175"/>
      <c r="D3" s="175" t="s">
        <v>68</v>
      </c>
      <c r="E3" s="175"/>
      <c r="F3" s="175" t="s">
        <v>69</v>
      </c>
      <c r="G3" s="175"/>
      <c r="H3" s="176" t="s">
        <v>124</v>
      </c>
      <c r="I3" s="176"/>
      <c r="J3" s="176"/>
      <c r="K3" s="176"/>
      <c r="L3" s="3"/>
    </row>
    <row r="4" spans="1:30" s="11" customFormat="1" ht="11.25" customHeight="1">
      <c r="A4" s="82" t="s">
        <v>5</v>
      </c>
      <c r="B4" s="177" t="s">
        <v>122</v>
      </c>
      <c r="C4" s="177"/>
      <c r="D4" s="177" t="s">
        <v>122</v>
      </c>
      <c r="E4" s="177"/>
      <c r="F4" s="177" t="s">
        <v>122</v>
      </c>
      <c r="G4" s="177"/>
      <c r="H4" s="177" t="s">
        <v>122</v>
      </c>
      <c r="I4" s="177"/>
      <c r="J4" s="177" t="s">
        <v>123</v>
      </c>
      <c r="K4" s="177"/>
      <c r="L4" s="3"/>
      <c r="M4" s="3"/>
      <c r="N4" s="3"/>
      <c r="O4" s="3"/>
      <c r="P4" s="3"/>
      <c r="Q4" s="3"/>
      <c r="R4" s="3"/>
      <c r="S4" s="3"/>
      <c r="T4" s="3"/>
      <c r="U4" s="3"/>
      <c r="V4" s="3"/>
      <c r="W4" s="3"/>
      <c r="X4" s="3"/>
      <c r="Y4" s="3"/>
      <c r="Z4" s="3"/>
      <c r="AA4" s="3"/>
      <c r="AB4" s="3"/>
      <c r="AC4" s="3"/>
      <c r="AD4" s="3"/>
    </row>
    <row r="5" spans="1:30" ht="12.75">
      <c r="A5" s="18" t="s">
        <v>12</v>
      </c>
      <c r="B5" s="18">
        <v>15641</v>
      </c>
      <c r="D5" s="18">
        <v>2677</v>
      </c>
      <c r="E5" s="18"/>
      <c r="F5" s="18">
        <v>2245</v>
      </c>
      <c r="G5" s="18"/>
      <c r="H5" s="18">
        <v>4922</v>
      </c>
      <c r="I5" s="18"/>
      <c r="J5" s="10">
        <f aca="true" t="shared" si="0" ref="J5:J29">H5/B5*100</f>
        <v>31.468576177993736</v>
      </c>
      <c r="K5" s="10"/>
      <c r="L5" s="3"/>
      <c r="M5" s="3"/>
      <c r="N5" s="3"/>
      <c r="O5" s="3"/>
      <c r="P5" s="3"/>
      <c r="Q5" s="3"/>
      <c r="R5" s="3"/>
      <c r="S5" s="3"/>
      <c r="T5" s="3"/>
      <c r="U5" s="3"/>
      <c r="V5" s="3"/>
      <c r="W5" s="3"/>
      <c r="X5" s="3"/>
      <c r="Y5" s="3"/>
      <c r="Z5" s="3"/>
      <c r="AA5" s="3"/>
      <c r="AB5" s="3"/>
      <c r="AC5" s="3"/>
      <c r="AD5" s="3"/>
    </row>
    <row r="6" spans="1:12" ht="12.75">
      <c r="A6" s="18" t="s">
        <v>14</v>
      </c>
      <c r="B6" s="18">
        <v>1433</v>
      </c>
      <c r="D6" s="18">
        <v>169</v>
      </c>
      <c r="E6" s="18"/>
      <c r="F6" s="18">
        <v>243</v>
      </c>
      <c r="G6" s="18"/>
      <c r="H6" s="18">
        <v>412</v>
      </c>
      <c r="I6" s="18"/>
      <c r="J6" s="10">
        <f t="shared" si="0"/>
        <v>28.75087229588276</v>
      </c>
      <c r="K6" s="10"/>
      <c r="L6" s="3"/>
    </row>
    <row r="7" spans="1:12" ht="12.75">
      <c r="A7" s="18" t="s">
        <v>16</v>
      </c>
      <c r="B7" s="18">
        <v>6918</v>
      </c>
      <c r="D7" s="18">
        <v>194</v>
      </c>
      <c r="E7" s="18"/>
      <c r="F7" s="18">
        <v>541</v>
      </c>
      <c r="G7" s="18"/>
      <c r="H7" s="18">
        <v>735</v>
      </c>
      <c r="I7" s="18"/>
      <c r="J7" s="10">
        <f t="shared" si="0"/>
        <v>10.624457935819601</v>
      </c>
      <c r="K7" s="10"/>
      <c r="L7" s="3"/>
    </row>
    <row r="8" spans="1:12" ht="12.75">
      <c r="A8" s="18" t="s">
        <v>18</v>
      </c>
      <c r="B8" s="18">
        <v>12434</v>
      </c>
      <c r="D8" s="18">
        <v>1479</v>
      </c>
      <c r="E8" s="18"/>
      <c r="F8" s="18">
        <v>1996</v>
      </c>
      <c r="G8" s="18"/>
      <c r="H8" s="18">
        <v>3475</v>
      </c>
      <c r="I8" s="18"/>
      <c r="J8" s="10">
        <f t="shared" si="0"/>
        <v>27.947563133344055</v>
      </c>
      <c r="K8" s="10"/>
      <c r="L8" s="3"/>
    </row>
    <row r="9" spans="1:12" ht="12.75">
      <c r="A9" s="85" t="s">
        <v>10</v>
      </c>
      <c r="B9" s="86">
        <v>23770</v>
      </c>
      <c r="C9" s="85"/>
      <c r="D9" s="86">
        <v>2636</v>
      </c>
      <c r="E9" s="86"/>
      <c r="F9" s="86">
        <v>4204</v>
      </c>
      <c r="G9" s="86"/>
      <c r="H9" s="86">
        <v>6840</v>
      </c>
      <c r="I9" s="86"/>
      <c r="J9" s="87">
        <f>H9/B9*100</f>
        <v>28.775767774505677</v>
      </c>
      <c r="K9" s="87"/>
      <c r="L9" s="3"/>
    </row>
    <row r="10" spans="1:12" ht="12.75">
      <c r="A10" s="18" t="s">
        <v>20</v>
      </c>
      <c r="B10" s="18">
        <v>8082</v>
      </c>
      <c r="D10" s="18">
        <v>596</v>
      </c>
      <c r="E10" s="18"/>
      <c r="F10" s="18">
        <v>847</v>
      </c>
      <c r="G10" s="18"/>
      <c r="H10" s="18">
        <v>1443</v>
      </c>
      <c r="I10" s="18"/>
      <c r="J10" s="10">
        <f t="shared" si="0"/>
        <v>17.85449146250928</v>
      </c>
      <c r="K10" s="10"/>
      <c r="L10" s="3"/>
    </row>
    <row r="11" spans="1:12" ht="12.75">
      <c r="A11" s="18" t="s">
        <v>22</v>
      </c>
      <c r="B11" s="18">
        <v>4171</v>
      </c>
      <c r="D11" s="18">
        <v>362</v>
      </c>
      <c r="E11" s="18"/>
      <c r="F11" s="18">
        <v>943</v>
      </c>
      <c r="G11" s="18"/>
      <c r="H11" s="18">
        <v>1305</v>
      </c>
      <c r="I11" s="18"/>
      <c r="J11" s="10">
        <f t="shared" si="0"/>
        <v>31.28746104051786</v>
      </c>
      <c r="K11" s="10"/>
      <c r="L11" s="3"/>
    </row>
    <row r="12" spans="1:12" ht="12.75">
      <c r="A12" s="18" t="s">
        <v>24</v>
      </c>
      <c r="B12" s="18">
        <v>829</v>
      </c>
      <c r="D12" s="18">
        <v>47</v>
      </c>
      <c r="E12" s="18"/>
      <c r="F12" s="18">
        <v>82</v>
      </c>
      <c r="G12" s="18"/>
      <c r="H12" s="18">
        <v>129</v>
      </c>
      <c r="I12" s="18"/>
      <c r="J12" s="10">
        <f t="shared" si="0"/>
        <v>15.560916767189385</v>
      </c>
      <c r="K12" s="10"/>
      <c r="L12" s="3"/>
    </row>
    <row r="13" spans="1:12" ht="12.75">
      <c r="A13" s="18" t="s">
        <v>26</v>
      </c>
      <c r="B13" s="18">
        <v>243</v>
      </c>
      <c r="D13" s="18">
        <v>25</v>
      </c>
      <c r="E13" s="18"/>
      <c r="F13" s="18">
        <v>136</v>
      </c>
      <c r="G13" s="18"/>
      <c r="H13" s="18">
        <v>161</v>
      </c>
      <c r="I13" s="18"/>
      <c r="J13" s="10">
        <f t="shared" si="0"/>
        <v>66.2551440329218</v>
      </c>
      <c r="K13" s="10"/>
      <c r="L13" s="3"/>
    </row>
    <row r="14" spans="1:12" ht="12.75">
      <c r="A14" s="18" t="s">
        <v>28</v>
      </c>
      <c r="B14" s="18">
        <v>11303</v>
      </c>
      <c r="D14" s="18">
        <v>300</v>
      </c>
      <c r="E14" s="18"/>
      <c r="F14" s="18">
        <v>1814</v>
      </c>
      <c r="G14" s="18"/>
      <c r="H14" s="18">
        <v>2114</v>
      </c>
      <c r="I14" s="18"/>
      <c r="J14" s="10">
        <f t="shared" si="0"/>
        <v>18.702999203751215</v>
      </c>
      <c r="K14" s="10"/>
      <c r="L14" s="3"/>
    </row>
    <row r="15" spans="1:12" ht="12.75">
      <c r="A15" s="18" t="s">
        <v>30</v>
      </c>
      <c r="B15" s="18">
        <v>14394</v>
      </c>
      <c r="D15" s="18">
        <v>1578</v>
      </c>
      <c r="E15" s="18"/>
      <c r="F15" s="18">
        <v>1924</v>
      </c>
      <c r="G15" s="18"/>
      <c r="H15" s="18">
        <v>3502</v>
      </c>
      <c r="I15" s="18"/>
      <c r="J15" s="10">
        <f t="shared" si="0"/>
        <v>24.32958177018202</v>
      </c>
      <c r="K15" s="10"/>
      <c r="L15" s="3"/>
    </row>
    <row r="16" spans="1:12" ht="12.75">
      <c r="A16" s="18" t="s">
        <v>32</v>
      </c>
      <c r="B16" s="18">
        <v>1071</v>
      </c>
      <c r="D16" s="18">
        <v>193</v>
      </c>
      <c r="E16" s="18"/>
      <c r="F16" s="18">
        <v>344</v>
      </c>
      <c r="G16" s="18"/>
      <c r="H16" s="18">
        <v>537</v>
      </c>
      <c r="I16" s="18"/>
      <c r="J16" s="10">
        <f t="shared" si="0"/>
        <v>50.14005602240896</v>
      </c>
      <c r="K16" s="10"/>
      <c r="L16" s="3"/>
    </row>
    <row r="17" spans="1:12" ht="12.75">
      <c r="A17" s="18" t="s">
        <v>34</v>
      </c>
      <c r="B17" s="18">
        <v>4069</v>
      </c>
      <c r="D17" s="18">
        <v>320</v>
      </c>
      <c r="E17" s="18"/>
      <c r="F17" s="18">
        <v>436</v>
      </c>
      <c r="G17" s="18"/>
      <c r="H17" s="18">
        <v>756</v>
      </c>
      <c r="I17" s="18"/>
      <c r="J17" s="10">
        <f t="shared" si="0"/>
        <v>18.579503563529123</v>
      </c>
      <c r="K17" s="10"/>
      <c r="L17" s="3"/>
    </row>
    <row r="18" spans="1:12" ht="12.75">
      <c r="A18" s="18" t="s">
        <v>36</v>
      </c>
      <c r="B18" s="18">
        <v>25529</v>
      </c>
      <c r="D18" s="18">
        <v>2725</v>
      </c>
      <c r="E18" s="18"/>
      <c r="F18" s="18">
        <v>2099</v>
      </c>
      <c r="G18" s="18"/>
      <c r="H18" s="18">
        <v>4824</v>
      </c>
      <c r="I18" s="18"/>
      <c r="J18" s="10">
        <f t="shared" si="0"/>
        <v>18.896157311293038</v>
      </c>
      <c r="K18" s="10"/>
      <c r="L18" s="3"/>
    </row>
    <row r="19" spans="1:12" ht="12.75">
      <c r="A19" s="18" t="s">
        <v>38</v>
      </c>
      <c r="B19" s="18">
        <v>18067</v>
      </c>
      <c r="D19" s="18">
        <v>2257</v>
      </c>
      <c r="E19" s="18"/>
      <c r="F19" s="18">
        <v>2161</v>
      </c>
      <c r="G19" s="18"/>
      <c r="H19" s="18">
        <v>4418</v>
      </c>
      <c r="I19" s="18"/>
      <c r="J19" s="10">
        <f t="shared" si="0"/>
        <v>24.453423368572537</v>
      </c>
      <c r="K19" s="10"/>
      <c r="L19" s="3"/>
    </row>
    <row r="20" spans="1:12" ht="12.75">
      <c r="A20" s="18" t="s">
        <v>40</v>
      </c>
      <c r="B20" s="18">
        <v>25030</v>
      </c>
      <c r="D20" s="18">
        <v>5036</v>
      </c>
      <c r="E20" s="18"/>
      <c r="F20" s="18">
        <v>2060</v>
      </c>
      <c r="G20" s="18"/>
      <c r="H20" s="18">
        <v>7096</v>
      </c>
      <c r="I20" s="18"/>
      <c r="J20" s="10">
        <f t="shared" si="0"/>
        <v>28.349980023971234</v>
      </c>
      <c r="K20" s="10"/>
      <c r="L20" s="3"/>
    </row>
    <row r="21" spans="1:12" ht="12.75">
      <c r="A21" s="18" t="s">
        <v>42</v>
      </c>
      <c r="B21" s="18">
        <v>25638</v>
      </c>
      <c r="D21" s="18">
        <v>3465</v>
      </c>
      <c r="E21" s="18"/>
      <c r="F21" s="18">
        <v>2959</v>
      </c>
      <c r="G21" s="18"/>
      <c r="H21" s="18">
        <v>6424</v>
      </c>
      <c r="I21" s="18"/>
      <c r="J21" s="10">
        <f t="shared" si="0"/>
        <v>25.056556673687496</v>
      </c>
      <c r="K21" s="10"/>
      <c r="L21" s="3"/>
    </row>
    <row r="22" spans="1:12" ht="12.75">
      <c r="A22" s="18" t="s">
        <v>44</v>
      </c>
      <c r="B22" s="18">
        <v>13442</v>
      </c>
      <c r="D22" s="18">
        <v>1189</v>
      </c>
      <c r="E22" s="18"/>
      <c r="F22" s="18">
        <v>2864</v>
      </c>
      <c r="G22" s="18"/>
      <c r="H22" s="18">
        <v>4053</v>
      </c>
      <c r="I22" s="18"/>
      <c r="J22" s="10">
        <f t="shared" si="0"/>
        <v>30.151763130486536</v>
      </c>
      <c r="K22" s="10"/>
      <c r="L22" s="3"/>
    </row>
    <row r="23" spans="1:12" ht="12.75">
      <c r="A23" s="18" t="s">
        <v>46</v>
      </c>
      <c r="B23" s="18">
        <v>13426</v>
      </c>
      <c r="D23" s="18">
        <v>2425</v>
      </c>
      <c r="E23" s="18"/>
      <c r="F23" s="18">
        <v>2166</v>
      </c>
      <c r="G23" s="18"/>
      <c r="H23" s="18">
        <v>4591</v>
      </c>
      <c r="I23" s="18"/>
      <c r="J23" s="10">
        <f t="shared" si="0"/>
        <v>34.19484582154029</v>
      </c>
      <c r="K23" s="10"/>
      <c r="L23" s="3"/>
    </row>
    <row r="24" spans="1:12" ht="12.75">
      <c r="A24" s="18" t="s">
        <v>48</v>
      </c>
      <c r="B24" s="18">
        <v>2367</v>
      </c>
      <c r="D24" s="18">
        <v>354</v>
      </c>
      <c r="E24" s="18"/>
      <c r="F24" s="18">
        <v>512</v>
      </c>
      <c r="G24" s="18"/>
      <c r="H24" s="18">
        <v>866</v>
      </c>
      <c r="I24" s="18"/>
      <c r="J24" s="10">
        <f t="shared" si="0"/>
        <v>36.58639628221378</v>
      </c>
      <c r="K24" s="10"/>
      <c r="L24" s="3"/>
    </row>
    <row r="25" spans="1:12" ht="12.75">
      <c r="A25" s="18" t="s">
        <v>50</v>
      </c>
      <c r="B25" s="18">
        <v>4957</v>
      </c>
      <c r="D25" s="18">
        <v>436</v>
      </c>
      <c r="E25" s="18"/>
      <c r="F25" s="18">
        <v>1010</v>
      </c>
      <c r="G25" s="18"/>
      <c r="H25" s="18">
        <v>1446</v>
      </c>
      <c r="I25" s="18"/>
      <c r="J25" s="10">
        <f t="shared" si="0"/>
        <v>29.170869477506557</v>
      </c>
      <c r="K25" s="10"/>
      <c r="L25" s="3"/>
    </row>
    <row r="26" spans="1:12" ht="12.75">
      <c r="A26" s="18" t="s">
        <v>52</v>
      </c>
      <c r="B26" s="18">
        <v>4986</v>
      </c>
      <c r="D26" s="18">
        <v>696</v>
      </c>
      <c r="E26" s="18"/>
      <c r="F26" s="18">
        <v>1792</v>
      </c>
      <c r="G26" s="18"/>
      <c r="H26" s="18">
        <v>2488</v>
      </c>
      <c r="I26" s="18"/>
      <c r="J26" s="10">
        <f t="shared" si="0"/>
        <v>49.89971921379864</v>
      </c>
      <c r="K26" s="10"/>
      <c r="L26" s="3"/>
    </row>
    <row r="27" spans="1:12" ht="12.75">
      <c r="A27" s="18" t="s">
        <v>54</v>
      </c>
      <c r="B27" s="18">
        <v>10631</v>
      </c>
      <c r="D27" s="18">
        <v>2012</v>
      </c>
      <c r="E27" s="18"/>
      <c r="F27" s="18">
        <v>1354</v>
      </c>
      <c r="G27" s="18"/>
      <c r="H27" s="18">
        <v>3366</v>
      </c>
      <c r="I27" s="18"/>
      <c r="J27" s="10">
        <f t="shared" si="0"/>
        <v>31.662120214467127</v>
      </c>
      <c r="K27" s="10"/>
      <c r="L27" s="3"/>
    </row>
    <row r="28" spans="1:12" ht="12.75">
      <c r="A28" s="18" t="s">
        <v>56</v>
      </c>
      <c r="B28" s="18">
        <v>12830</v>
      </c>
      <c r="D28" s="18">
        <v>1221</v>
      </c>
      <c r="E28" s="18"/>
      <c r="F28" s="18">
        <v>563</v>
      </c>
      <c r="G28" s="18"/>
      <c r="H28" s="18">
        <v>1784</v>
      </c>
      <c r="I28" s="18"/>
      <c r="J28" s="10">
        <f t="shared" si="0"/>
        <v>13.904910366328915</v>
      </c>
      <c r="K28" s="10"/>
      <c r="L28" s="3"/>
    </row>
    <row r="29" spans="1:12" ht="12.75">
      <c r="A29" s="20" t="s">
        <v>58</v>
      </c>
      <c r="B29" s="20">
        <v>16825</v>
      </c>
      <c r="C29" s="3"/>
      <c r="D29" s="20">
        <v>3694</v>
      </c>
      <c r="E29" s="20"/>
      <c r="F29" s="20">
        <v>1308</v>
      </c>
      <c r="G29" s="20"/>
      <c r="H29" s="20">
        <v>5002</v>
      </c>
      <c r="I29" s="20"/>
      <c r="J29" s="10">
        <f t="shared" si="0"/>
        <v>29.729569093610696</v>
      </c>
      <c r="K29" s="10"/>
      <c r="L29" s="3"/>
    </row>
    <row r="30" spans="1:12" ht="12.75">
      <c r="A30" s="20" t="s">
        <v>59</v>
      </c>
      <c r="B30" s="20">
        <v>23604</v>
      </c>
      <c r="C30" s="3"/>
      <c r="D30" s="20">
        <v>6083</v>
      </c>
      <c r="E30" s="20"/>
      <c r="F30" s="20">
        <v>2747</v>
      </c>
      <c r="G30" s="20"/>
      <c r="H30" s="20">
        <v>8830</v>
      </c>
      <c r="I30" s="20"/>
      <c r="J30" s="10">
        <f>H30/B30*100</f>
        <v>37.40891374343332</v>
      </c>
      <c r="K30" s="3"/>
      <c r="L30" s="3"/>
    </row>
    <row r="31" spans="1:22" ht="12.75">
      <c r="A31" s="20" t="s">
        <v>9</v>
      </c>
      <c r="B31" s="20">
        <v>5009</v>
      </c>
      <c r="C31" s="3"/>
      <c r="D31" s="20">
        <v>570</v>
      </c>
      <c r="E31" s="20"/>
      <c r="F31" s="20">
        <v>560</v>
      </c>
      <c r="G31" s="20"/>
      <c r="H31" s="20">
        <v>1130</v>
      </c>
      <c r="I31" s="20"/>
      <c r="J31" s="9">
        <f aca="true" t="shared" si="1" ref="J31:J55">H31/B31*100</f>
        <v>22.55939309243362</v>
      </c>
      <c r="L31" s="3"/>
      <c r="M31" s="20"/>
      <c r="N31" s="20"/>
      <c r="O31" s="3"/>
      <c r="P31" s="20"/>
      <c r="Q31" s="20"/>
      <c r="R31" s="20"/>
      <c r="S31" s="20"/>
      <c r="T31" s="20"/>
      <c r="U31" s="20"/>
      <c r="V31" s="3"/>
    </row>
    <row r="32" spans="1:10" ht="12.75">
      <c r="A32" s="18" t="s">
        <v>11</v>
      </c>
      <c r="B32" s="18">
        <v>15493</v>
      </c>
      <c r="D32" s="18">
        <v>2676</v>
      </c>
      <c r="E32" s="18"/>
      <c r="F32" s="18">
        <v>1661</v>
      </c>
      <c r="G32" s="18"/>
      <c r="H32" s="18">
        <v>4337</v>
      </c>
      <c r="I32" s="18"/>
      <c r="J32" s="9">
        <f t="shared" si="1"/>
        <v>27.99328729103466</v>
      </c>
    </row>
    <row r="33" spans="1:13" ht="12.75">
      <c r="A33" s="18" t="s">
        <v>13</v>
      </c>
      <c r="B33" s="18">
        <v>1510</v>
      </c>
      <c r="D33" s="18">
        <v>67</v>
      </c>
      <c r="E33" s="18"/>
      <c r="F33" s="18">
        <v>154</v>
      </c>
      <c r="G33" s="18"/>
      <c r="H33" s="18">
        <v>221</v>
      </c>
      <c r="I33" s="18"/>
      <c r="J33" s="9">
        <f t="shared" si="1"/>
        <v>14.635761589403973</v>
      </c>
      <c r="M33" s="15"/>
    </row>
    <row r="34" spans="1:13" ht="12.75">
      <c r="A34" s="18" t="s">
        <v>15</v>
      </c>
      <c r="B34" s="18">
        <v>2354</v>
      </c>
      <c r="D34" s="18">
        <v>387</v>
      </c>
      <c r="E34" s="18"/>
      <c r="F34" s="18">
        <v>415</v>
      </c>
      <c r="G34" s="18"/>
      <c r="H34" s="18">
        <v>802</v>
      </c>
      <c r="I34" s="18"/>
      <c r="J34" s="9">
        <f t="shared" si="1"/>
        <v>34.0696686491079</v>
      </c>
      <c r="M34" s="15"/>
    </row>
    <row r="35" spans="1:13" ht="12.75">
      <c r="A35" s="18" t="s">
        <v>17</v>
      </c>
      <c r="B35" s="18">
        <v>6366</v>
      </c>
      <c r="D35" s="18">
        <v>930</v>
      </c>
      <c r="E35" s="18"/>
      <c r="F35" s="18">
        <v>1420</v>
      </c>
      <c r="G35" s="18"/>
      <c r="H35" s="18">
        <v>2350</v>
      </c>
      <c r="I35" s="18"/>
      <c r="J35" s="9">
        <f t="shared" si="1"/>
        <v>36.914860194784794</v>
      </c>
      <c r="M35" s="15"/>
    </row>
    <row r="36" spans="1:13" ht="12.75">
      <c r="A36" s="18" t="s">
        <v>19</v>
      </c>
      <c r="B36" s="18">
        <v>3790</v>
      </c>
      <c r="D36" s="18">
        <v>348</v>
      </c>
      <c r="E36" s="18"/>
      <c r="F36" s="18">
        <v>355</v>
      </c>
      <c r="G36" s="18"/>
      <c r="H36" s="18">
        <v>703</v>
      </c>
      <c r="I36" s="18"/>
      <c r="J36" s="9">
        <f t="shared" si="1"/>
        <v>18.54881266490765</v>
      </c>
      <c r="M36" s="15"/>
    </row>
    <row r="37" spans="1:13" ht="12.75">
      <c r="A37" s="18" t="s">
        <v>21</v>
      </c>
      <c r="B37" s="18">
        <v>17378</v>
      </c>
      <c r="D37" s="18">
        <v>2406</v>
      </c>
      <c r="E37" s="18"/>
      <c r="F37" s="18">
        <v>4182</v>
      </c>
      <c r="G37" s="18"/>
      <c r="H37" s="18">
        <v>6588</v>
      </c>
      <c r="I37" s="18"/>
      <c r="J37" s="9">
        <f t="shared" si="1"/>
        <v>37.910001150880426</v>
      </c>
      <c r="M37" s="15"/>
    </row>
    <row r="38" spans="1:13" ht="12.75">
      <c r="A38" s="18" t="s">
        <v>23</v>
      </c>
      <c r="B38" s="18">
        <v>16991</v>
      </c>
      <c r="D38" s="18">
        <v>2513</v>
      </c>
      <c r="E38" s="18"/>
      <c r="F38" s="18">
        <v>2794</v>
      </c>
      <c r="G38" s="18"/>
      <c r="H38" s="18">
        <v>5307</v>
      </c>
      <c r="I38" s="18"/>
      <c r="J38" s="9">
        <f t="shared" si="1"/>
        <v>31.234182802660232</v>
      </c>
      <c r="M38" s="15"/>
    </row>
    <row r="39" spans="1:13" ht="12.75">
      <c r="A39" s="18" t="s">
        <v>25</v>
      </c>
      <c r="B39" s="18">
        <v>4517</v>
      </c>
      <c r="D39" s="18">
        <v>871</v>
      </c>
      <c r="E39" s="18"/>
      <c r="F39" s="18">
        <v>266</v>
      </c>
      <c r="G39" s="18"/>
      <c r="H39" s="18">
        <v>1137</v>
      </c>
      <c r="I39" s="18"/>
      <c r="J39" s="9">
        <f t="shared" si="1"/>
        <v>25.17157405357538</v>
      </c>
      <c r="M39" s="15"/>
    </row>
    <row r="40" spans="1:13" ht="12.75">
      <c r="A40" s="18" t="s">
        <v>27</v>
      </c>
      <c r="B40" s="18">
        <v>27952</v>
      </c>
      <c r="D40" s="18">
        <v>3304</v>
      </c>
      <c r="E40" s="18"/>
      <c r="F40" s="18">
        <v>3862</v>
      </c>
      <c r="G40" s="18"/>
      <c r="H40" s="18">
        <v>7166</v>
      </c>
      <c r="I40" s="18"/>
      <c r="J40" s="9">
        <f t="shared" si="1"/>
        <v>25.636805953062392</v>
      </c>
      <c r="M40" s="15"/>
    </row>
    <row r="41" spans="1:13" ht="12.75">
      <c r="A41" s="18" t="s">
        <v>29</v>
      </c>
      <c r="B41" s="18">
        <v>22708</v>
      </c>
      <c r="D41" s="18">
        <v>7605</v>
      </c>
      <c r="E41" s="18"/>
      <c r="F41" s="18">
        <v>1518</v>
      </c>
      <c r="G41" s="18"/>
      <c r="H41" s="18">
        <v>9123</v>
      </c>
      <c r="I41" s="18"/>
      <c r="J41" s="9">
        <f t="shared" si="1"/>
        <v>40.17526862779637</v>
      </c>
      <c r="M41" s="15"/>
    </row>
    <row r="42" spans="1:13" ht="12.75">
      <c r="A42" s="18" t="s">
        <v>31</v>
      </c>
      <c r="B42" s="18">
        <v>7309</v>
      </c>
      <c r="D42" s="18">
        <v>362</v>
      </c>
      <c r="E42" s="18"/>
      <c r="F42" s="18">
        <v>1291</v>
      </c>
      <c r="G42" s="18"/>
      <c r="H42" s="18">
        <v>1653</v>
      </c>
      <c r="I42" s="18"/>
      <c r="J42" s="9">
        <f t="shared" si="1"/>
        <v>22.615952934737997</v>
      </c>
      <c r="M42" s="15"/>
    </row>
    <row r="43" spans="1:13" s="90" customFormat="1" ht="15.75">
      <c r="A43" s="89" t="s">
        <v>33</v>
      </c>
      <c r="B43" s="89">
        <v>22092</v>
      </c>
      <c r="D43" s="89">
        <v>5418</v>
      </c>
      <c r="E43" s="89"/>
      <c r="F43" s="89">
        <v>4022</v>
      </c>
      <c r="G43" s="89"/>
      <c r="H43" s="89">
        <v>9440</v>
      </c>
      <c r="I43" s="89"/>
      <c r="J43" s="91">
        <f t="shared" si="1"/>
        <v>42.730400144848815</v>
      </c>
      <c r="M43" s="92"/>
    </row>
    <row r="44" spans="1:13" ht="12.75">
      <c r="A44" s="18" t="s">
        <v>35</v>
      </c>
      <c r="B44" s="18">
        <v>749</v>
      </c>
      <c r="D44" s="18">
        <v>187</v>
      </c>
      <c r="E44" s="18"/>
      <c r="F44" s="18">
        <v>192</v>
      </c>
      <c r="G44" s="18"/>
      <c r="H44" s="18">
        <v>379</v>
      </c>
      <c r="I44" s="18"/>
      <c r="J44" s="9">
        <f t="shared" si="1"/>
        <v>50.60080106809078</v>
      </c>
      <c r="M44" s="15"/>
    </row>
    <row r="45" spans="1:13" ht="12.75">
      <c r="A45" s="18" t="s">
        <v>37</v>
      </c>
      <c r="B45" s="18">
        <v>9064</v>
      </c>
      <c r="D45" s="18">
        <v>1187</v>
      </c>
      <c r="E45" s="18"/>
      <c r="F45" s="18">
        <v>869</v>
      </c>
      <c r="G45" s="18"/>
      <c r="H45" s="18">
        <v>2056</v>
      </c>
      <c r="I45" s="18"/>
      <c r="J45" s="9">
        <f t="shared" si="1"/>
        <v>22.68314210061783</v>
      </c>
      <c r="M45" s="15"/>
    </row>
    <row r="46" spans="1:13" ht="12.75">
      <c r="A46" s="18" t="s">
        <v>39</v>
      </c>
      <c r="B46" s="18">
        <v>6001</v>
      </c>
      <c r="D46" s="18">
        <v>1398</v>
      </c>
      <c r="E46" s="18"/>
      <c r="F46" s="18">
        <v>346</v>
      </c>
      <c r="G46" s="18"/>
      <c r="H46" s="18">
        <v>1744</v>
      </c>
      <c r="I46" s="18"/>
      <c r="J46" s="9">
        <f t="shared" si="1"/>
        <v>29.06182302949508</v>
      </c>
      <c r="M46" s="15"/>
    </row>
    <row r="47" spans="1:13" ht="12.75">
      <c r="A47" s="18" t="s">
        <v>41</v>
      </c>
      <c r="B47" s="18">
        <v>19362</v>
      </c>
      <c r="D47" s="18">
        <v>1761</v>
      </c>
      <c r="E47" s="18"/>
      <c r="F47" s="18">
        <v>2940</v>
      </c>
      <c r="G47" s="18"/>
      <c r="H47" s="18">
        <v>4701</v>
      </c>
      <c r="I47" s="18"/>
      <c r="J47" s="9">
        <f t="shared" si="1"/>
        <v>24.27951657886582</v>
      </c>
      <c r="M47" s="15"/>
    </row>
    <row r="48" spans="1:13" ht="12.75">
      <c r="A48" s="18" t="s">
        <v>43</v>
      </c>
      <c r="B48" s="18">
        <v>48085</v>
      </c>
      <c r="D48" s="18">
        <v>3182</v>
      </c>
      <c r="E48" s="18"/>
      <c r="F48" s="18">
        <v>7373</v>
      </c>
      <c r="G48" s="18"/>
      <c r="H48" s="18">
        <v>10555</v>
      </c>
      <c r="I48" s="18"/>
      <c r="J48" s="9">
        <f t="shared" si="1"/>
        <v>21.950712280336905</v>
      </c>
      <c r="M48" s="15"/>
    </row>
    <row r="49" spans="1:13" ht="12.75">
      <c r="A49" s="18" t="s">
        <v>45</v>
      </c>
      <c r="B49" s="18">
        <v>2743</v>
      </c>
      <c r="D49" s="18">
        <v>389</v>
      </c>
      <c r="E49" s="18"/>
      <c r="F49" s="18">
        <v>245</v>
      </c>
      <c r="G49" s="18"/>
      <c r="H49" s="18">
        <v>634</v>
      </c>
      <c r="I49" s="18"/>
      <c r="J49" s="9">
        <f t="shared" si="1"/>
        <v>23.113379511483778</v>
      </c>
      <c r="M49" s="15"/>
    </row>
    <row r="50" spans="1:13" ht="12.75">
      <c r="A50" s="18" t="s">
        <v>47</v>
      </c>
      <c r="B50" s="18">
        <v>2714</v>
      </c>
      <c r="D50" s="18">
        <v>452</v>
      </c>
      <c r="E50" s="18"/>
      <c r="F50" s="18">
        <v>503</v>
      </c>
      <c r="G50" s="18"/>
      <c r="H50" s="18">
        <v>955</v>
      </c>
      <c r="I50" s="18"/>
      <c r="J50" s="9">
        <f t="shared" si="1"/>
        <v>35.187914517317616</v>
      </c>
      <c r="M50" s="15"/>
    </row>
    <row r="51" spans="1:13" ht="12.75">
      <c r="A51" s="18" t="s">
        <v>49</v>
      </c>
      <c r="B51" s="18">
        <v>12789</v>
      </c>
      <c r="D51" s="18">
        <v>1222</v>
      </c>
      <c r="E51" s="18"/>
      <c r="F51" s="18">
        <v>2243</v>
      </c>
      <c r="G51" s="18"/>
      <c r="H51" s="18">
        <v>3465</v>
      </c>
      <c r="I51" s="18"/>
      <c r="J51" s="9">
        <f t="shared" si="1"/>
        <v>27.093596059113302</v>
      </c>
      <c r="M51" s="15"/>
    </row>
    <row r="52" spans="1:13" ht="12.75">
      <c r="A52" s="18" t="s">
        <v>51</v>
      </c>
      <c r="B52" s="18">
        <v>7939</v>
      </c>
      <c r="D52" s="18">
        <v>551</v>
      </c>
      <c r="E52" s="18"/>
      <c r="F52" s="18">
        <v>1591</v>
      </c>
      <c r="G52" s="18"/>
      <c r="H52" s="18">
        <v>2142</v>
      </c>
      <c r="I52" s="18"/>
      <c r="J52" s="9">
        <f t="shared" si="1"/>
        <v>26.98072805139186</v>
      </c>
      <c r="M52" s="15"/>
    </row>
    <row r="53" spans="1:13" ht="12.75">
      <c r="A53" s="18" t="s">
        <v>53</v>
      </c>
      <c r="B53" s="18">
        <v>6767</v>
      </c>
      <c r="D53" s="18">
        <v>1172</v>
      </c>
      <c r="E53" s="18"/>
      <c r="F53" s="18">
        <v>1495</v>
      </c>
      <c r="G53" s="18"/>
      <c r="H53" s="18">
        <v>2667</v>
      </c>
      <c r="I53" s="18"/>
      <c r="J53" s="9">
        <f t="shared" si="1"/>
        <v>39.41185163292449</v>
      </c>
      <c r="M53" s="15"/>
    </row>
    <row r="54" spans="1:13" ht="12.75">
      <c r="A54" s="18" t="s">
        <v>55</v>
      </c>
      <c r="B54" s="18">
        <v>13516</v>
      </c>
      <c r="D54" s="18">
        <v>1862</v>
      </c>
      <c r="E54" s="18"/>
      <c r="F54" s="18">
        <v>795</v>
      </c>
      <c r="G54" s="18"/>
      <c r="H54" s="18">
        <v>2657</v>
      </c>
      <c r="I54" s="18"/>
      <c r="J54" s="9">
        <f t="shared" si="1"/>
        <v>19.65818289434744</v>
      </c>
      <c r="M54" s="15"/>
    </row>
    <row r="55" spans="1:13" ht="12.75">
      <c r="A55" s="14" t="s">
        <v>57</v>
      </c>
      <c r="B55" s="14">
        <v>3076</v>
      </c>
      <c r="C55" s="11"/>
      <c r="D55" s="14">
        <v>389</v>
      </c>
      <c r="E55" s="14"/>
      <c r="F55" s="14">
        <v>253</v>
      </c>
      <c r="G55" s="14"/>
      <c r="H55" s="14">
        <v>642</v>
      </c>
      <c r="I55" s="14"/>
      <c r="J55" s="12">
        <f t="shared" si="1"/>
        <v>20.871261378413525</v>
      </c>
      <c r="K55" s="3"/>
      <c r="M55" s="15"/>
    </row>
    <row r="56" spans="1:13" ht="12.75">
      <c r="A56" s="6" t="s">
        <v>8</v>
      </c>
      <c r="B56" s="17">
        <v>590066</v>
      </c>
      <c r="C56" s="7"/>
      <c r="D56" s="17">
        <v>83630</v>
      </c>
      <c r="E56" s="17"/>
      <c r="F56" s="17">
        <v>81469</v>
      </c>
      <c r="G56" s="17"/>
      <c r="H56" s="17">
        <v>165099</v>
      </c>
      <c r="I56" s="17"/>
      <c r="J56" s="13">
        <f>H56/B56*100</f>
        <v>27.979751417638028</v>
      </c>
      <c r="K56" s="8"/>
      <c r="M56" s="15"/>
    </row>
    <row r="57" ht="12.75">
      <c r="M57" s="15"/>
    </row>
    <row r="58" spans="1:13" ht="57" customHeight="1">
      <c r="A58" s="169" t="s">
        <v>181</v>
      </c>
      <c r="B58" s="191"/>
      <c r="C58" s="191"/>
      <c r="D58" s="191"/>
      <c r="E58" s="191"/>
      <c r="F58" s="191"/>
      <c r="G58" s="191"/>
      <c r="H58" s="191"/>
      <c r="I58" s="191"/>
      <c r="J58" s="191"/>
      <c r="K58" s="58"/>
      <c r="M58" s="15"/>
    </row>
    <row r="59" ht="12.75">
      <c r="M59" s="15"/>
    </row>
    <row r="60" ht="12.75">
      <c r="M60" s="15"/>
    </row>
    <row r="61" ht="12.75">
      <c r="M61" s="15"/>
    </row>
    <row r="62" ht="57" customHeight="1">
      <c r="M62" s="15"/>
    </row>
    <row r="63" spans="2:13" ht="12.75">
      <c r="B63" s="58"/>
      <c r="C63" s="58"/>
      <c r="D63" s="58"/>
      <c r="E63" s="58"/>
      <c r="F63" s="58"/>
      <c r="G63" s="58"/>
      <c r="H63" s="58"/>
      <c r="I63" s="58"/>
      <c r="J63" s="58"/>
      <c r="K63" s="58"/>
      <c r="M63" s="15"/>
    </row>
    <row r="64" ht="12.75">
      <c r="M64" s="15"/>
    </row>
    <row r="65" ht="30" customHeight="1"/>
    <row r="66" spans="12:21" ht="42" customHeight="1">
      <c r="L66" s="4"/>
      <c r="M66" s="16"/>
      <c r="N66" s="16"/>
      <c r="O66" s="16"/>
      <c r="P66" s="16"/>
      <c r="Q66" s="16"/>
      <c r="R66" s="16"/>
      <c r="S66" s="16"/>
      <c r="T66" s="16"/>
      <c r="U66" s="16"/>
    </row>
    <row r="67" spans="12:23" ht="12.75">
      <c r="L67" s="58"/>
      <c r="M67" s="58"/>
      <c r="N67" s="58"/>
      <c r="O67" s="58"/>
      <c r="P67" s="58"/>
      <c r="Q67" s="58"/>
      <c r="R67" s="58"/>
      <c r="S67" s="58"/>
      <c r="T67" s="58"/>
      <c r="U67" s="58"/>
      <c r="V67" s="58"/>
      <c r="W67" s="58"/>
    </row>
    <row r="68" ht="39" customHeight="1"/>
  </sheetData>
  <mergeCells count="11">
    <mergeCell ref="F4:G4"/>
    <mergeCell ref="H4:I4"/>
    <mergeCell ref="J4:K4"/>
    <mergeCell ref="A58:J58"/>
    <mergeCell ref="B4:C4"/>
    <mergeCell ref="D4:E4"/>
    <mergeCell ref="A1:J1"/>
    <mergeCell ref="D3:E3"/>
    <mergeCell ref="F3:G3"/>
    <mergeCell ref="H3:K3"/>
    <mergeCell ref="B3:C3"/>
  </mergeCells>
  <printOptions horizontalCentered="1"/>
  <pageMargins left="1" right="1" top="1" bottom="1" header="0.5" footer="0.5"/>
  <pageSetup horizontalDpi="1200" verticalDpi="1200" orientation="portrait" scale="80" r:id="rId1"/>
  <headerFooter alignWithMargins="0">
    <oddHeader>&amp;L&amp;15Infrastructure</oddHeader>
    <oddFooter>&amp;L&amp;"Futura Md BT,Medium"&amp;15Pennsylvania&amp;C&amp;"Futura Md BT,Medium"&amp;15 A-6&amp;R&amp;"Futura Md BT,Medium"&amp;15BTS State Transportation Profile</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69"/>
  <sheetViews>
    <sheetView workbookViewId="0" topLeftCell="A52">
      <selection activeCell="B69" sqref="B69:O69"/>
    </sheetView>
  </sheetViews>
  <sheetFormatPr defaultColWidth="9.140625" defaultRowHeight="12.75"/>
  <sheetData>
    <row r="1" spans="1:15" ht="25.5">
      <c r="A1" s="192" t="s">
        <v>183</v>
      </c>
      <c r="B1" s="192"/>
      <c r="C1" s="192"/>
      <c r="D1" s="192"/>
      <c r="E1" s="192"/>
      <c r="F1" s="192"/>
      <c r="G1" s="192"/>
      <c r="H1" s="192"/>
      <c r="I1" s="192"/>
      <c r="J1" s="192"/>
      <c r="K1" s="192"/>
      <c r="L1" s="192"/>
      <c r="M1" s="192"/>
      <c r="N1" s="192"/>
      <c r="O1" s="192"/>
    </row>
    <row r="33" spans="16:23" ht="13.5" customHeight="1">
      <c r="P33" s="58"/>
      <c r="Q33" s="58"/>
      <c r="R33" s="58"/>
      <c r="S33" s="58"/>
      <c r="T33" s="58"/>
      <c r="U33" s="58"/>
      <c r="V33" s="58"/>
      <c r="W33" s="58"/>
    </row>
    <row r="65" ht="9.75" customHeight="1"/>
    <row r="66" ht="9.75" customHeight="1"/>
    <row r="67" ht="9.75" customHeight="1"/>
    <row r="68" ht="9.75" customHeight="1"/>
    <row r="69" spans="2:16" ht="54.75" customHeight="1">
      <c r="B69" s="193" t="s">
        <v>199</v>
      </c>
      <c r="C69" s="193"/>
      <c r="D69" s="193"/>
      <c r="E69" s="193"/>
      <c r="F69" s="193"/>
      <c r="G69" s="193"/>
      <c r="H69" s="193"/>
      <c r="I69" s="193"/>
      <c r="J69" s="193"/>
      <c r="K69" s="193"/>
      <c r="L69" s="193"/>
      <c r="M69" s="193"/>
      <c r="N69" s="193"/>
      <c r="O69" s="193"/>
      <c r="P69" s="75"/>
    </row>
  </sheetData>
  <mergeCells count="2">
    <mergeCell ref="A1:O1"/>
    <mergeCell ref="B69:O69"/>
  </mergeCells>
  <printOptions horizontalCentered="1"/>
  <pageMargins left="1" right="1" top="1" bottom="1" header="0.5" footer="0.5"/>
  <pageSetup fitToHeight="1" fitToWidth="1" horizontalDpi="1200" verticalDpi="1200" orientation="portrait" scale="60" r:id="rId2"/>
  <headerFooter alignWithMargins="0">
    <oddHeader>&amp;R&amp;"Futura Md BT,Medium"&amp;20Infrastructure</oddHeader>
    <oddFooter>&amp;L&amp;"Futura Md BT,Medium"&amp;20BTS State Transportation Profile&amp;C&amp;"Futura Md BT,Medium"&amp;20 A-7&amp;R&amp;"Futura Md BT,Medium"&amp;20Pennsylvania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dmegret</cp:lastModifiedBy>
  <cp:lastPrinted>2003-03-20T20:13:37Z</cp:lastPrinted>
  <dcterms:created xsi:type="dcterms:W3CDTF">2002-01-31T21:39:46Z</dcterms:created>
  <dcterms:modified xsi:type="dcterms:W3CDTF">2003-11-17T18:44:26Z</dcterms:modified>
  <cp:category/>
  <cp:version/>
  <cp:contentType/>
  <cp:contentStatus/>
</cp:coreProperties>
</file>