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8" activeTab="0"/>
  </bookViews>
  <sheets>
    <sheet name="(A) Org Chart" sheetId="1" r:id="rId1"/>
    <sheet name="(B) Sum of Req " sheetId="2" r:id="rId2"/>
    <sheet name="(C) Increases Offsets" sheetId="3" r:id="rId3"/>
    <sheet name="(D) Strat Goal &amp; Obj" sheetId="4" r:id="rId4"/>
    <sheet name="(E) ATB Justification" sheetId="5" r:id="rId5"/>
    <sheet name="(F) 2006 XWalk" sheetId="6" r:id="rId6"/>
    <sheet name="(G) 2007 XWalk" sheetId="7" r:id="rId7"/>
    <sheet name="(I) Perm Positions" sheetId="8" r:id="rId8"/>
    <sheet name="(K) Sum by Grade" sheetId="9" r:id="rId9"/>
    <sheet name="(L) Sum by OC" sheetId="10" r:id="rId10"/>
    <sheet name="(M) Studies"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ATTORNEYSUPP" localSheetId="1">#REF!</definedName>
    <definedName name="ATTORNEYSUPP" localSheetId="5">#REF!</definedName>
    <definedName name="ATTORNEYSUPP">#REF!</definedName>
    <definedName name="dan">'[7]Sum of Req'!$A$3:$AH$72</definedName>
    <definedName name="DL" localSheetId="1">'(B) Sum of Req '!$A$3:$AH$85</definedName>
    <definedName name="DL" localSheetId="5">#REF!</definedName>
    <definedName name="DL">#REF!</definedName>
    <definedName name="EXECSUPP" localSheetId="1">'(B) Sum of Req '!#REF!</definedName>
    <definedName name="EXECSUPP" localSheetId="5">#REF!</definedName>
    <definedName name="EXECSUPP">#REF!</definedName>
    <definedName name="GAROLLUP" localSheetId="1">'(B) Sum of Req '!#REF!</definedName>
    <definedName name="GAROLLUP" localSheetId="5">#REF!</definedName>
    <definedName name="GAROLLUP">#REF!</definedName>
    <definedName name="hlhl0" localSheetId="4">'(E) ATB Justification'!#REF!</definedName>
    <definedName name="INTEL" localSheetId="1">'(B) Sum of Req '!#REF!</definedName>
    <definedName name="INTEL" localSheetId="5">#REF!</definedName>
    <definedName name="INTEL">#REF!</definedName>
    <definedName name="JMD" localSheetId="1">'(B) Sum of Req '!#REF!</definedName>
    <definedName name="JMD" localSheetId="5">#REF!</definedName>
    <definedName name="JMD">#REF!</definedName>
    <definedName name="OLE_LINK7" localSheetId="4">'(E) ATB Justification'!#REF!</definedName>
    <definedName name="PART" localSheetId="5">#REF!</definedName>
    <definedName name="PART">#REF!</definedName>
    <definedName name="POSBYCAT" localSheetId="1">#REF!</definedName>
    <definedName name="POSBYCAT" localSheetId="5">#REF!</definedName>
    <definedName name="POSBYCAT">#REF!</definedName>
    <definedName name="_xlnm.Print_Area" localSheetId="0">'(A) Org Chart'!$A$1:$N$29</definedName>
    <definedName name="_xlnm.Print_Area" localSheetId="1">'(B) Sum of Req '!$A$1:$AH$92</definedName>
    <definedName name="_xlnm.Print_Area" localSheetId="2">'(C) Increases Offsets'!$A$1:$G$27</definedName>
    <definedName name="_xlnm.Print_Area" localSheetId="3">'(D) Strat Goal &amp; Obj'!$A$1:$S$26</definedName>
    <definedName name="_xlnm.Print_Area" localSheetId="4">'(E) ATB Justification'!$A$1:$O$32</definedName>
    <definedName name="_xlnm.Print_Area" localSheetId="5">'(F) 2006 XWalk'!$A$1:$Y$23</definedName>
    <definedName name="_xlnm.Print_Area" localSheetId="6">'(G) 2007 XWalk'!$A$1:$U$25</definedName>
    <definedName name="_xlnm.Print_Area" localSheetId="7">'(I) Perm Positions'!$A$1:$O$38</definedName>
    <definedName name="_xlnm.Print_Area" localSheetId="8">'(K) Sum by Grade'!$A$1:$M$32</definedName>
    <definedName name="_xlnm.Print_Area" localSheetId="9">'(L) Sum by OC'!$A$1:$O$53</definedName>
    <definedName name="REIMPRO">#REF!</definedName>
    <definedName name="REIMSOR">#REF!</definedName>
    <definedName name="temp">'[6]Summ Atty Agt'!$A$1:$T$33</definedName>
    <definedName name="temp2">'[6]Sum of Req'!$A$3:$AL$81</definedName>
  </definedNames>
  <calcPr fullCalcOnLoad="1"/>
</workbook>
</file>

<file path=xl/sharedStrings.xml><?xml version="1.0" encoding="utf-8"?>
<sst xmlns="http://schemas.openxmlformats.org/spreadsheetml/2006/main" count="446" uniqueCount="256">
  <si>
    <t>Total Offsets</t>
  </si>
  <si>
    <t xml:space="preserve">     Reimbursable FTE</t>
  </si>
  <si>
    <t>Total Comp. FTE</t>
  </si>
  <si>
    <t>Total FTE</t>
  </si>
  <si>
    <t>Total Compensable FTE</t>
  </si>
  <si>
    <t>Headquarters (Washington, D.C.)</t>
  </si>
  <si>
    <t>Summary of Requirements</t>
  </si>
  <si>
    <t>Reimbursable FTE:</t>
  </si>
  <si>
    <t>Total Program Increases</t>
  </si>
  <si>
    <t>Rescissions</t>
  </si>
  <si>
    <t>Supplementals</t>
  </si>
  <si>
    <t xml:space="preserve">     Subtotal Increases</t>
  </si>
  <si>
    <t xml:space="preserve">    Subtotal Decreases</t>
  </si>
  <si>
    <t>Increase 1</t>
  </si>
  <si>
    <t>Increase 2</t>
  </si>
  <si>
    <t>K: Summary of Requirements by Grade</t>
  </si>
  <si>
    <t>L: Summary of Requirements by Object Class</t>
  </si>
  <si>
    <t xml:space="preserve">M.  Status of Congressionally Requested Studies, Reports, and Evaluations </t>
  </si>
  <si>
    <t>Request</t>
  </si>
  <si>
    <t>Estimates by budget activity</t>
  </si>
  <si>
    <t>Pos.</t>
  </si>
  <si>
    <t xml:space="preserve"> </t>
  </si>
  <si>
    <t>Amount</t>
  </si>
  <si>
    <t>Perm.</t>
  </si>
  <si>
    <t>Recoveries</t>
  </si>
  <si>
    <t>Reprogrammings /</t>
  </si>
  <si>
    <t>Current Services</t>
  </si>
  <si>
    <t>Increases</t>
  </si>
  <si>
    <t>Personnel Management (200-299)</t>
  </si>
  <si>
    <t>Clerical and Office Services (300-399)</t>
  </si>
  <si>
    <t>Accounting and Budget (500-599)</t>
  </si>
  <si>
    <t>U.S. Field</t>
  </si>
  <si>
    <t>Foreign Field</t>
  </si>
  <si>
    <t>Offsets</t>
  </si>
  <si>
    <t>TOTAL</t>
  </si>
  <si>
    <t>Summary of Requirements by Grade</t>
  </si>
  <si>
    <t>FY 2008 Pres. Budget</t>
  </si>
  <si>
    <t xml:space="preserve">Restoration of 2007 Rescission Against Balances </t>
  </si>
  <si>
    <t xml:space="preserve">2008 pay raise (3.0%)     </t>
  </si>
  <si>
    <t>Unfunded Position and FTE Reduction</t>
  </si>
  <si>
    <t xml:space="preserve">2008 Rescissions from Balances </t>
  </si>
  <si>
    <t xml:space="preserve">Decreases </t>
  </si>
  <si>
    <t>Total ATB</t>
  </si>
  <si>
    <t xml:space="preserve">2008 Request </t>
  </si>
  <si>
    <t>2008 Current Services</t>
  </si>
  <si>
    <t>2008 Total Request</t>
  </si>
  <si>
    <t>2007 - 2008 Total Change</t>
  </si>
  <si>
    <t xml:space="preserve">                Total ..........................................................</t>
  </si>
  <si>
    <t>3.1: Improve the crime fighting and criminal justice system capabilities of state, tribal, and local governments</t>
  </si>
  <si>
    <t>Reprogrammings/</t>
  </si>
  <si>
    <t xml:space="preserve">Enacted Rescissions.  Funds rescinded as required by the Department of Justice Appropriations Act, 2006 (P.L. 109-108) and the Department of Defense Appropriations Act, 2006 (P.L. 109-148).  </t>
  </si>
  <si>
    <t>Rescissions were .28% for $1.339 million and 1% for $4.770 million.  In addition, $86.5 million was rescinded from unobligated balances brought forward from FY 2005.</t>
  </si>
  <si>
    <t>Enacted Rescissions.  Estimated funds rescinded from unobligated balances of $126.225 million.</t>
  </si>
  <si>
    <t>Social Sciences, Economics &amp; Kindred (100-199)</t>
  </si>
  <si>
    <r>
      <t>Thrift Savings Plan (TSP).</t>
    </r>
    <r>
      <rPr>
        <sz val="9"/>
        <rFont val="Times New Roman"/>
        <family val="1"/>
      </rPr>
      <t xml:space="preserve">  The cost of agency contributions to the Thrift Savings Plan will also rise as FERS participation increases.  The contribution rate is 4.3 percent and the increase of the TSP is $97.</t>
    </r>
  </si>
  <si>
    <r>
      <t>Changes in Compensable Days</t>
    </r>
    <r>
      <rPr>
        <sz val="9"/>
        <rFont val="Times New Roman"/>
        <family val="1"/>
      </rPr>
      <t>.  The increased costs of two more compensable days in FY 2008 compared to FY 2007 is calculated by dividing the FY 2007 estimated personnel compensation $85 and applicable benefits $33 by 260 compensable days.  The cost increase of two compensable days is $118.</t>
    </r>
  </si>
  <si>
    <r>
      <t>Health Insurance</t>
    </r>
    <r>
      <rPr>
        <sz val="9"/>
        <rFont val="Times New Roman"/>
        <family val="1"/>
      </rPr>
      <t>.  Effective January 2006, this component's contribution to Federal employees' health insurance premiums increased by 6.1 percent.  Applied against the 2007 estimate of $638, the additional amount required is $39.</t>
    </r>
  </si>
  <si>
    <r>
      <t>General Services Administration (GSA) Rent</t>
    </r>
    <r>
      <rPr>
        <sz val="9"/>
        <rFont val="Times New Roman"/>
        <family val="1"/>
      </rPr>
      <t xml:space="preserve">.  GSA will continue to charge rental rates that approximate those charged to commercial tenants for equivalent space and related services.  The requested increase of $80 is required to meet our commitment to GSA.  </t>
    </r>
  </si>
  <si>
    <r>
      <t>DHS Security Charges.</t>
    </r>
    <r>
      <rPr>
        <sz val="9"/>
        <rFont val="Times New Roman"/>
        <family val="1"/>
      </rPr>
      <t xml:space="preserve">  The Department of Homeland Security (DHS) will continue to charge Basic Security and Building Specific Security.  The requested increase of $4 is required to meet our commitment to DHS, and cost estimates were developed by DHS.</t>
    </r>
  </si>
  <si>
    <r>
      <t>Security Investigations.</t>
    </r>
    <r>
      <rPr>
        <sz val="9"/>
        <rFont val="Times New Roman"/>
        <family val="1"/>
      </rPr>
      <t xml:space="preserve">  The $1 increase reflects payments to the Office of Personnel Management for security reinvestigations of employees requiring security clearances.</t>
    </r>
  </si>
  <si>
    <t>2007 Estimate (direct only)*</t>
  </si>
  <si>
    <r>
      <t xml:space="preserve">   </t>
    </r>
    <r>
      <rPr>
        <b/>
        <sz val="12"/>
        <rFont val="Times New Roman"/>
        <family val="1"/>
      </rPr>
      <t>2007 Estimate (with Rescissions)</t>
    </r>
  </si>
  <si>
    <t>Estimate</t>
  </si>
  <si>
    <t xml:space="preserve">Estimate </t>
  </si>
  <si>
    <t xml:space="preserve">2007  Estimate  </t>
  </si>
  <si>
    <t>2007 Estimate</t>
  </si>
  <si>
    <t>Status of Congressionally Requested Studies, Reports, and Evaluations</t>
  </si>
  <si>
    <t>Goal 3: Assist State, Local, and Tribal Efforts to Prevent or Reduce
                 Crime and Violence</t>
  </si>
  <si>
    <t>Agt./Atty.</t>
  </si>
  <si>
    <t>Resources by Department of Justice Strategic Goal/Objective</t>
  </si>
  <si>
    <t>Program Offsets</t>
  </si>
  <si>
    <t>Offset 1</t>
  </si>
  <si>
    <t>Offset 2</t>
  </si>
  <si>
    <t>Offset 3</t>
  </si>
  <si>
    <t>Offset 4</t>
  </si>
  <si>
    <t>Adjustments to Base</t>
  </si>
  <si>
    <t>Goal 1: Prevent Terrorism and Promote the Nation's Security</t>
  </si>
  <si>
    <t>Subtotal, Goal 1</t>
  </si>
  <si>
    <t>w/Rescissions and Supplementals</t>
  </si>
  <si>
    <t>Without Rescissions</t>
  </si>
  <si>
    <t>Goal 2: Enforce Federal Laws and Represent the Rights and
                 Interests of the American People</t>
  </si>
  <si>
    <t>Subtotal, Goal 2</t>
  </si>
  <si>
    <t>Change in Compensable Days</t>
  </si>
  <si>
    <t>Thrift Savings Plan</t>
  </si>
  <si>
    <t>Health Insurance Premiums</t>
  </si>
  <si>
    <t>DHS Security Charges</t>
  </si>
  <si>
    <t>GSA Rent</t>
  </si>
  <si>
    <t>Security Investigations</t>
  </si>
  <si>
    <t>Transfers:</t>
  </si>
  <si>
    <t>Non-recur OJP Programs Appropriated Under COPS</t>
  </si>
  <si>
    <t>Management and Administration</t>
  </si>
  <si>
    <t>Community Policing Development</t>
  </si>
  <si>
    <t>Tribal Law Enforcement</t>
  </si>
  <si>
    <t>Law Enforcement Technology</t>
  </si>
  <si>
    <t>Arrest and Prosecute Child Predators Program</t>
  </si>
  <si>
    <t>Methamphetamine</t>
  </si>
  <si>
    <t>2006 Actual</t>
  </si>
  <si>
    <t>Office of Community Oriented Policing Services</t>
  </si>
  <si>
    <t>Community Oriented Policing</t>
  </si>
  <si>
    <t>Subtotal, Goal 3</t>
  </si>
  <si>
    <t>Goal 4: Ensure the Fair and Efficient Operation of the 
                 Federal Justice System</t>
  </si>
  <si>
    <t>2007 President's Budget (Information Only)</t>
  </si>
  <si>
    <t>2007 Continuing Resolution Level (as reflected in the 2008 President's Budget; Information Only)</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</si>
  <si>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</si>
  <si>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2007 Rescission Against Balances</t>
  </si>
  <si>
    <t>2006 Enacted w/Rescissions and Supplementals</t>
  </si>
  <si>
    <t>Adj. to Base</t>
  </si>
  <si>
    <t>Location</t>
  </si>
  <si>
    <t>23.2  Rental Payments to Others</t>
  </si>
  <si>
    <t>25.4  Operation and maintenance of facilities</t>
  </si>
  <si>
    <t>Subtotal, Goal 4</t>
  </si>
  <si>
    <t>GRAND TOTAL</t>
  </si>
  <si>
    <t>Direct, Reimb. Other FTE</t>
  </si>
  <si>
    <t>Direct Amount $000s</t>
  </si>
  <si>
    <t>11.1  Direct FTE &amp; personnel compensation</t>
  </si>
  <si>
    <t xml:space="preserve">       Total </t>
  </si>
  <si>
    <r>
      <t xml:space="preserve">     </t>
    </r>
    <r>
      <rPr>
        <b/>
        <sz val="12"/>
        <rFont val="Times New Roman"/>
        <family val="1"/>
      </rPr>
      <t>Total 2006 Enacted (with Rescissions and Supplementals)</t>
    </r>
  </si>
  <si>
    <t>Offsets [list all]</t>
  </si>
  <si>
    <t>2006 Supplementals</t>
  </si>
  <si>
    <t>2006  Enacted</t>
  </si>
  <si>
    <t>G: Crosswalk of 2007 Availability</t>
  </si>
  <si>
    <t>Average SES Salary</t>
  </si>
  <si>
    <t>I: Detail of Permanent Positions by Category</t>
  </si>
  <si>
    <t>F: Crosswalk of 2006 Availability</t>
  </si>
  <si>
    <t>E.  Justification for Base Adjustments</t>
  </si>
  <si>
    <t>D: Resources by DOJ Strategic Goal and Strategic Objective</t>
  </si>
  <si>
    <t>C: Program Increases/Offsets By Decision Unit</t>
  </si>
  <si>
    <t>B: Summary of Requirements</t>
  </si>
  <si>
    <t>2007 pay raise annualization (2.7%)</t>
  </si>
  <si>
    <t>Miscellaneous Inspectors Series (1802)</t>
  </si>
  <si>
    <t>Non-recurrals [list all]</t>
  </si>
  <si>
    <t>Criminal Investigative Series (1811)</t>
  </si>
  <si>
    <t>Unobligated balance, start of year [-]</t>
  </si>
  <si>
    <t>Unobligated balance, end of year [+]</t>
  </si>
  <si>
    <t>Recoveries of prior year obligations [-]</t>
  </si>
  <si>
    <t xml:space="preserve">     Obligated balance, start of year [+]</t>
  </si>
  <si>
    <t xml:space="preserve">     Obligated balance, end of year [-]</t>
  </si>
  <si>
    <t>2006 Enacted (with Rescissions, direct only)</t>
  </si>
  <si>
    <t>Unobligated Balances Carried Forward</t>
  </si>
  <si>
    <t>/Recoveries</t>
  </si>
  <si>
    <t>Crosswalk of 2007 Availability</t>
  </si>
  <si>
    <t>2007 Availability</t>
  </si>
  <si>
    <t>Total Adjustments to Base and Technical Adjustments</t>
  </si>
  <si>
    <t>Adjustments to Base and Technical Adjustments</t>
  </si>
  <si>
    <t xml:space="preserve">Total Adjustments to Base </t>
  </si>
  <si>
    <t>Increases:</t>
  </si>
  <si>
    <t>Decreases:</t>
  </si>
  <si>
    <t>Increase/Decrease</t>
  </si>
  <si>
    <t>Decision Unit</t>
  </si>
  <si>
    <t xml:space="preserve">     Total</t>
  </si>
  <si>
    <t>FTE</t>
  </si>
  <si>
    <t>Total</t>
  </si>
  <si>
    <t>Detail of Permanent Positions by Category</t>
  </si>
  <si>
    <t>Category</t>
  </si>
  <si>
    <t>Authorized</t>
  </si>
  <si>
    <t>Reimbursable</t>
  </si>
  <si>
    <t>Program</t>
  </si>
  <si>
    <t>Transfers</t>
  </si>
  <si>
    <t>Grades and Salary Ranges</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</si>
  <si>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</si>
  <si>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</si>
  <si>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</si>
  <si>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</si>
  <si>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</si>
  <si>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</si>
  <si>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</si>
  <si>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</si>
  <si>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</si>
  <si>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</si>
  <si>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</si>
  <si>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</si>
  <si>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</si>
  <si>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</si>
  <si>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</si>
  <si>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 xml:space="preserve">          Total requirements</t>
  </si>
  <si>
    <t xml:space="preserve">     Total obligations</t>
  </si>
  <si>
    <t xml:space="preserve">     Recoveries of prior year obligations</t>
  </si>
  <si>
    <t xml:space="preserve">          Outlays</t>
  </si>
  <si>
    <t>11.3  Other than full-time permanent</t>
  </si>
  <si>
    <t xml:space="preserve">     Total, appropriated positions</t>
  </si>
  <si>
    <t>Average GS Salary</t>
  </si>
  <si>
    <t>Average GS Grade</t>
  </si>
  <si>
    <t>Object Classes</t>
  </si>
  <si>
    <t>Other Object Classes:</t>
  </si>
  <si>
    <t>Relation of Obligation to Outlays:</t>
  </si>
  <si>
    <t>Summary of Requirements by Object Class</t>
  </si>
  <si>
    <t>Technical Adjustments</t>
  </si>
  <si>
    <t>Program Changes</t>
  </si>
  <si>
    <t>Increases [list all]</t>
  </si>
  <si>
    <t>Total Program Changes</t>
  </si>
  <si>
    <t>Subtotal Offsets</t>
  </si>
  <si>
    <t>Attorneys (905)</t>
  </si>
  <si>
    <t>Paralegals / Other Law (900-998)</t>
  </si>
  <si>
    <t>GS-8, 40,612 - 52,794</t>
  </si>
  <si>
    <t>GS-15, $107,521 - 139,774</t>
  </si>
  <si>
    <t>GS-14, $91,407 - 118,828</t>
  </si>
  <si>
    <t>GS-13, $77,353 - 100,554</t>
  </si>
  <si>
    <t>GS-12, $65,048 - 84,559</t>
  </si>
  <si>
    <t>GS-11, $54,272 - 70,558</t>
  </si>
  <si>
    <t>GS-10, 49,397 - 64,213</t>
  </si>
  <si>
    <t>GS-9, $44,856 - 58,318</t>
  </si>
  <si>
    <t>GS-5, $29,604 - 38,487</t>
  </si>
  <si>
    <t>SES, $109,808 - $152,000</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</si>
  <si>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</si>
  <si>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</si>
  <si>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</si>
  <si>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</si>
  <si>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</si>
  <si>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</si>
  <si>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</si>
  <si>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</si>
  <si>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 xml:space="preserve">Total </t>
  </si>
  <si>
    <t>Pr. Changes</t>
  </si>
  <si>
    <t>Information Technology Mgmt  (2210)</t>
  </si>
  <si>
    <t>by Decision Unit</t>
  </si>
  <si>
    <t>Carryover/</t>
  </si>
  <si>
    <t>Strategic Goal and Strategic Objective</t>
  </si>
  <si>
    <t>Program Increases</t>
  </si>
  <si>
    <t>25.3 Purchases of goods &amp; services from Government accounts</t>
  </si>
  <si>
    <t xml:space="preserve">     Total Technical Adjustments</t>
  </si>
  <si>
    <t xml:space="preserve">           Subtotal Increases</t>
  </si>
  <si>
    <t>25.5 Research and development contracts</t>
  </si>
  <si>
    <t>25.7 Operation and maintenance of equipment</t>
  </si>
  <si>
    <t>Crosswalk of 2006 Availability</t>
  </si>
  <si>
    <t>GS-1, $19,214 - 24,029</t>
  </si>
  <si>
    <t>GS-2, $21,602 - 27,182</t>
  </si>
  <si>
    <t>GS-3, $23,571 - 30,645</t>
  </si>
  <si>
    <t>GS-4, $26,460 - 34,402</t>
  </si>
  <si>
    <t>GS-6, $33,000 - 42,898</t>
  </si>
  <si>
    <t>GS-7, $36,671 - 47,669</t>
  </si>
  <si>
    <t>FY 2008 Program Increases/Offsets By Decision Unit</t>
  </si>
  <si>
    <t>FY 2006 Enacted</t>
  </si>
  <si>
    <t>2006 Availability</t>
  </si>
  <si>
    <t>Justification for Base Adjustments</t>
  </si>
  <si>
    <t>2008 Request</t>
  </si>
  <si>
    <t>Decreases</t>
  </si>
  <si>
    <t>Location of Description</t>
  </si>
  <si>
    <t>(Dollars in Thousands)</t>
  </si>
  <si>
    <t>Salaries and Expenses</t>
  </si>
  <si>
    <t>A: Organizational Chart</t>
  </si>
  <si>
    <t>Unobligated Balances.  The Office of Community Oriented Policing Services brought forward $113.811 million from FY 2005. Of this amount, $86.5 million was rescinded. An additional $8.478 million was made available through prior year recoveries achieved within FY 2006.</t>
  </si>
  <si>
    <t>23.1  GSA Rent</t>
  </si>
  <si>
    <t>25.6  Medical Care</t>
  </si>
  <si>
    <t>41.0  Grants Subs. &amp; Contributions</t>
  </si>
  <si>
    <t>42.0  Insurance claims &amp; Indemn.</t>
  </si>
  <si>
    <t>106,752*</t>
  </si>
  <si>
    <t>*Unobligated balances (EOY) in FY2007 do not include estimated rescission from balances of $126.225 million in FY 2007.</t>
  </si>
  <si>
    <t>The Office of Community Oriented Policing Services is not required to submit any Congressional Studies, Reports, and Evaluations in FY 2007.</t>
  </si>
  <si>
    <r>
      <t>2008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$350, represents the pay amounts for 3/4 of the fiscal year plus appropriate benefits ($259 for pay and $91 for benefits).</t>
    </r>
  </si>
  <si>
    <t>2008 Net Budget Request (with rescissions)</t>
  </si>
  <si>
    <t>Unobligated Balances.  The Office of Community Oriented Policing Services brought forward $71.752 million from FY 2006.</t>
  </si>
  <si>
    <t>Estimate (w/o Rescission)</t>
  </si>
  <si>
    <t>Rescission from Balances</t>
  </si>
  <si>
    <t>Offset 5</t>
  </si>
  <si>
    <r>
      <t>Note:</t>
    </r>
    <r>
      <rPr>
        <sz val="10"/>
        <rFont val="Arial"/>
        <family val="2"/>
      </rPr>
      <t xml:space="preserve"> ATBs must be recalculated following final FY 2007 action.</t>
    </r>
  </si>
  <si>
    <r>
      <t>Annualization of 2007 pay raise</t>
    </r>
    <r>
      <rPr>
        <sz val="9"/>
        <rFont val="Times New Roman"/>
        <family val="1"/>
      </rPr>
      <t>.  This pay annualization represents first quarter amounts (October through December) of the 2007 pay increase of 2.2 percent.  The amount requested $136, represents the pay amounts for 1/4 of the fiscal year plus appropriate benefits ($101 for pay and $35 for benefits).</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</si>
</sst>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409]h:mm:ss\ AM/PM"/>
    <numFmt numFmtId="216" formatCode="[$-409]dddd\,\ mmmm\ dd\,\ yyyy"/>
    <numFmt numFmtId="217" formatCode="0.00_);\(0.00\)"/>
    <numFmt numFmtId="218" formatCode="0.0_);\(0.0\)"/>
    <numFmt numFmtId="219" formatCode="_(* #,##0.0_);_(* \(#,##0.0\);_(* &quot;....&quot;_);_(@_)"/>
    <numFmt numFmtId="220" formatCode="_(* #,##0.00_);_(* \(#,##0.00\);_(* &quot;....&quot;_);_(@_)"/>
    <numFmt numFmtId="221" formatCode="_(* #,##0.000_);_(* \(#,##0.000\);_(* &quot;....&quot;_);_(@_)"/>
    <numFmt numFmtId="222" formatCode="_(* #,##0.0000_);_(* \(#,##0.0000\);_(* &quot;....&quot;_);_(@_)"/>
    <numFmt numFmtId="223" formatCode="_(* #,##0.00000_);_(* \(#,##0.00000\);_(* &quot;....&quot;_);_(@_)"/>
  </numFmts>
  <fonts count="45">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u val="single"/>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u val="single"/>
      <sz val="12"/>
      <name val="Times New Roman"/>
      <family val="1"/>
    </font>
    <font>
      <b/>
      <sz val="12"/>
      <name val="Arial"/>
      <family val="2"/>
    </font>
    <font>
      <sz val="10"/>
      <name val="Arial"/>
      <family val="2"/>
    </font>
    <font>
      <b/>
      <sz val="12"/>
      <name val="Times New Roman"/>
      <family val="1"/>
    </font>
    <font>
      <b/>
      <sz val="16"/>
      <name val="Times New Roman"/>
      <family val="1"/>
    </font>
    <font>
      <sz val="10"/>
      <name val="TimesNewRomanPS"/>
      <family val="0"/>
    </font>
    <font>
      <b/>
      <sz val="10"/>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14"/>
      <name val="Arial"/>
      <family val="2"/>
    </font>
    <font>
      <b/>
      <u val="single"/>
      <sz val="12"/>
      <name val="Times New Roman"/>
      <family val="1"/>
    </font>
    <font>
      <b/>
      <u val="single"/>
      <sz val="10"/>
      <name val="Arial"/>
      <family val="2"/>
    </font>
  </fonts>
  <fills count="3">
    <fill>
      <patternFill/>
    </fill>
    <fill>
      <patternFill patternType="gray125"/>
    </fill>
    <fill>
      <patternFill patternType="solid">
        <fgColor indexed="9"/>
        <bgColor indexed="64"/>
      </patternFill>
    </fill>
  </fills>
  <borders count="11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style="thin"/>
      <right style="thin"/>
      <top style="thin">
        <color indexed="8"/>
      </top>
      <bottom style="medium"/>
    </border>
    <border>
      <left>
        <color indexed="63"/>
      </left>
      <right style="thin"/>
      <top style="thin">
        <color indexed="8"/>
      </top>
      <bottom style="mediu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style="thin"/>
    </border>
    <border>
      <left>
        <color indexed="63"/>
      </left>
      <right>
        <color indexed="63"/>
      </right>
      <top>
        <color indexed="63"/>
      </top>
      <bottom style="hair"/>
    </border>
    <border>
      <left style="thin"/>
      <right style="thin">
        <color indexed="8"/>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24"/>
      </left>
      <right>
        <color indexed="24"/>
      </right>
      <top>
        <color indexed="63"/>
      </top>
      <bottom style="hair"/>
    </border>
    <border>
      <left style="thin"/>
      <right style="thin"/>
      <top>
        <color indexed="63"/>
      </top>
      <bottom style="medium"/>
    </border>
    <border>
      <left>
        <color indexed="24"/>
      </left>
      <right>
        <color indexed="24"/>
      </right>
      <top>
        <color indexed="24"/>
      </top>
      <bottom style="hair"/>
    </border>
    <border>
      <left>
        <color indexed="63"/>
      </left>
      <right style="thin"/>
      <top>
        <color indexed="63"/>
      </top>
      <bottom style="medium"/>
    </border>
    <border>
      <left style="thin"/>
      <right>
        <color indexed="63"/>
      </right>
      <top style="hair"/>
      <bottom style="hair"/>
    </border>
    <border>
      <left style="thin"/>
      <right style="thin"/>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mediu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hair"/>
    </border>
    <border>
      <left style="thin">
        <color indexed="23"/>
      </left>
      <right style="thin">
        <color indexed="23"/>
      </right>
      <top style="thin">
        <color indexed="23"/>
      </top>
      <bottom style="hair"/>
    </border>
    <border>
      <left style="thin">
        <color indexed="23"/>
      </left>
      <right style="thin"/>
      <top style="thin">
        <color indexed="23"/>
      </top>
      <bottom style="hair"/>
    </border>
    <border>
      <left>
        <color indexed="63"/>
      </left>
      <right>
        <color indexed="63"/>
      </right>
      <top style="thin"/>
      <bottom style="mediu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style="hair"/>
    </border>
    <border>
      <left>
        <color indexed="63"/>
      </left>
      <right style="thin"/>
      <top style="thin">
        <color indexed="23"/>
      </top>
      <bottom style="thin">
        <color indexed="23"/>
      </bottom>
    </border>
    <border>
      <left style="thin">
        <color indexed="23"/>
      </left>
      <right style="thin"/>
      <top>
        <color indexed="63"/>
      </top>
      <bottom style="thin">
        <color indexed="23"/>
      </bottom>
    </border>
    <border>
      <left>
        <color indexed="63"/>
      </left>
      <right style="thin">
        <color indexed="8"/>
      </right>
      <top style="thin"/>
      <bottom style="thin"/>
    </border>
    <border>
      <left style="thin"/>
      <right>
        <color indexed="63"/>
      </right>
      <top style="thin">
        <color indexed="8"/>
      </top>
      <bottom style="thin"/>
    </border>
    <border>
      <left>
        <color indexed="63"/>
      </left>
      <right style="thin"/>
      <top style="thin">
        <color indexed="8"/>
      </top>
      <bottom style="thin"/>
    </border>
    <border>
      <left>
        <color indexed="63"/>
      </left>
      <right style="thin">
        <color indexed="23"/>
      </right>
      <top>
        <color indexed="63"/>
      </top>
      <bottom style="thin"/>
    </border>
    <border>
      <left style="thin">
        <color indexed="23"/>
      </left>
      <right style="thin">
        <color indexed="23"/>
      </right>
      <top style="thin"/>
      <bottom style="thin"/>
    </border>
    <border>
      <left style="thin">
        <color indexed="23"/>
      </left>
      <right style="thin">
        <color indexed="23"/>
      </right>
      <top>
        <color indexed="63"/>
      </top>
      <bottom style="thin"/>
    </border>
    <border>
      <left style="thin">
        <color indexed="23"/>
      </left>
      <right style="thin">
        <color indexed="23"/>
      </right>
      <top style="thin">
        <color indexed="8"/>
      </top>
      <bottom style="thin"/>
    </border>
    <border>
      <left style="thin">
        <color indexed="23"/>
      </left>
      <right style="thin"/>
      <top style="thin">
        <color indexed="8"/>
      </top>
      <bottom style="thin"/>
    </border>
    <border>
      <left style="thin"/>
      <right style="thin"/>
      <top>
        <color indexed="63"/>
      </top>
      <bottom style="thin">
        <color indexed="23"/>
      </bottom>
    </border>
    <border>
      <left style="thin"/>
      <right>
        <color indexed="63"/>
      </right>
      <top style="thin">
        <color indexed="23"/>
      </top>
      <bottom style="hair"/>
    </border>
    <border>
      <left>
        <color indexed="24"/>
      </left>
      <right>
        <color indexed="63"/>
      </right>
      <top>
        <color indexed="63"/>
      </top>
      <bottom style="hair"/>
    </border>
    <border>
      <left>
        <color indexed="24"/>
      </left>
      <right>
        <color indexed="63"/>
      </right>
      <top style="thin"/>
      <bottom style="thin"/>
    </border>
    <border>
      <left>
        <color indexed="24"/>
      </left>
      <right>
        <color indexed="63"/>
      </right>
      <top>
        <color indexed="63"/>
      </top>
      <bottom style="thin"/>
    </border>
    <border>
      <left style="thin"/>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color indexed="8"/>
      </bottom>
    </border>
    <border>
      <left style="thin"/>
      <right style="medium"/>
      <top style="medium"/>
      <bottom>
        <color indexed="63"/>
      </bottom>
    </border>
    <border>
      <left style="thin"/>
      <right style="medium"/>
      <top>
        <color indexed="63"/>
      </top>
      <bottom style="thin">
        <color indexed="23"/>
      </bottom>
    </border>
    <border>
      <left style="thin"/>
      <right style="medium"/>
      <top>
        <color indexed="63"/>
      </top>
      <bottom style="hair"/>
    </border>
    <border>
      <left style="thin"/>
      <right style="medium"/>
      <top style="hair"/>
      <bottom style="hair"/>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style="thin"/>
      <top>
        <color indexed="63"/>
      </top>
      <bottom style="thin">
        <color indexed="23"/>
      </bottom>
    </border>
    <border>
      <left>
        <color indexed="63"/>
      </left>
      <right style="thin"/>
      <top style="medium"/>
      <bottom style="hair"/>
    </border>
    <border>
      <left>
        <color indexed="63"/>
      </left>
      <right style="thin"/>
      <top style="thin"/>
      <bottom style="thin">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9" fontId="22" fillId="0" borderId="0" applyFont="0" applyFill="0" applyBorder="0" applyAlignment="0" applyProtection="0"/>
  </cellStyleXfs>
  <cellXfs count="649">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6" fillId="0" borderId="0" xfId="0" applyNumberFormat="1" applyFont="1" applyAlignment="1">
      <alignment/>
    </xf>
    <xf numFmtId="177" fontId="6" fillId="0" borderId="0" xfId="0" applyNumberFormat="1" applyFont="1" applyAlignment="1">
      <alignment/>
    </xf>
    <xf numFmtId="177" fontId="17" fillId="0" borderId="0" xfId="0" applyNumberFormat="1" applyFont="1" applyAlignment="1">
      <alignment horizontal="centerContinuous"/>
    </xf>
    <xf numFmtId="177" fontId="6" fillId="0" borderId="0" xfId="0" applyNumberFormat="1" applyFont="1" applyAlignment="1">
      <alignment horizontal="centerContinuous"/>
    </xf>
    <xf numFmtId="177" fontId="20" fillId="0" borderId="0" xfId="0" applyNumberFormat="1" applyFont="1" applyAlignment="1">
      <alignment horizontal="centerContinuous"/>
    </xf>
    <xf numFmtId="177" fontId="19" fillId="0" borderId="0" xfId="0" applyNumberFormat="1" applyFont="1" applyAlignment="1">
      <alignment horizontal="centerContinuous"/>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8" fillId="2" borderId="0" xfId="0" applyNumberFormat="1" applyFont="1" applyFill="1" applyAlignment="1">
      <alignment horizontal="centerContinuous"/>
    </xf>
    <xf numFmtId="177" fontId="18" fillId="2" borderId="0" xfId="0" applyNumberFormat="1" applyFont="1" applyFill="1" applyAlignment="1">
      <alignment/>
    </xf>
    <xf numFmtId="177" fontId="6" fillId="0" borderId="0" xfId="0" applyNumberFormat="1" applyFont="1" applyBorder="1" applyAlignment="1">
      <alignment horizontal="centerContinuous"/>
    </xf>
    <xf numFmtId="177" fontId="5" fillId="0" borderId="2" xfId="0" applyNumberFormat="1" applyFont="1" applyBorder="1" applyAlignment="1">
      <alignment/>
    </xf>
    <xf numFmtId="3" fontId="24" fillId="0" borderId="0" xfId="0" applyNumberFormat="1" applyFont="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2" xfId="0" applyNumberFormat="1" applyFont="1" applyBorder="1" applyAlignment="1">
      <alignment horizontal="fill"/>
    </xf>
    <xf numFmtId="0" fontId="22" fillId="0" borderId="0" xfId="22">
      <alignment/>
      <protection/>
    </xf>
    <xf numFmtId="0" fontId="22" fillId="0" borderId="2" xfId="22" applyBorder="1">
      <alignment/>
      <protection/>
    </xf>
    <xf numFmtId="0" fontId="22" fillId="0" borderId="3" xfId="22" applyBorder="1">
      <alignment/>
      <protection/>
    </xf>
    <xf numFmtId="0" fontId="22" fillId="0" borderId="4" xfId="22" applyBorder="1">
      <alignment/>
      <protection/>
    </xf>
    <xf numFmtId="0" fontId="22" fillId="0" borderId="0" xfId="23" applyAlignment="1">
      <alignment horizontal="centerContinuous"/>
      <protection/>
    </xf>
    <xf numFmtId="0" fontId="22" fillId="0" borderId="0" xfId="23">
      <alignment/>
      <protection/>
    </xf>
    <xf numFmtId="0" fontId="1" fillId="0" borderId="0" xfId="23" applyFont="1">
      <alignment/>
      <protection/>
    </xf>
    <xf numFmtId="0" fontId="1" fillId="0" borderId="0" xfId="23" applyFont="1" applyAlignment="1">
      <alignment horizontal="left"/>
      <protection/>
    </xf>
    <xf numFmtId="0" fontId="22" fillId="0" borderId="0" xfId="22" applyAlignment="1">
      <alignment horizontal="centerContinuous"/>
      <protection/>
    </xf>
    <xf numFmtId="3" fontId="23" fillId="0" borderId="0" xfId="0" applyNumberFormat="1" applyFont="1" applyAlignment="1">
      <alignment/>
    </xf>
    <xf numFmtId="0" fontId="23" fillId="0" borderId="0" xfId="22" applyFont="1" applyAlignment="1">
      <alignment horizontal="centerContinuous"/>
      <protection/>
    </xf>
    <xf numFmtId="0" fontId="16" fillId="0" borderId="0" xfId="22" applyFont="1" applyAlignment="1">
      <alignment horizontal="centerContinuous"/>
      <protection/>
    </xf>
    <xf numFmtId="3" fontId="6" fillId="0" borderId="0" xfId="22" applyNumberFormat="1" applyFont="1" applyAlignment="1">
      <alignment horizontal="centerContinuous"/>
      <protection/>
    </xf>
    <xf numFmtId="0" fontId="23" fillId="0" borderId="0" xfId="23" applyFont="1">
      <alignment/>
      <protection/>
    </xf>
    <xf numFmtId="0" fontId="23" fillId="0" borderId="0" xfId="23" applyFont="1" applyAlignment="1">
      <alignment horizontal="centerContinuous"/>
      <protection/>
    </xf>
    <xf numFmtId="3" fontId="23" fillId="0" borderId="0" xfId="23" applyNumberFormat="1" applyFont="1" applyAlignment="1">
      <alignment horizontal="centerContinuous"/>
      <protection/>
    </xf>
    <xf numFmtId="0" fontId="16" fillId="0" borderId="0" xfId="23" applyFont="1" applyAlignment="1">
      <alignment horizontal="centerContinuous"/>
      <protection/>
    </xf>
    <xf numFmtId="0" fontId="26" fillId="0" borderId="5" xfId="22" applyFont="1" applyBorder="1" applyAlignment="1">
      <alignment horizontal="center"/>
      <protection/>
    </xf>
    <xf numFmtId="0" fontId="26" fillId="0" borderId="6" xfId="22" applyFont="1" applyBorder="1" applyAlignment="1">
      <alignment horizontal="centerContinuous"/>
      <protection/>
    </xf>
    <xf numFmtId="0" fontId="26" fillId="0" borderId="7" xfId="22" applyFont="1" applyBorder="1" applyAlignment="1">
      <alignment horizontal="centerContinuous"/>
      <protection/>
    </xf>
    <xf numFmtId="0" fontId="26" fillId="0" borderId="8" xfId="22" applyFont="1" applyBorder="1" applyAlignment="1">
      <alignment horizontal="centerContinuous"/>
      <protection/>
    </xf>
    <xf numFmtId="0" fontId="26" fillId="0" borderId="9" xfId="22" applyFont="1" applyBorder="1" applyAlignment="1">
      <alignment horizontal="center"/>
      <protection/>
    </xf>
    <xf numFmtId="0" fontId="26" fillId="0" borderId="10" xfId="22" applyFont="1" applyBorder="1">
      <alignment/>
      <protection/>
    </xf>
    <xf numFmtId="0" fontId="26" fillId="0" borderId="10" xfId="22" applyFont="1" applyBorder="1" applyAlignment="1">
      <alignment horizontal="center"/>
      <protection/>
    </xf>
    <xf numFmtId="0" fontId="26" fillId="0" borderId="2" xfId="22" applyFont="1" applyBorder="1" applyAlignment="1">
      <alignment horizontal="center"/>
      <protection/>
    </xf>
    <xf numFmtId="0" fontId="26" fillId="0" borderId="3" xfId="22" applyFont="1" applyBorder="1" applyAlignment="1">
      <alignment horizontal="center"/>
      <protection/>
    </xf>
    <xf numFmtId="0" fontId="16" fillId="0" borderId="11" xfId="22" applyFont="1" applyBorder="1">
      <alignment/>
      <protection/>
    </xf>
    <xf numFmtId="0" fontId="16" fillId="0" borderId="0" xfId="22" applyFont="1" applyBorder="1">
      <alignment/>
      <protection/>
    </xf>
    <xf numFmtId="0" fontId="16" fillId="0" borderId="1" xfId="22" applyFont="1" applyBorder="1">
      <alignment/>
      <protection/>
    </xf>
    <xf numFmtId="0" fontId="16" fillId="0" borderId="10" xfId="22" applyFont="1" applyBorder="1">
      <alignment/>
      <protection/>
    </xf>
    <xf numFmtId="0" fontId="16" fillId="0" borderId="2" xfId="22" applyFont="1" applyBorder="1">
      <alignment/>
      <protection/>
    </xf>
    <xf numFmtId="0" fontId="26" fillId="0" borderId="0" xfId="22" applyFont="1" applyBorder="1">
      <alignment/>
      <protection/>
    </xf>
    <xf numFmtId="5" fontId="26" fillId="0" borderId="0" xfId="22" applyNumberFormat="1" applyFont="1" applyBorder="1">
      <alignment/>
      <protection/>
    </xf>
    <xf numFmtId="5" fontId="26" fillId="0" borderId="11" xfId="22" applyNumberFormat="1" applyFont="1" applyBorder="1">
      <alignment/>
      <protection/>
    </xf>
    <xf numFmtId="0" fontId="16" fillId="0" borderId="4" xfId="22" applyFont="1" applyBorder="1">
      <alignment/>
      <protection/>
    </xf>
    <xf numFmtId="0" fontId="16" fillId="0" borderId="3" xfId="22" applyFont="1" applyBorder="1">
      <alignment/>
      <protection/>
    </xf>
    <xf numFmtId="0" fontId="16" fillId="0" borderId="0" xfId="22" applyFont="1">
      <alignment/>
      <protection/>
    </xf>
    <xf numFmtId="0" fontId="26" fillId="0" borderId="12" xfId="22" applyFont="1" applyBorder="1" applyAlignment="1">
      <alignment horizontal="left"/>
      <protection/>
    </xf>
    <xf numFmtId="0" fontId="16" fillId="0" borderId="0" xfId="23" applyFont="1">
      <alignment/>
      <protection/>
    </xf>
    <xf numFmtId="0" fontId="16" fillId="0" borderId="11" xfId="23" applyFont="1" applyBorder="1">
      <alignment/>
      <protection/>
    </xf>
    <xf numFmtId="0" fontId="16" fillId="0" borderId="12" xfId="23" applyFont="1" applyBorder="1">
      <alignment/>
      <protection/>
    </xf>
    <xf numFmtId="0" fontId="16" fillId="0" borderId="1" xfId="23" applyFont="1" applyBorder="1">
      <alignment/>
      <protection/>
    </xf>
    <xf numFmtId="0" fontId="26" fillId="0" borderId="11" xfId="23" applyFont="1" applyBorder="1">
      <alignment/>
      <protection/>
    </xf>
    <xf numFmtId="183" fontId="16" fillId="0" borderId="12" xfId="15" applyNumberFormat="1" applyFont="1" applyBorder="1" applyAlignment="1">
      <alignment/>
    </xf>
    <xf numFmtId="183" fontId="26" fillId="0" borderId="0" xfId="15" applyNumberFormat="1" applyFont="1" applyAlignment="1">
      <alignment/>
    </xf>
    <xf numFmtId="0" fontId="26" fillId="0" borderId="11" xfId="23" applyFont="1" applyBorder="1" applyAlignment="1">
      <alignment wrapText="1"/>
      <protection/>
    </xf>
    <xf numFmtId="0" fontId="26" fillId="0" borderId="10" xfId="23" applyFont="1" applyBorder="1">
      <alignment/>
      <protection/>
    </xf>
    <xf numFmtId="183" fontId="26" fillId="0" borderId="4" xfId="15" applyNumberFormat="1" applyFont="1" applyBorder="1" applyAlignment="1">
      <alignment/>
    </xf>
    <xf numFmtId="183" fontId="26" fillId="0" borderId="3" xfId="15" applyNumberFormat="1" applyFont="1" applyBorder="1" applyAlignment="1">
      <alignment/>
    </xf>
    <xf numFmtId="185" fontId="26" fillId="0" borderId="13" xfId="17" applyNumberFormat="1" applyFont="1" applyBorder="1" applyAlignment="1">
      <alignment horizontal="left"/>
    </xf>
    <xf numFmtId="0" fontId="26" fillId="0" borderId="0" xfId="23" applyFont="1" applyBorder="1" applyAlignment="1">
      <alignment horizontal="left"/>
      <protection/>
    </xf>
    <xf numFmtId="183" fontId="26" fillId="0" borderId="0" xfId="23" applyNumberFormat="1" applyFont="1" applyBorder="1" applyAlignment="1">
      <alignment horizontal="left"/>
      <protection/>
    </xf>
    <xf numFmtId="185" fontId="26" fillId="0" borderId="0" xfId="17" applyNumberFormat="1" applyFont="1" applyBorder="1" applyAlignment="1">
      <alignment horizontal="left"/>
    </xf>
    <xf numFmtId="177" fontId="25" fillId="0" borderId="0" xfId="0" applyNumberFormat="1" applyFont="1" applyAlignment="1">
      <alignment horizontal="centerContinuous"/>
    </xf>
    <xf numFmtId="177" fontId="16" fillId="0" borderId="0" xfId="0" applyNumberFormat="1" applyFont="1" applyAlignment="1">
      <alignment horizontal="centerContinuous"/>
    </xf>
    <xf numFmtId="177" fontId="32" fillId="2" borderId="14" xfId="0" applyNumberFormat="1" applyFont="1" applyFill="1" applyBorder="1" applyAlignment="1">
      <alignment/>
    </xf>
    <xf numFmtId="177" fontId="32" fillId="2" borderId="15" xfId="0" applyNumberFormat="1" applyFont="1" applyFill="1" applyBorder="1" applyAlignment="1">
      <alignment/>
    </xf>
    <xf numFmtId="177" fontId="31" fillId="2" borderId="12" xfId="0" applyNumberFormat="1" applyFont="1" applyFill="1" applyBorder="1" applyAlignment="1">
      <alignment/>
    </xf>
    <xf numFmtId="177" fontId="31" fillId="2" borderId="16" xfId="0" applyNumberFormat="1" applyFont="1" applyFill="1" applyBorder="1" applyAlignment="1">
      <alignment horizontal="center"/>
    </xf>
    <xf numFmtId="177" fontId="31" fillId="2" borderId="0" xfId="0" applyNumberFormat="1" applyFont="1" applyFill="1" applyBorder="1" applyAlignment="1">
      <alignment horizontal="center"/>
    </xf>
    <xf numFmtId="177" fontId="31" fillId="2" borderId="17" xfId="0" applyNumberFormat="1" applyFont="1" applyFill="1" applyBorder="1" applyAlignment="1">
      <alignment horizontal="center"/>
    </xf>
    <xf numFmtId="177" fontId="31" fillId="2" borderId="18" xfId="0" applyNumberFormat="1" applyFont="1" applyFill="1" applyBorder="1" applyAlignment="1">
      <alignment horizontal="center"/>
    </xf>
    <xf numFmtId="177" fontId="31" fillId="2" borderId="12" xfId="0" applyNumberFormat="1" applyFont="1" applyFill="1" applyBorder="1" applyAlignment="1">
      <alignment horizontal="center"/>
    </xf>
    <xf numFmtId="177" fontId="31" fillId="2" borderId="19" xfId="0" applyNumberFormat="1" applyFont="1" applyFill="1" applyBorder="1" applyAlignment="1">
      <alignment horizontal="center"/>
    </xf>
    <xf numFmtId="177" fontId="31" fillId="2" borderId="2" xfId="0" applyNumberFormat="1" applyFont="1" applyFill="1" applyBorder="1" applyAlignment="1">
      <alignment horizontal="center"/>
    </xf>
    <xf numFmtId="177" fontId="31" fillId="2" borderId="1" xfId="0" applyNumberFormat="1" applyFont="1" applyFill="1" applyBorder="1" applyAlignment="1">
      <alignment horizontal="center"/>
    </xf>
    <xf numFmtId="177" fontId="31" fillId="2" borderId="11" xfId="0" applyNumberFormat="1" applyFont="1" applyFill="1" applyBorder="1" applyAlignment="1">
      <alignment horizontal="center"/>
    </xf>
    <xf numFmtId="0" fontId="0" fillId="0" borderId="0" xfId="0" applyBorder="1" applyAlignment="1">
      <alignment vertical="top" wrapText="1"/>
    </xf>
    <xf numFmtId="177" fontId="28" fillId="2" borderId="0" xfId="0" applyNumberFormat="1" applyFont="1" applyFill="1" applyAlignment="1">
      <alignment/>
    </xf>
    <xf numFmtId="177" fontId="28" fillId="2" borderId="1" xfId="0" applyNumberFormat="1" applyFont="1" applyFill="1" applyBorder="1" applyAlignment="1">
      <alignment/>
    </xf>
    <xf numFmtId="177" fontId="28" fillId="2" borderId="2" xfId="0" applyNumberFormat="1" applyFont="1" applyFill="1" applyBorder="1" applyAlignment="1">
      <alignment/>
    </xf>
    <xf numFmtId="3" fontId="16" fillId="0" borderId="0" xfId="0" applyNumberFormat="1" applyFont="1" applyAlignment="1">
      <alignment horizontal="centerContinuous"/>
    </xf>
    <xf numFmtId="0" fontId="34"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0" xfId="0" applyNumberFormat="1" applyFont="1" applyFill="1" applyBorder="1" applyAlignment="1">
      <alignment/>
    </xf>
    <xf numFmtId="177" fontId="13" fillId="2" borderId="20" xfId="0" applyNumberFormat="1" applyFont="1" applyFill="1" applyBorder="1" applyAlignment="1">
      <alignment/>
    </xf>
    <xf numFmtId="177" fontId="13" fillId="2" borderId="21" xfId="0" applyNumberFormat="1" applyFont="1" applyFill="1" applyBorder="1" applyAlignment="1">
      <alignment/>
    </xf>
    <xf numFmtId="177" fontId="13" fillId="2" borderId="22" xfId="0" applyNumberFormat="1" applyFont="1" applyFill="1" applyBorder="1" applyAlignment="1">
      <alignment/>
    </xf>
    <xf numFmtId="177" fontId="13" fillId="2" borderId="23" xfId="0" applyNumberFormat="1" applyFont="1" applyFill="1" applyBorder="1" applyAlignment="1">
      <alignment/>
    </xf>
    <xf numFmtId="177" fontId="16" fillId="0" borderId="23" xfId="0" applyNumberFormat="1" applyFont="1" applyBorder="1" applyAlignment="1">
      <alignment/>
    </xf>
    <xf numFmtId="177" fontId="16" fillId="0" borderId="22" xfId="0" applyNumberFormat="1" applyFont="1" applyBorder="1" applyAlignment="1">
      <alignment/>
    </xf>
    <xf numFmtId="177" fontId="5" fillId="0" borderId="1" xfId="0" applyNumberFormat="1" applyFont="1" applyBorder="1" applyAlignment="1">
      <alignment/>
    </xf>
    <xf numFmtId="177" fontId="5" fillId="0" borderId="3" xfId="0" applyNumberFormat="1" applyFont="1" applyBorder="1" applyAlignment="1">
      <alignment/>
    </xf>
    <xf numFmtId="177" fontId="30" fillId="0" borderId="2" xfId="0" applyNumberFormat="1" applyFont="1" applyBorder="1" applyAlignment="1">
      <alignment/>
    </xf>
    <xf numFmtId="5" fontId="30" fillId="0" borderId="2" xfId="0" applyNumberFormat="1" applyFont="1" applyBorder="1" applyAlignment="1">
      <alignment/>
    </xf>
    <xf numFmtId="5" fontId="30" fillId="0" borderId="3" xfId="0" applyNumberFormat="1" applyFont="1" applyBorder="1" applyAlignment="1">
      <alignment/>
    </xf>
    <xf numFmtId="177" fontId="5" fillId="0" borderId="12" xfId="0" applyNumberFormat="1" applyFont="1" applyBorder="1" applyAlignment="1">
      <alignment/>
    </xf>
    <xf numFmtId="177" fontId="6" fillId="0" borderId="4" xfId="0" applyNumberFormat="1" applyFont="1" applyBorder="1" applyAlignment="1">
      <alignment/>
    </xf>
    <xf numFmtId="177" fontId="5" fillId="0" borderId="24" xfId="0" applyNumberFormat="1" applyFont="1" applyBorder="1" applyAlignment="1">
      <alignment/>
    </xf>
    <xf numFmtId="177" fontId="5" fillId="0" borderId="25" xfId="0" applyNumberFormat="1" applyFont="1" applyBorder="1" applyAlignment="1">
      <alignment/>
    </xf>
    <xf numFmtId="177" fontId="30" fillId="0" borderId="25" xfId="0" applyNumberFormat="1" applyFont="1" applyBorder="1" applyAlignment="1">
      <alignment horizontal="centerContinuous"/>
    </xf>
    <xf numFmtId="177" fontId="30" fillId="0" borderId="9" xfId="0" applyNumberFormat="1" applyFont="1" applyBorder="1" applyAlignment="1">
      <alignment horizontal="centerContinuous"/>
    </xf>
    <xf numFmtId="177" fontId="30" fillId="0" borderId="26" xfId="0" applyNumberFormat="1" applyFont="1" applyBorder="1" applyAlignment="1">
      <alignment horizontal="right"/>
    </xf>
    <xf numFmtId="177" fontId="30" fillId="0" borderId="27" xfId="0" applyNumberFormat="1" applyFont="1" applyBorder="1" applyAlignment="1">
      <alignment/>
    </xf>
    <xf numFmtId="177" fontId="5" fillId="0" borderId="6" xfId="0" applyNumberFormat="1" applyFont="1" applyBorder="1" applyAlignment="1">
      <alignment/>
    </xf>
    <xf numFmtId="177" fontId="5" fillId="0" borderId="7" xfId="0" applyNumberFormat="1" applyFont="1" applyBorder="1" applyAlignment="1">
      <alignment/>
    </xf>
    <xf numFmtId="177" fontId="5" fillId="0" borderId="8" xfId="0" applyNumberFormat="1" applyFont="1" applyBorder="1" applyAlignment="1">
      <alignment/>
    </xf>
    <xf numFmtId="177" fontId="5" fillId="0" borderId="28" xfId="0" applyNumberFormat="1" applyFont="1" applyBorder="1" applyAlignment="1">
      <alignment/>
    </xf>
    <xf numFmtId="177" fontId="5" fillId="0" borderId="20" xfId="0" applyNumberFormat="1" applyFont="1" applyBorder="1" applyAlignment="1">
      <alignment/>
    </xf>
    <xf numFmtId="177" fontId="5" fillId="0" borderId="22" xfId="0" applyNumberFormat="1" applyFont="1" applyBorder="1" applyAlignment="1">
      <alignment/>
    </xf>
    <xf numFmtId="177" fontId="5" fillId="0" borderId="4" xfId="0" applyNumberFormat="1" applyFont="1" applyBorder="1" applyAlignment="1">
      <alignment horizontal="left"/>
    </xf>
    <xf numFmtId="177" fontId="5" fillId="0" borderId="4" xfId="0" applyNumberFormat="1" applyFont="1" applyBorder="1" applyAlignment="1">
      <alignment/>
    </xf>
    <xf numFmtId="177" fontId="30" fillId="0" borderId="24" xfId="0" applyNumberFormat="1" applyFont="1" applyBorder="1" applyAlignment="1">
      <alignment horizontal="centerContinuous"/>
    </xf>
    <xf numFmtId="0" fontId="21" fillId="0" borderId="25" xfId="0" applyFont="1" applyBorder="1" applyAlignment="1">
      <alignment/>
    </xf>
    <xf numFmtId="0" fontId="21" fillId="0" borderId="24" xfId="0" applyFont="1" applyBorder="1" applyAlignment="1">
      <alignment/>
    </xf>
    <xf numFmtId="177" fontId="30" fillId="0" borderId="4" xfId="0" applyNumberFormat="1" applyFont="1" applyBorder="1" applyAlignment="1">
      <alignment/>
    </xf>
    <xf numFmtId="0" fontId="16" fillId="0" borderId="23" xfId="22" applyFont="1" applyBorder="1">
      <alignment/>
      <protection/>
    </xf>
    <xf numFmtId="177" fontId="6" fillId="0" borderId="1" xfId="0" applyNumberFormat="1" applyFont="1" applyBorder="1" applyAlignment="1">
      <alignment/>
    </xf>
    <xf numFmtId="177" fontId="6" fillId="0" borderId="2" xfId="0" applyNumberFormat="1" applyFont="1" applyBorder="1" applyAlignment="1">
      <alignment horizontal="fill"/>
    </xf>
    <xf numFmtId="3" fontId="6" fillId="0" borderId="12" xfId="0" applyNumberFormat="1" applyFont="1" applyBorder="1" applyAlignment="1">
      <alignment/>
    </xf>
    <xf numFmtId="177" fontId="6" fillId="0" borderId="4" xfId="0" applyNumberFormat="1" applyFont="1" applyBorder="1" applyAlignment="1">
      <alignment/>
    </xf>
    <xf numFmtId="3" fontId="6" fillId="0" borderId="28" xfId="0" applyNumberFormat="1" applyFont="1" applyBorder="1" applyAlignment="1">
      <alignment/>
    </xf>
    <xf numFmtId="3" fontId="6" fillId="0" borderId="20" xfId="0" applyNumberFormat="1" applyFont="1" applyBorder="1" applyAlignment="1">
      <alignment/>
    </xf>
    <xf numFmtId="3" fontId="6" fillId="0" borderId="20" xfId="0" applyNumberFormat="1" applyFont="1" applyBorder="1" applyAlignment="1">
      <alignment horizontal="fill"/>
    </xf>
    <xf numFmtId="177" fontId="6" fillId="0" borderId="20" xfId="0" applyNumberFormat="1" applyFont="1" applyBorder="1" applyAlignment="1">
      <alignment horizontal="fill"/>
    </xf>
    <xf numFmtId="177" fontId="6" fillId="0" borderId="28" xfId="0" applyNumberFormat="1" applyFont="1" applyBorder="1" applyAlignment="1">
      <alignment/>
    </xf>
    <xf numFmtId="177" fontId="6" fillId="0" borderId="20" xfId="0" applyNumberFormat="1" applyFont="1" applyBorder="1" applyAlignment="1">
      <alignment/>
    </xf>
    <xf numFmtId="3" fontId="6" fillId="0" borderId="26" xfId="0" applyNumberFormat="1" applyFont="1" applyBorder="1" applyAlignment="1">
      <alignment/>
    </xf>
    <xf numFmtId="177" fontId="6" fillId="0" borderId="26" xfId="0" applyNumberFormat="1" applyFont="1" applyBorder="1" applyAlignment="1">
      <alignment/>
    </xf>
    <xf numFmtId="177" fontId="6" fillId="0" borderId="27" xfId="0" applyNumberFormat="1" applyFont="1" applyBorder="1" applyAlignment="1">
      <alignment/>
    </xf>
    <xf numFmtId="0" fontId="0" fillId="0" borderId="29" xfId="0" applyBorder="1" applyAlignment="1">
      <alignment/>
    </xf>
    <xf numFmtId="3" fontId="6" fillId="0" borderId="20" xfId="0" applyNumberFormat="1" applyFont="1" applyFill="1" applyBorder="1" applyAlignment="1">
      <alignment/>
    </xf>
    <xf numFmtId="177" fontId="23" fillId="0" borderId="5" xfId="0" applyNumberFormat="1" applyFont="1" applyBorder="1" applyAlignment="1">
      <alignment horizontal="center"/>
    </xf>
    <xf numFmtId="177" fontId="23" fillId="0" borderId="30" xfId="0" applyNumberFormat="1" applyFont="1" applyBorder="1" applyAlignment="1">
      <alignment horizontal="center"/>
    </xf>
    <xf numFmtId="177" fontId="6" fillId="0" borderId="11" xfId="0" applyNumberFormat="1" applyFont="1" applyBorder="1" applyAlignment="1">
      <alignment/>
    </xf>
    <xf numFmtId="177" fontId="6" fillId="0" borderId="23" xfId="0" applyNumberFormat="1" applyFont="1" applyBorder="1" applyAlignment="1">
      <alignment/>
    </xf>
    <xf numFmtId="177" fontId="6" fillId="0" borderId="10" xfId="0" applyNumberFormat="1" applyFont="1" applyBorder="1" applyAlignment="1">
      <alignment/>
    </xf>
    <xf numFmtId="177" fontId="23" fillId="0" borderId="5" xfId="0" applyNumberFormat="1" applyFont="1" applyBorder="1" applyAlignment="1">
      <alignment/>
    </xf>
    <xf numFmtId="3" fontId="35" fillId="0" borderId="0" xfId="0" applyNumberFormat="1" applyFont="1" applyAlignment="1">
      <alignment horizontal="centerContinuous"/>
    </xf>
    <xf numFmtId="3" fontId="36" fillId="0" borderId="0" xfId="0" applyNumberFormat="1" applyFont="1" applyAlignment="1">
      <alignment horizontal="centerContinuous"/>
    </xf>
    <xf numFmtId="0" fontId="6" fillId="0" borderId="29" xfId="0" applyFont="1" applyBorder="1" applyAlignment="1">
      <alignment/>
    </xf>
    <xf numFmtId="0" fontId="6" fillId="0" borderId="31" xfId="0" applyFont="1" applyBorder="1" applyAlignment="1">
      <alignment/>
    </xf>
    <xf numFmtId="3" fontId="23" fillId="0" borderId="2" xfId="0" applyNumberFormat="1" applyFont="1" applyBorder="1" applyAlignment="1">
      <alignment horizontal="fill"/>
    </xf>
    <xf numFmtId="177" fontId="23" fillId="0" borderId="2" xfId="0" applyNumberFormat="1" applyFont="1" applyBorder="1" applyAlignment="1">
      <alignment horizontal="fill"/>
    </xf>
    <xf numFmtId="177" fontId="23" fillId="0" borderId="10" xfId="0" applyNumberFormat="1" applyFont="1" applyBorder="1" applyAlignment="1">
      <alignment/>
    </xf>
    <xf numFmtId="3" fontId="23" fillId="0" borderId="4" xfId="0" applyNumberFormat="1" applyFont="1" applyBorder="1" applyAlignment="1">
      <alignment/>
    </xf>
    <xf numFmtId="3" fontId="35" fillId="0" borderId="0" xfId="0" applyNumberFormat="1" applyFont="1" applyAlignment="1">
      <alignment/>
    </xf>
    <xf numFmtId="177" fontId="13" fillId="2" borderId="2" xfId="0" applyNumberFormat="1" applyFont="1" applyFill="1" applyBorder="1" applyAlignment="1">
      <alignment horizontal="left"/>
    </xf>
    <xf numFmtId="177" fontId="13" fillId="2" borderId="2" xfId="0" applyNumberFormat="1" applyFont="1" applyFill="1" applyBorder="1" applyAlignment="1">
      <alignment/>
    </xf>
    <xf numFmtId="177" fontId="13" fillId="2" borderId="3" xfId="0" applyNumberFormat="1" applyFont="1" applyFill="1" applyBorder="1" applyAlignment="1">
      <alignment/>
    </xf>
    <xf numFmtId="177" fontId="13" fillId="2" borderId="24" xfId="0" applyNumberFormat="1" applyFont="1" applyFill="1" applyBorder="1" applyAlignment="1">
      <alignment/>
    </xf>
    <xf numFmtId="177" fontId="13" fillId="2" borderId="25" xfId="0" applyNumberFormat="1" applyFont="1" applyFill="1" applyBorder="1" applyAlignment="1">
      <alignment/>
    </xf>
    <xf numFmtId="177" fontId="13" fillId="2" borderId="26" xfId="0" applyNumberFormat="1" applyFont="1" applyFill="1" applyBorder="1" applyAlignment="1">
      <alignment/>
    </xf>
    <xf numFmtId="177" fontId="13" fillId="2" borderId="12" xfId="0" applyNumberFormat="1" applyFont="1" applyFill="1" applyBorder="1" applyAlignment="1">
      <alignment/>
    </xf>
    <xf numFmtId="177" fontId="13" fillId="2" borderId="9" xfId="0" applyNumberFormat="1" applyFont="1" applyFill="1" applyBorder="1" applyAlignment="1">
      <alignment/>
    </xf>
    <xf numFmtId="177" fontId="13" fillId="2" borderId="32" xfId="0" applyNumberFormat="1" applyFont="1" applyFill="1" applyBorder="1" applyAlignment="1">
      <alignment/>
    </xf>
    <xf numFmtId="177" fontId="31" fillId="2" borderId="6" xfId="0" applyNumberFormat="1" applyFont="1" applyFill="1" applyBorder="1" applyAlignment="1">
      <alignment horizontal="centerContinuous"/>
    </xf>
    <xf numFmtId="177" fontId="31" fillId="2" borderId="7" xfId="0" applyNumberFormat="1" applyFont="1" applyFill="1" applyBorder="1" applyAlignment="1">
      <alignment horizontal="centerContinuous"/>
    </xf>
    <xf numFmtId="177" fontId="31" fillId="2" borderId="7" xfId="0" applyNumberFormat="1" applyFont="1" applyFill="1" applyBorder="1" applyAlignment="1">
      <alignment/>
    </xf>
    <xf numFmtId="177" fontId="31" fillId="2" borderId="8" xfId="0" applyNumberFormat="1" applyFont="1" applyFill="1" applyBorder="1" applyAlignment="1">
      <alignment horizontal="centerContinuous"/>
    </xf>
    <xf numFmtId="177" fontId="31" fillId="2" borderId="27" xfId="0" applyNumberFormat="1" applyFont="1" applyFill="1" applyBorder="1" applyAlignment="1">
      <alignment horizontal="right"/>
    </xf>
    <xf numFmtId="177" fontId="31" fillId="2" borderId="26" xfId="0" applyNumberFormat="1" applyFont="1" applyFill="1" applyBorder="1" applyAlignment="1">
      <alignment horizontal="right"/>
    </xf>
    <xf numFmtId="177" fontId="31" fillId="2" borderId="27" xfId="0" applyNumberFormat="1" applyFont="1" applyFill="1" applyBorder="1" applyAlignment="1">
      <alignment/>
    </xf>
    <xf numFmtId="177" fontId="31" fillId="2" borderId="26" xfId="0" applyNumberFormat="1" applyFont="1" applyFill="1" applyBorder="1" applyAlignment="1">
      <alignment/>
    </xf>
    <xf numFmtId="177" fontId="31" fillId="2" borderId="32" xfId="0" applyNumberFormat="1" applyFont="1" applyFill="1" applyBorder="1" applyAlignment="1">
      <alignment horizontal="right"/>
    </xf>
    <xf numFmtId="177" fontId="13" fillId="2" borderId="20" xfId="0" applyNumberFormat="1" applyFont="1" applyFill="1" applyBorder="1" applyAlignment="1">
      <alignment horizontal="left"/>
    </xf>
    <xf numFmtId="177" fontId="13" fillId="2" borderId="28" xfId="0" applyNumberFormat="1" applyFont="1" applyFill="1" applyBorder="1" applyAlignment="1">
      <alignment/>
    </xf>
    <xf numFmtId="177" fontId="15" fillId="2" borderId="20" xfId="0" applyNumberFormat="1" applyFont="1" applyFill="1" applyBorder="1" applyAlignment="1">
      <alignment horizontal="left"/>
    </xf>
    <xf numFmtId="177" fontId="15" fillId="2" borderId="28" xfId="0" applyNumberFormat="1" applyFont="1" applyFill="1" applyBorder="1" applyAlignment="1">
      <alignment/>
    </xf>
    <xf numFmtId="177" fontId="15" fillId="2" borderId="20" xfId="0" applyNumberFormat="1" applyFont="1" applyFill="1" applyBorder="1" applyAlignment="1">
      <alignment/>
    </xf>
    <xf numFmtId="177" fontId="15" fillId="2" borderId="22" xfId="0" applyNumberFormat="1" applyFont="1" applyFill="1" applyBorder="1" applyAlignment="1">
      <alignment/>
    </xf>
    <xf numFmtId="177" fontId="13" fillId="2" borderId="28" xfId="0" applyNumberFormat="1" applyFont="1" applyFill="1" applyBorder="1" applyAlignment="1">
      <alignment horizontal="right"/>
    </xf>
    <xf numFmtId="177" fontId="13" fillId="2" borderId="20" xfId="0" applyNumberFormat="1" applyFont="1" applyFill="1" applyBorder="1" applyAlignment="1">
      <alignment horizontal="right"/>
    </xf>
    <xf numFmtId="182" fontId="13" fillId="2" borderId="20" xfId="0" applyNumberFormat="1" applyFont="1" applyFill="1" applyBorder="1" applyAlignment="1">
      <alignment/>
    </xf>
    <xf numFmtId="177" fontId="6" fillId="0" borderId="33" xfId="0" applyNumberFormat="1" applyFont="1" applyBorder="1" applyAlignment="1">
      <alignment/>
    </xf>
    <xf numFmtId="177" fontId="33" fillId="0" borderId="34" xfId="0" applyNumberFormat="1" applyFont="1" applyBorder="1" applyAlignment="1">
      <alignment/>
    </xf>
    <xf numFmtId="177" fontId="30" fillId="0" borderId="27" xfId="0" applyNumberFormat="1" applyFont="1" applyBorder="1" applyAlignment="1">
      <alignment horizontal="right"/>
    </xf>
    <xf numFmtId="177" fontId="30" fillId="0" borderId="32" xfId="0" applyNumberFormat="1" applyFont="1" applyBorder="1" applyAlignment="1">
      <alignment horizontal="right"/>
    </xf>
    <xf numFmtId="177" fontId="28" fillId="2" borderId="12" xfId="0" applyNumberFormat="1" applyFont="1" applyFill="1" applyBorder="1" applyAlignment="1">
      <alignment/>
    </xf>
    <xf numFmtId="177" fontId="28" fillId="2" borderId="4" xfId="0" applyNumberFormat="1" applyFont="1" applyFill="1" applyBorder="1" applyAlignment="1">
      <alignment/>
    </xf>
    <xf numFmtId="177" fontId="29" fillId="2" borderId="27" xfId="0" applyNumberFormat="1" applyFont="1" applyFill="1" applyBorder="1" applyAlignment="1">
      <alignment/>
    </xf>
    <xf numFmtId="177" fontId="29" fillId="2" borderId="26" xfId="0" applyNumberFormat="1" applyFont="1" applyFill="1" applyBorder="1" applyAlignment="1">
      <alignment/>
    </xf>
    <xf numFmtId="177" fontId="29" fillId="2" borderId="26" xfId="0" applyNumberFormat="1" applyFont="1" applyFill="1" applyBorder="1" applyAlignment="1">
      <alignment horizontal="right"/>
    </xf>
    <xf numFmtId="177" fontId="29" fillId="2" borderId="2" xfId="0" applyNumberFormat="1" applyFont="1" applyFill="1" applyBorder="1" applyAlignment="1">
      <alignment horizontal="centerContinuous"/>
    </xf>
    <xf numFmtId="177" fontId="29" fillId="2" borderId="4" xfId="0" applyNumberFormat="1" applyFont="1" applyFill="1" applyBorder="1" applyAlignment="1">
      <alignment horizontal="centerContinuous"/>
    </xf>
    <xf numFmtId="177" fontId="29" fillId="2" borderId="27" xfId="0" applyNumberFormat="1" applyFont="1" applyFill="1" applyBorder="1" applyAlignment="1">
      <alignment horizontal="right"/>
    </xf>
    <xf numFmtId="177" fontId="29" fillId="2" borderId="3" xfId="0" applyNumberFormat="1" applyFont="1" applyFill="1" applyBorder="1" applyAlignment="1">
      <alignment horizontal="centerContinuous"/>
    </xf>
    <xf numFmtId="177" fontId="29" fillId="2" borderId="32" xfId="0" applyNumberFormat="1" applyFont="1" applyFill="1" applyBorder="1" applyAlignment="1">
      <alignment horizontal="right"/>
    </xf>
    <xf numFmtId="177" fontId="28" fillId="2" borderId="3" xfId="0" applyNumberFormat="1" applyFont="1" applyFill="1" applyBorder="1" applyAlignment="1">
      <alignment/>
    </xf>
    <xf numFmtId="177" fontId="28" fillId="2" borderId="12" xfId="0" applyNumberFormat="1" applyFont="1" applyFill="1" applyBorder="1" applyAlignment="1">
      <alignment horizontal="left"/>
    </xf>
    <xf numFmtId="177" fontId="28" fillId="2" borderId="4" xfId="0" applyNumberFormat="1" applyFont="1" applyFill="1" applyBorder="1" applyAlignment="1">
      <alignment horizontal="left"/>
    </xf>
    <xf numFmtId="177" fontId="37" fillId="2" borderId="0" xfId="0" applyNumberFormat="1" applyFont="1" applyFill="1" applyAlignment="1">
      <alignment/>
    </xf>
    <xf numFmtId="177" fontId="38" fillId="2" borderId="0" xfId="0" applyNumberFormat="1" applyFont="1" applyFill="1" applyAlignment="1">
      <alignment horizontal="centerContinuous"/>
    </xf>
    <xf numFmtId="177" fontId="39" fillId="2" borderId="0" xfId="0" applyNumberFormat="1" applyFont="1" applyFill="1" applyAlignment="1">
      <alignment horizontal="centerContinuous"/>
    </xf>
    <xf numFmtId="177" fontId="38" fillId="2" borderId="0" xfId="0" applyNumberFormat="1" applyFont="1" applyFill="1" applyAlignment="1">
      <alignment/>
    </xf>
    <xf numFmtId="177" fontId="28" fillId="2" borderId="28" xfId="0" applyNumberFormat="1" applyFont="1" applyFill="1" applyBorder="1" applyAlignment="1">
      <alignment horizontal="left"/>
    </xf>
    <xf numFmtId="177" fontId="28" fillId="2" borderId="20" xfId="0" applyNumberFormat="1" applyFont="1" applyFill="1" applyBorder="1" applyAlignment="1">
      <alignment/>
    </xf>
    <xf numFmtId="177" fontId="28" fillId="2" borderId="28" xfId="0" applyNumberFormat="1" applyFont="1" applyFill="1" applyBorder="1" applyAlignment="1">
      <alignment/>
    </xf>
    <xf numFmtId="177" fontId="28" fillId="2" borderId="22" xfId="0" applyNumberFormat="1" applyFont="1" applyFill="1" applyBorder="1" applyAlignment="1">
      <alignment/>
    </xf>
    <xf numFmtId="177" fontId="28" fillId="2" borderId="7" xfId="0" applyNumberFormat="1" applyFont="1" applyFill="1" applyBorder="1" applyAlignment="1">
      <alignment/>
    </xf>
    <xf numFmtId="177" fontId="28" fillId="2" borderId="8" xfId="0" applyNumberFormat="1" applyFont="1" applyFill="1" applyBorder="1" applyAlignment="1">
      <alignment/>
    </xf>
    <xf numFmtId="177" fontId="28" fillId="2" borderId="28" xfId="0" applyNumberFormat="1" applyFont="1" applyFill="1" applyBorder="1" applyAlignment="1">
      <alignment horizontal="right"/>
    </xf>
    <xf numFmtId="183" fontId="16" fillId="0" borderId="4" xfId="15" applyNumberFormat="1" applyFont="1" applyBorder="1" applyAlignment="1">
      <alignment/>
    </xf>
    <xf numFmtId="183" fontId="16" fillId="0" borderId="3" xfId="15" applyNumberFormat="1" applyFont="1" applyBorder="1" applyAlignment="1">
      <alignment/>
    </xf>
    <xf numFmtId="183" fontId="26" fillId="0" borderId="11" xfId="15" applyNumberFormat="1" applyFont="1" applyBorder="1" applyAlignment="1">
      <alignment/>
    </xf>
    <xf numFmtId="183" fontId="16" fillId="0" borderId="11" xfId="15" applyNumberFormat="1" applyFont="1" applyBorder="1" applyAlignment="1">
      <alignment/>
    </xf>
    <xf numFmtId="183" fontId="26" fillId="0" borderId="35" xfId="23" applyNumberFormat="1" applyFont="1" applyBorder="1" applyAlignment="1">
      <alignment horizontal="left"/>
      <protection/>
    </xf>
    <xf numFmtId="0" fontId="26" fillId="0" borderId="36" xfId="23" applyFont="1" applyBorder="1" applyAlignment="1">
      <alignment horizontal="left"/>
      <protection/>
    </xf>
    <xf numFmtId="0" fontId="26" fillId="0" borderId="37" xfId="23" applyFont="1" applyBorder="1" applyAlignment="1">
      <alignment horizontal="left"/>
      <protection/>
    </xf>
    <xf numFmtId="0" fontId="22" fillId="0" borderId="0" xfId="22" applyBorder="1">
      <alignment/>
      <protection/>
    </xf>
    <xf numFmtId="177" fontId="4" fillId="0" borderId="26" xfId="0" applyNumberFormat="1" applyFont="1" applyBorder="1" applyAlignment="1">
      <alignment/>
    </xf>
    <xf numFmtId="177" fontId="30" fillId="0" borderId="26" xfId="0" applyNumberFormat="1" applyFont="1" applyBorder="1" applyAlignment="1">
      <alignment horizontal="center"/>
    </xf>
    <xf numFmtId="177" fontId="30" fillId="0" borderId="12" xfId="0" applyNumberFormat="1" applyFont="1" applyBorder="1" applyAlignment="1">
      <alignment horizontal="centerContinuous"/>
    </xf>
    <xf numFmtId="177" fontId="30" fillId="0" borderId="0" xfId="0" applyNumberFormat="1" applyFont="1" applyBorder="1" applyAlignment="1">
      <alignment horizontal="centerContinuous"/>
    </xf>
    <xf numFmtId="177" fontId="30" fillId="0" borderId="0" xfId="0" applyNumberFormat="1" applyFont="1" applyBorder="1" applyAlignment="1">
      <alignment/>
    </xf>
    <xf numFmtId="177" fontId="30" fillId="0" borderId="1" xfId="0" applyNumberFormat="1" applyFont="1" applyBorder="1" applyAlignment="1">
      <alignment horizontal="centerContinuous"/>
    </xf>
    <xf numFmtId="0" fontId="0" fillId="0" borderId="9" xfId="0" applyFill="1" applyBorder="1" applyAlignment="1">
      <alignment/>
    </xf>
    <xf numFmtId="0" fontId="17" fillId="0" borderId="0" xfId="0" applyFont="1" applyAlignment="1">
      <alignment/>
    </xf>
    <xf numFmtId="177" fontId="6" fillId="0" borderId="38" xfId="0" applyNumberFormat="1" applyFont="1" applyBorder="1" applyAlignment="1">
      <alignment/>
    </xf>
    <xf numFmtId="177" fontId="13" fillId="2" borderId="39" xfId="0" applyNumberFormat="1" applyFont="1" applyFill="1" applyBorder="1" applyAlignment="1">
      <alignment horizontal="left"/>
    </xf>
    <xf numFmtId="177" fontId="13" fillId="2" borderId="39" xfId="0" applyNumberFormat="1" applyFont="1" applyFill="1" applyBorder="1" applyAlignment="1">
      <alignment/>
    </xf>
    <xf numFmtId="0" fontId="0" fillId="0" borderId="40" xfId="0" applyBorder="1" applyAlignment="1">
      <alignment/>
    </xf>
    <xf numFmtId="177" fontId="13" fillId="2" borderId="38" xfId="0" applyNumberFormat="1" applyFont="1" applyFill="1" applyBorder="1" applyAlignment="1">
      <alignment/>
    </xf>
    <xf numFmtId="177" fontId="13" fillId="2" borderId="41" xfId="0" applyNumberFormat="1" applyFont="1" applyFill="1" applyBorder="1" applyAlignment="1">
      <alignment/>
    </xf>
    <xf numFmtId="177" fontId="31" fillId="2" borderId="20" xfId="0" applyNumberFormat="1" applyFont="1" applyFill="1" applyBorder="1" applyAlignment="1">
      <alignment horizontal="left"/>
    </xf>
    <xf numFmtId="177" fontId="31" fillId="2" borderId="28" xfId="0" applyNumberFormat="1" applyFont="1" applyFill="1" applyBorder="1" applyAlignment="1">
      <alignment/>
    </xf>
    <xf numFmtId="177" fontId="31" fillId="2" borderId="20" xfId="0" applyNumberFormat="1" applyFont="1" applyFill="1" applyBorder="1" applyAlignment="1">
      <alignment/>
    </xf>
    <xf numFmtId="5" fontId="31" fillId="2" borderId="22" xfId="0" applyNumberFormat="1" applyFont="1" applyFill="1" applyBorder="1" applyAlignment="1">
      <alignment/>
    </xf>
    <xf numFmtId="5" fontId="31" fillId="2" borderId="20" xfId="0" applyNumberFormat="1" applyFont="1" applyFill="1" applyBorder="1" applyAlignment="1">
      <alignment/>
    </xf>
    <xf numFmtId="177" fontId="29" fillId="2" borderId="6" xfId="0" applyNumberFormat="1" applyFont="1" applyFill="1" applyBorder="1" applyAlignment="1">
      <alignment horizontal="left"/>
    </xf>
    <xf numFmtId="177" fontId="29" fillId="2" borderId="6" xfId="0" applyNumberFormat="1" applyFont="1" applyFill="1" applyBorder="1" applyAlignment="1">
      <alignment/>
    </xf>
    <xf numFmtId="177" fontId="29" fillId="2" borderId="28" xfId="0" applyNumberFormat="1" applyFont="1" applyFill="1" applyBorder="1" applyAlignment="1">
      <alignment horizontal="left"/>
    </xf>
    <xf numFmtId="0" fontId="16" fillId="0" borderId="0" xfId="23" applyFont="1" applyFill="1">
      <alignment/>
      <protection/>
    </xf>
    <xf numFmtId="0" fontId="22" fillId="0" borderId="0" xfId="23" applyFill="1">
      <alignment/>
      <protection/>
    </xf>
    <xf numFmtId="0" fontId="26" fillId="0" borderId="4" xfId="23" applyFont="1" applyFill="1" applyBorder="1" applyAlignment="1">
      <alignment horizontal="centerContinuous"/>
      <protection/>
    </xf>
    <xf numFmtId="0" fontId="16" fillId="0" borderId="3" xfId="23" applyFont="1" applyFill="1" applyBorder="1" applyAlignment="1">
      <alignment horizontal="centerContinuous"/>
      <protection/>
    </xf>
    <xf numFmtId="0" fontId="26" fillId="0" borderId="3" xfId="23" applyFont="1" applyFill="1" applyBorder="1" applyAlignment="1">
      <alignment horizontal="centerContinuous"/>
      <protection/>
    </xf>
    <xf numFmtId="0" fontId="16" fillId="0" borderId="12" xfId="23" applyFont="1" applyFill="1" applyBorder="1" applyAlignment="1">
      <alignment horizontal="center"/>
      <protection/>
    </xf>
    <xf numFmtId="0" fontId="16" fillId="0" borderId="1" xfId="23" applyFont="1" applyFill="1" applyBorder="1" applyAlignment="1">
      <alignment horizontal="center"/>
      <protection/>
    </xf>
    <xf numFmtId="3" fontId="34" fillId="0" borderId="24" xfId="0" applyNumberFormat="1" applyFont="1" applyBorder="1" applyAlignment="1">
      <alignment/>
    </xf>
    <xf numFmtId="3" fontId="34" fillId="0" borderId="25" xfId="0" applyNumberFormat="1" applyFont="1" applyBorder="1" applyAlignment="1">
      <alignment/>
    </xf>
    <xf numFmtId="177" fontId="34" fillId="0" borderId="24" xfId="0" applyNumberFormat="1" applyFont="1" applyBorder="1" applyAlignment="1">
      <alignment horizontal="centerContinuous"/>
    </xf>
    <xf numFmtId="177" fontId="34" fillId="0" borderId="25" xfId="0" applyNumberFormat="1" applyFont="1" applyBorder="1" applyAlignment="1">
      <alignment horizontal="centerContinuous"/>
    </xf>
    <xf numFmtId="177" fontId="34" fillId="0" borderId="25" xfId="0" applyNumberFormat="1" applyFont="1" applyBorder="1" applyAlignment="1">
      <alignment/>
    </xf>
    <xf numFmtId="1" fontId="34" fillId="0" borderId="24" xfId="0" applyNumberFormat="1" applyFont="1" applyBorder="1" applyAlignment="1">
      <alignment horizontal="centerContinuous"/>
    </xf>
    <xf numFmtId="1" fontId="34" fillId="0" borderId="25" xfId="0" applyNumberFormat="1" applyFont="1" applyBorder="1" applyAlignment="1">
      <alignment horizontal="centerContinuous"/>
    </xf>
    <xf numFmtId="3" fontId="34" fillId="0" borderId="12" xfId="0" applyNumberFormat="1" applyFont="1" applyBorder="1" applyAlignment="1">
      <alignment/>
    </xf>
    <xf numFmtId="3" fontId="40" fillId="0" borderId="0" xfId="0" applyNumberFormat="1" applyFont="1" applyAlignment="1">
      <alignment horizontal="centerContinuous"/>
    </xf>
    <xf numFmtId="3" fontId="34" fillId="0" borderId="0" xfId="0" applyNumberFormat="1" applyFont="1" applyAlignment="1">
      <alignment horizontal="centerContinuous"/>
    </xf>
    <xf numFmtId="3" fontId="34" fillId="0" borderId="0" xfId="0" applyNumberFormat="1" applyFont="1" applyAlignment="1">
      <alignment/>
    </xf>
    <xf numFmtId="177" fontId="34" fillId="0" borderId="2" xfId="0" applyNumberFormat="1" applyFont="1" applyBorder="1" applyAlignment="1">
      <alignment horizontal="centerContinuous"/>
    </xf>
    <xf numFmtId="177" fontId="34" fillId="0" borderId="2" xfId="0" applyNumberFormat="1" applyFont="1" applyBorder="1" applyAlignment="1">
      <alignment/>
    </xf>
    <xf numFmtId="177" fontId="40" fillId="0" borderId="2" xfId="0" applyNumberFormat="1" applyFont="1" applyBorder="1" applyAlignment="1">
      <alignment horizontal="centerContinuous"/>
    </xf>
    <xf numFmtId="177" fontId="34" fillId="0" borderId="3" xfId="0" applyNumberFormat="1" applyFont="1" applyBorder="1" applyAlignment="1">
      <alignment horizontal="centerContinuous"/>
    </xf>
    <xf numFmtId="3" fontId="41" fillId="0" borderId="27" xfId="0" applyNumberFormat="1" applyFont="1" applyBorder="1" applyAlignment="1">
      <alignment/>
    </xf>
    <xf numFmtId="3" fontId="34" fillId="0" borderId="26" xfId="0" applyNumberFormat="1" applyFont="1" applyBorder="1" applyAlignment="1">
      <alignment/>
    </xf>
    <xf numFmtId="177" fontId="34" fillId="0" borderId="27" xfId="0" applyNumberFormat="1" applyFont="1" applyBorder="1" applyAlignment="1">
      <alignment horizontal="right"/>
    </xf>
    <xf numFmtId="177" fontId="34" fillId="0" borderId="26" xfId="0" applyNumberFormat="1" applyFont="1" applyBorder="1" applyAlignment="1">
      <alignment horizontal="center"/>
    </xf>
    <xf numFmtId="177" fontId="34" fillId="0" borderId="26" xfId="0" applyNumberFormat="1" applyFont="1" applyBorder="1" applyAlignment="1">
      <alignment horizontal="right"/>
    </xf>
    <xf numFmtId="177" fontId="34" fillId="0" borderId="26" xfId="0" applyNumberFormat="1" applyFont="1" applyBorder="1" applyAlignment="1">
      <alignment/>
    </xf>
    <xf numFmtId="177" fontId="34" fillId="0" borderId="32" xfId="0" applyNumberFormat="1" applyFont="1" applyBorder="1" applyAlignment="1">
      <alignment horizontal="right"/>
    </xf>
    <xf numFmtId="3" fontId="34" fillId="0" borderId="28" xfId="0" applyNumberFormat="1" applyFont="1" applyBorder="1" applyAlignment="1">
      <alignment/>
    </xf>
    <xf numFmtId="3" fontId="34" fillId="0" borderId="20" xfId="0" applyNumberFormat="1" applyFont="1" applyBorder="1" applyAlignment="1">
      <alignment/>
    </xf>
    <xf numFmtId="3" fontId="34" fillId="0" borderId="20" xfId="0" applyNumberFormat="1" applyFont="1" applyBorder="1" applyAlignment="1">
      <alignment horizontal="fill"/>
    </xf>
    <xf numFmtId="177" fontId="34" fillId="0" borderId="28" xfId="0" applyNumberFormat="1" applyFont="1" applyBorder="1" applyAlignment="1">
      <alignment/>
    </xf>
    <xf numFmtId="177" fontId="34" fillId="0" borderId="20" xfId="0" applyNumberFormat="1" applyFont="1" applyBorder="1" applyAlignment="1">
      <alignment/>
    </xf>
    <xf numFmtId="165" fontId="34" fillId="0" borderId="20" xfId="0" applyNumberFormat="1" applyFont="1" applyBorder="1" applyAlignment="1">
      <alignment/>
    </xf>
    <xf numFmtId="177" fontId="34" fillId="0" borderId="22" xfId="0" applyNumberFormat="1" applyFont="1" applyBorder="1" applyAlignment="1">
      <alignment/>
    </xf>
    <xf numFmtId="3" fontId="34" fillId="0" borderId="2" xfId="0" applyNumberFormat="1" applyFont="1" applyBorder="1" applyAlignment="1">
      <alignment/>
    </xf>
    <xf numFmtId="3" fontId="34" fillId="0" borderId="2" xfId="0" applyNumberFormat="1" applyFont="1" applyBorder="1" applyAlignment="1">
      <alignment horizontal="fill"/>
    </xf>
    <xf numFmtId="177" fontId="34" fillId="0" borderId="4" xfId="0" applyNumberFormat="1" applyFont="1" applyBorder="1" applyAlignment="1">
      <alignment/>
    </xf>
    <xf numFmtId="177" fontId="34" fillId="0" borderId="3" xfId="0" applyNumberFormat="1" applyFont="1" applyBorder="1" applyAlignment="1">
      <alignment/>
    </xf>
    <xf numFmtId="3" fontId="34" fillId="0" borderId="4" xfId="0" applyNumberFormat="1" applyFont="1" applyBorder="1" applyAlignment="1">
      <alignment/>
    </xf>
    <xf numFmtId="3" fontId="41" fillId="0" borderId="2" xfId="0" applyNumberFormat="1" applyFont="1" applyBorder="1" applyAlignment="1">
      <alignment/>
    </xf>
    <xf numFmtId="3" fontId="41" fillId="0" borderId="2" xfId="0" applyNumberFormat="1" applyFont="1" applyBorder="1" applyAlignment="1">
      <alignment horizontal="fill"/>
    </xf>
    <xf numFmtId="177" fontId="41" fillId="0" borderId="4" xfId="0" applyNumberFormat="1" applyFont="1" applyBorder="1" applyAlignment="1">
      <alignment/>
    </xf>
    <xf numFmtId="177" fontId="41" fillId="0" borderId="2" xfId="0" applyNumberFormat="1" applyFont="1" applyBorder="1" applyAlignment="1">
      <alignment/>
    </xf>
    <xf numFmtId="177" fontId="41" fillId="0" borderId="3" xfId="0" applyNumberFormat="1" applyFont="1" applyBorder="1" applyAlignment="1">
      <alignment/>
    </xf>
    <xf numFmtId="177" fontId="34" fillId="0" borderId="12" xfId="0" applyNumberFormat="1" applyFont="1" applyBorder="1" applyAlignment="1">
      <alignment/>
    </xf>
    <xf numFmtId="177" fontId="34" fillId="0" borderId="0" xfId="0" applyNumberFormat="1" applyFont="1" applyAlignment="1">
      <alignment/>
    </xf>
    <xf numFmtId="177" fontId="34" fillId="0" borderId="1" xfId="0" applyNumberFormat="1" applyFont="1" applyBorder="1" applyAlignment="1">
      <alignment/>
    </xf>
    <xf numFmtId="0" fontId="22" fillId="0" borderId="0" xfId="22" applyFont="1" applyAlignment="1">
      <alignment horizontal="left"/>
      <protection/>
    </xf>
    <xf numFmtId="0" fontId="22" fillId="0" borderId="25" xfId="22" applyBorder="1">
      <alignment/>
      <protection/>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4" fillId="0" borderId="0" xfId="23" applyFont="1" applyBorder="1" applyAlignment="1">
      <alignment horizontal="center"/>
      <protection/>
    </xf>
    <xf numFmtId="0" fontId="34" fillId="0" borderId="0" xfId="0" applyFont="1" applyBorder="1" applyAlignment="1">
      <alignment horizontal="center"/>
    </xf>
    <xf numFmtId="0" fontId="34" fillId="0" borderId="0" xfId="0" applyFont="1" applyBorder="1" applyAlignment="1">
      <alignment horizontal="center"/>
    </xf>
    <xf numFmtId="0" fontId="34" fillId="0" borderId="0" xfId="0" applyFont="1" applyBorder="1" applyAlignment="1">
      <alignment horizontal="center"/>
    </xf>
    <xf numFmtId="0" fontId="34" fillId="0" borderId="0" xfId="0" applyFont="1" applyBorder="1" applyAlignment="1">
      <alignment wrapText="1"/>
    </xf>
    <xf numFmtId="0" fontId="34"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40" fillId="0" borderId="0" xfId="0" applyFont="1" applyBorder="1" applyAlignment="1">
      <alignment wrapText="1"/>
    </xf>
    <xf numFmtId="210" fontId="29" fillId="2" borderId="20" xfId="0" applyNumberFormat="1" applyFont="1" applyFill="1" applyBorder="1" applyAlignment="1">
      <alignment/>
    </xf>
    <xf numFmtId="177" fontId="28" fillId="0" borderId="28" xfId="0" applyNumberFormat="1" applyFont="1" applyFill="1" applyBorder="1" applyAlignment="1">
      <alignment horizontal="left"/>
    </xf>
    <xf numFmtId="177" fontId="33" fillId="0" borderId="8" xfId="0" applyNumberFormat="1" applyFont="1" applyBorder="1" applyAlignment="1">
      <alignment/>
    </xf>
    <xf numFmtId="177" fontId="31" fillId="2" borderId="42" xfId="0" applyNumberFormat="1" applyFont="1" applyFill="1" applyBorder="1" applyAlignment="1">
      <alignment horizontal="center"/>
    </xf>
    <xf numFmtId="177" fontId="31" fillId="2" borderId="43" xfId="0" applyNumberFormat="1" applyFont="1" applyFill="1" applyBorder="1" applyAlignment="1">
      <alignment horizontal="center"/>
    </xf>
    <xf numFmtId="177" fontId="32" fillId="2" borderId="44" xfId="0" applyNumberFormat="1" applyFont="1" applyFill="1" applyBorder="1" applyAlignment="1">
      <alignment/>
    </xf>
    <xf numFmtId="177" fontId="33" fillId="0" borderId="45" xfId="0" applyNumberFormat="1" applyFont="1" applyBorder="1" applyAlignment="1">
      <alignment/>
    </xf>
    <xf numFmtId="0" fontId="26" fillId="0" borderId="11" xfId="22" applyFont="1" applyBorder="1">
      <alignment/>
      <protection/>
    </xf>
    <xf numFmtId="0" fontId="26" fillId="0" borderId="5" xfId="22" applyFont="1" applyBorder="1">
      <alignment/>
      <protection/>
    </xf>
    <xf numFmtId="177" fontId="28" fillId="2" borderId="46" xfId="0" applyNumberFormat="1" applyFont="1" applyFill="1" applyBorder="1" applyAlignment="1">
      <alignment/>
    </xf>
    <xf numFmtId="177" fontId="28" fillId="2" borderId="47" xfId="0" applyNumberFormat="1" applyFont="1" applyFill="1" applyBorder="1" applyAlignment="1">
      <alignment/>
    </xf>
    <xf numFmtId="177" fontId="29" fillId="2" borderId="46" xfId="0" applyNumberFormat="1" applyFont="1" applyFill="1" applyBorder="1" applyAlignment="1">
      <alignment horizontal="center"/>
    </xf>
    <xf numFmtId="177" fontId="29" fillId="2" borderId="47" xfId="0" applyNumberFormat="1" applyFont="1" applyFill="1" applyBorder="1" applyAlignment="1">
      <alignment horizontal="center"/>
    </xf>
    <xf numFmtId="177" fontId="29" fillId="2" borderId="48" xfId="0" applyNumberFormat="1" applyFont="1" applyFill="1" applyBorder="1" applyAlignment="1">
      <alignment horizontal="center"/>
    </xf>
    <xf numFmtId="177" fontId="29" fillId="2" borderId="49" xfId="0" applyNumberFormat="1" applyFont="1" applyFill="1" applyBorder="1" applyAlignment="1">
      <alignment horizontal="left"/>
    </xf>
    <xf numFmtId="177" fontId="28" fillId="2" borderId="50" xfId="0" applyNumberFormat="1" applyFont="1" applyFill="1" applyBorder="1" applyAlignment="1">
      <alignment/>
    </xf>
    <xf numFmtId="2" fontId="28" fillId="2" borderId="49" xfId="0" applyNumberFormat="1" applyFont="1" applyFill="1" applyBorder="1" applyAlignment="1">
      <alignment horizontal="right"/>
    </xf>
    <xf numFmtId="2" fontId="28" fillId="2" borderId="50" xfId="0" applyNumberFormat="1" applyFont="1" applyFill="1" applyBorder="1" applyAlignment="1">
      <alignment/>
    </xf>
    <xf numFmtId="2" fontId="28" fillId="2" borderId="49" xfId="0" applyNumberFormat="1" applyFont="1" applyFill="1" applyBorder="1" applyAlignment="1">
      <alignment/>
    </xf>
    <xf numFmtId="177" fontId="28" fillId="2" borderId="49" xfId="0" applyNumberFormat="1" applyFont="1" applyFill="1" applyBorder="1" applyAlignment="1">
      <alignment/>
    </xf>
    <xf numFmtId="177" fontId="28" fillId="2" borderId="51" xfId="0" applyNumberFormat="1" applyFont="1" applyFill="1" applyBorder="1" applyAlignment="1">
      <alignment/>
    </xf>
    <xf numFmtId="0" fontId="26" fillId="0" borderId="52" xfId="22" applyFont="1" applyBorder="1">
      <alignment/>
      <protection/>
    </xf>
    <xf numFmtId="0" fontId="26" fillId="0" borderId="53" xfId="22" applyFont="1" applyBorder="1" applyAlignment="1">
      <alignment horizontal="center"/>
      <protection/>
    </xf>
    <xf numFmtId="0" fontId="26" fillId="0" borderId="54" xfId="22" applyFont="1" applyBorder="1" applyAlignment="1">
      <alignment horizontal="center"/>
      <protection/>
    </xf>
    <xf numFmtId="0" fontId="26" fillId="0" borderId="55" xfId="22" applyFont="1" applyBorder="1" applyAlignment="1">
      <alignment horizontal="center"/>
      <protection/>
    </xf>
    <xf numFmtId="0" fontId="16" fillId="0" borderId="33" xfId="22" applyFont="1" applyBorder="1">
      <alignment/>
      <protection/>
    </xf>
    <xf numFmtId="0" fontId="16" fillId="0" borderId="56" xfId="22" applyFont="1" applyBorder="1">
      <alignment/>
      <protection/>
    </xf>
    <xf numFmtId="177" fontId="23" fillId="0" borderId="30" xfId="0" applyNumberFormat="1" applyFont="1" applyBorder="1" applyAlignment="1">
      <alignment horizontal="right"/>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177" fontId="23" fillId="0" borderId="24" xfId="0" applyNumberFormat="1" applyFont="1" applyBorder="1" applyAlignment="1">
      <alignment horizontal="center"/>
    </xf>
    <xf numFmtId="177" fontId="23" fillId="0" borderId="25" xfId="0" applyNumberFormat="1" applyFont="1" applyBorder="1" applyAlignment="1">
      <alignment horizontal="center"/>
    </xf>
    <xf numFmtId="177" fontId="23" fillId="0" borderId="9" xfId="0" applyNumberFormat="1" applyFont="1" applyBorder="1" applyAlignment="1">
      <alignment horizontal="center"/>
    </xf>
    <xf numFmtId="0" fontId="26" fillId="0" borderId="48" xfId="23" applyFont="1" applyFill="1" applyBorder="1" applyAlignment="1">
      <alignment horizontal="centerContinuous"/>
      <protection/>
    </xf>
    <xf numFmtId="1" fontId="26" fillId="0" borderId="46" xfId="23" applyNumberFormat="1" applyFont="1" applyFill="1" applyBorder="1" applyAlignment="1">
      <alignment horizontal="centerContinuous"/>
      <protection/>
    </xf>
    <xf numFmtId="0" fontId="26" fillId="0" borderId="0" xfId="23" applyFont="1">
      <alignment/>
      <protection/>
    </xf>
    <xf numFmtId="177" fontId="13" fillId="0" borderId="20" xfId="0" applyNumberFormat="1" applyFont="1" applyFill="1" applyBorder="1" applyAlignment="1">
      <alignment horizontal="left"/>
    </xf>
    <xf numFmtId="177" fontId="13" fillId="0" borderId="20" xfId="0" applyNumberFormat="1" applyFont="1" applyFill="1" applyBorder="1" applyAlignment="1">
      <alignment/>
    </xf>
    <xf numFmtId="0" fontId="0" fillId="0" borderId="29" xfId="0" applyFill="1" applyBorder="1" applyAlignment="1">
      <alignment/>
    </xf>
    <xf numFmtId="177" fontId="13" fillId="0" borderId="28" xfId="0" applyNumberFormat="1" applyFont="1" applyFill="1" applyBorder="1" applyAlignment="1">
      <alignment/>
    </xf>
    <xf numFmtId="177" fontId="13" fillId="0" borderId="22" xfId="0" applyNumberFormat="1" applyFont="1" applyFill="1" applyBorder="1" applyAlignment="1">
      <alignment/>
    </xf>
    <xf numFmtId="177" fontId="13" fillId="0" borderId="57" xfId="0" applyNumberFormat="1" applyFont="1" applyFill="1" applyBorder="1" applyAlignment="1">
      <alignment horizontal="left"/>
    </xf>
    <xf numFmtId="177" fontId="13" fillId="0" borderId="57" xfId="0" applyNumberFormat="1" applyFont="1" applyFill="1" applyBorder="1" applyAlignment="1">
      <alignment/>
    </xf>
    <xf numFmtId="0" fontId="0" fillId="0" borderId="58" xfId="0" applyFill="1" applyBorder="1" applyAlignment="1">
      <alignment/>
    </xf>
    <xf numFmtId="177" fontId="13" fillId="0" borderId="33" xfId="0" applyNumberFormat="1" applyFont="1" applyFill="1" applyBorder="1" applyAlignment="1">
      <alignment/>
    </xf>
    <xf numFmtId="177" fontId="13" fillId="0" borderId="33" xfId="0" applyNumberFormat="1" applyFont="1" applyFill="1" applyBorder="1" applyAlignment="1">
      <alignment horizontal="centerContinuous"/>
    </xf>
    <xf numFmtId="177" fontId="13" fillId="0" borderId="59" xfId="0" applyNumberFormat="1" applyFont="1" applyFill="1" applyBorder="1" applyAlignment="1">
      <alignment horizontal="centerContinuous"/>
    </xf>
    <xf numFmtId="177" fontId="13" fillId="0" borderId="28" xfId="0" applyNumberFormat="1" applyFont="1" applyFill="1" applyBorder="1" applyAlignment="1">
      <alignment horizontal="centerContinuous"/>
    </xf>
    <xf numFmtId="177" fontId="13" fillId="0" borderId="22" xfId="0" applyNumberFormat="1" applyFont="1" applyFill="1" applyBorder="1" applyAlignment="1">
      <alignment horizontal="centerContinuous"/>
    </xf>
    <xf numFmtId="177" fontId="14" fillId="0" borderId="28" xfId="0" applyNumberFormat="1" applyFont="1" applyFill="1" applyBorder="1" applyAlignment="1">
      <alignment horizontal="right"/>
    </xf>
    <xf numFmtId="177" fontId="14" fillId="0" borderId="22" xfId="0" applyNumberFormat="1" applyFont="1" applyFill="1" applyBorder="1" applyAlignment="1">
      <alignment horizontal="right"/>
    </xf>
    <xf numFmtId="177" fontId="13" fillId="0" borderId="2" xfId="0" applyNumberFormat="1" applyFont="1" applyFill="1" applyBorder="1" applyAlignment="1">
      <alignment horizontal="left"/>
    </xf>
    <xf numFmtId="177" fontId="13" fillId="0" borderId="2" xfId="0" applyNumberFormat="1" applyFont="1" applyFill="1" applyBorder="1" applyAlignment="1">
      <alignment/>
    </xf>
    <xf numFmtId="0" fontId="0" fillId="0" borderId="60" xfId="0" applyFill="1" applyBorder="1" applyAlignment="1">
      <alignment/>
    </xf>
    <xf numFmtId="177" fontId="13" fillId="0" borderId="4" xfId="0" applyNumberFormat="1" applyFont="1" applyFill="1" applyBorder="1" applyAlignment="1">
      <alignment/>
    </xf>
    <xf numFmtId="177" fontId="13" fillId="0" borderId="3" xfId="0" applyNumberFormat="1" applyFont="1" applyFill="1" applyBorder="1" applyAlignment="1">
      <alignment/>
    </xf>
    <xf numFmtId="0" fontId="26" fillId="0" borderId="2" xfId="23" applyFont="1" applyFill="1" applyBorder="1" applyAlignment="1">
      <alignment horizontal="centerContinuous"/>
      <protection/>
    </xf>
    <xf numFmtId="0" fontId="16" fillId="0" borderId="0" xfId="23" applyFont="1" applyFill="1" applyBorder="1" applyAlignment="1">
      <alignment horizontal="center"/>
      <protection/>
    </xf>
    <xf numFmtId="0" fontId="16" fillId="0" borderId="0" xfId="23" applyFont="1" applyBorder="1">
      <alignment/>
      <protection/>
    </xf>
    <xf numFmtId="183" fontId="26" fillId="0" borderId="0" xfId="23" applyNumberFormat="1" applyFont="1" applyBorder="1">
      <alignment/>
      <protection/>
    </xf>
    <xf numFmtId="183" fontId="16" fillId="0" borderId="2" xfId="15" applyNumberFormat="1" applyFont="1" applyBorder="1" applyAlignment="1">
      <alignment/>
    </xf>
    <xf numFmtId="183" fontId="26" fillId="0" borderId="2" xfId="15" applyNumberFormat="1" applyFont="1" applyBorder="1" applyAlignment="1">
      <alignment/>
    </xf>
    <xf numFmtId="183" fontId="16" fillId="0" borderId="0" xfId="15" applyNumberFormat="1" applyFont="1" applyBorder="1" applyAlignment="1">
      <alignment/>
    </xf>
    <xf numFmtId="1" fontId="26" fillId="0" borderId="61" xfId="23" applyNumberFormat="1" applyFont="1" applyFill="1" applyBorder="1" applyAlignment="1">
      <alignment horizontal="centerContinuous"/>
      <protection/>
    </xf>
    <xf numFmtId="1" fontId="26" fillId="0" borderId="62" xfId="23" applyNumberFormat="1" applyFont="1" applyFill="1" applyBorder="1" applyAlignment="1">
      <alignment horizontal="centerContinuous"/>
      <protection/>
    </xf>
    <xf numFmtId="1" fontId="26" fillId="0" borderId="63" xfId="23" applyNumberFormat="1" applyFont="1" applyFill="1" applyBorder="1" applyAlignment="1">
      <alignment horizontal="centerContinuous"/>
      <protection/>
    </xf>
    <xf numFmtId="0" fontId="26" fillId="0" borderId="62" xfId="23" applyFont="1" applyFill="1" applyBorder="1" applyAlignment="1">
      <alignment horizontal="centerContinuous"/>
      <protection/>
    </xf>
    <xf numFmtId="0" fontId="16" fillId="0" borderId="24" xfId="23" applyFont="1" applyBorder="1">
      <alignment/>
      <protection/>
    </xf>
    <xf numFmtId="177" fontId="34" fillId="0" borderId="4" xfId="0" applyNumberFormat="1" applyFont="1" applyBorder="1" applyAlignment="1">
      <alignment horizontal="centerContinuous" wrapText="1"/>
    </xf>
    <xf numFmtId="177" fontId="40" fillId="0" borderId="2" xfId="0" applyNumberFormat="1" applyFont="1" applyBorder="1" applyAlignment="1">
      <alignment horizontal="centerContinuous" wrapText="1"/>
    </xf>
    <xf numFmtId="177" fontId="34" fillId="0" borderId="2" xfId="0" applyNumberFormat="1" applyFont="1" applyBorder="1" applyAlignment="1">
      <alignment wrapText="1"/>
    </xf>
    <xf numFmtId="177" fontId="34" fillId="0" borderId="4" xfId="0" applyNumberFormat="1" applyFont="1" applyBorder="1" applyAlignment="1">
      <alignment horizontal="centerContinuous" vertical="top"/>
    </xf>
    <xf numFmtId="0" fontId="6" fillId="0" borderId="0" xfId="0" applyFont="1" applyBorder="1" applyAlignment="1">
      <alignment/>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3" fontId="6" fillId="0" borderId="46" xfId="0" applyNumberFormat="1" applyFont="1" applyBorder="1" applyAlignment="1">
      <alignment/>
    </xf>
    <xf numFmtId="3" fontId="6" fillId="0" borderId="47" xfId="0" applyNumberFormat="1" applyFont="1" applyBorder="1" applyAlignment="1">
      <alignment/>
    </xf>
    <xf numFmtId="177" fontId="6" fillId="0" borderId="47" xfId="0" applyNumberFormat="1" applyFont="1" applyBorder="1" applyAlignment="1">
      <alignment/>
    </xf>
    <xf numFmtId="177" fontId="6" fillId="0" borderId="64" xfId="0" applyNumberFormat="1" applyFont="1" applyBorder="1" applyAlignment="1">
      <alignment/>
    </xf>
    <xf numFmtId="3" fontId="23" fillId="0" borderId="65" xfId="0" applyNumberFormat="1" applyFont="1" applyBorder="1" applyAlignment="1">
      <alignment/>
    </xf>
    <xf numFmtId="3" fontId="23" fillId="0" borderId="66" xfId="0" applyNumberFormat="1" applyFont="1" applyBorder="1" applyAlignment="1">
      <alignment/>
    </xf>
    <xf numFmtId="3" fontId="23" fillId="0" borderId="66" xfId="0" applyNumberFormat="1" applyFont="1" applyBorder="1" applyAlignment="1">
      <alignment horizontal="fill"/>
    </xf>
    <xf numFmtId="177" fontId="23" fillId="0" borderId="66" xfId="0" applyNumberFormat="1" applyFont="1" applyBorder="1" applyAlignment="1">
      <alignment horizontal="fill"/>
    </xf>
    <xf numFmtId="177" fontId="6" fillId="0" borderId="0" xfId="0" applyNumberFormat="1" applyFont="1" applyBorder="1" applyAlignment="1">
      <alignment/>
    </xf>
    <xf numFmtId="0" fontId="41" fillId="0" borderId="46" xfId="23" applyFont="1" applyFill="1" applyBorder="1" applyAlignment="1">
      <alignment horizontal="centerContinuous"/>
      <protection/>
    </xf>
    <xf numFmtId="0" fontId="41" fillId="0" borderId="4" xfId="23" applyFont="1" applyFill="1" applyBorder="1" applyAlignment="1">
      <alignment horizontal="centerContinuous"/>
      <protection/>
    </xf>
    <xf numFmtId="1" fontId="26" fillId="0" borderId="0" xfId="23" applyNumberFormat="1" applyFont="1" applyFill="1" applyBorder="1" applyAlignment="1">
      <alignment horizontal="centerContinuous"/>
      <protection/>
    </xf>
    <xf numFmtId="0" fontId="26" fillId="0" borderId="0" xfId="23" applyFont="1" applyFill="1" applyBorder="1" applyAlignment="1">
      <alignment horizontal="centerContinuous"/>
      <protection/>
    </xf>
    <xf numFmtId="0" fontId="27" fillId="0" borderId="0" xfId="23" applyFont="1" applyFill="1" applyBorder="1" applyAlignment="1">
      <alignment horizontal="center"/>
      <protection/>
    </xf>
    <xf numFmtId="185" fontId="26" fillId="0" borderId="0" xfId="17" applyNumberFormat="1" applyFont="1" applyBorder="1" applyAlignment="1">
      <alignment/>
    </xf>
    <xf numFmtId="183" fontId="26" fillId="0" borderId="0" xfId="15" applyNumberFormat="1" applyFont="1" applyBorder="1" applyAlignment="1">
      <alignment/>
    </xf>
    <xf numFmtId="0" fontId="1" fillId="0" borderId="0" xfId="23" applyFont="1" applyBorder="1" applyAlignment="1">
      <alignment horizontal="left"/>
      <protection/>
    </xf>
    <xf numFmtId="0" fontId="23" fillId="0" borderId="0" xfId="0" applyFont="1" applyAlignment="1">
      <alignment/>
    </xf>
    <xf numFmtId="177" fontId="6" fillId="0" borderId="34" xfId="0" applyNumberFormat="1" applyFont="1" applyBorder="1" applyAlignment="1">
      <alignment/>
    </xf>
    <xf numFmtId="177" fontId="13" fillId="2" borderId="6" xfId="0" applyNumberFormat="1" applyFont="1" applyFill="1" applyBorder="1" applyAlignment="1">
      <alignment/>
    </xf>
    <xf numFmtId="177" fontId="13" fillId="2" borderId="8" xfId="0" applyNumberFormat="1" applyFont="1" applyFill="1" applyBorder="1" applyAlignment="1">
      <alignment/>
    </xf>
    <xf numFmtId="177" fontId="13" fillId="2" borderId="7" xfId="0" applyNumberFormat="1" applyFont="1" applyFill="1" applyBorder="1" applyAlignment="1">
      <alignment/>
    </xf>
    <xf numFmtId="183" fontId="26" fillId="0" borderId="12" xfId="15" applyNumberFormat="1" applyFont="1" applyBorder="1" applyAlignment="1">
      <alignment/>
    </xf>
    <xf numFmtId="3" fontId="20" fillId="0" borderId="26" xfId="0" applyNumberFormat="1" applyFont="1" applyBorder="1" applyAlignment="1">
      <alignment/>
    </xf>
    <xf numFmtId="1" fontId="34" fillId="0" borderId="9" xfId="0" applyNumberFormat="1" applyFont="1" applyBorder="1" applyAlignment="1">
      <alignment horizontal="centerContinuous"/>
    </xf>
    <xf numFmtId="177" fontId="34" fillId="0" borderId="0" xfId="0" applyNumberFormat="1" applyFont="1" applyBorder="1" applyAlignment="1">
      <alignment/>
    </xf>
    <xf numFmtId="177" fontId="13" fillId="2" borderId="67" xfId="0" applyNumberFormat="1" applyFont="1" applyFill="1" applyBorder="1" applyAlignment="1">
      <alignment/>
    </xf>
    <xf numFmtId="177" fontId="13" fillId="2" borderId="68" xfId="0" applyNumberFormat="1" applyFont="1" applyFill="1" applyBorder="1" applyAlignment="1">
      <alignment/>
    </xf>
    <xf numFmtId="177" fontId="13" fillId="2" borderId="69" xfId="0" applyNumberFormat="1" applyFont="1" applyFill="1" applyBorder="1" applyAlignment="1">
      <alignment/>
    </xf>
    <xf numFmtId="177" fontId="13" fillId="2" borderId="70" xfId="0" applyNumberFormat="1" applyFont="1" applyFill="1" applyBorder="1" applyAlignment="1">
      <alignment horizontal="left"/>
    </xf>
    <xf numFmtId="177" fontId="13" fillId="2" borderId="71" xfId="0" applyNumberFormat="1" applyFont="1" applyFill="1" applyBorder="1" applyAlignment="1">
      <alignment/>
    </xf>
    <xf numFmtId="177" fontId="13" fillId="2" borderId="72" xfId="0" applyNumberFormat="1" applyFont="1" applyFill="1" applyBorder="1" applyAlignment="1">
      <alignment/>
    </xf>
    <xf numFmtId="177" fontId="6" fillId="0" borderId="20" xfId="0" applyNumberFormat="1" applyFont="1" applyBorder="1" applyAlignment="1">
      <alignment/>
    </xf>
    <xf numFmtId="183" fontId="16" fillId="0" borderId="12" xfId="23" applyNumberFormat="1" applyFont="1" applyBorder="1">
      <alignment/>
      <protection/>
    </xf>
    <xf numFmtId="185" fontId="16" fillId="0" borderId="1" xfId="17" applyNumberFormat="1" applyFont="1" applyBorder="1" applyAlignment="1">
      <alignment/>
    </xf>
    <xf numFmtId="183" fontId="16" fillId="0" borderId="0" xfId="23" applyNumberFormat="1" applyFont="1" applyBorder="1">
      <alignment/>
      <protection/>
    </xf>
    <xf numFmtId="0" fontId="16" fillId="0" borderId="73" xfId="23" applyFont="1" applyBorder="1">
      <alignment/>
      <protection/>
    </xf>
    <xf numFmtId="0" fontId="6" fillId="0" borderId="0" xfId="23" applyFont="1">
      <alignment/>
      <protection/>
    </xf>
    <xf numFmtId="0" fontId="16" fillId="0" borderId="4" xfId="23" applyFont="1" applyFill="1" applyBorder="1" applyAlignment="1">
      <alignment horizontal="center" wrapText="1"/>
      <protection/>
    </xf>
    <xf numFmtId="0" fontId="16" fillId="0" borderId="3" xfId="23" applyFont="1" applyFill="1" applyBorder="1" applyAlignment="1">
      <alignment horizontal="center" wrapText="1"/>
      <protection/>
    </xf>
    <xf numFmtId="177" fontId="13" fillId="2" borderId="74" xfId="0" applyNumberFormat="1" applyFont="1" applyFill="1" applyBorder="1" applyAlignment="1">
      <alignment horizontal="left"/>
    </xf>
    <xf numFmtId="177" fontId="16" fillId="0" borderId="74" xfId="0" applyNumberFormat="1" applyFont="1" applyBorder="1" applyAlignment="1">
      <alignment/>
    </xf>
    <xf numFmtId="177" fontId="13" fillId="2" borderId="75" xfId="0" applyNumberFormat="1" applyFont="1" applyFill="1" applyBorder="1" applyAlignment="1">
      <alignment/>
    </xf>
    <xf numFmtId="177" fontId="6" fillId="0" borderId="76" xfId="0" applyNumberFormat="1" applyFont="1" applyBorder="1" applyAlignment="1">
      <alignment/>
    </xf>
    <xf numFmtId="177" fontId="13" fillId="2" borderId="77" xfId="0" applyNumberFormat="1" applyFont="1" applyFill="1" applyBorder="1" applyAlignment="1">
      <alignment horizontal="left"/>
    </xf>
    <xf numFmtId="177" fontId="13" fillId="2" borderId="77" xfId="0" applyNumberFormat="1" applyFont="1" applyFill="1" applyBorder="1" applyAlignment="1">
      <alignment/>
    </xf>
    <xf numFmtId="177" fontId="13" fillId="2" borderId="78" xfId="0" applyNumberFormat="1" applyFont="1" applyFill="1" applyBorder="1" applyAlignment="1">
      <alignment/>
    </xf>
    <xf numFmtId="177" fontId="30" fillId="0" borderId="24" xfId="0" applyNumberFormat="1" applyFont="1" applyBorder="1" applyAlignment="1">
      <alignment horizontal="centerContinuous" wrapText="1"/>
    </xf>
    <xf numFmtId="177" fontId="5" fillId="0" borderId="20" xfId="0" applyNumberFormat="1" applyFont="1" applyFill="1" applyBorder="1" applyAlignment="1">
      <alignment/>
    </xf>
    <xf numFmtId="177" fontId="6" fillId="0" borderId="0" xfId="0" applyNumberFormat="1" applyFont="1" applyBorder="1" applyAlignment="1">
      <alignment/>
    </xf>
    <xf numFmtId="177" fontId="6" fillId="0" borderId="6" xfId="0" applyNumberFormat="1" applyFont="1" applyBorder="1" applyAlignment="1">
      <alignment/>
    </xf>
    <xf numFmtId="177" fontId="13" fillId="2" borderId="79" xfId="0" applyNumberFormat="1" applyFont="1" applyFill="1" applyBorder="1" applyAlignment="1">
      <alignment/>
    </xf>
    <xf numFmtId="177" fontId="13" fillId="2" borderId="80" xfId="0" applyNumberFormat="1" applyFont="1" applyFill="1" applyBorder="1" applyAlignment="1">
      <alignment/>
    </xf>
    <xf numFmtId="177" fontId="31" fillId="2" borderId="24" xfId="0" applyNumberFormat="1" applyFont="1" applyFill="1" applyBorder="1" applyAlignment="1">
      <alignment/>
    </xf>
    <xf numFmtId="177" fontId="31" fillId="2" borderId="9" xfId="0" applyNumberFormat="1" applyFont="1" applyFill="1" applyBorder="1" applyAlignment="1">
      <alignment/>
    </xf>
    <xf numFmtId="177" fontId="31" fillId="2" borderId="1" xfId="0" applyNumberFormat="1" applyFont="1" applyFill="1" applyBorder="1" applyAlignment="1">
      <alignment/>
    </xf>
    <xf numFmtId="177" fontId="13" fillId="2" borderId="81" xfId="0" applyNumberFormat="1" applyFont="1" applyFill="1" applyBorder="1" applyAlignment="1">
      <alignment/>
    </xf>
    <xf numFmtId="177" fontId="16" fillId="0" borderId="74" xfId="0" applyNumberFormat="1" applyFont="1" applyFill="1" applyBorder="1" applyAlignment="1">
      <alignment/>
    </xf>
    <xf numFmtId="177" fontId="13" fillId="2" borderId="82" xfId="0" applyNumberFormat="1" applyFont="1" applyFill="1" applyBorder="1" applyAlignment="1">
      <alignment/>
    </xf>
    <xf numFmtId="1" fontId="31" fillId="2" borderId="7" xfId="0" applyNumberFormat="1" applyFont="1" applyFill="1" applyBorder="1" applyAlignment="1">
      <alignment horizontal="centerContinuous" wrapText="1"/>
    </xf>
    <xf numFmtId="177" fontId="31" fillId="2" borderId="83" xfId="0" applyNumberFormat="1" applyFont="1" applyFill="1" applyBorder="1" applyAlignment="1">
      <alignment horizontal="centerContinuous"/>
    </xf>
    <xf numFmtId="177" fontId="13" fillId="2" borderId="84" xfId="0" applyNumberFormat="1" applyFont="1" applyFill="1" applyBorder="1" applyAlignment="1">
      <alignment/>
    </xf>
    <xf numFmtId="177" fontId="13" fillId="2" borderId="85" xfId="0" applyNumberFormat="1" applyFont="1" applyFill="1" applyBorder="1" applyAlignment="1">
      <alignment/>
    </xf>
    <xf numFmtId="177" fontId="13" fillId="2" borderId="86" xfId="0" applyNumberFormat="1" applyFont="1" applyFill="1" applyBorder="1" applyAlignment="1">
      <alignment/>
    </xf>
    <xf numFmtId="177" fontId="13" fillId="2" borderId="87" xfId="0" applyNumberFormat="1" applyFont="1" applyFill="1" applyBorder="1" applyAlignment="1">
      <alignment/>
    </xf>
    <xf numFmtId="177" fontId="13" fillId="2" borderId="88" xfId="0" applyNumberFormat="1" applyFont="1" applyFill="1" applyBorder="1" applyAlignment="1">
      <alignment/>
    </xf>
    <xf numFmtId="177" fontId="13" fillId="2" borderId="89" xfId="0" applyNumberFormat="1" applyFont="1" applyFill="1" applyBorder="1" applyAlignment="1">
      <alignment/>
    </xf>
    <xf numFmtId="177" fontId="13" fillId="2" borderId="90" xfId="0" applyNumberFormat="1" applyFont="1" applyFill="1" applyBorder="1" applyAlignment="1">
      <alignment/>
    </xf>
    <xf numFmtId="3" fontId="23" fillId="0" borderId="28" xfId="0" applyNumberFormat="1" applyFont="1" applyBorder="1" applyAlignment="1">
      <alignment/>
    </xf>
    <xf numFmtId="3" fontId="23" fillId="0" borderId="20" xfId="0" applyNumberFormat="1" applyFont="1" applyBorder="1" applyAlignment="1">
      <alignment/>
    </xf>
    <xf numFmtId="3" fontId="23" fillId="0" borderId="20" xfId="0" applyNumberFormat="1" applyFont="1" applyBorder="1" applyAlignment="1">
      <alignment horizontal="fill"/>
    </xf>
    <xf numFmtId="177" fontId="23" fillId="0" borderId="20" xfId="0" applyNumberFormat="1" applyFont="1" applyBorder="1" applyAlignment="1">
      <alignment horizontal="fill"/>
    </xf>
    <xf numFmtId="3" fontId="6" fillId="0" borderId="12" xfId="0" applyNumberFormat="1" applyFont="1" applyBorder="1" applyAlignment="1">
      <alignment/>
    </xf>
    <xf numFmtId="177" fontId="6" fillId="0" borderId="91" xfId="0" applyNumberFormat="1" applyFont="1" applyBorder="1" applyAlignment="1">
      <alignment/>
    </xf>
    <xf numFmtId="0" fontId="6" fillId="0" borderId="20" xfId="0" applyFont="1" applyBorder="1" applyAlignment="1">
      <alignment/>
    </xf>
    <xf numFmtId="3" fontId="6" fillId="0" borderId="0" xfId="0" applyNumberFormat="1" applyFont="1" applyBorder="1" applyAlignment="1">
      <alignment/>
    </xf>
    <xf numFmtId="3" fontId="6" fillId="0" borderId="92" xfId="0" applyNumberFormat="1" applyFont="1" applyBorder="1" applyAlignment="1">
      <alignment/>
    </xf>
    <xf numFmtId="3" fontId="6" fillId="0" borderId="28" xfId="0" applyNumberFormat="1" applyFont="1" applyBorder="1" applyAlignment="1">
      <alignment/>
    </xf>
    <xf numFmtId="3" fontId="6" fillId="0" borderId="23" xfId="0" applyNumberFormat="1" applyFont="1" applyBorder="1" applyAlignment="1">
      <alignment/>
    </xf>
    <xf numFmtId="0" fontId="22" fillId="0" borderId="0" xfId="21">
      <alignment/>
      <protection/>
    </xf>
    <xf numFmtId="0" fontId="0" fillId="2" borderId="0" xfId="24" applyFont="1" applyFill="1" applyAlignment="1">
      <alignment horizontal="center"/>
      <protection/>
    </xf>
    <xf numFmtId="0" fontId="22" fillId="2" borderId="0" xfId="24" applyFont="1" applyFill="1">
      <alignment/>
      <protection/>
    </xf>
    <xf numFmtId="0" fontId="21" fillId="2" borderId="0" xfId="24" applyFont="1" applyFill="1">
      <alignment/>
      <protection/>
    </xf>
    <xf numFmtId="0" fontId="0" fillId="2" borderId="0" xfId="24" applyFont="1" applyFill="1" applyAlignment="1">
      <alignment wrapText="1"/>
      <protection/>
    </xf>
    <xf numFmtId="0" fontId="0" fillId="0" borderId="0" xfId="0" applyBorder="1" applyAlignment="1">
      <alignment/>
    </xf>
    <xf numFmtId="0" fontId="43" fillId="2" borderId="0" xfId="24" applyFont="1" applyFill="1" applyAlignment="1">
      <alignment horizontal="center"/>
      <protection/>
    </xf>
    <xf numFmtId="0" fontId="0" fillId="0" borderId="57" xfId="0" applyBorder="1" applyAlignment="1">
      <alignment/>
    </xf>
    <xf numFmtId="0" fontId="21" fillId="0" borderId="0" xfId="0" applyFont="1" applyAlignment="1">
      <alignment/>
    </xf>
    <xf numFmtId="0" fontId="40" fillId="0" borderId="0" xfId="0" applyFont="1" applyAlignment="1">
      <alignment/>
    </xf>
    <xf numFmtId="177" fontId="32" fillId="0" borderId="4" xfId="0" applyNumberFormat="1" applyFont="1" applyFill="1" applyBorder="1" applyAlignment="1">
      <alignment horizontal="center"/>
    </xf>
    <xf numFmtId="177" fontId="32" fillId="0" borderId="3" xfId="0" applyNumberFormat="1" applyFont="1" applyFill="1" applyBorder="1" applyAlignment="1">
      <alignment/>
    </xf>
    <xf numFmtId="177" fontId="13" fillId="0" borderId="28" xfId="0" applyNumberFormat="1" applyFont="1" applyFill="1" applyBorder="1" applyAlignment="1">
      <alignment horizontal="left"/>
    </xf>
    <xf numFmtId="177" fontId="6" fillId="0" borderId="93" xfId="0" applyNumberFormat="1" applyFont="1" applyFill="1" applyBorder="1" applyAlignment="1">
      <alignment/>
    </xf>
    <xf numFmtId="177" fontId="32" fillId="0" borderId="6" xfId="0" applyNumberFormat="1" applyFont="1" applyFill="1" applyBorder="1" applyAlignment="1">
      <alignment horizontal="center"/>
    </xf>
    <xf numFmtId="177" fontId="33" fillId="0" borderId="94" xfId="0" applyNumberFormat="1" applyFont="1" applyFill="1" applyBorder="1" applyAlignment="1">
      <alignment/>
    </xf>
    <xf numFmtId="177" fontId="6" fillId="0" borderId="95" xfId="0" applyNumberFormat="1" applyFont="1" applyFill="1" applyBorder="1" applyAlignment="1">
      <alignment/>
    </xf>
    <xf numFmtId="177" fontId="32" fillId="0" borderId="2" xfId="0" applyNumberFormat="1" applyFont="1" applyFill="1" applyBorder="1" applyAlignment="1">
      <alignment/>
    </xf>
    <xf numFmtId="177" fontId="6" fillId="0" borderId="10" xfId="0" applyNumberFormat="1" applyFont="1" applyBorder="1" applyAlignment="1">
      <alignment/>
    </xf>
    <xf numFmtId="177" fontId="6" fillId="0" borderId="3" xfId="0" applyNumberFormat="1" applyFont="1" applyBorder="1" applyAlignment="1">
      <alignment/>
    </xf>
    <xf numFmtId="177" fontId="6" fillId="0" borderId="96" xfId="0" applyNumberFormat="1" applyFont="1" applyBorder="1" applyAlignment="1">
      <alignment/>
    </xf>
    <xf numFmtId="177" fontId="32" fillId="2" borderId="62" xfId="0" applyNumberFormat="1" applyFont="1" applyFill="1" applyBorder="1" applyAlignment="1">
      <alignment/>
    </xf>
    <xf numFmtId="177" fontId="32" fillId="2" borderId="63" xfId="0" applyNumberFormat="1" applyFont="1" applyFill="1" applyBorder="1" applyAlignment="1">
      <alignment/>
    </xf>
    <xf numFmtId="177" fontId="6" fillId="0" borderId="56" xfId="0" applyNumberFormat="1" applyFont="1" applyBorder="1" applyAlignment="1">
      <alignment/>
    </xf>
    <xf numFmtId="3" fontId="6" fillId="0" borderId="33" xfId="0" applyNumberFormat="1" applyFont="1" applyBorder="1" applyAlignment="1">
      <alignment/>
    </xf>
    <xf numFmtId="3" fontId="6" fillId="0" borderId="57" xfId="0" applyNumberFormat="1" applyFont="1" applyBorder="1" applyAlignment="1">
      <alignment horizontal="fill"/>
    </xf>
    <xf numFmtId="177" fontId="6" fillId="0" borderId="57" xfId="0" applyNumberFormat="1" applyFont="1" applyBorder="1" applyAlignment="1">
      <alignment horizontal="fill"/>
    </xf>
    <xf numFmtId="3" fontId="6" fillId="0" borderId="57" xfId="0" applyNumberFormat="1" applyFont="1" applyBorder="1" applyAlignment="1">
      <alignment/>
    </xf>
    <xf numFmtId="3" fontId="6" fillId="0" borderId="57" xfId="0" applyNumberFormat="1" applyFont="1" applyBorder="1" applyAlignment="1">
      <alignment/>
    </xf>
    <xf numFmtId="177" fontId="1" fillId="0" borderId="0" xfId="0" applyNumberFormat="1" applyFont="1" applyBorder="1" applyAlignment="1">
      <alignment/>
    </xf>
    <xf numFmtId="177" fontId="1" fillId="0" borderId="97" xfId="0" applyNumberFormat="1" applyFont="1" applyBorder="1" applyAlignment="1">
      <alignment/>
    </xf>
    <xf numFmtId="177" fontId="0" fillId="0" borderId="98" xfId="0" applyNumberFormat="1" applyBorder="1" applyAlignment="1">
      <alignment/>
    </xf>
    <xf numFmtId="177" fontId="0" fillId="2" borderId="99" xfId="0" applyNumberFormat="1" applyFill="1" applyBorder="1" applyAlignment="1">
      <alignment/>
    </xf>
    <xf numFmtId="177" fontId="1" fillId="2" borderId="100" xfId="0" applyNumberFormat="1" applyFont="1" applyFill="1" applyBorder="1" applyAlignment="1">
      <alignment/>
    </xf>
    <xf numFmtId="0" fontId="0" fillId="0" borderId="0" xfId="0" applyBorder="1" applyAlignment="1">
      <alignment horizontal="center"/>
    </xf>
    <xf numFmtId="0" fontId="0" fillId="0" borderId="0" xfId="0" applyBorder="1" applyAlignment="1">
      <alignment horizontal="center"/>
    </xf>
    <xf numFmtId="0" fontId="34" fillId="0" borderId="0" xfId="0" applyFont="1" applyBorder="1" applyAlignment="1">
      <alignment/>
    </xf>
    <xf numFmtId="0" fontId="34" fillId="0" borderId="0" xfId="0" applyFont="1" applyBorder="1" applyAlignment="1">
      <alignment/>
    </xf>
    <xf numFmtId="0" fontId="34" fillId="0" borderId="0" xfId="0" applyFont="1" applyBorder="1" applyAlignment="1">
      <alignment/>
    </xf>
    <xf numFmtId="0" fontId="22" fillId="2" borderId="0" xfId="21" applyFill="1">
      <alignment/>
      <protection/>
    </xf>
    <xf numFmtId="1" fontId="30" fillId="0" borderId="24" xfId="0" applyNumberFormat="1" applyFont="1" applyBorder="1" applyAlignment="1">
      <alignment horizontal="centerContinuous"/>
    </xf>
    <xf numFmtId="1" fontId="30" fillId="0" borderId="25" xfId="0" applyNumberFormat="1" applyFont="1" applyBorder="1" applyAlignment="1">
      <alignment horizontal="centerContinuous"/>
    </xf>
    <xf numFmtId="177" fontId="6" fillId="0" borderId="101" xfId="0" applyNumberFormat="1" applyFont="1" applyBorder="1" applyAlignment="1">
      <alignment/>
    </xf>
    <xf numFmtId="165" fontId="6" fillId="0" borderId="102" xfId="0" applyNumberFormat="1" applyFont="1" applyBorder="1" applyAlignment="1">
      <alignment/>
    </xf>
    <xf numFmtId="165" fontId="6" fillId="0" borderId="103" xfId="0" applyNumberFormat="1" applyFont="1" applyBorder="1" applyAlignment="1">
      <alignment/>
    </xf>
    <xf numFmtId="177" fontId="6" fillId="0" borderId="103" xfId="0" applyNumberFormat="1" applyFont="1" applyBorder="1" applyAlignment="1">
      <alignment/>
    </xf>
    <xf numFmtId="177" fontId="6" fillId="0" borderId="104" xfId="0" applyNumberFormat="1" applyFont="1" applyBorder="1" applyAlignment="1">
      <alignment/>
    </xf>
    <xf numFmtId="177" fontId="6" fillId="0" borderId="105" xfId="0" applyNumberFormat="1" applyFont="1" applyBorder="1" applyAlignment="1">
      <alignment/>
    </xf>
    <xf numFmtId="3" fontId="6" fillId="0" borderId="103" xfId="0" applyNumberFormat="1" applyFont="1" applyBorder="1" applyAlignment="1">
      <alignment/>
    </xf>
    <xf numFmtId="177" fontId="23" fillId="0" borderId="106" xfId="0" applyNumberFormat="1" applyFont="1" applyBorder="1" applyAlignment="1">
      <alignment/>
    </xf>
    <xf numFmtId="177" fontId="6" fillId="0" borderId="107" xfId="0" applyNumberFormat="1" applyFont="1" applyBorder="1" applyAlignment="1">
      <alignment/>
    </xf>
    <xf numFmtId="177" fontId="6" fillId="0" borderId="103" xfId="0" applyNumberFormat="1" applyFont="1" applyFill="1" applyBorder="1" applyAlignment="1">
      <alignment/>
    </xf>
    <xf numFmtId="5" fontId="34" fillId="0" borderId="20" xfId="0" applyNumberFormat="1" applyFont="1" applyBorder="1" applyAlignment="1">
      <alignment/>
    </xf>
    <xf numFmtId="0" fontId="16" fillId="0" borderId="23" xfId="22" applyFont="1" applyBorder="1" applyAlignment="1">
      <alignment horizontal="center" wrapText="1"/>
      <protection/>
    </xf>
    <xf numFmtId="177" fontId="16" fillId="0" borderId="22" xfId="0" applyNumberFormat="1" applyFont="1" applyBorder="1" applyAlignment="1">
      <alignment/>
    </xf>
    <xf numFmtId="177" fontId="16" fillId="0" borderId="20" xfId="0" applyNumberFormat="1" applyFont="1" applyBorder="1" applyAlignment="1">
      <alignment/>
    </xf>
    <xf numFmtId="206" fontId="26" fillId="0" borderId="12" xfId="22" applyNumberFormat="1" applyFont="1" applyBorder="1">
      <alignment/>
      <protection/>
    </xf>
    <xf numFmtId="206" fontId="26" fillId="0" borderId="0" xfId="22" applyNumberFormat="1" applyFont="1" applyBorder="1">
      <alignment/>
      <protection/>
    </xf>
    <xf numFmtId="0" fontId="16" fillId="0" borderId="56" xfId="22" applyFont="1" applyBorder="1" applyAlignment="1">
      <alignment horizontal="center"/>
      <protection/>
    </xf>
    <xf numFmtId="0" fontId="16" fillId="0" borderId="56" xfId="22" applyFont="1" applyBorder="1" applyAlignment="1">
      <alignment horizontal="center" wrapText="1"/>
      <protection/>
    </xf>
    <xf numFmtId="0" fontId="16" fillId="0" borderId="10" xfId="23" applyFont="1" applyBorder="1" applyAlignment="1">
      <alignment horizontal="left" wrapText="1" indent="1"/>
      <protection/>
    </xf>
    <xf numFmtId="37" fontId="6" fillId="0" borderId="23" xfId="0" applyNumberFormat="1" applyFont="1" applyBorder="1" applyAlignment="1">
      <alignment/>
    </xf>
    <xf numFmtId="37" fontId="6" fillId="0" borderId="28" xfId="0" applyNumberFormat="1" applyFont="1" applyBorder="1" applyAlignment="1">
      <alignment/>
    </xf>
    <xf numFmtId="177" fontId="5" fillId="0" borderId="0" xfId="0" applyNumberFormat="1" applyFont="1" applyAlignment="1">
      <alignment horizontal="left"/>
    </xf>
    <xf numFmtId="177" fontId="13" fillId="2" borderId="108" xfId="0" applyNumberFormat="1" applyFont="1" applyFill="1" applyBorder="1" applyAlignment="1">
      <alignment wrapText="1"/>
    </xf>
    <xf numFmtId="177" fontId="13" fillId="2" borderId="65" xfId="0" applyNumberFormat="1" applyFont="1" applyFill="1" applyBorder="1" applyAlignment="1">
      <alignment wrapText="1"/>
    </xf>
    <xf numFmtId="177" fontId="13" fillId="0" borderId="20" xfId="0" applyNumberFormat="1" applyFont="1" applyFill="1" applyBorder="1" applyAlignment="1">
      <alignment horizontal="right"/>
    </xf>
    <xf numFmtId="210" fontId="29" fillId="0" borderId="20" xfId="0" applyNumberFormat="1" applyFont="1" applyFill="1" applyBorder="1" applyAlignment="1">
      <alignment/>
    </xf>
    <xf numFmtId="220" fontId="29" fillId="2" borderId="50" xfId="0" applyNumberFormat="1" applyFont="1" applyFill="1" applyBorder="1" applyAlignment="1">
      <alignment/>
    </xf>
    <xf numFmtId="177" fontId="34" fillId="0" borderId="52" xfId="0" applyNumberFormat="1" applyFont="1" applyBorder="1" applyAlignment="1">
      <alignment/>
    </xf>
    <xf numFmtId="177" fontId="34" fillId="0" borderId="54" xfId="0" applyNumberFormat="1" applyFont="1" applyBorder="1" applyAlignment="1">
      <alignment/>
    </xf>
    <xf numFmtId="177" fontId="34" fillId="0" borderId="55" xfId="0" applyNumberFormat="1" applyFont="1" applyBorder="1" applyAlignment="1">
      <alignment/>
    </xf>
    <xf numFmtId="165" fontId="31" fillId="2" borderId="20" xfId="0" applyNumberFormat="1" applyFont="1" applyFill="1" applyBorder="1" applyAlignment="1">
      <alignment/>
    </xf>
    <xf numFmtId="165" fontId="34" fillId="0" borderId="109" xfId="0" applyNumberFormat="1" applyFont="1" applyBorder="1" applyAlignment="1">
      <alignment/>
    </xf>
    <xf numFmtId="0" fontId="0" fillId="0" borderId="9" xfId="0" applyBorder="1" applyAlignment="1">
      <alignment horizontal="centerContinuous" wrapText="1"/>
    </xf>
    <xf numFmtId="1" fontId="34" fillId="0" borderId="25" xfId="0" applyNumberFormat="1" applyFont="1" applyBorder="1" applyAlignment="1">
      <alignment horizontal="right"/>
    </xf>
    <xf numFmtId="165" fontId="30" fillId="0" borderId="2" xfId="0" applyNumberFormat="1" applyFont="1" applyBorder="1" applyAlignment="1">
      <alignment/>
    </xf>
    <xf numFmtId="177" fontId="30" fillId="0" borderId="6" xfId="0" applyNumberFormat="1" applyFont="1" applyBorder="1" applyAlignment="1">
      <alignment/>
    </xf>
    <xf numFmtId="177" fontId="30" fillId="0" borderId="7" xfId="0" applyNumberFormat="1" applyFont="1" applyBorder="1" applyAlignment="1">
      <alignment/>
    </xf>
    <xf numFmtId="165" fontId="30" fillId="0" borderId="8" xfId="0" applyNumberFormat="1" applyFont="1" applyBorder="1" applyAlignment="1">
      <alignment/>
    </xf>
    <xf numFmtId="3" fontId="6" fillId="0" borderId="33" xfId="0" applyNumberFormat="1" applyFont="1" applyBorder="1" applyAlignment="1">
      <alignment horizontal="left" indent="2"/>
    </xf>
    <xf numFmtId="0" fontId="21" fillId="0" borderId="2" xfId="0" applyFont="1" applyBorder="1" applyAlignment="1">
      <alignment/>
    </xf>
    <xf numFmtId="37" fontId="34" fillId="0" borderId="28" xfId="0" applyNumberFormat="1" applyFont="1" applyBorder="1" applyAlignment="1">
      <alignment/>
    </xf>
    <xf numFmtId="37" fontId="34" fillId="0" borderId="20" xfId="0" applyNumberFormat="1" applyFont="1" applyBorder="1" applyAlignment="1">
      <alignment/>
    </xf>
    <xf numFmtId="37" fontId="34" fillId="0" borderId="59" xfId="0" applyNumberFormat="1" applyFont="1" applyBorder="1" applyAlignment="1">
      <alignment/>
    </xf>
    <xf numFmtId="37" fontId="6" fillId="0" borderId="0" xfId="0" applyNumberFormat="1" applyFont="1" applyAlignment="1">
      <alignment/>
    </xf>
    <xf numFmtId="177" fontId="6" fillId="0" borderId="105" xfId="0" applyNumberFormat="1" applyFont="1" applyFill="1" applyBorder="1" applyAlignment="1">
      <alignment/>
    </xf>
    <xf numFmtId="0" fontId="16" fillId="0" borderId="28" xfId="22" applyFont="1" applyBorder="1">
      <alignment/>
      <protection/>
    </xf>
    <xf numFmtId="0" fontId="22" fillId="0" borderId="0" xfId="22" applyFont="1">
      <alignment/>
      <protection/>
    </xf>
    <xf numFmtId="206" fontId="16" fillId="0" borderId="20" xfId="22" applyNumberFormat="1" applyFont="1" applyBorder="1" applyAlignment="1">
      <alignment horizontal="center"/>
      <protection/>
    </xf>
    <xf numFmtId="206" fontId="26" fillId="0" borderId="76" xfId="22" applyNumberFormat="1" applyFont="1" applyBorder="1">
      <alignment/>
      <protection/>
    </xf>
    <xf numFmtId="206" fontId="26" fillId="0" borderId="77" xfId="22" applyNumberFormat="1" applyFont="1" applyBorder="1">
      <alignment/>
      <protection/>
    </xf>
    <xf numFmtId="0" fontId="44" fillId="0" borderId="0" xfId="0" applyFont="1" applyAlignment="1">
      <alignment/>
    </xf>
    <xf numFmtId="0" fontId="40" fillId="0" borderId="0" xfId="0" applyFont="1" applyFill="1" applyBorder="1" applyAlignment="1">
      <alignment horizontal="left"/>
    </xf>
    <xf numFmtId="0" fontId="34" fillId="0" borderId="0" xfId="0" applyFont="1" applyFill="1" applyAlignment="1">
      <alignment/>
    </xf>
    <xf numFmtId="0" fontId="16" fillId="0" borderId="22" xfId="22" applyFont="1" applyBorder="1" applyAlignment="1">
      <alignment/>
      <protection/>
    </xf>
    <xf numFmtId="206" fontId="26" fillId="0" borderId="77" xfId="22" applyNumberFormat="1" applyFont="1" applyBorder="1" applyAlignment="1">
      <alignment/>
      <protection/>
    </xf>
    <xf numFmtId="177" fontId="5" fillId="0" borderId="0" xfId="0" applyNumberFormat="1" applyFont="1" applyAlignment="1">
      <alignment wrapText="1"/>
    </xf>
    <xf numFmtId="1" fontId="31" fillId="2" borderId="100" xfId="0" applyNumberFormat="1" applyFont="1" applyFill="1" applyBorder="1" applyAlignment="1">
      <alignment horizontal="left"/>
    </xf>
    <xf numFmtId="0" fontId="0" fillId="0" borderId="0" xfId="0" applyBorder="1" applyAlignment="1">
      <alignment horizontal="center"/>
    </xf>
    <xf numFmtId="3" fontId="23" fillId="0" borderId="0" xfId="23" applyNumberFormat="1" applyFont="1" applyAlignment="1">
      <alignment horizontal="center"/>
      <protection/>
    </xf>
    <xf numFmtId="0" fontId="0" fillId="0" borderId="0" xfId="0" applyBorder="1" applyAlignment="1">
      <alignment horizontal="center"/>
    </xf>
    <xf numFmtId="49" fontId="5" fillId="0" borderId="0" xfId="0" applyNumberFormat="1" applyFont="1" applyAlignment="1">
      <alignment horizontal="left" vertical="top" wrapText="1"/>
    </xf>
    <xf numFmtId="49" fontId="0" fillId="0" borderId="0" xfId="0" applyNumberFormat="1" applyAlignment="1">
      <alignment wrapText="1"/>
    </xf>
    <xf numFmtId="0" fontId="5" fillId="0" borderId="0" xfId="0" applyNumberFormat="1" applyFont="1" applyAlignment="1">
      <alignment horizontal="left" wrapText="1" indent="1"/>
    </xf>
    <xf numFmtId="0" fontId="0" fillId="0" borderId="0" xfId="0" applyBorder="1" applyAlignment="1">
      <alignment wrapText="1"/>
    </xf>
    <xf numFmtId="0" fontId="0" fillId="0" borderId="0" xfId="0" applyBorder="1" applyAlignment="1">
      <alignment wrapText="1"/>
    </xf>
    <xf numFmtId="37" fontId="34" fillId="0" borderId="57" xfId="0" applyNumberFormat="1" applyFont="1" applyBorder="1" applyAlignment="1">
      <alignment horizontal="left" indent="1"/>
    </xf>
    <xf numFmtId="37" fontId="0" fillId="0" borderId="57" xfId="0" applyNumberFormat="1" applyBorder="1" applyAlignment="1">
      <alignment horizontal="left" indent="1"/>
    </xf>
    <xf numFmtId="37" fontId="0" fillId="0" borderId="59" xfId="0" applyNumberFormat="1" applyBorder="1" applyAlignment="1">
      <alignment horizontal="left" indent="1"/>
    </xf>
    <xf numFmtId="3" fontId="34" fillId="0" borderId="47" xfId="0" applyNumberFormat="1" applyFont="1" applyBorder="1" applyAlignment="1">
      <alignment/>
    </xf>
    <xf numFmtId="0" fontId="0" fillId="0" borderId="47" xfId="0" applyBorder="1" applyAlignment="1">
      <alignment/>
    </xf>
    <xf numFmtId="0" fontId="0" fillId="0" borderId="48" xfId="0" applyBorder="1" applyAlignment="1">
      <alignment/>
    </xf>
    <xf numFmtId="3" fontId="6" fillId="0" borderId="0" xfId="0" applyNumberFormat="1" applyFont="1" applyAlignment="1">
      <alignment wrapText="1"/>
    </xf>
    <xf numFmtId="0" fontId="0" fillId="0" borderId="0" xfId="0" applyAlignment="1">
      <alignment wrapText="1"/>
    </xf>
    <xf numFmtId="177" fontId="23" fillId="0" borderId="6" xfId="0" applyNumberFormat="1" applyFont="1" applyBorder="1" applyAlignment="1">
      <alignment horizontal="center"/>
    </xf>
    <xf numFmtId="177" fontId="23" fillId="0" borderId="7" xfId="0" applyNumberFormat="1" applyFont="1" applyBorder="1" applyAlignment="1">
      <alignment horizontal="center"/>
    </xf>
    <xf numFmtId="177" fontId="23" fillId="0" borderId="8" xfId="0" applyNumberFormat="1" applyFont="1" applyBorder="1" applyAlignment="1">
      <alignment horizontal="center"/>
    </xf>
    <xf numFmtId="3" fontId="23" fillId="0" borderId="38" xfId="0" applyNumberFormat="1" applyFont="1" applyBorder="1" applyAlignment="1">
      <alignment/>
    </xf>
    <xf numFmtId="0" fontId="0" fillId="0" borderId="39" xfId="0" applyBorder="1" applyAlignment="1">
      <alignment/>
    </xf>
    <xf numFmtId="3" fontId="6" fillId="0" borderId="24" xfId="0" applyNumberFormat="1" applyFont="1" applyBorder="1" applyAlignment="1">
      <alignment/>
    </xf>
    <xf numFmtId="0" fontId="0" fillId="0" borderId="25" xfId="0" applyBorder="1" applyAlignment="1">
      <alignment/>
    </xf>
    <xf numFmtId="0" fontId="26" fillId="0" borderId="4" xfId="23" applyFont="1" applyFill="1" applyBorder="1" applyAlignment="1">
      <alignment horizontal="center"/>
      <protection/>
    </xf>
    <xf numFmtId="0" fontId="26" fillId="0" borderId="3" xfId="23" applyFont="1" applyFill="1" applyBorder="1" applyAlignment="1">
      <alignment horizontal="center"/>
      <protection/>
    </xf>
    <xf numFmtId="0" fontId="26" fillId="0" borderId="5" xfId="23" applyFont="1" applyFill="1" applyBorder="1" applyAlignment="1">
      <alignment/>
      <protection/>
    </xf>
    <xf numFmtId="0" fontId="16" fillId="0" borderId="10" xfId="23" applyFont="1" applyFill="1" applyBorder="1" applyAlignment="1">
      <alignment/>
      <protection/>
    </xf>
    <xf numFmtId="0" fontId="40"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40"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4" fillId="0" borderId="0" xfId="0" applyFont="1" applyBorder="1" applyAlignment="1">
      <alignment wrapText="1"/>
    </xf>
    <xf numFmtId="0" fontId="34" fillId="0" borderId="0" xfId="0" applyFont="1" applyBorder="1" applyAlignment="1">
      <alignment wrapText="1"/>
    </xf>
    <xf numFmtId="0" fontId="40" fillId="0" borderId="0" xfId="0" applyFont="1" applyBorder="1" applyAlignment="1">
      <alignment wrapText="1"/>
    </xf>
    <xf numFmtId="0" fontId="40" fillId="0" borderId="0" xfId="0" applyFont="1" applyBorder="1" applyAlignment="1">
      <alignment wrapText="1"/>
    </xf>
    <xf numFmtId="0" fontId="0" fillId="0" borderId="0" xfId="0" applyFont="1" applyBorder="1" applyAlignment="1">
      <alignment wrapText="1"/>
    </xf>
    <xf numFmtId="0" fontId="23" fillId="0" borderId="0" xfId="23" applyFont="1" applyAlignment="1">
      <alignment horizontal="center"/>
      <protection/>
    </xf>
    <xf numFmtId="1" fontId="31" fillId="2" borderId="110" xfId="0" applyNumberFormat="1" applyFont="1" applyFill="1" applyBorder="1" applyAlignment="1">
      <alignment horizontal="left"/>
    </xf>
    <xf numFmtId="177" fontId="29" fillId="2" borderId="46" xfId="0" applyNumberFormat="1"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177" fontId="29" fillId="2" borderId="4" xfId="0" applyNumberFormat="1"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77" fontId="16" fillId="0" borderId="25" xfId="0" applyNumberFormat="1" applyFont="1" applyBorder="1" applyAlignment="1">
      <alignment horizontal="left"/>
    </xf>
    <xf numFmtId="177" fontId="31" fillId="2" borderId="6" xfId="0" applyNumberFormat="1" applyFon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0" borderId="8" xfId="0" applyBorder="1" applyAlignment="1">
      <alignment horizontal="center" wrapText="1"/>
    </xf>
    <xf numFmtId="177" fontId="6" fillId="0" borderId="76" xfId="0" applyNumberFormat="1" applyFont="1" applyBorder="1" applyAlignment="1">
      <alignment horizontal="center"/>
    </xf>
    <xf numFmtId="177" fontId="6" fillId="0" borderId="77" xfId="0" applyNumberFormat="1" applyFont="1" applyBorder="1" applyAlignment="1">
      <alignment horizontal="center"/>
    </xf>
    <xf numFmtId="177" fontId="6" fillId="0" borderId="78" xfId="0" applyNumberFormat="1" applyFont="1" applyBorder="1" applyAlignment="1">
      <alignment horizontal="center"/>
    </xf>
    <xf numFmtId="177" fontId="13" fillId="2" borderId="20" xfId="0" applyNumberFormat="1" applyFont="1" applyFill="1" applyBorder="1" applyAlignment="1">
      <alignment horizontal="center"/>
    </xf>
    <xf numFmtId="177" fontId="13" fillId="2" borderId="22" xfId="0" applyNumberFormat="1" applyFont="1" applyFill="1" applyBorder="1" applyAlignment="1">
      <alignment horizontal="center"/>
    </xf>
    <xf numFmtId="3" fontId="23" fillId="2" borderId="0" xfId="24" applyNumberFormat="1" applyFont="1" applyFill="1" applyAlignment="1">
      <alignment horizontal="center"/>
      <protection/>
    </xf>
    <xf numFmtId="0" fontId="23" fillId="2" borderId="0" xfId="24" applyFont="1" applyFill="1" applyAlignment="1">
      <alignment horizontal="center"/>
      <protection/>
    </xf>
    <xf numFmtId="3" fontId="6" fillId="2" borderId="0" xfId="24" applyNumberFormat="1" applyFont="1" applyFill="1" applyAlignment="1">
      <alignment horizontal="center"/>
      <protection/>
    </xf>
    <xf numFmtId="0" fontId="6" fillId="2" borderId="0" xfId="24" applyFont="1" applyFill="1" applyAlignment="1">
      <alignment horizontal="center"/>
      <protection/>
    </xf>
    <xf numFmtId="0" fontId="43" fillId="2" borderId="0" xfId="24" applyFont="1" applyFill="1" applyAlignment="1">
      <alignment horizontal="center"/>
      <protection/>
    </xf>
    <xf numFmtId="0" fontId="6" fillId="2" borderId="0" xfId="24" applyFont="1" applyFill="1" applyAlignment="1">
      <alignment wrapText="1"/>
      <protection/>
    </xf>
    <xf numFmtId="0" fontId="42" fillId="2" borderId="0" xfId="24" applyFont="1" applyFill="1" applyAlignment="1">
      <alignment wrapText="1"/>
      <protection/>
    </xf>
    <xf numFmtId="0" fontId="0" fillId="0" borderId="0" xfId="0" applyBorder="1" applyAlignment="1">
      <alignment/>
    </xf>
    <xf numFmtId="0" fontId="0" fillId="0" borderId="0" xfId="0" applyBorder="1" applyAlignment="1">
      <alignment/>
    </xf>
  </cellXfs>
  <cellStyles count="12">
    <cellStyle name="Normal" xfId="0"/>
    <cellStyle name="Comma" xfId="15"/>
    <cellStyle name="Comma [0]" xfId="16"/>
    <cellStyle name="Currency" xfId="17"/>
    <cellStyle name="Currency [0]" xfId="18"/>
    <cellStyle name="Followed Hyperlink" xfId="19"/>
    <cellStyle name="Hyperlink" xfId="20"/>
    <cellStyle name="Normal_Appendix Exhibits.FINAL" xfId="21"/>
    <cellStyle name="Normal_Improve by DU" xfId="22"/>
    <cellStyle name="Normal_Rsrcs_X_ DOJ Goal  Obj"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xdr:rowOff>
    </xdr:from>
    <xdr:to>
      <xdr:col>11</xdr:col>
      <xdr:colOff>190500</xdr:colOff>
      <xdr:row>28</xdr:row>
      <xdr:rowOff>190500</xdr:rowOff>
    </xdr:to>
    <xdr:pic>
      <xdr:nvPicPr>
        <xdr:cNvPr id="1" name="Picture 1"/>
        <xdr:cNvPicPr preferRelativeResize="1">
          <a:picLocks noChangeAspect="1"/>
        </xdr:cNvPicPr>
      </xdr:nvPicPr>
      <xdr:blipFill>
        <a:blip r:embed="rId1"/>
        <a:stretch>
          <a:fillRect/>
        </a:stretch>
      </xdr:blipFill>
      <xdr:spPr>
        <a:xfrm>
          <a:off x="781050" y="819150"/>
          <a:ext cx="779145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_Staff\2007%20Products\FY07%20Formulation\FY07%20Congressional%20Submission\FY07%20Congressional%20Budget%20Instructions\FY07%20Perf%20Budget%20Cong%20Exhibits%20Template%20Version%20Final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ps01\udd\LUCAS\data\FRIEDMAN\data\BUDGET%20SUBMISSIONS\FY%202008\OMB%20Budget%2008\8-25%20OMB%20Submission%20to%20JMD\COPS%20Exhibit%20Q%20-%2051-53%20for%20FY08%20OMB%20Budget%20to%20JMD%208-25-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ps01\udd\LUCAS\data\FRIEDMAN\data\BUDGET%20SUBMISSIONS\FY%202008\OMB%20Budget%2008\JMD%20edits\Final%20to%20JMD%209-7-06\COPS%20FY08%20Perf%20BudgetOMB%20Exhibits%20with%20JMD%20edits%209-7-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ps01\udd\LUCAS\data\FRIEDMAN\data\BUDGET%20SUBMISSIONS\FY%202006\OMB%20Budget%2006\OMB%20Final%20Drafts%20to%20JMD\COPS%20FY06%20OMB%20Budget%20Exhibits%20-%20FINAL%20to%20JM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ps01\udd\LUCAS\data\FRIEDMAN\data\BUDGET%20SUBMISSIONS\FY%202006\Spring%20Call%2006\2006%20COPS%20SPRING%20CALL%2006%20exhib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E) Strat Goal &amp; Obj"/>
      <sheetName val="(F) ATB Justification"/>
      <sheetName val="(G) 2005 XWalk"/>
      <sheetName val="(H) 2006 XWalk"/>
      <sheetName val="(I) Reimb Resources"/>
      <sheetName val="(J) Perm Positions"/>
      <sheetName val="(K) Summ Atty Agt"/>
      <sheetName val="(L) Financial Analysis"/>
      <sheetName val="(M) Sum by Grade"/>
      <sheetName val="(N) Sum by OC"/>
      <sheetName val="(O) Cong Reports"/>
    </sheetNames>
    <sheetDataSet>
      <sheetData sheetId="3">
        <row r="6">
          <cell r="A6" t="str">
            <v>Salaries and Expenses</v>
          </cell>
        </row>
        <row r="7">
          <cell r="A7" t="str">
            <v>(Dollars in Thousands)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51-5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Modular Costs"/>
      <sheetName val="(L) Sum by Grade"/>
      <sheetName val="(M) Sum by OC"/>
      <sheetName val="(N-1) Outyrs"/>
      <sheetName val="(N-2) Outlays"/>
      <sheetName val="(O) Studies"/>
      <sheetName val="(P) Overseas"/>
      <sheetName val="(Q) 51.53 "/>
    </sheetNames>
    <sheetDataSet>
      <sheetData sheetId="2">
        <row r="6">
          <cell r="A6" t="str">
            <v>Salaries and Expenses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rg Chart"/>
      <sheetName val="Approp Lang"/>
      <sheetName val="Sum of Req"/>
      <sheetName val="Increases Offsets"/>
      <sheetName val="Strat Goal &amp; Obj"/>
      <sheetName val="ATB Justification"/>
      <sheetName val="2004 XWalk"/>
      <sheetName val="Reimb Resources"/>
      <sheetName val="Perm Positions"/>
      <sheetName val="Summ Atty Agt"/>
      <sheetName val="Financial Analysis"/>
      <sheetName val="Sum by Grade"/>
      <sheetName val="Sum by OC"/>
      <sheetName val="Outlays"/>
      <sheetName val="Cong Reports"/>
      <sheetName val="PART"/>
    </sheetNames>
    <sheetDataSet>
      <sheetData sheetId="2">
        <row r="4">
          <cell r="A4" t="str">
            <v>Summary of Requirements</v>
          </cell>
        </row>
        <row r="5">
          <cell r="A5" t="str">
            <v>Office of Community Oriented Policing Services</v>
          </cell>
        </row>
        <row r="6">
          <cell r="A6" t="str">
            <v>Salaries and Expenses</v>
          </cell>
        </row>
        <row r="7">
          <cell r="A7" t="str">
            <v>(Dollars in Thousands)</v>
          </cell>
        </row>
        <row r="9">
          <cell r="AJ9" t="str">
            <v>Perm.</v>
          </cell>
        </row>
        <row r="10">
          <cell r="AJ10" t="str">
            <v>Pos.</v>
          </cell>
          <cell r="AK10" t="str">
            <v>FTE</v>
          </cell>
          <cell r="AL10" t="str">
            <v>Amount</v>
          </cell>
        </row>
        <row r="12">
          <cell r="A12" t="str">
            <v>2004 Appropriation Enacted w/ Rescission</v>
          </cell>
          <cell r="AJ12">
            <v>235</v>
          </cell>
          <cell r="AK12">
            <v>235</v>
          </cell>
          <cell r="AL12">
            <v>748325</v>
          </cell>
        </row>
        <row r="14">
          <cell r="A14" t="str">
            <v>FY 2005 Appropriation Enacted……………………………………………………………………………………………………………………………………………………………………………………………………………………………………………………………………………………………………………………………………………………………………………………..</v>
          </cell>
          <cell r="AI14" t="str">
            <v> </v>
          </cell>
          <cell r="AJ14" t="e">
            <v>#REF!</v>
          </cell>
          <cell r="AK14" t="e">
            <v>#REF!</v>
          </cell>
          <cell r="AL14" t="e">
            <v>#REF!</v>
          </cell>
        </row>
        <row r="15">
          <cell r="B15" t="str">
            <v>Reduction applied to commerce Justice State appropriation (0.465%)…………………………………………………………………………………………………………………………………………………………………..</v>
          </cell>
          <cell r="AJ15">
            <v>0</v>
          </cell>
          <cell r="AK15">
            <v>0</v>
          </cell>
          <cell r="AL15">
            <v>-496</v>
          </cell>
        </row>
        <row r="16">
          <cell r="B16" t="str">
            <v>Government-wide reduction (0.59%)…………………………………………………………………………………………………………………………………………………………………………………..</v>
          </cell>
          <cell r="AJ16">
            <v>0</v>
          </cell>
          <cell r="AK16">
            <v>0</v>
          </cell>
          <cell r="AL16">
            <v>-627</v>
          </cell>
        </row>
        <row r="17">
          <cell r="A17" t="str">
            <v>2005 President's Budget</v>
          </cell>
          <cell r="AI17" t="str">
            <v> </v>
          </cell>
          <cell r="AJ17">
            <v>235</v>
          </cell>
          <cell r="AK17">
            <v>235</v>
          </cell>
          <cell r="AL17">
            <v>97089</v>
          </cell>
        </row>
        <row r="19">
          <cell r="A19" t="str">
            <v>Adjustments to Base</v>
          </cell>
        </row>
        <row r="20">
          <cell r="B20" t="str">
            <v>Transfer:</v>
          </cell>
        </row>
        <row r="21">
          <cell r="C21" t="str">
            <v>Transfer positions/FTE to/from</v>
          </cell>
        </row>
        <row r="22">
          <cell r="B22" t="str">
            <v>Increases:</v>
          </cell>
        </row>
        <row r="23">
          <cell r="C23" t="str">
            <v>2006 pay raise (1.5%)</v>
          </cell>
          <cell r="AL23">
            <v>235</v>
          </cell>
        </row>
        <row r="24">
          <cell r="C24" t="str">
            <v>Employee Performance………………………………………………………………………………………………………………………………………………………………………….</v>
          </cell>
        </row>
        <row r="25">
          <cell r="C25" t="str">
            <v>Annualization of 2005 pay raise................................................................................................................................................................................................................................</v>
          </cell>
        </row>
        <row r="26">
          <cell r="C26" t="str">
            <v>2005 pay raise annualization (1.5%)</v>
          </cell>
          <cell r="AL26">
            <v>76</v>
          </cell>
        </row>
        <row r="27">
          <cell r="C27" t="str">
            <v>Within-grade Increases (WIGI)</v>
          </cell>
          <cell r="AL27">
            <v>172</v>
          </cell>
        </row>
        <row r="28">
          <cell r="C28" t="str">
            <v>Annualization of 2005 positions (FTE)</v>
          </cell>
        </row>
        <row r="29">
          <cell r="C29" t="str">
            <v>Annualization of 2005 positions (dollars)</v>
          </cell>
        </row>
        <row r="30">
          <cell r="C30" t="str">
            <v>Annualization of 2004 positions (dollars) </v>
          </cell>
        </row>
        <row r="31">
          <cell r="C31" t="str">
            <v>Federal Health Insurance Premiums</v>
          </cell>
          <cell r="AL31">
            <v>67</v>
          </cell>
        </row>
        <row r="32">
          <cell r="C32" t="str">
            <v>Transportation Management Fees</v>
          </cell>
          <cell r="AL32">
            <v>5</v>
          </cell>
        </row>
        <row r="33">
          <cell r="C33" t="str">
            <v>Security Surcharge Cost Projection</v>
          </cell>
          <cell r="AL33">
            <v>2</v>
          </cell>
        </row>
        <row r="34">
          <cell r="C34" t="str">
            <v>WCF Telecom &amp; Email rate increases</v>
          </cell>
          <cell r="AL34">
            <v>206</v>
          </cell>
        </row>
        <row r="35">
          <cell r="C35" t="str">
            <v>FERS Agency Contribution Rate</v>
          </cell>
          <cell r="AL35">
            <v>45</v>
          </cell>
        </row>
        <row r="36">
          <cell r="C36" t="str">
            <v>Lease Expirations</v>
          </cell>
          <cell r="AL36">
            <v>1077</v>
          </cell>
        </row>
        <row r="37">
          <cell r="C37" t="str">
            <v>General Pricing Level Adjustments</v>
          </cell>
          <cell r="AL37">
            <v>143</v>
          </cell>
        </row>
        <row r="38">
          <cell r="C38" t="str">
            <v>     Subtotal Increases</v>
          </cell>
          <cell r="AJ38">
            <v>0</v>
          </cell>
          <cell r="AK38">
            <v>0</v>
          </cell>
          <cell r="AL38">
            <v>2028</v>
          </cell>
        </row>
        <row r="39">
          <cell r="B39" t="str">
            <v>Decreases:</v>
          </cell>
        </row>
        <row r="40">
          <cell r="C40" t="str">
            <v>Non-recurrals (list all)</v>
          </cell>
          <cell r="AJ40">
            <v>0</v>
          </cell>
          <cell r="AK40">
            <v>0</v>
          </cell>
          <cell r="AL40">
            <v>-825</v>
          </cell>
        </row>
        <row r="41">
          <cell r="C41" t="str">
            <v>GSA Rent</v>
          </cell>
          <cell r="AL41">
            <v>-825</v>
          </cell>
        </row>
        <row r="42">
          <cell r="C42" t="str">
            <v>    Subtotal Decreases</v>
          </cell>
          <cell r="AJ42">
            <v>0</v>
          </cell>
          <cell r="AK42">
            <v>0</v>
          </cell>
          <cell r="AL42">
            <v>-825</v>
          </cell>
        </row>
        <row r="43">
          <cell r="B43" t="str">
            <v>Total Adjustments to Base</v>
          </cell>
          <cell r="AJ43">
            <v>0</v>
          </cell>
          <cell r="AK43">
            <v>0</v>
          </cell>
          <cell r="AL43">
            <v>1203</v>
          </cell>
        </row>
        <row r="45">
          <cell r="A45" t="str">
            <v>2006 Current Services</v>
          </cell>
          <cell r="AJ45">
            <v>235</v>
          </cell>
          <cell r="AK45">
            <v>235</v>
          </cell>
          <cell r="AL45">
            <v>98292</v>
          </cell>
        </row>
        <row r="47">
          <cell r="A47" t="str">
            <v>Program Increases (list all)</v>
          </cell>
          <cell r="AI47" t="str">
            <v> </v>
          </cell>
        </row>
        <row r="48">
          <cell r="C48" t="str">
            <v>Program Management and Administration</v>
          </cell>
          <cell r="AJ48">
            <v>-33</v>
          </cell>
          <cell r="AK48">
            <v>-33</v>
          </cell>
        </row>
        <row r="49">
          <cell r="C49" t="str">
            <v>Offset 1</v>
          </cell>
        </row>
        <row r="50">
          <cell r="C50" t="str">
            <v>D………………………………………………………………………………………………………………………………………………………………………………………………………………………………………</v>
          </cell>
        </row>
        <row r="51">
          <cell r="C51" t="str">
            <v>E………………………………………………………………………………………………………………………………………………………………………………………………………………………………………………………………</v>
          </cell>
        </row>
        <row r="52">
          <cell r="C52" t="str">
            <v>F……………………………………………………………………………………………………………………………………………………………………………………………</v>
          </cell>
        </row>
        <row r="53">
          <cell r="B53" t="str">
            <v>Total Program Increases</v>
          </cell>
          <cell r="AJ53">
            <v>-33</v>
          </cell>
          <cell r="AK53">
            <v>-33</v>
          </cell>
          <cell r="AL53">
            <v>0</v>
          </cell>
        </row>
        <row r="54">
          <cell r="A54" t="str">
            <v>Program Offsets (list all)</v>
          </cell>
        </row>
        <row r="55">
          <cell r="C55" t="str">
            <v>Offset 1</v>
          </cell>
          <cell r="AJ55">
            <v>0</v>
          </cell>
          <cell r="AK55">
            <v>0</v>
          </cell>
        </row>
        <row r="56">
          <cell r="C56" t="str">
            <v>Offset 2</v>
          </cell>
        </row>
        <row r="57">
          <cell r="B57" t="str">
            <v>Total Program Offsets</v>
          </cell>
          <cell r="AJ57">
            <v>0</v>
          </cell>
          <cell r="AK57">
            <v>0</v>
          </cell>
          <cell r="AL57">
            <v>0</v>
          </cell>
        </row>
        <row r="58">
          <cell r="A58" t="str">
            <v>2006 Total Request</v>
          </cell>
          <cell r="AJ58">
            <v>202</v>
          </cell>
          <cell r="AK58">
            <v>202</v>
          </cell>
          <cell r="AL58">
            <v>98292</v>
          </cell>
        </row>
        <row r="59">
          <cell r="A59" t="str">
            <v>2005 - 2006 Total Change</v>
          </cell>
          <cell r="AJ59">
            <v>-33</v>
          </cell>
          <cell r="AK59">
            <v>-33</v>
          </cell>
          <cell r="AL59">
            <v>1203</v>
          </cell>
        </row>
        <row r="64">
          <cell r="H64" t="str">
            <v>2004 Enacted</v>
          </cell>
          <cell r="L64" t="str">
            <v>2005 President's</v>
          </cell>
          <cell r="P64">
            <v>2006</v>
          </cell>
          <cell r="T64">
            <v>2006</v>
          </cell>
          <cell r="X64">
            <v>2006</v>
          </cell>
          <cell r="AB64">
            <v>2006</v>
          </cell>
          <cell r="AF64">
            <v>2006</v>
          </cell>
          <cell r="AJ64" t="str">
            <v>2005-2006</v>
          </cell>
        </row>
        <row r="65">
          <cell r="H65" t="str">
            <v>w/Rescissions</v>
          </cell>
          <cell r="L65" t="str">
            <v>Budget</v>
          </cell>
          <cell r="P65" t="str">
            <v>Adjustments to Base</v>
          </cell>
          <cell r="T65" t="str">
            <v>Current Services</v>
          </cell>
          <cell r="X65" t="str">
            <v>Increases</v>
          </cell>
          <cell r="AB65" t="str">
            <v>Offsets</v>
          </cell>
          <cell r="AF65" t="str">
            <v>Request</v>
          </cell>
          <cell r="AJ65" t="str">
            <v>Total Change</v>
          </cell>
        </row>
        <row r="66">
          <cell r="A66" t="str">
            <v>Estimates by budget activity</v>
          </cell>
          <cell r="H66" t="str">
            <v>Pos.</v>
          </cell>
          <cell r="I66" t="str">
            <v>FTE</v>
          </cell>
          <cell r="J66" t="str">
            <v>Amount</v>
          </cell>
          <cell r="L66" t="str">
            <v>Pos.</v>
          </cell>
          <cell r="M66" t="str">
            <v>FTE</v>
          </cell>
          <cell r="N66" t="str">
            <v>Amount</v>
          </cell>
          <cell r="P66" t="str">
            <v>Pos.</v>
          </cell>
          <cell r="Q66" t="str">
            <v>FTE</v>
          </cell>
          <cell r="R66" t="str">
            <v>Amount</v>
          </cell>
          <cell r="T66" t="str">
            <v>Pos.</v>
          </cell>
          <cell r="U66" t="str">
            <v>FTE</v>
          </cell>
          <cell r="V66" t="str">
            <v>Amount</v>
          </cell>
          <cell r="X66" t="str">
            <v>Pos.</v>
          </cell>
          <cell r="Y66" t="str">
            <v>FTE</v>
          </cell>
          <cell r="Z66" t="str">
            <v>Amount</v>
          </cell>
          <cell r="AB66" t="str">
            <v>Pos.</v>
          </cell>
          <cell r="AC66" t="str">
            <v>FTE</v>
          </cell>
          <cell r="AD66" t="str">
            <v>Amount</v>
          </cell>
          <cell r="AF66" t="str">
            <v>Pos.</v>
          </cell>
          <cell r="AG66" t="str">
            <v>FTE</v>
          </cell>
          <cell r="AH66" t="str">
            <v>Amount</v>
          </cell>
          <cell r="AJ66" t="str">
            <v>Pos.</v>
          </cell>
          <cell r="AK66" t="str">
            <v>FTE</v>
          </cell>
          <cell r="AL66" t="str">
            <v>Amount</v>
          </cell>
        </row>
        <row r="67">
          <cell r="B67" t="str">
            <v>Community Oriented Policing</v>
          </cell>
          <cell r="H67">
            <v>235</v>
          </cell>
          <cell r="I67">
            <v>235</v>
          </cell>
          <cell r="J67">
            <v>748325</v>
          </cell>
          <cell r="L67">
            <v>235</v>
          </cell>
          <cell r="M67">
            <v>235</v>
          </cell>
          <cell r="N67">
            <v>97089</v>
          </cell>
          <cell r="R67">
            <v>1203</v>
          </cell>
          <cell r="T67">
            <v>235</v>
          </cell>
          <cell r="U67">
            <v>235</v>
          </cell>
          <cell r="V67">
            <v>98292</v>
          </cell>
          <cell r="X67">
            <v>-33</v>
          </cell>
          <cell r="Y67">
            <v>-33</v>
          </cell>
          <cell r="Z67">
            <v>0</v>
          </cell>
          <cell r="AB67">
            <v>0</v>
          </cell>
          <cell r="AC67">
            <v>0</v>
          </cell>
          <cell r="AD67">
            <v>0</v>
          </cell>
          <cell r="AF67">
            <v>202</v>
          </cell>
          <cell r="AG67">
            <v>202</v>
          </cell>
          <cell r="AH67">
            <v>98292</v>
          </cell>
          <cell r="AJ67">
            <v>-33</v>
          </cell>
          <cell r="AK67">
            <v>-33</v>
          </cell>
          <cell r="AL67">
            <v>1203</v>
          </cell>
        </row>
        <row r="68">
          <cell r="B68" t="str">
            <v>Decision Unit 2</v>
          </cell>
          <cell r="T68">
            <v>0</v>
          </cell>
          <cell r="U68">
            <v>0</v>
          </cell>
          <cell r="V68">
            <v>0</v>
          </cell>
          <cell r="AF68">
            <v>0</v>
          </cell>
          <cell r="AG68">
            <v>0</v>
          </cell>
          <cell r="AH68">
            <v>0</v>
          </cell>
          <cell r="AJ68">
            <v>0</v>
          </cell>
          <cell r="AK68">
            <v>0</v>
          </cell>
          <cell r="AL68">
            <v>0</v>
          </cell>
        </row>
        <row r="69">
          <cell r="B69" t="str">
            <v>Decision Unit 3</v>
          </cell>
          <cell r="T69">
            <v>0</v>
          </cell>
          <cell r="U69">
            <v>0</v>
          </cell>
          <cell r="V69">
            <v>0</v>
          </cell>
          <cell r="AF69">
            <v>0</v>
          </cell>
          <cell r="AG69">
            <v>0</v>
          </cell>
          <cell r="AH69">
            <v>0</v>
          </cell>
          <cell r="AJ69">
            <v>0</v>
          </cell>
          <cell r="AK69">
            <v>0</v>
          </cell>
          <cell r="AL69">
            <v>0</v>
          </cell>
        </row>
        <row r="70">
          <cell r="B70" t="str">
            <v>Decision Unit 4</v>
          </cell>
          <cell r="T70">
            <v>0</v>
          </cell>
          <cell r="U70">
            <v>0</v>
          </cell>
          <cell r="V70">
            <v>0</v>
          </cell>
          <cell r="AF70">
            <v>0</v>
          </cell>
          <cell r="AG70">
            <v>0</v>
          </cell>
          <cell r="AH70">
            <v>0</v>
          </cell>
          <cell r="AJ70">
            <v>0</v>
          </cell>
          <cell r="AK70">
            <v>0</v>
          </cell>
          <cell r="AL70">
            <v>0</v>
          </cell>
        </row>
        <row r="71">
          <cell r="C71" t="str">
            <v>Total</v>
          </cell>
          <cell r="H71">
            <v>235</v>
          </cell>
          <cell r="I71">
            <v>235</v>
          </cell>
          <cell r="J71">
            <v>748325</v>
          </cell>
          <cell r="L71">
            <v>235</v>
          </cell>
          <cell r="M71">
            <v>235</v>
          </cell>
          <cell r="N71">
            <v>97089</v>
          </cell>
          <cell r="P71">
            <v>0</v>
          </cell>
          <cell r="Q71">
            <v>0</v>
          </cell>
          <cell r="R71">
            <v>1203</v>
          </cell>
          <cell r="T71">
            <v>235</v>
          </cell>
          <cell r="U71">
            <v>235</v>
          </cell>
          <cell r="V71">
            <v>98292</v>
          </cell>
          <cell r="X71">
            <v>-33</v>
          </cell>
          <cell r="Y71">
            <v>-33</v>
          </cell>
          <cell r="Z71">
            <v>0</v>
          </cell>
          <cell r="AB71">
            <v>0</v>
          </cell>
          <cell r="AC71">
            <v>0</v>
          </cell>
          <cell r="AD71">
            <v>0</v>
          </cell>
          <cell r="AF71">
            <v>202</v>
          </cell>
          <cell r="AG71">
            <v>202</v>
          </cell>
          <cell r="AH71">
            <v>98292</v>
          </cell>
          <cell r="AJ71">
            <v>-33</v>
          </cell>
          <cell r="AK71">
            <v>-33</v>
          </cell>
          <cell r="AL71">
            <v>1203</v>
          </cell>
        </row>
        <row r="73">
          <cell r="A73" t="str">
            <v>     Reimbursable FTE</v>
          </cell>
          <cell r="U73">
            <v>0</v>
          </cell>
          <cell r="AG73">
            <v>0</v>
          </cell>
          <cell r="AK73">
            <v>0</v>
          </cell>
        </row>
        <row r="74">
          <cell r="B74" t="str">
            <v>Total FTE</v>
          </cell>
          <cell r="I74">
            <v>235</v>
          </cell>
          <cell r="M74">
            <v>235</v>
          </cell>
          <cell r="Q74">
            <v>0</v>
          </cell>
          <cell r="U74">
            <v>235</v>
          </cell>
          <cell r="Y74">
            <v>-33</v>
          </cell>
          <cell r="AC74">
            <v>0</v>
          </cell>
          <cell r="AG74">
            <v>202</v>
          </cell>
          <cell r="AK74">
            <v>-33</v>
          </cell>
        </row>
        <row r="76">
          <cell r="B76" t="str">
            <v>Other FTE:</v>
          </cell>
        </row>
        <row r="77">
          <cell r="C77" t="str">
            <v>LEAP</v>
          </cell>
          <cell r="Q77">
            <v>0</v>
          </cell>
          <cell r="Y77">
            <v>0</v>
          </cell>
          <cell r="AC77">
            <v>0</v>
          </cell>
          <cell r="AK77">
            <v>0</v>
          </cell>
        </row>
        <row r="78">
          <cell r="C78" t="str">
            <v>Overtime</v>
          </cell>
          <cell r="Q78">
            <v>0</v>
          </cell>
          <cell r="Y78">
            <v>0</v>
          </cell>
          <cell r="AC78">
            <v>0</v>
          </cell>
          <cell r="AK78">
            <v>0</v>
          </cell>
        </row>
        <row r="79">
          <cell r="B79" t="str">
            <v>Total Comp. FTE</v>
          </cell>
          <cell r="I79">
            <v>235</v>
          </cell>
          <cell r="M79">
            <v>235</v>
          </cell>
          <cell r="Q79">
            <v>0</v>
          </cell>
          <cell r="U79">
            <v>235</v>
          </cell>
          <cell r="Y79">
            <v>-33</v>
          </cell>
          <cell r="AC79">
            <v>0</v>
          </cell>
          <cell r="AG79">
            <v>202</v>
          </cell>
          <cell r="AK79">
            <v>-33</v>
          </cell>
        </row>
      </sheetData>
      <sheetData sheetId="9">
        <row r="1">
          <cell r="A1" t="str">
            <v>J: Summary of Attorney/Agent and Support Positions and FTE</v>
          </cell>
        </row>
        <row r="4">
          <cell r="A4" t="str">
            <v>Summary of Attorney/Agent and Support Positions and FTE</v>
          </cell>
        </row>
        <row r="5">
          <cell r="A5" t="str">
            <v>Office of Community Oriented Policing Services</v>
          </cell>
        </row>
        <row r="6">
          <cell r="A6" t="str">
            <v>Salaries and Expenses</v>
          </cell>
        </row>
        <row r="9">
          <cell r="A9" t="str">
            <v>APPROPRIATED POSITIONS</v>
          </cell>
        </row>
        <row r="10">
          <cell r="C10" t="str">
            <v>2005 President's Budget</v>
          </cell>
          <cell r="I10" t="str">
            <v>FY 2006 Changes</v>
          </cell>
          <cell r="O10" t="str">
            <v>2006 Request</v>
          </cell>
        </row>
        <row r="11">
          <cell r="C11" t="str">
            <v>Agents/</v>
          </cell>
          <cell r="I11" t="str">
            <v>Agents/</v>
          </cell>
          <cell r="O11" t="str">
            <v>Agents/</v>
          </cell>
        </row>
        <row r="12">
          <cell r="C12" t="str">
            <v>Attorneys</v>
          </cell>
          <cell r="E12" t="str">
            <v>Support</v>
          </cell>
          <cell r="G12" t="str">
            <v>Total</v>
          </cell>
          <cell r="I12" t="str">
            <v>Attorneys</v>
          </cell>
          <cell r="K12" t="str">
            <v>Support</v>
          </cell>
          <cell r="M12" t="str">
            <v>Total</v>
          </cell>
          <cell r="O12" t="str">
            <v>Attorneys</v>
          </cell>
          <cell r="Q12" t="str">
            <v>Support</v>
          </cell>
          <cell r="S12" t="str">
            <v>Total</v>
          </cell>
        </row>
        <row r="13">
          <cell r="A13" t="str">
            <v>Decision Unit</v>
          </cell>
          <cell r="C13" t="str">
            <v>Pos.</v>
          </cell>
          <cell r="D13" t="str">
            <v>FTE</v>
          </cell>
          <cell r="E13" t="str">
            <v>Pos.</v>
          </cell>
          <cell r="F13" t="str">
            <v>FTE</v>
          </cell>
          <cell r="G13" t="str">
            <v>Pos.</v>
          </cell>
          <cell r="H13" t="str">
            <v>FTE</v>
          </cell>
          <cell r="I13" t="str">
            <v>Pos.</v>
          </cell>
          <cell r="J13" t="str">
            <v>FTE</v>
          </cell>
          <cell r="K13" t="str">
            <v>Pos.</v>
          </cell>
          <cell r="L13" t="str">
            <v>FTE</v>
          </cell>
          <cell r="M13" t="str">
            <v>Pos.</v>
          </cell>
          <cell r="N13" t="str">
            <v>FTE</v>
          </cell>
          <cell r="O13" t="str">
            <v>Pos.</v>
          </cell>
          <cell r="P13" t="str">
            <v>FTE</v>
          </cell>
          <cell r="Q13" t="str">
            <v>Pos.</v>
          </cell>
          <cell r="R13" t="str">
            <v>FTE</v>
          </cell>
          <cell r="S13" t="str">
            <v>Pos.</v>
          </cell>
          <cell r="T13" t="str">
            <v>FTE</v>
          </cell>
        </row>
        <row r="15">
          <cell r="A15" t="str">
            <v>Community Oriented Policing</v>
          </cell>
          <cell r="C15">
            <v>11</v>
          </cell>
          <cell r="D15">
            <v>11</v>
          </cell>
          <cell r="E15">
            <v>224</v>
          </cell>
          <cell r="F15">
            <v>224</v>
          </cell>
          <cell r="G15">
            <v>235</v>
          </cell>
          <cell r="H15">
            <v>235</v>
          </cell>
          <cell r="K15">
            <v>-33</v>
          </cell>
          <cell r="L15">
            <v>-33</v>
          </cell>
          <cell r="M15">
            <v>-33</v>
          </cell>
          <cell r="N15">
            <v>-33</v>
          </cell>
          <cell r="O15">
            <v>11</v>
          </cell>
          <cell r="P15">
            <v>11</v>
          </cell>
          <cell r="Q15">
            <v>191</v>
          </cell>
          <cell r="R15">
            <v>191</v>
          </cell>
          <cell r="S15">
            <v>202</v>
          </cell>
          <cell r="T15">
            <v>202</v>
          </cell>
        </row>
        <row r="16">
          <cell r="A16" t="str">
            <v>Decision Unit 2</v>
          </cell>
          <cell r="G16">
            <v>0</v>
          </cell>
          <cell r="H16">
            <v>0</v>
          </cell>
          <cell r="M16">
            <v>0</v>
          </cell>
          <cell r="N16">
            <v>0</v>
          </cell>
          <cell r="O16">
            <v>0</v>
          </cell>
          <cell r="P16">
            <v>0</v>
          </cell>
          <cell r="Q16">
            <v>0</v>
          </cell>
          <cell r="R16">
            <v>0</v>
          </cell>
          <cell r="S16">
            <v>0</v>
          </cell>
          <cell r="T16">
            <v>0</v>
          </cell>
        </row>
        <row r="17">
          <cell r="A17" t="str">
            <v>Decision Unit 3</v>
          </cell>
          <cell r="G17">
            <v>0</v>
          </cell>
          <cell r="H17">
            <v>0</v>
          </cell>
          <cell r="M17">
            <v>0</v>
          </cell>
          <cell r="N17">
            <v>0</v>
          </cell>
          <cell r="O17">
            <v>0</v>
          </cell>
          <cell r="P17">
            <v>0</v>
          </cell>
          <cell r="Q17">
            <v>0</v>
          </cell>
          <cell r="R17">
            <v>0</v>
          </cell>
          <cell r="S17">
            <v>0</v>
          </cell>
          <cell r="T17">
            <v>0</v>
          </cell>
        </row>
        <row r="18">
          <cell r="A18" t="str">
            <v>Decision Unit 4</v>
          </cell>
          <cell r="G18">
            <v>0</v>
          </cell>
          <cell r="H18">
            <v>0</v>
          </cell>
          <cell r="M18">
            <v>0</v>
          </cell>
          <cell r="N18">
            <v>0</v>
          </cell>
          <cell r="O18">
            <v>0</v>
          </cell>
          <cell r="P18">
            <v>0</v>
          </cell>
          <cell r="Q18">
            <v>0</v>
          </cell>
          <cell r="R18">
            <v>0</v>
          </cell>
          <cell r="S18">
            <v>0</v>
          </cell>
          <cell r="T18">
            <v>0</v>
          </cell>
        </row>
        <row r="19">
          <cell r="A19" t="str">
            <v>     Total</v>
          </cell>
          <cell r="C19">
            <v>11</v>
          </cell>
          <cell r="D19">
            <v>11</v>
          </cell>
          <cell r="E19">
            <v>224</v>
          </cell>
          <cell r="F19">
            <v>224</v>
          </cell>
          <cell r="G19">
            <v>235</v>
          </cell>
          <cell r="H19">
            <v>235</v>
          </cell>
          <cell r="I19">
            <v>0</v>
          </cell>
          <cell r="J19">
            <v>0</v>
          </cell>
          <cell r="K19">
            <v>-33</v>
          </cell>
          <cell r="L19">
            <v>-33</v>
          </cell>
          <cell r="M19">
            <v>-33</v>
          </cell>
          <cell r="N19">
            <v>-33</v>
          </cell>
          <cell r="O19">
            <v>11</v>
          </cell>
          <cell r="P19">
            <v>11</v>
          </cell>
          <cell r="Q19">
            <v>191</v>
          </cell>
          <cell r="R19">
            <v>191</v>
          </cell>
          <cell r="S19">
            <v>202</v>
          </cell>
          <cell r="T19">
            <v>202</v>
          </cell>
        </row>
        <row r="22">
          <cell r="A22" t="str">
            <v>REIMBURSABLE POSITIONS</v>
          </cell>
        </row>
        <row r="23">
          <cell r="C23" t="str">
            <v>2005 President's Budget</v>
          </cell>
          <cell r="I23" t="str">
            <v>FY 2006 Changes</v>
          </cell>
          <cell r="O23" t="str">
            <v>2006 Request</v>
          </cell>
        </row>
        <row r="24">
          <cell r="C24" t="str">
            <v>Agents/</v>
          </cell>
          <cell r="I24" t="str">
            <v>Agents/</v>
          </cell>
          <cell r="O24" t="str">
            <v>Agents/</v>
          </cell>
        </row>
        <row r="25">
          <cell r="C25" t="str">
            <v>Attorneys</v>
          </cell>
          <cell r="E25" t="str">
            <v>Support</v>
          </cell>
          <cell r="G25" t="str">
            <v>Total</v>
          </cell>
          <cell r="I25" t="str">
            <v>Attorneys</v>
          </cell>
          <cell r="K25" t="str">
            <v>Support</v>
          </cell>
          <cell r="M25" t="str">
            <v>Total</v>
          </cell>
          <cell r="O25" t="str">
            <v>Attorneys</v>
          </cell>
          <cell r="Q25" t="str">
            <v>Support</v>
          </cell>
          <cell r="S25" t="str">
            <v>Total</v>
          </cell>
        </row>
        <row r="26">
          <cell r="A26" t="str">
            <v>Decision Unit</v>
          </cell>
          <cell r="C26" t="str">
            <v>Pos.</v>
          </cell>
          <cell r="D26" t="str">
            <v>FTE</v>
          </cell>
          <cell r="E26" t="str">
            <v>Pos.</v>
          </cell>
          <cell r="F26" t="str">
            <v>FTE</v>
          </cell>
          <cell r="G26" t="str">
            <v>Pos.</v>
          </cell>
          <cell r="H26" t="str">
            <v>FTE</v>
          </cell>
          <cell r="I26" t="str">
            <v>Pos.</v>
          </cell>
          <cell r="J26" t="str">
            <v>FTE</v>
          </cell>
          <cell r="K26" t="str">
            <v>Pos.</v>
          </cell>
          <cell r="L26" t="str">
            <v>FTE</v>
          </cell>
          <cell r="M26" t="str">
            <v>Pos.</v>
          </cell>
          <cell r="N26" t="str">
            <v>FTE</v>
          </cell>
          <cell r="O26" t="str">
            <v>Pos.</v>
          </cell>
          <cell r="P26" t="str">
            <v>FTE</v>
          </cell>
          <cell r="Q26" t="str">
            <v>Pos.</v>
          </cell>
          <cell r="R26" t="str">
            <v>FTE</v>
          </cell>
          <cell r="S26" t="str">
            <v>Pos.</v>
          </cell>
          <cell r="T26" t="str">
            <v>FTE</v>
          </cell>
        </row>
        <row r="28">
          <cell r="A28" t="str">
            <v>Decision Unit 1</v>
          </cell>
          <cell r="G28">
            <v>0</v>
          </cell>
          <cell r="H28">
            <v>0</v>
          </cell>
          <cell r="M28">
            <v>0</v>
          </cell>
          <cell r="N28">
            <v>0</v>
          </cell>
          <cell r="O28">
            <v>0</v>
          </cell>
          <cell r="P28">
            <v>0</v>
          </cell>
          <cell r="Q28">
            <v>0</v>
          </cell>
          <cell r="R28">
            <v>0</v>
          </cell>
          <cell r="S28">
            <v>0</v>
          </cell>
          <cell r="T28">
            <v>0</v>
          </cell>
        </row>
        <row r="29">
          <cell r="A29" t="str">
            <v>Decision Unit 2</v>
          </cell>
          <cell r="G29">
            <v>0</v>
          </cell>
          <cell r="H29">
            <v>0</v>
          </cell>
          <cell r="M29">
            <v>0</v>
          </cell>
          <cell r="N29">
            <v>0</v>
          </cell>
          <cell r="O29">
            <v>0</v>
          </cell>
          <cell r="P29">
            <v>0</v>
          </cell>
          <cell r="Q29">
            <v>0</v>
          </cell>
          <cell r="R29">
            <v>0</v>
          </cell>
          <cell r="S29">
            <v>0</v>
          </cell>
          <cell r="T29">
            <v>0</v>
          </cell>
        </row>
        <row r="30">
          <cell r="A30" t="str">
            <v>Decision Unit 3</v>
          </cell>
          <cell r="G30">
            <v>0</v>
          </cell>
          <cell r="H30">
            <v>0</v>
          </cell>
          <cell r="M30">
            <v>0</v>
          </cell>
          <cell r="N30">
            <v>0</v>
          </cell>
          <cell r="O30">
            <v>0</v>
          </cell>
          <cell r="P30">
            <v>0</v>
          </cell>
          <cell r="Q30">
            <v>0</v>
          </cell>
          <cell r="R30">
            <v>0</v>
          </cell>
          <cell r="S30">
            <v>0</v>
          </cell>
          <cell r="T30">
            <v>0</v>
          </cell>
        </row>
        <row r="31">
          <cell r="A31" t="str">
            <v>Decision Unit 4</v>
          </cell>
          <cell r="G31">
            <v>0</v>
          </cell>
          <cell r="H31">
            <v>0</v>
          </cell>
          <cell r="M31">
            <v>0</v>
          </cell>
          <cell r="N31">
            <v>0</v>
          </cell>
          <cell r="O31">
            <v>0</v>
          </cell>
          <cell r="P31">
            <v>0</v>
          </cell>
          <cell r="Q31">
            <v>0</v>
          </cell>
          <cell r="R31">
            <v>0</v>
          </cell>
          <cell r="S31">
            <v>0</v>
          </cell>
          <cell r="T31">
            <v>0</v>
          </cell>
        </row>
        <row r="32">
          <cell r="A32" t="str">
            <v>     Total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amp; Offsets"/>
      <sheetName val="Strat Goal &amp; Obj"/>
      <sheetName val="2004 XWalk"/>
      <sheetName val="Reimb Resources"/>
      <sheetName val="Perm Positions"/>
      <sheetName val="Summ Atty Agt"/>
      <sheetName val="Financial Analysis"/>
      <sheetName val="Sum by Grade"/>
      <sheetName val="Cong Reports"/>
      <sheetName val="PART"/>
    </sheetNames>
    <sheetDataSet>
      <sheetData sheetId="3">
        <row r="4">
          <cell r="A4" t="str">
            <v>Summary of Requirements</v>
          </cell>
        </row>
        <row r="5">
          <cell r="A5" t="str">
            <v>Office of Community Oriented Policing Services</v>
          </cell>
        </row>
        <row r="6">
          <cell r="A6" t="str">
            <v>Salaries and Expenses</v>
          </cell>
        </row>
        <row r="7">
          <cell r="A7" t="str">
            <v>(Dollars in Thousands)</v>
          </cell>
        </row>
        <row r="9">
          <cell r="AF9" t="str">
            <v>Perm.</v>
          </cell>
        </row>
        <row r="10">
          <cell r="AF10" t="str">
            <v>Pos.</v>
          </cell>
          <cell r="AG10" t="str">
            <v>FTE</v>
          </cell>
          <cell r="AH10" t="str">
            <v>Amount</v>
          </cell>
        </row>
        <row r="12">
          <cell r="A12" t="str">
            <v>2004 Appropriation Enacted w/ Rescission</v>
          </cell>
          <cell r="AF12">
            <v>235</v>
          </cell>
          <cell r="AG12">
            <v>235</v>
          </cell>
          <cell r="AH12">
            <v>748325</v>
          </cell>
        </row>
        <row r="14">
          <cell r="A14" t="str">
            <v>FY 2005 Appropriation Enacted……………………………………………………………………………………………………………………………………………………………………………………………………………………………………………………………………………………………………………………………………………………………………………………..</v>
          </cell>
          <cell r="AE14" t="str">
            <v> </v>
          </cell>
          <cell r="AF14" t="e">
            <v>#REF!</v>
          </cell>
          <cell r="AG14" t="e">
            <v>#REF!</v>
          </cell>
          <cell r="AH14" t="e">
            <v>#REF!</v>
          </cell>
        </row>
        <row r="15">
          <cell r="B15" t="str">
            <v>Reduction applied to commerce Justice State appropriation (0.465%)…………………………………………………………………………………………………………………………………………………………………..</v>
          </cell>
          <cell r="AF15">
            <v>0</v>
          </cell>
          <cell r="AG15">
            <v>0</v>
          </cell>
          <cell r="AH15">
            <v>-496</v>
          </cell>
        </row>
        <row r="16">
          <cell r="B16" t="str">
            <v>Government-wide reduction (0.59%)…………………………………………………………………………………………………………………………………………………………………………………..</v>
          </cell>
          <cell r="AF16">
            <v>0</v>
          </cell>
          <cell r="AG16">
            <v>0</v>
          </cell>
          <cell r="AH16">
            <v>-627</v>
          </cell>
        </row>
        <row r="17">
          <cell r="A17" t="str">
            <v>2005 President's Budget Request</v>
          </cell>
          <cell r="AE17" t="str">
            <v> </v>
          </cell>
          <cell r="AF17">
            <v>235</v>
          </cell>
          <cell r="AG17">
            <v>235</v>
          </cell>
          <cell r="AH17">
            <v>97089</v>
          </cell>
        </row>
        <row r="19">
          <cell r="A19" t="str">
            <v>Adjustments to Base</v>
          </cell>
        </row>
        <row r="20">
          <cell r="B20" t="str">
            <v>Transfer:</v>
          </cell>
        </row>
        <row r="21">
          <cell r="C21" t="str">
            <v>Transfer positions/FTE to/from</v>
          </cell>
        </row>
        <row r="22">
          <cell r="B22" t="str">
            <v>Increases:</v>
          </cell>
        </row>
        <row r="23">
          <cell r="C23" t="str">
            <v>2006 pay raise</v>
          </cell>
          <cell r="AH23">
            <v>229</v>
          </cell>
        </row>
        <row r="24">
          <cell r="C24" t="str">
            <v>Employee Performance………………………………………………………………………………………………………………………………………………………………………….</v>
          </cell>
        </row>
        <row r="25">
          <cell r="C25" t="str">
            <v>Annualization of 2005 pay raise................................................................................................................................................................................................................................</v>
          </cell>
        </row>
        <row r="26">
          <cell r="C26" t="str">
            <v>Annualization of 2005 positions (FTE)</v>
          </cell>
        </row>
        <row r="27">
          <cell r="C27" t="str">
            <v>Annualization of 2005 positions (dollars)</v>
          </cell>
        </row>
        <row r="28">
          <cell r="C28" t="str">
            <v>Annualization of additional positions approved in 2004 </v>
          </cell>
        </row>
        <row r="29">
          <cell r="C29" t="str">
            <v>Wartime Supplemental Non-personnel recurring costs……………………………………………………………………………………………………………………………………………………………</v>
          </cell>
        </row>
        <row r="30">
          <cell r="C30" t="str">
            <v>Increase in reimbursable FTE...................................................................................................................................................................................................................................</v>
          </cell>
        </row>
        <row r="31">
          <cell r="C31" t="str">
            <v>Federal Health Insurance Premiums…………………………………………………………………………………………………………………………………………………………………………………………………………………………………………………………..</v>
          </cell>
        </row>
        <row r="32">
          <cell r="C32" t="str">
            <v>GSA Rent.......................................................................................................................................................................................................................................................</v>
          </cell>
        </row>
        <row r="33">
          <cell r="C33" t="str">
            <v>WCF Telecom &amp; Email rate increases.............................................................................................................................................................................................................................</v>
          </cell>
        </row>
        <row r="34">
          <cell r="C34" t="str">
            <v>     Subtotal Increases</v>
          </cell>
          <cell r="AF34">
            <v>-33</v>
          </cell>
          <cell r="AG34">
            <v>-33</v>
          </cell>
          <cell r="AH34">
            <v>229</v>
          </cell>
        </row>
        <row r="35">
          <cell r="B35" t="str">
            <v>Decreases:</v>
          </cell>
        </row>
        <row r="36">
          <cell r="C36" t="str">
            <v>Non-recurals (list all)</v>
          </cell>
          <cell r="AF36">
            <v>0</v>
          </cell>
          <cell r="AG36">
            <v>0</v>
          </cell>
        </row>
        <row r="37">
          <cell r="C37" t="str">
            <v>    Subtotal Decreases</v>
          </cell>
          <cell r="AF37">
            <v>0</v>
          </cell>
          <cell r="AG37">
            <v>0</v>
          </cell>
          <cell r="AH37">
            <v>0</v>
          </cell>
        </row>
        <row r="38">
          <cell r="B38" t="str">
            <v>Total Adjustments to Base</v>
          </cell>
          <cell r="AF38">
            <v>-33</v>
          </cell>
          <cell r="AG38">
            <v>-33</v>
          </cell>
          <cell r="AH38">
            <v>229</v>
          </cell>
        </row>
        <row r="40">
          <cell r="A40" t="str">
            <v>2006 Current Services</v>
          </cell>
          <cell r="AF40">
            <v>202</v>
          </cell>
          <cell r="AG40">
            <v>202</v>
          </cell>
          <cell r="AH40">
            <v>97318</v>
          </cell>
        </row>
        <row r="42">
          <cell r="A42" t="str">
            <v>Program Increases/Offsets</v>
          </cell>
          <cell r="AE42" t="str">
            <v> </v>
          </cell>
          <cell r="AF42" t="str">
            <v> </v>
          </cell>
        </row>
        <row r="43">
          <cell r="C43" t="str">
            <v>Program Management and Administration</v>
          </cell>
          <cell r="AF43">
            <v>0</v>
          </cell>
          <cell r="AG43">
            <v>0</v>
          </cell>
          <cell r="AH43">
            <v>971</v>
          </cell>
        </row>
        <row r="44">
          <cell r="C44" t="str">
            <v>D………………………………………………………………………………………………………………………………………………………………………………………………………………………………………</v>
          </cell>
        </row>
        <row r="45">
          <cell r="C45" t="str">
            <v>E………………………………………………………………………………………………………………………………………………………………………………………………………………………………………………………………</v>
          </cell>
        </row>
        <row r="46">
          <cell r="C46" t="str">
            <v>F……………………………………………………………………………………………………………………………………………………………………………………………</v>
          </cell>
        </row>
        <row r="47">
          <cell r="B47" t="str">
            <v>Total Program Increases / Offsets</v>
          </cell>
          <cell r="AF47">
            <v>0</v>
          </cell>
          <cell r="AG47">
            <v>0</v>
          </cell>
          <cell r="AH47">
            <v>971</v>
          </cell>
        </row>
        <row r="49">
          <cell r="A49" t="str">
            <v>2006 Total Request</v>
          </cell>
          <cell r="AF49">
            <v>202</v>
          </cell>
          <cell r="AG49">
            <v>202</v>
          </cell>
          <cell r="AH49">
            <v>98289</v>
          </cell>
        </row>
        <row r="50">
          <cell r="A50" t="str">
            <v>2005 - 2006 Total Change</v>
          </cell>
          <cell r="AF50">
            <v>-33</v>
          </cell>
          <cell r="AG50">
            <v>-33</v>
          </cell>
          <cell r="AH50">
            <v>1200</v>
          </cell>
        </row>
        <row r="55">
          <cell r="H55" t="str">
            <v>2004 Enacted</v>
          </cell>
          <cell r="L55" t="str">
            <v>2005 President's</v>
          </cell>
          <cell r="P55">
            <v>2006</v>
          </cell>
          <cell r="T55">
            <v>2006</v>
          </cell>
          <cell r="X55">
            <v>2006</v>
          </cell>
          <cell r="AB55">
            <v>2006</v>
          </cell>
          <cell r="AF55" t="str">
            <v>2005-2006</v>
          </cell>
        </row>
        <row r="56">
          <cell r="H56" t="str">
            <v>w/Rescission</v>
          </cell>
          <cell r="L56" t="str">
            <v>Budget Request</v>
          </cell>
          <cell r="P56" t="str">
            <v>Adjustments to Base</v>
          </cell>
          <cell r="T56" t="str">
            <v>Current Services</v>
          </cell>
          <cell r="X56" t="str">
            <v>Improvements/Offsets</v>
          </cell>
          <cell r="AB56" t="str">
            <v>Request</v>
          </cell>
          <cell r="AF56" t="str">
            <v>Total Change</v>
          </cell>
        </row>
        <row r="57">
          <cell r="A57" t="str">
            <v>Estimates by budget activity</v>
          </cell>
          <cell r="H57" t="str">
            <v>Pos.</v>
          </cell>
          <cell r="I57" t="str">
            <v>FTE</v>
          </cell>
          <cell r="J57" t="str">
            <v>Amount</v>
          </cell>
          <cell r="L57" t="str">
            <v>Pos.</v>
          </cell>
          <cell r="M57" t="str">
            <v>FTE</v>
          </cell>
          <cell r="N57" t="str">
            <v>Amount</v>
          </cell>
          <cell r="P57" t="str">
            <v>Pos.</v>
          </cell>
          <cell r="Q57" t="str">
            <v>FTE</v>
          </cell>
          <cell r="R57" t="str">
            <v>Amount</v>
          </cell>
          <cell r="T57" t="str">
            <v>Pos.</v>
          </cell>
          <cell r="U57" t="str">
            <v>FTE</v>
          </cell>
          <cell r="V57" t="str">
            <v>Amount</v>
          </cell>
          <cell r="X57" t="str">
            <v>Pos.</v>
          </cell>
          <cell r="Y57" t="str">
            <v>FTE</v>
          </cell>
          <cell r="Z57" t="str">
            <v>Amount</v>
          </cell>
          <cell r="AB57" t="str">
            <v>Pos.</v>
          </cell>
          <cell r="AC57" t="str">
            <v>FTE</v>
          </cell>
          <cell r="AD57" t="str">
            <v>Amount</v>
          </cell>
          <cell r="AF57" t="str">
            <v>Pos.</v>
          </cell>
          <cell r="AG57" t="str">
            <v>FTE</v>
          </cell>
          <cell r="AH57" t="str">
            <v>Amount</v>
          </cell>
        </row>
        <row r="58">
          <cell r="B58" t="str">
            <v>Community Oriented Policing</v>
          </cell>
          <cell r="H58">
            <v>235</v>
          </cell>
          <cell r="I58">
            <v>235</v>
          </cell>
          <cell r="J58">
            <v>748325</v>
          </cell>
          <cell r="L58">
            <v>235</v>
          </cell>
          <cell r="M58">
            <v>235</v>
          </cell>
          <cell r="N58">
            <v>97089</v>
          </cell>
          <cell r="P58">
            <v>-33</v>
          </cell>
          <cell r="Q58">
            <v>-33</v>
          </cell>
          <cell r="R58">
            <v>229</v>
          </cell>
          <cell r="T58">
            <v>202</v>
          </cell>
          <cell r="U58">
            <v>202</v>
          </cell>
          <cell r="V58">
            <v>97318</v>
          </cell>
          <cell r="X58">
            <v>0</v>
          </cell>
          <cell r="Y58">
            <v>0</v>
          </cell>
          <cell r="Z58">
            <v>971</v>
          </cell>
          <cell r="AB58">
            <v>202</v>
          </cell>
          <cell r="AC58">
            <v>202</v>
          </cell>
          <cell r="AD58">
            <v>98289</v>
          </cell>
          <cell r="AF58">
            <v>-33</v>
          </cell>
          <cell r="AG58">
            <v>-33</v>
          </cell>
          <cell r="AH58">
            <v>1200</v>
          </cell>
        </row>
        <row r="59">
          <cell r="B59" t="str">
            <v>Decision Unit 2</v>
          </cell>
          <cell r="T59">
            <v>0</v>
          </cell>
          <cell r="U59">
            <v>0</v>
          </cell>
          <cell r="V59">
            <v>0</v>
          </cell>
          <cell r="AB59">
            <v>0</v>
          </cell>
          <cell r="AC59">
            <v>0</v>
          </cell>
          <cell r="AD59">
            <v>0</v>
          </cell>
          <cell r="AF59">
            <v>0</v>
          </cell>
          <cell r="AG59">
            <v>0</v>
          </cell>
          <cell r="AH59">
            <v>0</v>
          </cell>
        </row>
        <row r="60">
          <cell r="B60" t="str">
            <v>Decision Unit 3</v>
          </cell>
          <cell r="T60">
            <v>0</v>
          </cell>
          <cell r="U60">
            <v>0</v>
          </cell>
          <cell r="V60">
            <v>0</v>
          </cell>
          <cell r="AB60">
            <v>0</v>
          </cell>
          <cell r="AC60">
            <v>0</v>
          </cell>
          <cell r="AD60">
            <v>0</v>
          </cell>
          <cell r="AF60">
            <v>0</v>
          </cell>
          <cell r="AG60">
            <v>0</v>
          </cell>
          <cell r="AH60">
            <v>0</v>
          </cell>
        </row>
        <row r="61">
          <cell r="B61" t="str">
            <v>Decision Unit 4</v>
          </cell>
          <cell r="T61">
            <v>0</v>
          </cell>
          <cell r="U61">
            <v>0</v>
          </cell>
          <cell r="V61">
            <v>0</v>
          </cell>
          <cell r="AB61">
            <v>0</v>
          </cell>
          <cell r="AC61">
            <v>0</v>
          </cell>
          <cell r="AD61">
            <v>0</v>
          </cell>
          <cell r="AF61">
            <v>0</v>
          </cell>
          <cell r="AG61">
            <v>0</v>
          </cell>
          <cell r="AH61">
            <v>0</v>
          </cell>
        </row>
        <row r="62">
          <cell r="C62" t="str">
            <v>Total</v>
          </cell>
          <cell r="H62">
            <v>235</v>
          </cell>
          <cell r="I62">
            <v>235</v>
          </cell>
          <cell r="J62">
            <v>748325</v>
          </cell>
          <cell r="L62">
            <v>235</v>
          </cell>
          <cell r="M62">
            <v>235</v>
          </cell>
          <cell r="N62">
            <v>97089</v>
          </cell>
          <cell r="P62">
            <v>-33</v>
          </cell>
          <cell r="Q62">
            <v>-33</v>
          </cell>
          <cell r="R62">
            <v>229</v>
          </cell>
          <cell r="T62">
            <v>202</v>
          </cell>
          <cell r="U62">
            <v>202</v>
          </cell>
          <cell r="V62">
            <v>97318</v>
          </cell>
          <cell r="X62">
            <v>0</v>
          </cell>
          <cell r="Y62">
            <v>0</v>
          </cell>
          <cell r="Z62">
            <v>971</v>
          </cell>
          <cell r="AB62">
            <v>202</v>
          </cell>
          <cell r="AC62">
            <v>202</v>
          </cell>
          <cell r="AD62">
            <v>98289</v>
          </cell>
          <cell r="AF62">
            <v>-33</v>
          </cell>
          <cell r="AG62">
            <v>-33</v>
          </cell>
          <cell r="AH62">
            <v>1200</v>
          </cell>
        </row>
        <row r="64">
          <cell r="A64" t="str">
            <v>     Reimbursable FTE</v>
          </cell>
          <cell r="U64">
            <v>0</v>
          </cell>
          <cell r="AC64">
            <v>0</v>
          </cell>
          <cell r="AG64">
            <v>0</v>
          </cell>
        </row>
        <row r="65">
          <cell r="B65" t="str">
            <v>Total FTE</v>
          </cell>
          <cell r="I65">
            <v>235</v>
          </cell>
          <cell r="M65">
            <v>235</v>
          </cell>
          <cell r="Q65">
            <v>-33</v>
          </cell>
          <cell r="U65">
            <v>202</v>
          </cell>
          <cell r="Y65">
            <v>0</v>
          </cell>
          <cell r="AC65">
            <v>202</v>
          </cell>
          <cell r="AG65">
            <v>-33</v>
          </cell>
        </row>
        <row r="67">
          <cell r="B67" t="str">
            <v>Other FTE:</v>
          </cell>
        </row>
        <row r="68">
          <cell r="C68" t="str">
            <v>LEAP</v>
          </cell>
          <cell r="Q68">
            <v>0</v>
          </cell>
          <cell r="Y68">
            <v>0</v>
          </cell>
          <cell r="AG68">
            <v>0</v>
          </cell>
        </row>
        <row r="69">
          <cell r="C69" t="str">
            <v>Overtime</v>
          </cell>
          <cell r="Q69">
            <v>0</v>
          </cell>
          <cell r="Y69">
            <v>0</v>
          </cell>
          <cell r="AG69">
            <v>0</v>
          </cell>
        </row>
        <row r="70">
          <cell r="B70" t="str">
            <v>Total Comp. FTE</v>
          </cell>
          <cell r="I70">
            <v>235</v>
          </cell>
          <cell r="M70">
            <v>235</v>
          </cell>
          <cell r="Q70">
            <v>-33</v>
          </cell>
          <cell r="U70">
            <v>202</v>
          </cell>
          <cell r="Y70">
            <v>0</v>
          </cell>
          <cell r="AC70">
            <v>202</v>
          </cell>
          <cell r="AG70">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9"/>
  <sheetViews>
    <sheetView tabSelected="1" workbookViewId="0" topLeftCell="A1">
      <selection activeCell="A1" sqref="A1"/>
    </sheetView>
  </sheetViews>
  <sheetFormatPr defaultColWidth="8.88671875" defaultRowHeight="15"/>
  <sheetData>
    <row r="1" ht="18.75">
      <c r="A1" s="251" t="s">
        <v>239</v>
      </c>
    </row>
    <row r="29" ht="15.75">
      <c r="A29" s="493"/>
    </row>
  </sheetData>
  <printOptions horizontalCentered="1"/>
  <pageMargins left="0.75" right="0.75" top="1" bottom="1" header="0.5" footer="0.5"/>
  <pageSetup fitToHeight="1" fitToWidth="1" horizontalDpi="600" verticalDpi="600" orientation="landscape" scale="81"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6" width="8.88671875" style="3" customWidth="1"/>
    <col min="7" max="7" width="2.3359375" style="3" customWidth="1"/>
    <col min="8" max="9" width="8.88671875" style="3" customWidth="1"/>
    <col min="10" max="10" width="1.88671875" style="3" customWidth="1"/>
    <col min="11" max="12" width="8.88671875" style="3" customWidth="1"/>
    <col min="13" max="13" width="2.3359375" style="3" customWidth="1"/>
    <col min="14" max="16384" width="8.88671875" style="3" customWidth="1"/>
  </cols>
  <sheetData>
    <row r="1" ht="18.75" customHeight="1">
      <c r="A1" s="39" t="s">
        <v>16</v>
      </c>
    </row>
    <row r="2" ht="18.75" customHeight="1">
      <c r="A2" s="39"/>
    </row>
    <row r="3" spans="2:15" ht="18.75">
      <c r="B3" s="14" t="s">
        <v>185</v>
      </c>
      <c r="C3" s="4"/>
      <c r="D3" s="4"/>
      <c r="E3" s="4"/>
      <c r="F3" s="4"/>
      <c r="G3" s="4"/>
      <c r="H3" s="4"/>
      <c r="I3" s="4"/>
      <c r="J3" s="4"/>
      <c r="K3" s="4"/>
      <c r="L3" s="4"/>
      <c r="M3" s="4"/>
      <c r="N3" s="4"/>
      <c r="O3" s="4"/>
    </row>
    <row r="4" spans="2:15" ht="16.5">
      <c r="B4" s="17" t="str">
        <f>+'(B) Sum of Req '!A4</f>
        <v>Office of Community Oriented Policing Services</v>
      </c>
      <c r="C4" s="4"/>
      <c r="D4" s="4"/>
      <c r="E4" s="4"/>
      <c r="F4" s="4"/>
      <c r="G4" s="4"/>
      <c r="H4" s="4"/>
      <c r="I4" s="4"/>
      <c r="J4" s="4"/>
      <c r="K4" s="4"/>
      <c r="L4" s="4"/>
      <c r="M4" s="4"/>
      <c r="N4" s="4"/>
      <c r="O4" s="4"/>
    </row>
    <row r="5" spans="2:15" ht="16.5">
      <c r="B5" s="17" t="str">
        <f>+'(B) Sum of Req '!A5</f>
        <v>Salaries and Expenses</v>
      </c>
      <c r="C5" s="4"/>
      <c r="D5" s="4"/>
      <c r="E5" s="4"/>
      <c r="F5" s="4"/>
      <c r="G5" s="4"/>
      <c r="H5" s="4"/>
      <c r="I5" s="4"/>
      <c r="J5" s="4"/>
      <c r="K5" s="4"/>
      <c r="L5" s="4"/>
      <c r="M5" s="4"/>
      <c r="N5" s="37"/>
      <c r="O5" s="37"/>
    </row>
    <row r="6" spans="2:15" ht="15.75">
      <c r="B6" s="97" t="s">
        <v>237</v>
      </c>
      <c r="C6" s="4"/>
      <c r="D6" s="4"/>
      <c r="E6" s="4"/>
      <c r="F6" s="4"/>
      <c r="G6" s="4"/>
      <c r="H6" s="4"/>
      <c r="I6" s="4"/>
      <c r="J6" s="4"/>
      <c r="K6" s="4"/>
      <c r="L6" s="4"/>
      <c r="M6" s="4"/>
      <c r="N6" s="6"/>
      <c r="O6" s="6"/>
    </row>
    <row r="7" spans="1:15" ht="11.25" customHeight="1">
      <c r="A7" s="41"/>
      <c r="B7" s="17"/>
      <c r="C7" s="37"/>
      <c r="D7" s="37"/>
      <c r="E7" s="37"/>
      <c r="F7" s="37"/>
      <c r="G7" s="37"/>
      <c r="H7" s="37"/>
      <c r="I7" s="37"/>
      <c r="J7" s="37"/>
      <c r="K7" s="37"/>
      <c r="L7" s="37"/>
      <c r="M7" s="37"/>
      <c r="N7" s="5"/>
      <c r="O7" s="5"/>
    </row>
    <row r="8" spans="1:15" ht="44.25" customHeight="1">
      <c r="A8" s="184"/>
      <c r="B8" s="185"/>
      <c r="C8" s="185"/>
      <c r="D8" s="188"/>
      <c r="E8" s="631" t="s">
        <v>96</v>
      </c>
      <c r="F8" s="634"/>
      <c r="G8" s="631" t="s">
        <v>65</v>
      </c>
      <c r="H8" s="632"/>
      <c r="I8" s="632"/>
      <c r="J8" s="633"/>
      <c r="K8" s="190" t="s">
        <v>234</v>
      </c>
      <c r="L8" s="191"/>
      <c r="M8" s="192"/>
      <c r="N8" s="190" t="s">
        <v>147</v>
      </c>
      <c r="O8" s="193"/>
    </row>
    <row r="9" spans="1:15" ht="25.5" customHeight="1" thickBot="1">
      <c r="A9" s="163"/>
      <c r="B9" s="186" t="s">
        <v>182</v>
      </c>
      <c r="C9" s="186"/>
      <c r="D9" s="189"/>
      <c r="E9" s="194" t="s">
        <v>150</v>
      </c>
      <c r="F9" s="195" t="s">
        <v>22</v>
      </c>
      <c r="G9" s="196"/>
      <c r="H9" s="195" t="s">
        <v>150</v>
      </c>
      <c r="I9" s="195" t="s">
        <v>22</v>
      </c>
      <c r="J9" s="197"/>
      <c r="K9" s="194" t="s">
        <v>150</v>
      </c>
      <c r="L9" s="195" t="s">
        <v>22</v>
      </c>
      <c r="M9" s="197"/>
      <c r="N9" s="194" t="s">
        <v>150</v>
      </c>
      <c r="O9" s="198" t="s">
        <v>22</v>
      </c>
    </row>
    <row r="10" spans="1:15" ht="15.75">
      <c r="A10" s="159"/>
      <c r="B10" s="199" t="s">
        <v>114</v>
      </c>
      <c r="C10" s="119"/>
      <c r="D10" s="121" t="s">
        <v>21</v>
      </c>
      <c r="E10" s="200">
        <v>137</v>
      </c>
      <c r="F10" s="119">
        <v>11089</v>
      </c>
      <c r="G10" s="200"/>
      <c r="H10" s="119">
        <v>202</v>
      </c>
      <c r="I10" s="119">
        <v>10594</v>
      </c>
      <c r="J10" s="119"/>
      <c r="K10" s="200">
        <v>166</v>
      </c>
      <c r="L10" s="119">
        <v>13066</v>
      </c>
      <c r="M10" s="119"/>
      <c r="N10" s="200">
        <f aca="true" t="shared" si="0" ref="N10:O15">K10-H10</f>
        <v>-36</v>
      </c>
      <c r="O10" s="121">
        <f t="shared" si="0"/>
        <v>2472</v>
      </c>
    </row>
    <row r="11" spans="1:15" ht="15.75">
      <c r="A11" s="159"/>
      <c r="B11" s="199" t="s">
        <v>178</v>
      </c>
      <c r="C11" s="119"/>
      <c r="D11" s="121" t="s">
        <v>21</v>
      </c>
      <c r="E11" s="200">
        <v>0</v>
      </c>
      <c r="F11" s="119">
        <v>214</v>
      </c>
      <c r="G11" s="200"/>
      <c r="H11" s="119">
        <v>0</v>
      </c>
      <c r="I11" s="119">
        <v>0</v>
      </c>
      <c r="J11" s="119"/>
      <c r="K11" s="200">
        <v>0</v>
      </c>
      <c r="L11" s="119">
        <v>130</v>
      </c>
      <c r="M11" s="119"/>
      <c r="N11" s="200">
        <f t="shared" si="0"/>
        <v>0</v>
      </c>
      <c r="O11" s="121">
        <f t="shared" si="0"/>
        <v>130</v>
      </c>
    </row>
    <row r="12" spans="1:15" ht="15.75">
      <c r="A12" s="159"/>
      <c r="B12" s="199" t="s">
        <v>159</v>
      </c>
      <c r="C12" s="119"/>
      <c r="D12" s="121" t="s">
        <v>21</v>
      </c>
      <c r="E12" s="200">
        <v>0</v>
      </c>
      <c r="F12" s="119">
        <f>F13+F14</f>
        <v>394</v>
      </c>
      <c r="G12" s="200"/>
      <c r="H12" s="119">
        <v>0</v>
      </c>
      <c r="I12" s="119">
        <v>0</v>
      </c>
      <c r="J12" s="119"/>
      <c r="K12" s="200">
        <v>0</v>
      </c>
      <c r="L12" s="119">
        <f>L13+L14</f>
        <v>405</v>
      </c>
      <c r="M12" s="119"/>
      <c r="N12" s="200">
        <f t="shared" si="0"/>
        <v>0</v>
      </c>
      <c r="O12" s="121">
        <f t="shared" si="0"/>
        <v>405</v>
      </c>
    </row>
    <row r="13" spans="1:15" ht="15.75">
      <c r="A13" s="159"/>
      <c r="B13" s="201" t="s">
        <v>161</v>
      </c>
      <c r="C13" s="119"/>
      <c r="D13" s="121" t="s">
        <v>21</v>
      </c>
      <c r="E13" s="202">
        <v>0</v>
      </c>
      <c r="F13" s="203">
        <v>4</v>
      </c>
      <c r="G13" s="202"/>
      <c r="H13" s="203">
        <v>0</v>
      </c>
      <c r="I13" s="203">
        <v>0</v>
      </c>
      <c r="J13" s="203"/>
      <c r="K13" s="202">
        <v>0</v>
      </c>
      <c r="L13" s="203">
        <v>10</v>
      </c>
      <c r="M13" s="203"/>
      <c r="N13" s="202">
        <f t="shared" si="0"/>
        <v>0</v>
      </c>
      <c r="O13" s="204">
        <f t="shared" si="0"/>
        <v>10</v>
      </c>
    </row>
    <row r="14" spans="1:15" ht="15.75">
      <c r="A14" s="159"/>
      <c r="B14" s="201" t="s">
        <v>160</v>
      </c>
      <c r="C14" s="119"/>
      <c r="D14" s="121" t="s">
        <v>21</v>
      </c>
      <c r="E14" s="202">
        <v>0</v>
      </c>
      <c r="F14" s="203">
        <v>390</v>
      </c>
      <c r="G14" s="202"/>
      <c r="H14" s="203">
        <v>0</v>
      </c>
      <c r="I14" s="203">
        <v>0</v>
      </c>
      <c r="J14" s="203"/>
      <c r="K14" s="202">
        <v>0</v>
      </c>
      <c r="L14" s="203">
        <v>395</v>
      </c>
      <c r="M14" s="203"/>
      <c r="N14" s="202">
        <f t="shared" si="0"/>
        <v>0</v>
      </c>
      <c r="O14" s="204">
        <f t="shared" si="0"/>
        <v>395</v>
      </c>
    </row>
    <row r="15" spans="1:15" ht="15.75">
      <c r="A15" s="154"/>
      <c r="B15" s="181" t="s">
        <v>162</v>
      </c>
      <c r="C15" s="182"/>
      <c r="D15" s="183" t="s">
        <v>21</v>
      </c>
      <c r="E15" s="187">
        <v>0</v>
      </c>
      <c r="F15" s="31">
        <v>-3</v>
      </c>
      <c r="G15" s="187"/>
      <c r="H15" s="31">
        <v>0</v>
      </c>
      <c r="I15" s="31">
        <v>0</v>
      </c>
      <c r="J15" s="31"/>
      <c r="K15" s="187">
        <v>0</v>
      </c>
      <c r="L15" s="31">
        <v>0</v>
      </c>
      <c r="M15" s="31"/>
      <c r="N15" s="187">
        <f t="shared" si="0"/>
        <v>0</v>
      </c>
      <c r="O15" s="32">
        <f t="shared" si="0"/>
        <v>0</v>
      </c>
    </row>
    <row r="16" spans="1:15" ht="15.75">
      <c r="A16" s="159"/>
      <c r="B16" s="199" t="s">
        <v>115</v>
      </c>
      <c r="C16" s="119"/>
      <c r="D16" s="119" t="s">
        <v>21</v>
      </c>
      <c r="E16" s="425">
        <f>SUM(E10:E15)</f>
        <v>137</v>
      </c>
      <c r="F16" s="426">
        <f>SUM(F10:F12)+F15</f>
        <v>11694</v>
      </c>
      <c r="G16" s="425"/>
      <c r="H16" s="427">
        <f>SUM(H10:H15)</f>
        <v>202</v>
      </c>
      <c r="I16" s="427">
        <f>SUM(I10:I15)</f>
        <v>10594</v>
      </c>
      <c r="J16" s="427"/>
      <c r="K16" s="425">
        <f>SUM(K10:K15)</f>
        <v>166</v>
      </c>
      <c r="L16" s="427">
        <f>SUM(L10:L12)</f>
        <v>13601</v>
      </c>
      <c r="M16" s="427"/>
      <c r="N16" s="425">
        <f>SUM(N10:N15)</f>
        <v>-36</v>
      </c>
      <c r="O16" s="426">
        <f>SUM(O10:O15)</f>
        <v>3412</v>
      </c>
    </row>
    <row r="17" spans="1:15" ht="8.25" customHeight="1">
      <c r="A17" s="449"/>
      <c r="B17" s="450"/>
      <c r="C17" s="451"/>
      <c r="D17" s="452"/>
      <c r="E17" s="187"/>
      <c r="F17" s="31"/>
      <c r="G17" s="187"/>
      <c r="H17" s="31"/>
      <c r="I17" s="31"/>
      <c r="J17" s="31"/>
      <c r="K17" s="187"/>
      <c r="L17" s="31"/>
      <c r="M17" s="31"/>
      <c r="N17" s="187"/>
      <c r="O17" s="32"/>
    </row>
    <row r="18" spans="1:15" ht="16.5" customHeight="1">
      <c r="A18" s="159"/>
      <c r="B18" s="199" t="s">
        <v>7</v>
      </c>
      <c r="C18" s="119"/>
      <c r="D18" s="164"/>
      <c r="E18" s="200"/>
      <c r="F18" s="119"/>
      <c r="G18" s="200"/>
      <c r="H18" s="119"/>
      <c r="I18" s="119"/>
      <c r="J18" s="119"/>
      <c r="K18" s="200"/>
      <c r="L18" s="119"/>
      <c r="M18" s="119"/>
      <c r="N18" s="200"/>
      <c r="O18" s="121"/>
    </row>
    <row r="19" spans="1:15" ht="15.75">
      <c r="A19" s="159"/>
      <c r="B19" s="199" t="s">
        <v>163</v>
      </c>
      <c r="C19" s="119"/>
      <c r="D19" s="164"/>
      <c r="E19" s="205"/>
      <c r="F19" s="119"/>
      <c r="G19" s="200"/>
      <c r="H19" s="206"/>
      <c r="I19" s="119"/>
      <c r="J19" s="119"/>
      <c r="K19" s="205"/>
      <c r="L19" s="119"/>
      <c r="M19" s="119"/>
      <c r="N19" s="205"/>
      <c r="O19" s="121"/>
    </row>
    <row r="20" spans="1:15" ht="9.75" customHeight="1">
      <c r="A20" s="635"/>
      <c r="B20" s="636"/>
      <c r="C20" s="636"/>
      <c r="D20" s="637"/>
      <c r="E20" s="187"/>
      <c r="F20" s="31"/>
      <c r="G20" s="187"/>
      <c r="H20" s="31"/>
      <c r="I20" s="31"/>
      <c r="J20" s="31"/>
      <c r="K20" s="187"/>
      <c r="L20" s="31"/>
      <c r="M20" s="31"/>
      <c r="N20" s="187"/>
      <c r="O20" s="32"/>
    </row>
    <row r="21" spans="1:15" ht="15" customHeight="1">
      <c r="A21" s="159"/>
      <c r="B21" s="199" t="s">
        <v>183</v>
      </c>
      <c r="C21" s="638"/>
      <c r="D21" s="639"/>
      <c r="E21" s="200"/>
      <c r="F21" s="119"/>
      <c r="G21" s="200"/>
      <c r="H21" s="119"/>
      <c r="I21" s="119"/>
      <c r="J21" s="119"/>
      <c r="K21" s="200"/>
      <c r="L21" s="119"/>
      <c r="M21" s="119"/>
      <c r="N21" s="200"/>
      <c r="O21" s="121"/>
    </row>
    <row r="22" spans="1:15" ht="15.75">
      <c r="A22" s="159"/>
      <c r="B22" s="199" t="s">
        <v>164</v>
      </c>
      <c r="C22" s="119"/>
      <c r="D22" s="164"/>
      <c r="E22" s="200"/>
      <c r="F22" s="119">
        <v>3116</v>
      </c>
      <c r="G22" s="200"/>
      <c r="H22" s="207"/>
      <c r="I22" s="119">
        <v>2746</v>
      </c>
      <c r="J22" s="119"/>
      <c r="K22" s="200"/>
      <c r="L22" s="119">
        <v>3595</v>
      </c>
      <c r="M22" s="119"/>
      <c r="N22" s="200"/>
      <c r="O22" s="121">
        <f aca="true" t="shared" si="1" ref="O22:O31">L22-I22</f>
        <v>849</v>
      </c>
    </row>
    <row r="23" spans="1:15" ht="15.75">
      <c r="A23" s="159"/>
      <c r="B23" s="199" t="s">
        <v>165</v>
      </c>
      <c r="C23" s="119"/>
      <c r="D23" s="164"/>
      <c r="E23" s="200"/>
      <c r="F23" s="119">
        <v>281</v>
      </c>
      <c r="G23" s="200"/>
      <c r="H23" s="119"/>
      <c r="I23" s="119">
        <v>0</v>
      </c>
      <c r="J23" s="119"/>
      <c r="K23" s="200"/>
      <c r="L23" s="119">
        <v>355</v>
      </c>
      <c r="M23" s="119"/>
      <c r="N23" s="200"/>
      <c r="O23" s="121">
        <f t="shared" si="1"/>
        <v>355</v>
      </c>
    </row>
    <row r="24" spans="1:15" ht="15.75">
      <c r="A24" s="159"/>
      <c r="B24" s="199" t="s">
        <v>166</v>
      </c>
      <c r="C24" s="119"/>
      <c r="D24" s="164"/>
      <c r="E24" s="200"/>
      <c r="F24" s="119">
        <v>272</v>
      </c>
      <c r="G24" s="200"/>
      <c r="H24" s="119"/>
      <c r="I24" s="119">
        <v>0</v>
      </c>
      <c r="J24" s="119"/>
      <c r="K24" s="200"/>
      <c r="L24" s="119">
        <v>293</v>
      </c>
      <c r="M24" s="119"/>
      <c r="N24" s="200"/>
      <c r="O24" s="121">
        <f t="shared" si="1"/>
        <v>293</v>
      </c>
    </row>
    <row r="25" spans="1:15" ht="15.75">
      <c r="A25" s="159"/>
      <c r="B25" s="199" t="s">
        <v>241</v>
      </c>
      <c r="C25" s="119"/>
      <c r="D25" s="164"/>
      <c r="E25" s="200"/>
      <c r="F25" s="119">
        <v>3023</v>
      </c>
      <c r="G25" s="200"/>
      <c r="H25" s="119"/>
      <c r="I25" s="119"/>
      <c r="J25" s="119"/>
      <c r="K25" s="200"/>
      <c r="L25" s="368">
        <v>2622</v>
      </c>
      <c r="M25" s="119"/>
      <c r="N25" s="200"/>
      <c r="O25" s="121"/>
    </row>
    <row r="26" spans="1:15" ht="15.75">
      <c r="A26" s="159"/>
      <c r="B26" s="199" t="s">
        <v>108</v>
      </c>
      <c r="C26" s="119"/>
      <c r="D26" s="164"/>
      <c r="E26" s="200"/>
      <c r="F26" s="119">
        <v>59</v>
      </c>
      <c r="G26" s="200"/>
      <c r="H26" s="119"/>
      <c r="I26" s="119">
        <v>0</v>
      </c>
      <c r="J26" s="119"/>
      <c r="K26" s="200"/>
      <c r="L26" s="368">
        <v>62</v>
      </c>
      <c r="M26" s="119"/>
      <c r="N26" s="200"/>
      <c r="O26" s="121">
        <f t="shared" si="1"/>
        <v>62</v>
      </c>
    </row>
    <row r="27" spans="1:15" ht="15.75">
      <c r="A27" s="159"/>
      <c r="B27" s="199" t="s">
        <v>167</v>
      </c>
      <c r="C27" s="119"/>
      <c r="D27" s="164"/>
      <c r="E27" s="200"/>
      <c r="F27" s="119">
        <v>500</v>
      </c>
      <c r="G27" s="200"/>
      <c r="H27" s="119"/>
      <c r="I27" s="119">
        <v>0</v>
      </c>
      <c r="J27" s="119"/>
      <c r="K27" s="200"/>
      <c r="L27" s="119">
        <v>577</v>
      </c>
      <c r="M27" s="119"/>
      <c r="N27" s="200"/>
      <c r="O27" s="121">
        <f t="shared" si="1"/>
        <v>577</v>
      </c>
    </row>
    <row r="28" spans="1:15" ht="15.75">
      <c r="A28" s="159"/>
      <c r="B28" s="199" t="s">
        <v>168</v>
      </c>
      <c r="C28" s="119"/>
      <c r="D28" s="164"/>
      <c r="E28" s="200"/>
      <c r="F28" s="119">
        <v>863</v>
      </c>
      <c r="G28" s="200"/>
      <c r="H28" s="119"/>
      <c r="I28" s="119">
        <v>0</v>
      </c>
      <c r="J28" s="119"/>
      <c r="K28" s="200"/>
      <c r="L28" s="119">
        <v>841</v>
      </c>
      <c r="M28" s="119"/>
      <c r="N28" s="200"/>
      <c r="O28" s="121">
        <f t="shared" si="1"/>
        <v>841</v>
      </c>
    </row>
    <row r="29" spans="1:15" ht="15.75">
      <c r="A29" s="159"/>
      <c r="B29" s="199" t="s">
        <v>169</v>
      </c>
      <c r="C29" s="119"/>
      <c r="D29" s="164"/>
      <c r="E29" s="200"/>
      <c r="F29" s="119">
        <v>217</v>
      </c>
      <c r="G29" s="200"/>
      <c r="H29" s="119"/>
      <c r="I29" s="119">
        <v>0</v>
      </c>
      <c r="J29" s="119"/>
      <c r="K29" s="200"/>
      <c r="L29" s="119">
        <v>0</v>
      </c>
      <c r="M29" s="119"/>
      <c r="N29" s="200"/>
      <c r="O29" s="121">
        <f t="shared" si="1"/>
        <v>0</v>
      </c>
    </row>
    <row r="30" spans="1:15" ht="15.75">
      <c r="A30" s="159"/>
      <c r="B30" s="199" t="s">
        <v>170</v>
      </c>
      <c r="C30" s="119"/>
      <c r="D30" s="164"/>
      <c r="E30" s="200"/>
      <c r="F30" s="119">
        <f>5719-200</f>
        <v>5519</v>
      </c>
      <c r="G30" s="200"/>
      <c r="H30" s="119"/>
      <c r="I30" s="119">
        <v>0</v>
      </c>
      <c r="J30" s="119"/>
      <c r="K30" s="200"/>
      <c r="L30" s="119">
        <v>5871</v>
      </c>
      <c r="M30" s="119"/>
      <c r="N30" s="200"/>
      <c r="O30" s="121">
        <f t="shared" si="1"/>
        <v>5871</v>
      </c>
    </row>
    <row r="31" spans="1:15" ht="15.75">
      <c r="A31" s="159"/>
      <c r="B31" s="199" t="s">
        <v>218</v>
      </c>
      <c r="C31" s="119"/>
      <c r="D31" s="164"/>
      <c r="E31" s="200"/>
      <c r="F31" s="119">
        <v>297377</v>
      </c>
      <c r="G31" s="200"/>
      <c r="H31" s="119"/>
      <c r="I31" s="119">
        <f>286407+19800+2475</f>
        <v>308682</v>
      </c>
      <c r="J31" s="119"/>
      <c r="K31" s="200"/>
      <c r="L31" s="119">
        <v>149</v>
      </c>
      <c r="M31" s="119"/>
      <c r="N31" s="200"/>
      <c r="O31" s="121">
        <f t="shared" si="1"/>
        <v>-308533</v>
      </c>
    </row>
    <row r="32" spans="1:15" ht="15.75">
      <c r="A32" s="159"/>
      <c r="B32" s="199" t="s">
        <v>109</v>
      </c>
      <c r="C32" s="119"/>
      <c r="D32" s="164"/>
      <c r="E32" s="200"/>
      <c r="F32" s="119">
        <v>0</v>
      </c>
      <c r="G32" s="200"/>
      <c r="H32" s="119"/>
      <c r="I32" s="119">
        <v>0</v>
      </c>
      <c r="J32" s="119"/>
      <c r="K32" s="200"/>
      <c r="L32" s="119">
        <v>0</v>
      </c>
      <c r="M32" s="119"/>
      <c r="N32" s="200"/>
      <c r="O32" s="121">
        <f>L32-I32</f>
        <v>0</v>
      </c>
    </row>
    <row r="33" spans="1:15" ht="15.75">
      <c r="A33" s="159"/>
      <c r="B33" s="199" t="s">
        <v>221</v>
      </c>
      <c r="C33" s="119"/>
      <c r="D33" s="164"/>
      <c r="E33" s="200"/>
      <c r="F33" s="119">
        <v>0</v>
      </c>
      <c r="G33" s="200"/>
      <c r="H33" s="119"/>
      <c r="I33" s="119">
        <v>0</v>
      </c>
      <c r="J33" s="119"/>
      <c r="K33" s="200"/>
      <c r="L33" s="119">
        <v>0</v>
      </c>
      <c r="M33" s="119"/>
      <c r="N33" s="200"/>
      <c r="O33" s="121">
        <f>L33-I33</f>
        <v>0</v>
      </c>
    </row>
    <row r="34" spans="1:15" ht="15.75">
      <c r="A34" s="159"/>
      <c r="B34" s="199" t="s">
        <v>242</v>
      </c>
      <c r="C34" s="119"/>
      <c r="D34" s="164"/>
      <c r="E34" s="200"/>
      <c r="F34" s="119">
        <v>15</v>
      </c>
      <c r="G34" s="200"/>
      <c r="H34" s="119"/>
      <c r="I34" s="119"/>
      <c r="J34" s="119"/>
      <c r="K34" s="200"/>
      <c r="L34" s="119">
        <v>16</v>
      </c>
      <c r="M34" s="119"/>
      <c r="N34" s="200"/>
      <c r="O34" s="121"/>
    </row>
    <row r="35" spans="1:15" ht="15.75">
      <c r="A35" s="159"/>
      <c r="B35" s="199" t="s">
        <v>222</v>
      </c>
      <c r="C35" s="119"/>
      <c r="D35" s="164"/>
      <c r="E35" s="200"/>
      <c r="F35" s="119">
        <v>67</v>
      </c>
      <c r="G35" s="200"/>
      <c r="H35" s="119"/>
      <c r="I35" s="119">
        <v>0</v>
      </c>
      <c r="J35" s="119"/>
      <c r="K35" s="200"/>
      <c r="L35" s="119">
        <v>69</v>
      </c>
      <c r="M35" s="119"/>
      <c r="N35" s="200"/>
      <c r="O35" s="121">
        <f>L35-I35</f>
        <v>69</v>
      </c>
    </row>
    <row r="36" spans="1:15" ht="15.75">
      <c r="A36" s="159"/>
      <c r="B36" s="199" t="s">
        <v>171</v>
      </c>
      <c r="C36" s="119"/>
      <c r="D36" s="164"/>
      <c r="E36" s="200"/>
      <c r="F36" s="119">
        <v>69</v>
      </c>
      <c r="G36" s="200"/>
      <c r="H36" s="119"/>
      <c r="I36" s="119"/>
      <c r="J36" s="119"/>
      <c r="K36" s="200"/>
      <c r="L36" s="119">
        <v>91</v>
      </c>
      <c r="M36" s="119"/>
      <c r="N36" s="200"/>
      <c r="O36" s="121">
        <f>L36-I36</f>
        <v>91</v>
      </c>
    </row>
    <row r="37" spans="1:15" ht="15.75">
      <c r="A37" s="159"/>
      <c r="B37" s="199" t="s">
        <v>172</v>
      </c>
      <c r="C37" s="119"/>
      <c r="D37" s="164"/>
      <c r="E37" s="200"/>
      <c r="F37" s="119">
        <v>154</v>
      </c>
      <c r="G37" s="200"/>
      <c r="H37" s="119"/>
      <c r="I37" s="119"/>
      <c r="J37" s="119"/>
      <c r="K37" s="200"/>
      <c r="L37" s="119">
        <v>166</v>
      </c>
      <c r="M37" s="119"/>
      <c r="N37" s="200"/>
      <c r="O37" s="121"/>
    </row>
    <row r="38" spans="1:15" ht="15.75">
      <c r="A38" s="159"/>
      <c r="B38" s="199" t="s">
        <v>243</v>
      </c>
      <c r="C38" s="119"/>
      <c r="D38" s="164"/>
      <c r="E38" s="200"/>
      <c r="F38" s="119">
        <f>209617-26198</f>
        <v>183419</v>
      </c>
      <c r="G38" s="200"/>
      <c r="H38" s="119"/>
      <c r="I38" s="119">
        <f>(3464+33229+71280+101475+27226)</f>
        <v>236674</v>
      </c>
      <c r="J38" s="119"/>
      <c r="K38" s="200"/>
      <c r="L38" s="119">
        <v>4000</v>
      </c>
      <c r="M38" s="119"/>
      <c r="N38" s="200"/>
      <c r="O38" s="121"/>
    </row>
    <row r="39" spans="1:15" ht="15.75">
      <c r="A39" s="159"/>
      <c r="B39" s="199" t="s">
        <v>244</v>
      </c>
      <c r="C39" s="119"/>
      <c r="D39" s="164"/>
      <c r="E39" s="200"/>
      <c r="F39" s="119">
        <v>125</v>
      </c>
      <c r="G39" s="200"/>
      <c r="H39" s="119"/>
      <c r="I39" s="119"/>
      <c r="J39" s="119"/>
      <c r="K39" s="200"/>
      <c r="L39" s="119">
        <v>0</v>
      </c>
      <c r="M39" s="119"/>
      <c r="N39" s="200"/>
      <c r="O39" s="121">
        <f>L39-I39</f>
        <v>0</v>
      </c>
    </row>
    <row r="40" spans="1:15" ht="15.75">
      <c r="A40" s="159"/>
      <c r="B40" s="258" t="s">
        <v>173</v>
      </c>
      <c r="C40" s="119"/>
      <c r="D40" s="164"/>
      <c r="E40" s="259"/>
      <c r="F40" s="557">
        <f>SUM(F16:F39)</f>
        <v>506770</v>
      </c>
      <c r="G40" s="259"/>
      <c r="H40" s="260"/>
      <c r="I40" s="262">
        <f>SUM(I16:I39)</f>
        <v>558696</v>
      </c>
      <c r="J40" s="260"/>
      <c r="K40" s="259"/>
      <c r="L40" s="262">
        <f>SUM(L16:L39)</f>
        <v>32308</v>
      </c>
      <c r="M40" s="260"/>
      <c r="N40" s="259"/>
      <c r="O40" s="261">
        <f>SUM(O16:O39)</f>
        <v>-296113</v>
      </c>
    </row>
    <row r="41" spans="1:15" ht="16.5" customHeight="1">
      <c r="A41" s="252"/>
      <c r="B41" s="253"/>
      <c r="C41" s="254"/>
      <c r="D41" s="255"/>
      <c r="E41" s="256"/>
      <c r="F41" s="254"/>
      <c r="G41" s="256"/>
      <c r="H41" s="254"/>
      <c r="I41" s="254"/>
      <c r="J41" s="254"/>
      <c r="K41" s="256"/>
      <c r="L41" s="254"/>
      <c r="M41" s="254"/>
      <c r="N41" s="256"/>
      <c r="O41" s="257"/>
    </row>
    <row r="42" spans="1:15" ht="16.5" customHeight="1">
      <c r="A42" s="159"/>
      <c r="B42" s="367" t="s">
        <v>132</v>
      </c>
      <c r="C42" s="368"/>
      <c r="D42" s="369"/>
      <c r="E42" s="370"/>
      <c r="F42" s="368">
        <f>-(36023234.81+77844049.66+13640.58)/1000</f>
        <v>-113880.92504999999</v>
      </c>
      <c r="G42" s="370"/>
      <c r="H42" s="368"/>
      <c r="I42" s="368">
        <f>-F43</f>
        <v>-71751.82473</v>
      </c>
      <c r="J42" s="368"/>
      <c r="K42" s="370"/>
      <c r="L42" s="368">
        <v>-106752</v>
      </c>
      <c r="M42" s="368"/>
      <c r="N42" s="370"/>
      <c r="O42" s="371"/>
    </row>
    <row r="43" spans="1:15" ht="15.75">
      <c r="A43" s="159"/>
      <c r="B43" s="367" t="s">
        <v>133</v>
      </c>
      <c r="C43" s="368"/>
      <c r="D43" s="369"/>
      <c r="E43" s="370"/>
      <c r="F43" s="368">
        <f>((1210354.99+29245667.88)+(56233.66+41221742.51)+(17825.69))/1000</f>
        <v>71751.82473</v>
      </c>
      <c r="G43" s="370"/>
      <c r="H43" s="368"/>
      <c r="I43" s="551" t="s">
        <v>245</v>
      </c>
      <c r="J43" s="368"/>
      <c r="K43" s="370"/>
      <c r="L43" s="551">
        <v>73252</v>
      </c>
      <c r="M43" s="368"/>
      <c r="N43" s="370"/>
      <c r="O43" s="371"/>
    </row>
    <row r="44" spans="1:15" ht="15.75">
      <c r="A44" s="159"/>
      <c r="B44" s="367" t="s">
        <v>134</v>
      </c>
      <c r="C44" s="368"/>
      <c r="D44" s="369"/>
      <c r="E44" s="370"/>
      <c r="F44" s="368">
        <f>-(37513630.84+209942.04+41221742.51+4185.11)/1000</f>
        <v>-78949.5005</v>
      </c>
      <c r="G44" s="370"/>
      <c r="H44" s="368"/>
      <c r="I44" s="368">
        <v>-35000</v>
      </c>
      <c r="J44" s="368"/>
      <c r="K44" s="370"/>
      <c r="L44" s="368">
        <v>-54000</v>
      </c>
      <c r="M44" s="368"/>
      <c r="N44" s="370"/>
      <c r="O44" s="371"/>
    </row>
    <row r="45" spans="1:15" ht="15.75">
      <c r="A45" s="159"/>
      <c r="B45" s="367" t="s">
        <v>174</v>
      </c>
      <c r="C45" s="368"/>
      <c r="D45" s="369"/>
      <c r="E45" s="370"/>
      <c r="F45" s="368">
        <f>SUM(F40:F44)</f>
        <v>385691.39918000007</v>
      </c>
      <c r="G45" s="370"/>
      <c r="H45" s="368"/>
      <c r="I45" s="368">
        <v>558696</v>
      </c>
      <c r="J45" s="368"/>
      <c r="K45" s="370"/>
      <c r="L45" s="368">
        <f>SUM(L40:L44)</f>
        <v>-55192</v>
      </c>
      <c r="M45" s="368"/>
      <c r="N45" s="370"/>
      <c r="O45" s="371"/>
    </row>
    <row r="46" spans="1:15" ht="18" customHeight="1">
      <c r="A46" s="208"/>
      <c r="B46" s="372"/>
      <c r="C46" s="373"/>
      <c r="D46" s="374"/>
      <c r="E46" s="375"/>
      <c r="F46" s="373"/>
      <c r="G46" s="375"/>
      <c r="H46" s="373"/>
      <c r="I46" s="373"/>
      <c r="J46" s="373"/>
      <c r="K46" s="375"/>
      <c r="L46" s="373"/>
      <c r="M46" s="373"/>
      <c r="N46" s="376"/>
      <c r="O46" s="377"/>
    </row>
    <row r="47" spans="1:15" ht="15.75">
      <c r="A47" s="159"/>
      <c r="B47" s="367" t="s">
        <v>184</v>
      </c>
      <c r="C47" s="368"/>
      <c r="D47" s="369"/>
      <c r="E47" s="370"/>
      <c r="F47" s="368"/>
      <c r="G47" s="370"/>
      <c r="H47" s="368"/>
      <c r="I47" s="368"/>
      <c r="J47" s="368"/>
      <c r="K47" s="370"/>
      <c r="L47" s="368"/>
      <c r="M47" s="368"/>
      <c r="N47" s="378"/>
      <c r="O47" s="379"/>
    </row>
    <row r="48" spans="1:15" ht="15.75">
      <c r="A48" s="159"/>
      <c r="B48" s="367" t="s">
        <v>175</v>
      </c>
      <c r="C48" s="368"/>
      <c r="D48" s="369"/>
      <c r="E48" s="370"/>
      <c r="F48" s="368">
        <f>F40</f>
        <v>506770</v>
      </c>
      <c r="G48" s="370"/>
      <c r="H48" s="368"/>
      <c r="I48" s="368">
        <f>I40</f>
        <v>558696</v>
      </c>
      <c r="J48" s="368"/>
      <c r="K48" s="370"/>
      <c r="L48" s="368">
        <f>L40</f>
        <v>32308</v>
      </c>
      <c r="M48" s="368"/>
      <c r="N48" s="378"/>
      <c r="O48" s="379"/>
    </row>
    <row r="49" spans="1:15" ht="15.75">
      <c r="A49" s="159"/>
      <c r="B49" s="367" t="s">
        <v>135</v>
      </c>
      <c r="C49" s="368"/>
      <c r="D49" s="369"/>
      <c r="E49" s="370"/>
      <c r="F49" s="368">
        <f>(1184317411.85+139709309.29+45353531.13)/1000</f>
        <v>1369380.25227</v>
      </c>
      <c r="G49" s="370"/>
      <c r="H49" s="368"/>
      <c r="I49" s="368">
        <f>-F50</f>
        <v>1089985.0781299998</v>
      </c>
      <c r="J49" s="368"/>
      <c r="K49" s="370"/>
      <c r="L49" s="368">
        <f>-I50</f>
        <v>931247.0781299998</v>
      </c>
      <c r="M49" s="368"/>
      <c r="N49" s="378"/>
      <c r="O49" s="379"/>
    </row>
    <row r="50" spans="1:15" ht="15.75">
      <c r="A50" s="159"/>
      <c r="B50" s="367" t="s">
        <v>136</v>
      </c>
      <c r="C50" s="368"/>
      <c r="D50" s="369"/>
      <c r="E50" s="370" t="s">
        <v>21</v>
      </c>
      <c r="F50" s="368">
        <f>-(987257427.65-209942.04+72509284.53+30428307.99)/1000</f>
        <v>-1089985.0781299998</v>
      </c>
      <c r="G50" s="370"/>
      <c r="H50" s="368"/>
      <c r="I50" s="368">
        <f>I52-I48-I49-I51</f>
        <v>-931247.0781299998</v>
      </c>
      <c r="J50" s="368"/>
      <c r="K50" s="370"/>
      <c r="L50" s="368">
        <f>L52-L48-L49-L51</f>
        <v>-606139.0781299998</v>
      </c>
      <c r="M50" s="368"/>
      <c r="N50" s="370"/>
      <c r="O50" s="371"/>
    </row>
    <row r="51" spans="1:15" ht="15.75">
      <c r="A51" s="159"/>
      <c r="B51" s="367" t="s">
        <v>176</v>
      </c>
      <c r="C51" s="368"/>
      <c r="D51" s="369"/>
      <c r="E51" s="370"/>
      <c r="F51" s="368">
        <f>F44</f>
        <v>-78949.5005</v>
      </c>
      <c r="G51" s="370"/>
      <c r="H51" s="368"/>
      <c r="I51" s="368">
        <v>-35000</v>
      </c>
      <c r="J51" s="368"/>
      <c r="K51" s="370"/>
      <c r="L51" s="368">
        <v>-54000</v>
      </c>
      <c r="M51" s="368"/>
      <c r="N51" s="380"/>
      <c r="O51" s="381"/>
    </row>
    <row r="52" spans="1:15" ht="15.75">
      <c r="A52" s="154"/>
      <c r="B52" s="382" t="s">
        <v>177</v>
      </c>
      <c r="C52" s="383"/>
      <c r="D52" s="384"/>
      <c r="E52" s="385"/>
      <c r="F52" s="383">
        <f>SUM(F48:F51)</f>
        <v>707215.6736400003</v>
      </c>
      <c r="G52" s="385"/>
      <c r="H52" s="383"/>
      <c r="I52" s="383">
        <v>682434</v>
      </c>
      <c r="J52" s="383"/>
      <c r="K52" s="385"/>
      <c r="L52" s="383">
        <v>303416</v>
      </c>
      <c r="M52" s="383"/>
      <c r="N52" s="385"/>
      <c r="O52" s="386"/>
    </row>
    <row r="53" spans="1:15" ht="15.75">
      <c r="A53" s="13"/>
      <c r="B53" s="630" t="s">
        <v>246</v>
      </c>
      <c r="C53" s="606"/>
      <c r="D53" s="606"/>
      <c r="E53" s="606"/>
      <c r="F53" s="606"/>
      <c r="G53" s="606"/>
      <c r="H53" s="606"/>
      <c r="I53" s="606"/>
      <c r="J53" s="606"/>
      <c r="K53" s="606"/>
      <c r="L53" s="606"/>
      <c r="M53" s="606"/>
      <c r="N53" s="606"/>
      <c r="O53" s="606"/>
    </row>
    <row r="54" spans="1:15" ht="12.75" customHeight="1">
      <c r="A54" s="12"/>
      <c r="B54" s="12"/>
      <c r="C54" s="12"/>
      <c r="D54" s="12" t="s">
        <v>21</v>
      </c>
      <c r="E54" s="12"/>
      <c r="F54" s="12"/>
      <c r="G54" s="12"/>
      <c r="H54" s="13"/>
      <c r="I54" s="12"/>
      <c r="J54" s="12"/>
      <c r="K54" s="12"/>
      <c r="L54" s="12"/>
      <c r="M54" s="12"/>
      <c r="N54" s="31"/>
      <c r="O54" s="31"/>
    </row>
  </sheetData>
  <mergeCells count="5">
    <mergeCell ref="B53:O53"/>
    <mergeCell ref="G8:J8"/>
    <mergeCell ref="E8:F8"/>
    <mergeCell ref="A20:D20"/>
    <mergeCell ref="C21:D21"/>
  </mergeCells>
  <printOptions horizontalCentered="1"/>
  <pageMargins left="0.5" right="0.5" top="0.5" bottom="0.41" header="0.5" footer="0.23"/>
  <pageSetup fitToHeight="1" fitToWidth="1" horizontalDpi="600" verticalDpi="600" orientation="landscape" scale="63" r:id="rId1"/>
  <headerFooter alignWithMargins="0">
    <oddFooter>&amp;C&amp;"Times New Roman,Regular"Exhibit L - Summary of Requirements by Object Class</oddFooter>
  </headerFooter>
</worksheet>
</file>

<file path=xl/worksheets/sheet11.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8.88671875" defaultRowHeight="15"/>
  <sheetData>
    <row r="1" ht="15.75">
      <c r="A1" s="423" t="s">
        <v>17</v>
      </c>
    </row>
    <row r="2" spans="1:10" ht="20.25">
      <c r="A2" s="39"/>
      <c r="B2" s="485"/>
      <c r="C2" s="485"/>
      <c r="D2" s="485"/>
      <c r="E2" s="485"/>
      <c r="F2" s="485"/>
      <c r="G2" s="485"/>
      <c r="H2" s="485"/>
      <c r="I2" s="485"/>
      <c r="J2" s="485"/>
    </row>
    <row r="3" spans="1:10" ht="20.25">
      <c r="A3" s="39"/>
      <c r="B3" s="485"/>
      <c r="C3" s="485"/>
      <c r="D3" s="485"/>
      <c r="E3" s="485"/>
      <c r="F3" s="485"/>
      <c r="G3" s="485"/>
      <c r="H3" s="485"/>
      <c r="I3" s="485"/>
      <c r="J3" s="485"/>
    </row>
    <row r="4" spans="1:10" ht="20.25">
      <c r="A4" s="39"/>
      <c r="B4" s="485"/>
      <c r="C4" s="485"/>
      <c r="D4" s="485"/>
      <c r="E4" s="485"/>
      <c r="F4" s="485"/>
      <c r="G4" s="485"/>
      <c r="H4" s="485"/>
      <c r="I4" s="485"/>
      <c r="J4" s="485"/>
    </row>
    <row r="5" spans="1:10" ht="15">
      <c r="A5" s="485"/>
      <c r="B5" s="485"/>
      <c r="C5" s="485"/>
      <c r="D5" s="485"/>
      <c r="E5" s="485"/>
      <c r="F5" s="485"/>
      <c r="G5" s="485"/>
      <c r="H5" s="485"/>
      <c r="I5" s="485"/>
      <c r="J5" s="485"/>
    </row>
    <row r="6" spans="1:10" ht="15.75">
      <c r="A6" s="640" t="str">
        <f>+'[3](C) Sum of Req '!A6</f>
        <v>Salaries and Expenses</v>
      </c>
      <c r="B6" s="641"/>
      <c r="C6" s="641"/>
      <c r="D6" s="641"/>
      <c r="E6" s="641"/>
      <c r="F6" s="641"/>
      <c r="G6" s="641"/>
      <c r="H6" s="641"/>
      <c r="I6" s="641"/>
      <c r="J6" s="641"/>
    </row>
    <row r="7" spans="1:10" ht="15.75">
      <c r="A7" s="642" t="str">
        <f>+'[3](C) Sum of Req '!A7</f>
        <v>(Dollars in Thousands)</v>
      </c>
      <c r="B7" s="643"/>
      <c r="C7" s="643"/>
      <c r="D7" s="643"/>
      <c r="E7" s="643"/>
      <c r="F7" s="643"/>
      <c r="G7" s="643"/>
      <c r="H7" s="643"/>
      <c r="I7" s="643"/>
      <c r="J7" s="643"/>
    </row>
    <row r="8" spans="1:10" ht="15">
      <c r="A8" s="486"/>
      <c r="B8" s="486"/>
      <c r="C8" s="486"/>
      <c r="D8" s="486"/>
      <c r="E8" s="486"/>
      <c r="F8" s="486"/>
      <c r="G8" s="486"/>
      <c r="H8" s="486"/>
      <c r="I8" s="486"/>
      <c r="J8" s="486"/>
    </row>
    <row r="9" spans="1:10" ht="15.75">
      <c r="A9" s="487"/>
      <c r="B9" s="487"/>
      <c r="C9" s="487"/>
      <c r="D9" s="487"/>
      <c r="E9" s="488"/>
      <c r="F9" s="488"/>
      <c r="G9" s="488"/>
      <c r="H9" s="488"/>
      <c r="I9" s="488"/>
      <c r="J9" s="487"/>
    </row>
    <row r="10" spans="1:10" ht="15.75">
      <c r="A10" s="644" t="s">
        <v>66</v>
      </c>
      <c r="B10" s="644"/>
      <c r="C10" s="644"/>
      <c r="D10" s="644"/>
      <c r="E10" s="644"/>
      <c r="F10" s="644"/>
      <c r="G10" s="644"/>
      <c r="H10" s="644"/>
      <c r="I10" s="644"/>
      <c r="J10" s="644"/>
    </row>
    <row r="11" spans="1:10" ht="15.75">
      <c r="A11" s="491"/>
      <c r="B11" s="491"/>
      <c r="C11" s="491"/>
      <c r="D11" s="491"/>
      <c r="E11" s="491"/>
      <c r="F11" s="491"/>
      <c r="G11" s="491"/>
      <c r="H11" s="491"/>
      <c r="I11" s="491"/>
      <c r="J11" s="491"/>
    </row>
    <row r="12" spans="1:11" ht="40.5" customHeight="1">
      <c r="A12" s="646" t="s">
        <v>247</v>
      </c>
      <c r="B12" s="647"/>
      <c r="C12" s="647"/>
      <c r="D12" s="647"/>
      <c r="E12" s="647"/>
      <c r="F12" s="647"/>
      <c r="G12" s="647"/>
      <c r="H12" s="647"/>
      <c r="I12" s="647"/>
      <c r="J12" s="647"/>
      <c r="K12" s="648"/>
    </row>
    <row r="13" spans="1:10" ht="15">
      <c r="A13" s="645"/>
      <c r="B13" s="645"/>
      <c r="C13" s="645"/>
      <c r="D13" s="645"/>
      <c r="E13" s="645"/>
      <c r="F13" s="645"/>
      <c r="G13" s="645"/>
      <c r="H13" s="645"/>
      <c r="I13" s="645"/>
      <c r="J13" s="645"/>
    </row>
    <row r="14" spans="1:10" ht="15">
      <c r="A14" s="645"/>
      <c r="B14" s="645"/>
      <c r="C14" s="645"/>
      <c r="D14" s="645"/>
      <c r="E14" s="645"/>
      <c r="F14" s="645"/>
      <c r="G14" s="645"/>
      <c r="H14" s="645"/>
      <c r="I14" s="645"/>
      <c r="J14" s="645"/>
    </row>
    <row r="15" spans="1:10" ht="15">
      <c r="A15" s="645"/>
      <c r="B15" s="645"/>
      <c r="C15" s="645"/>
      <c r="D15" s="645"/>
      <c r="E15" s="645"/>
      <c r="F15" s="645"/>
      <c r="G15" s="645"/>
      <c r="H15" s="645"/>
      <c r="I15" s="645"/>
      <c r="J15" s="645"/>
    </row>
    <row r="16" spans="1:10" ht="15">
      <c r="A16" s="489"/>
      <c r="B16" s="489"/>
      <c r="C16" s="489"/>
      <c r="D16" s="489"/>
      <c r="E16" s="489"/>
      <c r="F16" s="489"/>
      <c r="G16" s="489"/>
      <c r="H16" s="489"/>
      <c r="I16" s="489"/>
      <c r="J16" s="489"/>
    </row>
    <row r="17" spans="1:10" ht="15">
      <c r="A17" s="524"/>
      <c r="B17" s="524"/>
      <c r="C17" s="524"/>
      <c r="D17" s="524"/>
      <c r="E17" s="524"/>
      <c r="F17" s="524"/>
      <c r="G17" s="524"/>
      <c r="H17" s="524"/>
      <c r="I17" s="524"/>
      <c r="J17" s="524"/>
    </row>
    <row r="18" spans="1:10" ht="15">
      <c r="A18" s="485"/>
      <c r="B18" s="485"/>
      <c r="C18" s="485"/>
      <c r="D18" s="485"/>
      <c r="E18" s="485"/>
      <c r="F18" s="485"/>
      <c r="G18" s="485"/>
      <c r="H18" s="485"/>
      <c r="I18" s="485"/>
      <c r="J18" s="485"/>
    </row>
    <row r="19" spans="1:10" ht="15">
      <c r="A19" s="485"/>
      <c r="B19" s="485"/>
      <c r="C19" s="485"/>
      <c r="D19" s="485"/>
      <c r="E19" s="485"/>
      <c r="F19" s="485"/>
      <c r="G19" s="485"/>
      <c r="H19" s="485"/>
      <c r="I19" s="485"/>
      <c r="J19" s="485"/>
    </row>
  </sheetData>
  <mergeCells count="5">
    <mergeCell ref="A6:J6"/>
    <mergeCell ref="A7:J7"/>
    <mergeCell ref="A10:J10"/>
    <mergeCell ref="A13:J15"/>
    <mergeCell ref="A12:K12"/>
  </mergeCells>
  <printOptions/>
  <pageMargins left="0.75" right="0.75" top="1" bottom="1" header="0.5" footer="0.5"/>
  <pageSetup horizontalDpi="600" verticalDpi="600" orientation="landscape" r:id="rId1"/>
  <headerFooter alignWithMargins="0">
    <oddFooter>&amp;C&amp;"Times New Roman,Regular"Exhibit M - Status of Congressionally Requested Studies, Reports, and Evaluations</oddFooter>
  </headerFooter>
</worksheet>
</file>

<file path=xl/worksheets/sheet2.xml><?xml version="1.0" encoding="utf-8"?>
<worksheet xmlns="http://schemas.openxmlformats.org/spreadsheetml/2006/main" xmlns:r="http://schemas.openxmlformats.org/officeDocument/2006/relationships">
  <dimension ref="A1:BF93"/>
  <sheetViews>
    <sheetView showGridLines="0" showOutlineSymbols="0" zoomScale="65" zoomScaleNormal="65" zoomScaleSheetLayoutView="50" workbookViewId="0" topLeftCell="A1">
      <selection activeCell="A1" sqref="A1"/>
    </sheetView>
  </sheetViews>
  <sheetFormatPr defaultColWidth="8.88671875" defaultRowHeight="15"/>
  <cols>
    <col min="1" max="2" width="2.5546875" style="7" customWidth="1"/>
    <col min="3" max="3" width="24.99609375" style="7" customWidth="1"/>
    <col min="4" max="4" width="6.6640625" style="7" customWidth="1"/>
    <col min="5" max="5" width="1.66796875" style="7" customWidth="1"/>
    <col min="6" max="6" width="1.99609375" style="7" customWidth="1"/>
    <col min="7" max="7" width="1.77734375" style="7" customWidth="1"/>
    <col min="8" max="8" width="6.88671875" style="13" customWidth="1"/>
    <col min="9" max="9" width="6.21484375" style="13" customWidth="1"/>
    <col min="10" max="10" width="10.21484375" style="13" customWidth="1"/>
    <col min="11" max="11" width="1.66796875" style="13" customWidth="1"/>
    <col min="12" max="12" width="5.6640625" style="13" customWidth="1"/>
    <col min="13" max="13" width="6.21484375" style="13" customWidth="1"/>
    <col min="14" max="14" width="9.77734375" style="13" customWidth="1"/>
    <col min="15" max="15" width="1.66796875" style="13" customWidth="1"/>
    <col min="16" max="17" width="5.6640625" style="13" customWidth="1"/>
    <col min="18" max="18" width="9.3359375" style="13" bestFit="1" customWidth="1"/>
    <col min="19" max="19" width="1.66796875" style="13" customWidth="1"/>
    <col min="20" max="20" width="5.6640625" style="13" customWidth="1"/>
    <col min="21" max="21" width="6.10546875" style="13" customWidth="1"/>
    <col min="22" max="22" width="9.77734375" style="13" customWidth="1"/>
    <col min="23" max="23" width="1.66796875" style="13" customWidth="1"/>
    <col min="24" max="25" width="5.6640625" style="13" customWidth="1"/>
    <col min="26" max="26" width="8.5546875" style="13" customWidth="1"/>
    <col min="27" max="27" width="1.66796875" style="13" customWidth="1"/>
    <col min="28" max="28" width="6.10546875" style="13" customWidth="1"/>
    <col min="29" max="29" width="5.6640625" style="13" customWidth="1"/>
    <col min="30" max="30" width="9.6640625" style="13" bestFit="1" customWidth="1"/>
    <col min="31" max="31" width="1.66796875" style="13" customWidth="1"/>
    <col min="32" max="32" width="9.5546875" style="13" customWidth="1"/>
    <col min="33" max="33" width="7.6640625" style="13" bestFit="1" customWidth="1"/>
    <col min="34" max="34" width="9.6640625" style="13" bestFit="1" customWidth="1"/>
    <col min="35" max="36" width="5.6640625" style="7" customWidth="1"/>
    <col min="37" max="37" width="7.6640625" style="7" customWidth="1"/>
    <col min="38" max="16384" width="9.6640625" style="7" customWidth="1"/>
  </cols>
  <sheetData>
    <row r="1" ht="22.5">
      <c r="A1" s="180" t="s">
        <v>127</v>
      </c>
    </row>
    <row r="3" spans="1:35" ht="22.5">
      <c r="A3" s="172" t="s">
        <v>6</v>
      </c>
      <c r="B3" s="9"/>
      <c r="C3" s="9"/>
      <c r="D3" s="9"/>
      <c r="E3" s="9"/>
      <c r="F3" s="9"/>
      <c r="G3" s="9"/>
      <c r="H3" s="15"/>
      <c r="I3" s="15"/>
      <c r="J3" s="15"/>
      <c r="K3" s="15"/>
      <c r="L3" s="15"/>
      <c r="M3" s="15"/>
      <c r="N3" s="15"/>
      <c r="O3" s="15"/>
      <c r="P3" s="15"/>
      <c r="Q3" s="16"/>
      <c r="R3" s="15"/>
      <c r="S3" s="15"/>
      <c r="T3" s="15"/>
      <c r="U3" s="15"/>
      <c r="V3" s="15"/>
      <c r="W3" s="15"/>
      <c r="X3" s="15"/>
      <c r="Y3" s="15"/>
      <c r="Z3" s="15"/>
      <c r="AA3" s="15"/>
      <c r="AB3" s="15"/>
      <c r="AC3" s="15"/>
      <c r="AD3" s="15"/>
      <c r="AE3" s="15"/>
      <c r="AF3" s="15"/>
      <c r="AG3" s="15"/>
      <c r="AH3" s="15"/>
      <c r="AI3" s="8"/>
    </row>
    <row r="4" spans="1:35" ht="23.25">
      <c r="A4" s="173" t="s">
        <v>97</v>
      </c>
      <c r="B4" s="9"/>
      <c r="C4" s="9"/>
      <c r="D4" s="9"/>
      <c r="E4" s="9"/>
      <c r="F4" s="9"/>
      <c r="G4" s="9"/>
      <c r="H4" s="15"/>
      <c r="I4" s="15"/>
      <c r="J4" s="15"/>
      <c r="K4" s="15"/>
      <c r="L4" s="15"/>
      <c r="M4" s="15"/>
      <c r="N4" s="15"/>
      <c r="O4" s="15"/>
      <c r="P4" s="15"/>
      <c r="Q4" s="16"/>
      <c r="R4" s="15"/>
      <c r="S4" s="15"/>
      <c r="T4" s="15"/>
      <c r="U4" s="15"/>
      <c r="V4" s="15"/>
      <c r="W4" s="15"/>
      <c r="X4" s="15"/>
      <c r="Y4" s="15"/>
      <c r="Z4" s="15"/>
      <c r="AA4" s="15"/>
      <c r="AB4" s="15"/>
      <c r="AC4" s="15"/>
      <c r="AD4" s="15"/>
      <c r="AE4" s="15"/>
      <c r="AF4" s="15"/>
      <c r="AG4" s="15"/>
      <c r="AH4" s="15"/>
      <c r="AI4" s="8"/>
    </row>
    <row r="5" spans="1:35" ht="23.25">
      <c r="A5" s="173" t="s">
        <v>238</v>
      </c>
      <c r="B5" s="9"/>
      <c r="C5" s="9"/>
      <c r="D5" s="9"/>
      <c r="E5" s="9"/>
      <c r="F5" s="9"/>
      <c r="G5" s="9"/>
      <c r="H5" s="15"/>
      <c r="I5" s="15"/>
      <c r="J5" s="15"/>
      <c r="K5" s="15"/>
      <c r="L5" s="15"/>
      <c r="M5" s="15"/>
      <c r="N5" s="15"/>
      <c r="O5" s="15"/>
      <c r="P5" s="15"/>
      <c r="Q5" s="16"/>
      <c r="R5" s="15"/>
      <c r="S5" s="15"/>
      <c r="T5" s="15"/>
      <c r="U5" s="15"/>
      <c r="V5" s="15"/>
      <c r="W5" s="15"/>
      <c r="X5" s="15"/>
      <c r="Y5" s="15"/>
      <c r="Z5" s="15"/>
      <c r="AA5" s="15"/>
      <c r="AB5" s="15"/>
      <c r="AC5" s="15"/>
      <c r="AD5" s="15"/>
      <c r="AE5" s="15"/>
      <c r="AF5" s="15"/>
      <c r="AG5" s="15"/>
      <c r="AH5" s="15"/>
      <c r="AI5" s="8"/>
    </row>
    <row r="6" spans="1:35" ht="23.25">
      <c r="A6" s="173" t="s">
        <v>237</v>
      </c>
      <c r="B6" s="9"/>
      <c r="C6" s="9"/>
      <c r="D6" s="9"/>
      <c r="E6" s="9"/>
      <c r="F6" s="9"/>
      <c r="G6" s="9"/>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8"/>
    </row>
    <row r="7" spans="1:35" ht="23.25">
      <c r="A7" s="173"/>
      <c r="B7" s="9"/>
      <c r="C7" s="9"/>
      <c r="D7" s="9"/>
      <c r="E7" s="9"/>
      <c r="F7" s="9"/>
      <c r="G7" s="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8"/>
    </row>
    <row r="8" spans="1:35" ht="23.25">
      <c r="A8" s="173"/>
      <c r="B8" s="9"/>
      <c r="C8" s="9"/>
      <c r="D8" s="9"/>
      <c r="E8" s="9"/>
      <c r="F8" s="9"/>
      <c r="G8" s="9"/>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8"/>
    </row>
    <row r="9" spans="1:35" ht="15.75">
      <c r="A9" s="114"/>
      <c r="B9" s="9"/>
      <c r="C9" s="9"/>
      <c r="D9" s="9"/>
      <c r="E9" s="9"/>
      <c r="F9" s="9"/>
      <c r="G9" s="9"/>
      <c r="H9" s="15"/>
      <c r="I9" s="15"/>
      <c r="J9" s="15"/>
      <c r="K9" s="15"/>
      <c r="L9" s="15"/>
      <c r="M9" s="15"/>
      <c r="N9" s="15"/>
      <c r="O9" s="15"/>
      <c r="P9" s="15"/>
      <c r="Q9" s="15"/>
      <c r="R9" s="15"/>
      <c r="S9" s="15"/>
      <c r="T9" s="15"/>
      <c r="U9" s="15"/>
      <c r="V9" s="15"/>
      <c r="W9" s="15"/>
      <c r="X9" s="15"/>
      <c r="Y9" s="15"/>
      <c r="Z9" s="15"/>
      <c r="AA9" s="15"/>
      <c r="AB9" s="15"/>
      <c r="AC9" s="15"/>
      <c r="AD9" s="15"/>
      <c r="AE9" s="15"/>
      <c r="AF9" s="600" t="s">
        <v>36</v>
      </c>
      <c r="AG9" s="601"/>
      <c r="AH9" s="602"/>
      <c r="AI9" s="8"/>
    </row>
    <row r="10" spans="1:35" ht="15.75">
      <c r="A10" s="114"/>
      <c r="B10" s="9"/>
      <c r="C10" s="9"/>
      <c r="D10" s="9"/>
      <c r="E10" s="9"/>
      <c r="F10" s="9"/>
      <c r="G10" s="9"/>
      <c r="H10" s="15"/>
      <c r="I10" s="15"/>
      <c r="J10" s="15"/>
      <c r="K10" s="15"/>
      <c r="L10" s="15"/>
      <c r="M10" s="15"/>
      <c r="N10" s="15"/>
      <c r="O10" s="15"/>
      <c r="P10" s="15"/>
      <c r="Q10" s="15"/>
      <c r="R10" s="15"/>
      <c r="S10" s="15"/>
      <c r="T10" s="15"/>
      <c r="U10" s="15"/>
      <c r="V10" s="15"/>
      <c r="W10" s="15"/>
      <c r="X10" s="15"/>
      <c r="Y10" s="15"/>
      <c r="Z10" s="15"/>
      <c r="AA10" s="15"/>
      <c r="AB10" s="15"/>
      <c r="AC10" s="15"/>
      <c r="AD10" s="15"/>
      <c r="AE10" s="15"/>
      <c r="AF10" s="361"/>
      <c r="AG10" s="362"/>
      <c r="AH10" s="363"/>
      <c r="AI10" s="8"/>
    </row>
    <row r="11" spans="1:35" ht="15.75">
      <c r="A11" s="11"/>
      <c r="B11" s="11"/>
      <c r="C11" s="11"/>
      <c r="D11" s="11"/>
      <c r="E11" s="11"/>
      <c r="F11" s="11"/>
      <c r="G11" s="11"/>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151"/>
      <c r="AF11" s="166" t="s">
        <v>23</v>
      </c>
      <c r="AG11" s="171"/>
      <c r="AH11" s="171"/>
      <c r="AI11" s="8"/>
    </row>
    <row r="12" spans="1:35" ht="16.5" thickBot="1">
      <c r="A12" s="429"/>
      <c r="B12" s="161"/>
      <c r="C12" s="161"/>
      <c r="D12" s="161"/>
      <c r="E12" s="161"/>
      <c r="F12" s="161"/>
      <c r="G12" s="161"/>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7" t="s">
        <v>20</v>
      </c>
      <c r="AG12" s="167" t="s">
        <v>150</v>
      </c>
      <c r="AH12" s="358" t="s">
        <v>22</v>
      </c>
      <c r="AI12" s="8"/>
    </row>
    <row r="13" spans="1:35" ht="9" customHeight="1">
      <c r="A13" s="406"/>
      <c r="B13" s="407"/>
      <c r="C13" s="407"/>
      <c r="D13" s="407"/>
      <c r="E13" s="407"/>
      <c r="F13" s="407"/>
      <c r="G13" s="407"/>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9"/>
      <c r="AG13" s="409"/>
      <c r="AH13" s="527"/>
      <c r="AI13" s="8"/>
    </row>
    <row r="14" spans="1:58" ht="15.75">
      <c r="A14" s="410" t="s">
        <v>137</v>
      </c>
      <c r="B14" s="411"/>
      <c r="C14" s="412"/>
      <c r="D14" s="412"/>
      <c r="E14" s="412"/>
      <c r="F14" s="412"/>
      <c r="G14" s="412"/>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79">
        <v>202</v>
      </c>
      <c r="AG14" s="479">
        <v>202</v>
      </c>
      <c r="AH14" s="528">
        <v>385691</v>
      </c>
      <c r="AI14" s="478"/>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156" customFormat="1" ht="18.75" customHeight="1">
      <c r="A15" s="482" t="s">
        <v>118</v>
      </c>
      <c r="B15" s="475"/>
      <c r="C15" s="476"/>
      <c r="D15" s="476"/>
      <c r="E15" s="476"/>
      <c r="F15" s="476"/>
      <c r="G15" s="476"/>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169"/>
      <c r="AG15" s="169"/>
      <c r="AH15" s="529"/>
      <c r="AI15" s="478"/>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35" s="11" customFormat="1" ht="15.75">
      <c r="A16" s="155" t="s">
        <v>116</v>
      </c>
      <c r="B16" s="475"/>
      <c r="C16" s="476"/>
      <c r="D16" s="476"/>
      <c r="E16" s="476"/>
      <c r="F16" s="476"/>
      <c r="G16" s="476"/>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169">
        <f>SUM(AF14:AF15)</f>
        <v>202</v>
      </c>
      <c r="AG16" s="169">
        <f>SUM(AG14:AG15)</f>
        <v>202</v>
      </c>
      <c r="AH16" s="530">
        <f>SUM(AH14:AH15)</f>
        <v>385691</v>
      </c>
      <c r="AI16" s="478"/>
    </row>
    <row r="17" spans="1:35" s="11" customFormat="1" ht="15.75">
      <c r="A17" s="155"/>
      <c r="B17" s="475"/>
      <c r="C17" s="476"/>
      <c r="D17" s="476"/>
      <c r="E17" s="476"/>
      <c r="F17" s="476"/>
      <c r="G17" s="476"/>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169"/>
      <c r="AG17" s="169"/>
      <c r="AH17" s="530"/>
      <c r="AI17" s="478"/>
    </row>
    <row r="18" spans="1:35" s="11" customFormat="1" ht="15.75">
      <c r="A18" s="155" t="s">
        <v>101</v>
      </c>
      <c r="B18" s="475"/>
      <c r="C18" s="476"/>
      <c r="D18" s="476"/>
      <c r="E18" s="476"/>
      <c r="F18" s="476"/>
      <c r="G18" s="476"/>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169">
        <v>202</v>
      </c>
      <c r="AG18" s="169">
        <v>202</v>
      </c>
      <c r="AH18" s="530">
        <v>-25404</v>
      </c>
      <c r="AI18" s="478"/>
    </row>
    <row r="19" spans="1:35" s="11" customFormat="1" ht="15.75">
      <c r="A19" s="155" t="s">
        <v>102</v>
      </c>
      <c r="B19" s="475"/>
      <c r="C19" s="476"/>
      <c r="D19" s="476"/>
      <c r="E19" s="476"/>
      <c r="F19" s="476"/>
      <c r="G19" s="476"/>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169">
        <v>202</v>
      </c>
      <c r="AG19" s="169">
        <v>202</v>
      </c>
      <c r="AH19" s="530">
        <v>427824</v>
      </c>
      <c r="AI19" s="478"/>
    </row>
    <row r="20" spans="1:35" s="11" customFormat="1" ht="15.75">
      <c r="A20" s="155"/>
      <c r="B20" s="475"/>
      <c r="C20" s="476"/>
      <c r="D20" s="476"/>
      <c r="E20" s="476"/>
      <c r="F20" s="476"/>
      <c r="G20" s="476"/>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169"/>
      <c r="AG20" s="169"/>
      <c r="AH20" s="529"/>
      <c r="AI20" s="478"/>
    </row>
    <row r="21" spans="1:57" ht="18.75" customHeight="1">
      <c r="A21" s="474" t="s">
        <v>60</v>
      </c>
      <c r="B21" s="156"/>
      <c r="C21" s="157"/>
      <c r="D21" s="157"/>
      <c r="E21" s="157"/>
      <c r="F21" s="157"/>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69">
        <v>202</v>
      </c>
      <c r="AG21" s="169">
        <v>202</v>
      </c>
      <c r="AH21" s="530">
        <v>558696</v>
      </c>
      <c r="AI21" s="478"/>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1:35" s="156" customFormat="1" ht="20.25" customHeight="1">
      <c r="A22" s="155" t="s">
        <v>104</v>
      </c>
      <c r="C22" s="157"/>
      <c r="D22" s="157"/>
      <c r="E22" s="157"/>
      <c r="F22" s="157"/>
      <c r="G22" s="157"/>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69"/>
      <c r="AG22" s="169"/>
      <c r="AH22" s="536">
        <v>-126225</v>
      </c>
      <c r="AI22" s="483"/>
    </row>
    <row r="23" spans="1:35" s="11" customFormat="1" ht="20.25" customHeight="1">
      <c r="A23" s="155" t="s">
        <v>61</v>
      </c>
      <c r="B23" s="475"/>
      <c r="C23" s="476"/>
      <c r="D23" s="476"/>
      <c r="E23" s="476"/>
      <c r="F23" s="476"/>
      <c r="G23" s="476"/>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169">
        <f>SUM(AF21:AF22)</f>
        <v>202</v>
      </c>
      <c r="AG23" s="169">
        <f>SUM(AG21:AG22)</f>
        <v>202</v>
      </c>
      <c r="AH23" s="530">
        <f>SUM(AH21:AH22)</f>
        <v>432471</v>
      </c>
      <c r="AI23" s="478"/>
    </row>
    <row r="24" spans="1:35" s="11" customFormat="1" ht="15.75">
      <c r="A24" s="155"/>
      <c r="B24" s="475"/>
      <c r="C24" s="476"/>
      <c r="D24" s="476"/>
      <c r="E24" s="476"/>
      <c r="F24" s="476"/>
      <c r="G24" s="476"/>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169"/>
      <c r="AG24" s="169"/>
      <c r="AH24" s="529"/>
      <c r="AI24" s="478"/>
    </row>
    <row r="25" spans="1:57" ht="15.75">
      <c r="A25" s="155" t="s">
        <v>186</v>
      </c>
      <c r="B25" s="156"/>
      <c r="C25" s="157"/>
      <c r="D25" s="157"/>
      <c r="E25" s="157"/>
      <c r="F25" s="157"/>
      <c r="G25" s="157"/>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69"/>
      <c r="AG25" s="169"/>
      <c r="AH25" s="530">
        <v>0</v>
      </c>
      <c r="AI25" s="478"/>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1:57" ht="15.75">
      <c r="A26" s="155"/>
      <c r="B26" s="156"/>
      <c r="C26" s="174" t="s">
        <v>37</v>
      </c>
      <c r="D26" s="157"/>
      <c r="E26" s="157"/>
      <c r="F26" s="157"/>
      <c r="G26" s="157"/>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69"/>
      <c r="AG26" s="169"/>
      <c r="AH26" s="530">
        <v>126225</v>
      </c>
      <c r="AI26" s="478"/>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1:57" ht="15.75">
      <c r="A27" s="155" t="s">
        <v>219</v>
      </c>
      <c r="B27" s="156"/>
      <c r="C27" s="480"/>
      <c r="D27" s="157"/>
      <c r="E27" s="157"/>
      <c r="F27" s="157"/>
      <c r="G27" s="157"/>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69">
        <f>SUM(AF25:AF26)</f>
        <v>0</v>
      </c>
      <c r="AG27" s="169">
        <f>SUM(AG25:AG26)</f>
        <v>0</v>
      </c>
      <c r="AH27" s="530">
        <f>SUM(AH25:AH26)</f>
        <v>126225</v>
      </c>
      <c r="AI27" s="48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1:35" ht="15.75">
      <c r="A28" s="155"/>
      <c r="B28" s="156"/>
      <c r="C28" s="157"/>
      <c r="D28" s="157"/>
      <c r="E28" s="157"/>
      <c r="F28" s="157"/>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69"/>
      <c r="AG28" s="169"/>
      <c r="AH28" s="530"/>
      <c r="AI28" s="8"/>
    </row>
    <row r="29" spans="1:35" ht="15.75">
      <c r="A29" s="155" t="s">
        <v>75</v>
      </c>
      <c r="B29" s="156"/>
      <c r="C29" s="157"/>
      <c r="D29" s="157"/>
      <c r="E29" s="157"/>
      <c r="F29" s="157"/>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69"/>
      <c r="AG29" s="159"/>
      <c r="AH29" s="531"/>
      <c r="AI29" s="8"/>
    </row>
    <row r="30" spans="1:35" ht="15.75">
      <c r="A30" s="155"/>
      <c r="B30" s="156" t="s">
        <v>88</v>
      </c>
      <c r="C30" s="157"/>
      <c r="D30" s="157"/>
      <c r="E30" s="157"/>
      <c r="F30" s="157"/>
      <c r="G30" s="157"/>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69"/>
      <c r="AG30" s="159"/>
      <c r="AH30" s="530"/>
      <c r="AI30" s="8"/>
    </row>
    <row r="31" spans="1:35" ht="15.75">
      <c r="A31" s="155"/>
      <c r="B31" s="156"/>
      <c r="C31" s="165" t="s">
        <v>89</v>
      </c>
      <c r="D31" s="157"/>
      <c r="E31" s="157"/>
      <c r="F31" s="157"/>
      <c r="G31" s="157"/>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69"/>
      <c r="AG31" s="159"/>
      <c r="AH31" s="530">
        <v>-286407</v>
      </c>
      <c r="AI31" s="8"/>
    </row>
    <row r="32" spans="1:35" ht="15.75">
      <c r="A32" s="155"/>
      <c r="B32" s="156" t="s">
        <v>145</v>
      </c>
      <c r="C32" s="157"/>
      <c r="D32" s="157"/>
      <c r="E32" s="157"/>
      <c r="F32" s="157"/>
      <c r="G32" s="157"/>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69"/>
      <c r="AG32" s="159"/>
      <c r="AH32" s="530"/>
      <c r="AI32" s="8"/>
    </row>
    <row r="33" spans="1:35" ht="15.75">
      <c r="A33" s="155"/>
      <c r="B33" s="156"/>
      <c r="C33" s="165" t="s">
        <v>38</v>
      </c>
      <c r="D33" s="157"/>
      <c r="E33" s="157"/>
      <c r="F33" s="157"/>
      <c r="G33" s="157"/>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69"/>
      <c r="AG33" s="159"/>
      <c r="AH33" s="530">
        <v>350</v>
      </c>
      <c r="AI33" s="8"/>
    </row>
    <row r="34" spans="1:35" ht="15.75">
      <c r="A34" s="155"/>
      <c r="B34" s="156"/>
      <c r="C34" s="156" t="s">
        <v>128</v>
      </c>
      <c r="D34" s="157"/>
      <c r="E34" s="157"/>
      <c r="F34" s="157"/>
      <c r="G34" s="157"/>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69"/>
      <c r="AG34" s="159"/>
      <c r="AH34" s="530">
        <v>136</v>
      </c>
      <c r="AI34" s="8"/>
    </row>
    <row r="35" spans="1:35" ht="15.75">
      <c r="A35" s="155"/>
      <c r="B35" s="156"/>
      <c r="C35" s="156" t="s">
        <v>82</v>
      </c>
      <c r="D35" s="157"/>
      <c r="E35" s="157"/>
      <c r="F35" s="157"/>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69"/>
      <c r="AG35" s="159"/>
      <c r="AH35" s="530">
        <v>118</v>
      </c>
      <c r="AI35" s="8"/>
    </row>
    <row r="36" spans="1:35" ht="15.75">
      <c r="A36" s="155"/>
      <c r="B36" s="156"/>
      <c r="C36" s="156" t="s">
        <v>83</v>
      </c>
      <c r="D36" s="157"/>
      <c r="E36" s="157"/>
      <c r="F36" s="157"/>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69"/>
      <c r="AG36" s="159"/>
      <c r="AH36" s="530">
        <v>97</v>
      </c>
      <c r="AI36" s="8"/>
    </row>
    <row r="37" spans="1:35" ht="15.75">
      <c r="A37" s="155"/>
      <c r="B37" s="156"/>
      <c r="C37" s="156" t="s">
        <v>84</v>
      </c>
      <c r="D37" s="157"/>
      <c r="E37" s="157"/>
      <c r="F37" s="157"/>
      <c r="G37" s="157"/>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69"/>
      <c r="AG37" s="159"/>
      <c r="AH37" s="530">
        <v>39</v>
      </c>
      <c r="AI37" s="8"/>
    </row>
    <row r="38" spans="1:35" ht="15.75">
      <c r="A38" s="155"/>
      <c r="B38" s="156"/>
      <c r="C38" s="156" t="s">
        <v>85</v>
      </c>
      <c r="D38" s="157"/>
      <c r="E38" s="157"/>
      <c r="F38" s="157"/>
      <c r="G38" s="157"/>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69"/>
      <c r="AG38" s="159"/>
      <c r="AH38" s="530">
        <v>4</v>
      </c>
      <c r="AI38" s="8"/>
    </row>
    <row r="39" spans="1:35" ht="15.75">
      <c r="A39" s="155"/>
      <c r="B39" s="156"/>
      <c r="C39" s="156" t="s">
        <v>86</v>
      </c>
      <c r="D39" s="157"/>
      <c r="E39" s="157"/>
      <c r="F39" s="157"/>
      <c r="G39" s="157"/>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69"/>
      <c r="AG39" s="159"/>
      <c r="AH39" s="530">
        <v>80</v>
      </c>
      <c r="AI39" s="8"/>
    </row>
    <row r="40" spans="1:34" s="156" customFormat="1" ht="15.75">
      <c r="A40" s="509"/>
      <c r="C40" s="156" t="s">
        <v>87</v>
      </c>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508"/>
      <c r="AG40" s="208"/>
      <c r="AH40" s="531">
        <v>1</v>
      </c>
    </row>
    <row r="41" spans="1:35" ht="15.75">
      <c r="A41" s="155"/>
      <c r="B41" s="156"/>
      <c r="C41" s="156" t="s">
        <v>11</v>
      </c>
      <c r="D41" s="157"/>
      <c r="E41" s="157"/>
      <c r="F41" s="157"/>
      <c r="G41" s="157"/>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508">
        <f>SUM(AF33:AF40)</f>
        <v>0</v>
      </c>
      <c r="AG41" s="208">
        <f>SUM(AG33:AG40)</f>
        <v>0</v>
      </c>
      <c r="AH41" s="531">
        <f>SUM(AH33:AH40)</f>
        <v>825</v>
      </c>
      <c r="AI41" s="8"/>
    </row>
    <row r="42" spans="1:35" ht="15.75">
      <c r="A42" s="155"/>
      <c r="B42" s="156" t="s">
        <v>146</v>
      </c>
      <c r="C42" s="157"/>
      <c r="D42" s="157"/>
      <c r="E42" s="157"/>
      <c r="F42" s="157"/>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69"/>
      <c r="AG42" s="159"/>
      <c r="AH42" s="530"/>
      <c r="AI42" s="8"/>
    </row>
    <row r="43" spans="1:35" ht="15.75">
      <c r="A43" s="155"/>
      <c r="B43" s="156"/>
      <c r="C43" s="174" t="s">
        <v>39</v>
      </c>
      <c r="D43" s="157"/>
      <c r="E43" s="157"/>
      <c r="F43" s="157"/>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546">
        <v>0</v>
      </c>
      <c r="AG43" s="547">
        <v>0</v>
      </c>
      <c r="AH43" s="533"/>
      <c r="AI43" s="8"/>
    </row>
    <row r="44" spans="1:35" ht="15.75">
      <c r="A44" s="155"/>
      <c r="B44" s="156"/>
      <c r="C44" s="165" t="s">
        <v>130</v>
      </c>
      <c r="D44" s="157"/>
      <c r="E44" s="157"/>
      <c r="F44" s="157"/>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484"/>
      <c r="AG44" s="155"/>
      <c r="AH44" s="533"/>
      <c r="AI44" s="8"/>
    </row>
    <row r="45" spans="1:35" ht="15.75">
      <c r="A45" s="155"/>
      <c r="B45" s="156"/>
      <c r="C45" s="156" t="s">
        <v>12</v>
      </c>
      <c r="D45" s="157"/>
      <c r="E45" s="157"/>
      <c r="F45" s="157"/>
      <c r="G45" s="157"/>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69">
        <f>+AF43+AF44</f>
        <v>0</v>
      </c>
      <c r="AG45" s="159">
        <f>+AG43+AG44</f>
        <v>0</v>
      </c>
      <c r="AH45" s="530">
        <f>+AH43+AH44</f>
        <v>0</v>
      </c>
      <c r="AI45" s="8"/>
    </row>
    <row r="46" spans="1:35" ht="15.75">
      <c r="A46" s="155"/>
      <c r="B46" s="175" t="s">
        <v>144</v>
      </c>
      <c r="C46" s="157"/>
      <c r="D46" s="157"/>
      <c r="E46" s="157"/>
      <c r="F46" s="157"/>
      <c r="G46" s="157"/>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69">
        <f>+AF41+AF45</f>
        <v>0</v>
      </c>
      <c r="AG46" s="159">
        <f>+AG41+AG45</f>
        <v>0</v>
      </c>
      <c r="AH46" s="530">
        <f>+AH41+AH45</f>
        <v>825</v>
      </c>
      <c r="AI46" s="8"/>
    </row>
    <row r="47" spans="1:35" ht="15.75">
      <c r="A47" s="155"/>
      <c r="B47" s="175" t="s">
        <v>142</v>
      </c>
      <c r="C47" s="157"/>
      <c r="D47" s="157"/>
      <c r="E47" s="157"/>
      <c r="F47" s="157"/>
      <c r="G47" s="157"/>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69">
        <f>AF46+AF27</f>
        <v>0</v>
      </c>
      <c r="AG47" s="159">
        <f>AG46+AG27</f>
        <v>0</v>
      </c>
      <c r="AH47" s="530">
        <f>AH46+AH27+AH31</f>
        <v>-159357</v>
      </c>
      <c r="AI47" s="8"/>
    </row>
    <row r="48" spans="1:35" ht="15.75">
      <c r="A48" s="153"/>
      <c r="B48" s="403"/>
      <c r="C48" s="404"/>
      <c r="D48" s="404"/>
      <c r="E48" s="404"/>
      <c r="F48" s="404"/>
      <c r="G48" s="404"/>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168"/>
      <c r="AG48" s="168"/>
      <c r="AH48" s="532"/>
      <c r="AI48" s="8"/>
    </row>
    <row r="49" spans="1:35" ht="15.75">
      <c r="A49" s="179" t="s">
        <v>44</v>
      </c>
      <c r="B49" s="176"/>
      <c r="C49" s="176"/>
      <c r="D49" s="176"/>
      <c r="E49" s="176"/>
      <c r="F49" s="176"/>
      <c r="G49" s="176"/>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8">
        <f>AF47+AF23</f>
        <v>202</v>
      </c>
      <c r="AG49" s="178">
        <f>AG47+AG23</f>
        <v>202</v>
      </c>
      <c r="AH49" s="534">
        <f>AH47+AH23</f>
        <v>273114</v>
      </c>
      <c r="AI49" s="8"/>
    </row>
    <row r="50" spans="1:35" ht="15.75">
      <c r="A50" s="155"/>
      <c r="B50" s="157"/>
      <c r="C50" s="157"/>
      <c r="D50" s="157"/>
      <c r="E50" s="157"/>
      <c r="F50" s="157"/>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9"/>
      <c r="AG50" s="169"/>
      <c r="AH50" s="530"/>
      <c r="AI50" s="8"/>
    </row>
    <row r="51" spans="1:35" ht="15.75">
      <c r="A51" s="155" t="s">
        <v>187</v>
      </c>
      <c r="B51" s="157"/>
      <c r="C51" s="157"/>
      <c r="D51" s="157"/>
      <c r="E51" s="157"/>
      <c r="F51" s="157"/>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69"/>
      <c r="AG51" s="169"/>
      <c r="AH51" s="530"/>
      <c r="AI51" s="8"/>
    </row>
    <row r="52" spans="1:35" ht="15.75">
      <c r="A52" s="155"/>
      <c r="B52" s="156" t="s">
        <v>188</v>
      </c>
      <c r="C52" s="156"/>
      <c r="D52" s="156"/>
      <c r="E52" s="156"/>
      <c r="F52" s="156"/>
      <c r="G52" s="156"/>
      <c r="H52" s="160"/>
      <c r="I52" s="160"/>
      <c r="J52" s="160"/>
      <c r="K52" s="160"/>
      <c r="L52" s="158"/>
      <c r="M52" s="158"/>
      <c r="N52" s="158"/>
      <c r="O52" s="158"/>
      <c r="P52" s="158"/>
      <c r="Q52" s="158"/>
      <c r="R52" s="158"/>
      <c r="S52" s="158"/>
      <c r="T52" s="158"/>
      <c r="U52" s="158"/>
      <c r="V52" s="158"/>
      <c r="W52" s="158"/>
      <c r="X52" s="158"/>
      <c r="Y52" s="158"/>
      <c r="Z52" s="158"/>
      <c r="AA52" s="158"/>
      <c r="AB52" s="158"/>
      <c r="AC52" s="158"/>
      <c r="AD52" s="158"/>
      <c r="AE52" s="158"/>
      <c r="AF52" s="169" t="s">
        <v>21</v>
      </c>
      <c r="AG52" s="169"/>
      <c r="AH52" s="530"/>
      <c r="AI52" s="8"/>
    </row>
    <row r="53" spans="1:35" ht="15.75">
      <c r="A53" s="155"/>
      <c r="B53" s="156"/>
      <c r="C53" s="156" t="s">
        <v>90</v>
      </c>
      <c r="D53" s="156"/>
      <c r="E53" s="156"/>
      <c r="F53" s="156"/>
      <c r="G53" s="156"/>
      <c r="H53" s="160"/>
      <c r="I53" s="160"/>
      <c r="J53" s="160"/>
      <c r="K53" s="160"/>
      <c r="L53" s="158"/>
      <c r="M53" s="158"/>
      <c r="N53" s="158"/>
      <c r="O53" s="158"/>
      <c r="P53" s="158"/>
      <c r="Q53" s="158"/>
      <c r="R53" s="158"/>
      <c r="S53" s="158"/>
      <c r="T53" s="158"/>
      <c r="U53" s="158"/>
      <c r="V53" s="158"/>
      <c r="W53" s="158"/>
      <c r="X53" s="158"/>
      <c r="Y53" s="158"/>
      <c r="Z53" s="158"/>
      <c r="AA53" s="158"/>
      <c r="AB53" s="158"/>
      <c r="AC53" s="158"/>
      <c r="AD53" s="158"/>
      <c r="AE53" s="158"/>
      <c r="AF53" s="169"/>
      <c r="AG53" s="169"/>
      <c r="AH53" s="530">
        <v>14143</v>
      </c>
      <c r="AI53" s="8"/>
    </row>
    <row r="54" spans="1:35" ht="15.75">
      <c r="A54" s="155"/>
      <c r="B54" s="156"/>
      <c r="C54" s="156" t="s">
        <v>91</v>
      </c>
      <c r="D54" s="156"/>
      <c r="E54" s="156"/>
      <c r="F54" s="156"/>
      <c r="G54" s="156"/>
      <c r="H54" s="160"/>
      <c r="I54" s="160"/>
      <c r="J54" s="160"/>
      <c r="K54" s="160"/>
      <c r="L54" s="158"/>
      <c r="M54" s="158"/>
      <c r="N54" s="158"/>
      <c r="O54" s="158"/>
      <c r="P54" s="158"/>
      <c r="Q54" s="158"/>
      <c r="R54" s="158"/>
      <c r="S54" s="158"/>
      <c r="T54" s="158"/>
      <c r="U54" s="158"/>
      <c r="V54" s="158"/>
      <c r="W54" s="158"/>
      <c r="X54" s="158"/>
      <c r="Y54" s="158"/>
      <c r="Z54" s="158"/>
      <c r="AA54" s="158"/>
      <c r="AB54" s="158"/>
      <c r="AC54" s="158"/>
      <c r="AD54" s="158"/>
      <c r="AE54" s="158"/>
      <c r="AF54" s="169"/>
      <c r="AG54" s="169"/>
      <c r="AH54" s="530">
        <v>536</v>
      </c>
      <c r="AI54" s="8"/>
    </row>
    <row r="55" spans="1:35" ht="15.75">
      <c r="A55" s="155" t="s">
        <v>220</v>
      </c>
      <c r="B55" s="156"/>
      <c r="C55" s="156"/>
      <c r="D55" s="156"/>
      <c r="E55" s="156"/>
      <c r="F55" s="156"/>
      <c r="G55" s="156"/>
      <c r="H55" s="160"/>
      <c r="I55" s="160"/>
      <c r="J55" s="160"/>
      <c r="K55" s="160"/>
      <c r="L55" s="158"/>
      <c r="M55" s="158"/>
      <c r="N55" s="158"/>
      <c r="O55" s="158"/>
      <c r="P55" s="158"/>
      <c r="Q55" s="158"/>
      <c r="R55" s="158"/>
      <c r="S55" s="158"/>
      <c r="T55" s="158"/>
      <c r="U55" s="158"/>
      <c r="V55" s="158"/>
      <c r="W55" s="158"/>
      <c r="X55" s="158"/>
      <c r="Y55" s="158"/>
      <c r="Z55" s="158"/>
      <c r="AA55" s="158"/>
      <c r="AB55" s="158"/>
      <c r="AC55" s="158"/>
      <c r="AD55" s="158"/>
      <c r="AE55" s="158"/>
      <c r="AF55" s="169">
        <f>SUM(AF53:AF54)</f>
        <v>0</v>
      </c>
      <c r="AG55" s="169">
        <f>SUM(AG53:AG54)</f>
        <v>0</v>
      </c>
      <c r="AH55" s="530">
        <f>SUM(AH53:AH54)</f>
        <v>14679</v>
      </c>
      <c r="AI55" s="8"/>
    </row>
    <row r="56" spans="1:35" ht="15.75">
      <c r="A56" s="155"/>
      <c r="B56" s="156" t="s">
        <v>117</v>
      </c>
      <c r="C56" s="156"/>
      <c r="D56" s="156"/>
      <c r="E56" s="156"/>
      <c r="F56" s="156"/>
      <c r="G56" s="156"/>
      <c r="H56" s="160"/>
      <c r="I56" s="160"/>
      <c r="J56" s="160"/>
      <c r="K56" s="160"/>
      <c r="L56" s="158"/>
      <c r="M56" s="158"/>
      <c r="N56" s="158"/>
      <c r="O56" s="158"/>
      <c r="P56" s="158"/>
      <c r="Q56" s="158"/>
      <c r="R56" s="158"/>
      <c r="S56" s="158"/>
      <c r="T56" s="158"/>
      <c r="U56" s="158"/>
      <c r="V56" s="158"/>
      <c r="W56" s="158"/>
      <c r="X56" s="158"/>
      <c r="Y56" s="158"/>
      <c r="Z56" s="158"/>
      <c r="AA56" s="158"/>
      <c r="AB56" s="158"/>
      <c r="AC56" s="158"/>
      <c r="AD56" s="158"/>
      <c r="AE56" s="158"/>
      <c r="AF56" s="169"/>
      <c r="AG56" s="169"/>
      <c r="AH56" s="530"/>
      <c r="AI56" s="8"/>
    </row>
    <row r="57" spans="1:35" ht="15.75">
      <c r="A57" s="155"/>
      <c r="B57" s="156"/>
      <c r="C57" s="156" t="s">
        <v>90</v>
      </c>
      <c r="D57" s="156"/>
      <c r="E57" s="156"/>
      <c r="F57" s="156"/>
      <c r="G57" s="156"/>
      <c r="H57" s="160"/>
      <c r="I57" s="160"/>
      <c r="J57" s="160"/>
      <c r="K57" s="160"/>
      <c r="L57" s="158"/>
      <c r="M57" s="158"/>
      <c r="N57" s="158"/>
      <c r="O57" s="158"/>
      <c r="P57" s="158"/>
      <c r="Q57" s="158"/>
      <c r="R57" s="158"/>
      <c r="S57" s="158"/>
      <c r="T57" s="158"/>
      <c r="U57" s="158"/>
      <c r="V57" s="158"/>
      <c r="W57" s="158"/>
      <c r="X57" s="158"/>
      <c r="Y57" s="158"/>
      <c r="Z57" s="158"/>
      <c r="AA57" s="158"/>
      <c r="AB57" s="158"/>
      <c r="AC57" s="158"/>
      <c r="AD57" s="158"/>
      <c r="AE57" s="158"/>
      <c r="AF57" s="169">
        <v>-36</v>
      </c>
      <c r="AG57" s="169">
        <v>-36</v>
      </c>
      <c r="AH57" s="530"/>
      <c r="AI57" s="8"/>
    </row>
    <row r="58" spans="1:35" ht="15.75">
      <c r="A58" s="155"/>
      <c r="B58" s="156"/>
      <c r="C58" s="156" t="s">
        <v>92</v>
      </c>
      <c r="D58" s="156"/>
      <c r="E58" s="156"/>
      <c r="F58" s="156"/>
      <c r="G58" s="156"/>
      <c r="H58" s="160"/>
      <c r="I58" s="160"/>
      <c r="J58" s="160"/>
      <c r="K58" s="160"/>
      <c r="L58" s="158"/>
      <c r="M58" s="158"/>
      <c r="N58" s="158"/>
      <c r="O58" s="158"/>
      <c r="P58" s="158"/>
      <c r="Q58" s="158"/>
      <c r="R58" s="158"/>
      <c r="S58" s="158"/>
      <c r="T58" s="158"/>
      <c r="U58" s="158"/>
      <c r="V58" s="158"/>
      <c r="W58" s="158"/>
      <c r="X58" s="158"/>
      <c r="Y58" s="158"/>
      <c r="Z58" s="158"/>
      <c r="AA58" s="158"/>
      <c r="AB58" s="158"/>
      <c r="AC58" s="158"/>
      <c r="AD58" s="158"/>
      <c r="AE58" s="158"/>
      <c r="AF58" s="169"/>
      <c r="AG58" s="169"/>
      <c r="AH58" s="530">
        <f>-33229</f>
        <v>-33229</v>
      </c>
      <c r="AI58" s="8"/>
    </row>
    <row r="59" spans="1:35" ht="15.75">
      <c r="A59" s="155"/>
      <c r="B59" s="156"/>
      <c r="C59" s="156" t="s">
        <v>93</v>
      </c>
      <c r="D59" s="156"/>
      <c r="E59" s="156"/>
      <c r="F59" s="156"/>
      <c r="G59" s="156"/>
      <c r="H59" s="160"/>
      <c r="I59" s="160"/>
      <c r="J59" s="160"/>
      <c r="K59" s="160"/>
      <c r="L59" s="158"/>
      <c r="M59" s="158"/>
      <c r="N59" s="158"/>
      <c r="O59" s="158"/>
      <c r="P59" s="158"/>
      <c r="Q59" s="158"/>
      <c r="R59" s="158"/>
      <c r="S59" s="158"/>
      <c r="T59" s="158"/>
      <c r="U59" s="158"/>
      <c r="V59" s="158"/>
      <c r="W59" s="158"/>
      <c r="X59" s="158"/>
      <c r="Y59" s="158"/>
      <c r="Z59" s="158"/>
      <c r="AA59" s="158"/>
      <c r="AB59" s="158"/>
      <c r="AC59" s="158"/>
      <c r="AD59" s="158"/>
      <c r="AE59" s="158"/>
      <c r="AF59" s="169"/>
      <c r="AG59" s="169"/>
      <c r="AH59" s="530">
        <v>-103950</v>
      </c>
      <c r="AI59" s="8"/>
    </row>
    <row r="60" spans="1:35" ht="15.75">
      <c r="A60" s="155"/>
      <c r="B60" s="156"/>
      <c r="C60" s="156" t="s">
        <v>94</v>
      </c>
      <c r="D60" s="156"/>
      <c r="E60" s="156"/>
      <c r="F60" s="156"/>
      <c r="G60" s="156"/>
      <c r="H60" s="160"/>
      <c r="I60" s="160"/>
      <c r="J60" s="160"/>
      <c r="K60" s="160"/>
      <c r="L60" s="158"/>
      <c r="M60" s="158"/>
      <c r="N60" s="158"/>
      <c r="O60" s="158"/>
      <c r="P60" s="158"/>
      <c r="Q60" s="158"/>
      <c r="R60" s="158"/>
      <c r="S60" s="158"/>
      <c r="T60" s="158"/>
      <c r="U60" s="158"/>
      <c r="V60" s="158"/>
      <c r="W60" s="158"/>
      <c r="X60" s="158"/>
      <c r="Y60" s="158"/>
      <c r="Z60" s="158"/>
      <c r="AA60" s="158"/>
      <c r="AB60" s="158"/>
      <c r="AC60" s="158"/>
      <c r="AD60" s="158"/>
      <c r="AE60" s="158"/>
      <c r="AF60" s="169"/>
      <c r="AG60" s="169"/>
      <c r="AH60" s="530">
        <v>-27226</v>
      </c>
      <c r="AI60" s="8"/>
    </row>
    <row r="61" spans="1:35" ht="15.75">
      <c r="A61" s="155"/>
      <c r="B61" s="156"/>
      <c r="C61" s="156" t="s">
        <v>95</v>
      </c>
      <c r="D61" s="156"/>
      <c r="E61" s="156"/>
      <c r="F61" s="156"/>
      <c r="G61" s="156"/>
      <c r="H61" s="160"/>
      <c r="I61" s="160"/>
      <c r="J61" s="160"/>
      <c r="K61" s="160"/>
      <c r="L61" s="158"/>
      <c r="M61" s="158"/>
      <c r="N61" s="158"/>
      <c r="O61" s="158"/>
      <c r="P61" s="158"/>
      <c r="Q61" s="158"/>
      <c r="R61" s="158"/>
      <c r="S61" s="158"/>
      <c r="T61" s="158"/>
      <c r="U61" s="158"/>
      <c r="V61" s="158"/>
      <c r="W61" s="158"/>
      <c r="X61" s="158"/>
      <c r="Y61" s="158"/>
      <c r="Z61" s="158"/>
      <c r="AA61" s="158"/>
      <c r="AB61" s="158"/>
      <c r="AC61" s="158"/>
      <c r="AD61" s="158"/>
      <c r="AE61" s="158"/>
      <c r="AF61" s="169"/>
      <c r="AG61" s="169"/>
      <c r="AH61" s="530">
        <v>-91080</v>
      </c>
      <c r="AI61" s="8"/>
    </row>
    <row r="62" spans="1:35" ht="15.75">
      <c r="A62" s="155"/>
      <c r="B62" s="156"/>
      <c r="C62" s="156" t="s">
        <v>190</v>
      </c>
      <c r="D62" s="156"/>
      <c r="E62" s="156"/>
      <c r="F62" s="156"/>
      <c r="G62" s="156"/>
      <c r="H62" s="160"/>
      <c r="I62" s="160"/>
      <c r="J62" s="160"/>
      <c r="K62" s="160"/>
      <c r="L62" s="158"/>
      <c r="M62" s="158"/>
      <c r="N62" s="158"/>
      <c r="O62" s="158"/>
      <c r="P62" s="158"/>
      <c r="Q62" s="158"/>
      <c r="R62" s="158"/>
      <c r="S62" s="158"/>
      <c r="T62" s="158"/>
      <c r="U62" s="158"/>
      <c r="V62" s="158"/>
      <c r="W62" s="158"/>
      <c r="X62" s="158"/>
      <c r="Y62" s="158"/>
      <c r="Z62" s="158"/>
      <c r="AA62" s="158"/>
      <c r="AB62" s="158"/>
      <c r="AC62" s="158"/>
      <c r="AD62" s="158"/>
      <c r="AE62" s="158"/>
      <c r="AF62" s="169">
        <f>SUM(AF57:AF61)</f>
        <v>-36</v>
      </c>
      <c r="AG62" s="169">
        <f>SUM(AG57:AG61)</f>
        <v>-36</v>
      </c>
      <c r="AH62" s="530">
        <f>SUM(AH58:AH61)</f>
        <v>-255485</v>
      </c>
      <c r="AI62" s="8"/>
    </row>
    <row r="63" spans="1:35" ht="15.75">
      <c r="A63" s="155"/>
      <c r="B63" s="156" t="s">
        <v>189</v>
      </c>
      <c r="C63" s="156"/>
      <c r="D63" s="156"/>
      <c r="E63" s="156"/>
      <c r="F63" s="156"/>
      <c r="G63" s="156"/>
      <c r="H63" s="160"/>
      <c r="I63" s="160"/>
      <c r="J63" s="160"/>
      <c r="K63" s="160"/>
      <c r="L63" s="158"/>
      <c r="M63" s="158"/>
      <c r="N63" s="158"/>
      <c r="O63" s="158"/>
      <c r="P63" s="158"/>
      <c r="Q63" s="158"/>
      <c r="R63" s="158"/>
      <c r="S63" s="158"/>
      <c r="T63" s="158"/>
      <c r="U63" s="158"/>
      <c r="V63" s="158"/>
      <c r="W63" s="158"/>
      <c r="X63" s="158"/>
      <c r="Y63" s="158"/>
      <c r="Z63" s="158"/>
      <c r="AA63" s="158"/>
      <c r="AB63" s="158"/>
      <c r="AC63" s="158"/>
      <c r="AD63" s="158"/>
      <c r="AE63" s="158"/>
      <c r="AF63" s="168">
        <f>SUM(AF55+AF62)</f>
        <v>-36</v>
      </c>
      <c r="AG63" s="168">
        <f>SUM(AG55+AG62)</f>
        <v>-36</v>
      </c>
      <c r="AH63" s="532">
        <f>SUM(AH55+AH62)</f>
        <v>-240806</v>
      </c>
      <c r="AI63" s="8"/>
    </row>
    <row r="64" spans="1:35" ht="15.75">
      <c r="A64" s="603"/>
      <c r="B64" s="604"/>
      <c r="C64" s="604"/>
      <c r="D64" s="176"/>
      <c r="E64" s="176"/>
      <c r="F64" s="176"/>
      <c r="G64" s="176"/>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424"/>
      <c r="AG64" s="424"/>
      <c r="AH64" s="535"/>
      <c r="AI64" s="8"/>
    </row>
    <row r="65" spans="1:35" ht="15.75">
      <c r="A65" s="603" t="s">
        <v>45</v>
      </c>
      <c r="B65" s="604"/>
      <c r="C65" s="604"/>
      <c r="D65" s="176"/>
      <c r="E65" s="176"/>
      <c r="F65" s="176"/>
      <c r="G65" s="176"/>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8">
        <f>AF49+AF63</f>
        <v>166</v>
      </c>
      <c r="AG65" s="178">
        <f>AG49+AG63</f>
        <v>166</v>
      </c>
      <c r="AH65" s="534">
        <f>AH49+AH63</f>
        <v>32308</v>
      </c>
      <c r="AI65" s="8"/>
    </row>
    <row r="66" spans="1:35" ht="15.75">
      <c r="A66" s="605" t="s">
        <v>46</v>
      </c>
      <c r="B66" s="606"/>
      <c r="C66" s="606"/>
      <c r="D66" s="404"/>
      <c r="E66" s="404"/>
      <c r="F66" s="404"/>
      <c r="G66" s="404"/>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168">
        <f>AF65-AF23</f>
        <v>-36</v>
      </c>
      <c r="AG66" s="168">
        <f>AG65-AF23</f>
        <v>-36</v>
      </c>
      <c r="AH66" s="571">
        <f>AH68-AH23</f>
        <v>-487663</v>
      </c>
      <c r="AI66" s="8"/>
    </row>
    <row r="67" spans="1:35" s="513" customFormat="1" ht="15.75">
      <c r="A67" s="565" t="s">
        <v>40</v>
      </c>
      <c r="B67" s="492"/>
      <c r="C67" s="492"/>
      <c r="D67" s="510"/>
      <c r="E67" s="510"/>
      <c r="F67" s="510"/>
      <c r="G67" s="510"/>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08"/>
      <c r="AG67" s="508"/>
      <c r="AH67" s="531">
        <v>-87500</v>
      </c>
      <c r="AI67" s="512"/>
    </row>
    <row r="68" spans="1:35" ht="15.75">
      <c r="A68" s="179" t="s">
        <v>249</v>
      </c>
      <c r="B68" s="566"/>
      <c r="C68" s="566"/>
      <c r="D68" s="42"/>
      <c r="E68" s="42"/>
      <c r="F68" s="42"/>
      <c r="G68" s="4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70"/>
      <c r="AG68" s="170"/>
      <c r="AH68" s="534">
        <f>AH65+AH67</f>
        <v>-55192</v>
      </c>
      <c r="AI68" s="8"/>
    </row>
    <row r="69" spans="1:35" ht="14.25" customHeight="1">
      <c r="A69" s="11"/>
      <c r="B69" s="490"/>
      <c r="C69" s="490"/>
      <c r="D69" s="404"/>
      <c r="E69" s="404"/>
      <c r="F69" s="404"/>
      <c r="G69" s="404"/>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14"/>
      <c r="AG69" s="414"/>
      <c r="AH69" s="414"/>
      <c r="AI69" s="8"/>
    </row>
    <row r="70" spans="1:35" ht="15.75">
      <c r="A70" s="598" t="s">
        <v>103</v>
      </c>
      <c r="B70" s="599"/>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8"/>
    </row>
    <row r="71" spans="1:35" ht="15.75">
      <c r="A71" s="599"/>
      <c r="B71" s="599"/>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8"/>
    </row>
    <row r="72" ht="15.75">
      <c r="AI72" s="8"/>
    </row>
    <row r="73" spans="1:35" ht="22.5">
      <c r="A73" s="172" t="s">
        <v>6</v>
      </c>
      <c r="B73" s="9"/>
      <c r="C73" s="9"/>
      <c r="D73" s="9"/>
      <c r="E73" s="9"/>
      <c r="F73" s="9"/>
      <c r="G73" s="9"/>
      <c r="H73" s="15"/>
      <c r="I73" s="15"/>
      <c r="J73" s="15"/>
      <c r="K73" s="15"/>
      <c r="L73" s="15"/>
      <c r="M73" s="15"/>
      <c r="N73" s="15"/>
      <c r="O73" s="15"/>
      <c r="P73" s="15"/>
      <c r="Q73" s="16"/>
      <c r="R73" s="15"/>
      <c r="S73" s="15"/>
      <c r="T73" s="15"/>
      <c r="U73" s="15"/>
      <c r="V73" s="15"/>
      <c r="W73" s="15"/>
      <c r="X73" s="15"/>
      <c r="Y73" s="15"/>
      <c r="Z73" s="15"/>
      <c r="AA73" s="15"/>
      <c r="AB73" s="15"/>
      <c r="AC73" s="15"/>
      <c r="AD73" s="15"/>
      <c r="AE73" s="15"/>
      <c r="AF73" s="15"/>
      <c r="AG73" s="15"/>
      <c r="AH73" s="15"/>
      <c r="AI73" s="8"/>
    </row>
    <row r="74" spans="1:35" ht="23.25">
      <c r="A74" s="173" t="s">
        <v>97</v>
      </c>
      <c r="B74" s="9"/>
      <c r="C74" s="9"/>
      <c r="D74" s="9"/>
      <c r="E74" s="9"/>
      <c r="F74" s="9"/>
      <c r="G74" s="9"/>
      <c r="H74" s="15"/>
      <c r="I74" s="15"/>
      <c r="J74" s="15"/>
      <c r="K74" s="15"/>
      <c r="L74" s="15"/>
      <c r="M74" s="15"/>
      <c r="N74" s="15"/>
      <c r="O74" s="15"/>
      <c r="P74" s="15"/>
      <c r="Q74" s="16"/>
      <c r="R74" s="15"/>
      <c r="S74" s="15"/>
      <c r="T74" s="15"/>
      <c r="U74" s="15"/>
      <c r="V74" s="15"/>
      <c r="W74" s="15"/>
      <c r="X74" s="15"/>
      <c r="Y74" s="15"/>
      <c r="Z74" s="15"/>
      <c r="AA74" s="15"/>
      <c r="AB74" s="15"/>
      <c r="AC74" s="15"/>
      <c r="AD74" s="15"/>
      <c r="AE74" s="15"/>
      <c r="AF74" s="15"/>
      <c r="AG74" s="15"/>
      <c r="AH74" s="15"/>
      <c r="AI74" s="8"/>
    </row>
    <row r="75" spans="1:35" ht="23.25">
      <c r="A75" s="173" t="s">
        <v>238</v>
      </c>
      <c r="B75" s="9"/>
      <c r="C75" s="9"/>
      <c r="D75" s="9"/>
      <c r="E75" s="9"/>
      <c r="F75" s="9"/>
      <c r="G75" s="9"/>
      <c r="H75" s="15"/>
      <c r="I75" s="15"/>
      <c r="J75" s="15"/>
      <c r="K75" s="15"/>
      <c r="L75" s="15"/>
      <c r="M75" s="15"/>
      <c r="N75" s="15"/>
      <c r="O75" s="15"/>
      <c r="P75" s="15"/>
      <c r="Q75" s="16"/>
      <c r="R75" s="15"/>
      <c r="S75" s="15"/>
      <c r="T75" s="15"/>
      <c r="U75" s="15"/>
      <c r="V75" s="15"/>
      <c r="W75" s="15"/>
      <c r="X75" s="15"/>
      <c r="Y75" s="15"/>
      <c r="Z75" s="15"/>
      <c r="AA75" s="15"/>
      <c r="AB75" s="15"/>
      <c r="AC75" s="15"/>
      <c r="AD75" s="15"/>
      <c r="AE75" s="15"/>
      <c r="AF75" s="15"/>
      <c r="AG75" s="15"/>
      <c r="AH75" s="15"/>
      <c r="AI75" s="8"/>
    </row>
    <row r="76" spans="1:35" ht="23.25">
      <c r="A76" s="173" t="s">
        <v>237</v>
      </c>
      <c r="B76" s="9"/>
      <c r="C76" s="9"/>
      <c r="D76" s="9"/>
      <c r="E76" s="9"/>
      <c r="F76" s="9"/>
      <c r="G76" s="9"/>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8"/>
    </row>
    <row r="77" ht="15.75">
      <c r="AI77" s="8"/>
    </row>
    <row r="78" ht="15.75">
      <c r="AI78" s="8"/>
    </row>
    <row r="79" ht="15.75">
      <c r="AI79" s="8"/>
    </row>
    <row r="80" ht="18" customHeight="1">
      <c r="AI80" s="8"/>
    </row>
    <row r="81" spans="1:35" ht="18" customHeight="1">
      <c r="A81" s="359"/>
      <c r="B81" s="359"/>
      <c r="C81" s="359"/>
      <c r="D81" s="359"/>
      <c r="E81" s="359"/>
      <c r="F81" s="359"/>
      <c r="G81" s="359"/>
      <c r="H81" s="360"/>
      <c r="I81" s="360"/>
      <c r="J81" s="360"/>
      <c r="K81" s="360"/>
      <c r="L81" s="360"/>
      <c r="M81" s="360"/>
      <c r="N81" s="360"/>
      <c r="O81" s="360"/>
      <c r="P81" s="360"/>
      <c r="Q81" s="360"/>
      <c r="R81" s="360"/>
      <c r="S81" s="360"/>
      <c r="T81" s="360"/>
      <c r="U81" s="360"/>
      <c r="V81" s="360"/>
      <c r="W81" s="360"/>
      <c r="X81" s="360"/>
      <c r="Y81" s="360"/>
      <c r="Z81" s="360"/>
      <c r="AA81" s="360"/>
      <c r="AB81" s="360"/>
      <c r="AC81" s="360"/>
      <c r="AD81" s="360"/>
      <c r="AE81" s="360"/>
      <c r="AF81" s="360"/>
      <c r="AG81" s="360"/>
      <c r="AH81" s="360"/>
      <c r="AI81" s="8"/>
    </row>
    <row r="82" spans="1:34" ht="18" customHeight="1">
      <c r="A82" s="273"/>
      <c r="B82" s="274"/>
      <c r="C82" s="274"/>
      <c r="D82" s="274"/>
      <c r="E82" s="274"/>
      <c r="F82" s="274"/>
      <c r="G82" s="274"/>
      <c r="H82" s="275" t="s">
        <v>119</v>
      </c>
      <c r="I82" s="276"/>
      <c r="J82" s="276"/>
      <c r="K82" s="277"/>
      <c r="L82" s="278"/>
      <c r="M82" s="560">
        <v>2007</v>
      </c>
      <c r="N82" s="279"/>
      <c r="O82" s="559"/>
      <c r="P82" s="278">
        <v>2008</v>
      </c>
      <c r="Q82" s="279"/>
      <c r="R82" s="279"/>
      <c r="S82" s="277"/>
      <c r="T82" s="278">
        <v>2008</v>
      </c>
      <c r="U82" s="279"/>
      <c r="V82" s="279"/>
      <c r="W82" s="277"/>
      <c r="X82" s="278">
        <v>2008</v>
      </c>
      <c r="Y82" s="279"/>
      <c r="Z82" s="279"/>
      <c r="AA82" s="277"/>
      <c r="AB82" s="278">
        <v>2008</v>
      </c>
      <c r="AC82" s="279"/>
      <c r="AD82" s="279"/>
      <c r="AE82" s="277"/>
      <c r="AF82" s="278">
        <v>2008</v>
      </c>
      <c r="AG82" s="279"/>
      <c r="AH82" s="430"/>
    </row>
    <row r="83" spans="1:34" ht="28.5" customHeight="1">
      <c r="A83" s="280"/>
      <c r="B83" s="281"/>
      <c r="C83" s="282"/>
      <c r="D83" s="282"/>
      <c r="E83" s="283"/>
      <c r="F83" s="281"/>
      <c r="G83" s="283"/>
      <c r="H83" s="402" t="s">
        <v>78</v>
      </c>
      <c r="I83" s="284"/>
      <c r="J83" s="284"/>
      <c r="K83" s="285"/>
      <c r="L83" s="402" t="s">
        <v>62</v>
      </c>
      <c r="M83" s="284"/>
      <c r="N83" s="284"/>
      <c r="O83" s="285"/>
      <c r="P83" s="399" t="s">
        <v>143</v>
      </c>
      <c r="Q83" s="400"/>
      <c r="R83" s="400"/>
      <c r="S83" s="401"/>
      <c r="T83" s="402" t="s">
        <v>26</v>
      </c>
      <c r="U83" s="284"/>
      <c r="V83" s="284"/>
      <c r="W83" s="285"/>
      <c r="X83" s="402" t="s">
        <v>27</v>
      </c>
      <c r="Y83" s="286"/>
      <c r="Z83" s="286"/>
      <c r="AA83" s="285"/>
      <c r="AB83" s="402" t="s">
        <v>33</v>
      </c>
      <c r="AC83" s="286"/>
      <c r="AD83" s="286"/>
      <c r="AE83" s="285"/>
      <c r="AF83" s="402" t="s">
        <v>18</v>
      </c>
      <c r="AG83" s="284"/>
      <c r="AH83" s="287"/>
    </row>
    <row r="84" spans="1:34" ht="18" customHeight="1" thickBot="1">
      <c r="A84" s="288" t="s">
        <v>19</v>
      </c>
      <c r="B84" s="289"/>
      <c r="C84" s="289"/>
      <c r="D84" s="289"/>
      <c r="E84" s="289"/>
      <c r="F84" s="289"/>
      <c r="G84" s="289"/>
      <c r="H84" s="290" t="s">
        <v>20</v>
      </c>
      <c r="I84" s="291" t="s">
        <v>150</v>
      </c>
      <c r="J84" s="292" t="s">
        <v>22</v>
      </c>
      <c r="K84" s="293"/>
      <c r="L84" s="290" t="s">
        <v>20</v>
      </c>
      <c r="M84" s="291" t="s">
        <v>150</v>
      </c>
      <c r="N84" s="292" t="s">
        <v>22</v>
      </c>
      <c r="O84" s="293"/>
      <c r="P84" s="290" t="s">
        <v>20</v>
      </c>
      <c r="Q84" s="291" t="s">
        <v>150</v>
      </c>
      <c r="R84" s="292" t="s">
        <v>22</v>
      </c>
      <c r="S84" s="293"/>
      <c r="T84" s="290" t="s">
        <v>20</v>
      </c>
      <c r="U84" s="291" t="s">
        <v>150</v>
      </c>
      <c r="V84" s="292" t="s">
        <v>22</v>
      </c>
      <c r="W84" s="293"/>
      <c r="X84" s="290" t="s">
        <v>20</v>
      </c>
      <c r="Y84" s="291" t="s">
        <v>150</v>
      </c>
      <c r="Z84" s="292" t="s">
        <v>22</v>
      </c>
      <c r="AA84" s="293"/>
      <c r="AB84" s="290" t="s">
        <v>20</v>
      </c>
      <c r="AC84" s="291" t="s">
        <v>150</v>
      </c>
      <c r="AD84" s="292" t="s">
        <v>22</v>
      </c>
      <c r="AE84" s="293"/>
      <c r="AF84" s="290" t="s">
        <v>20</v>
      </c>
      <c r="AG84" s="291" t="s">
        <v>150</v>
      </c>
      <c r="AH84" s="294" t="s">
        <v>22</v>
      </c>
    </row>
    <row r="85" spans="1:34" ht="18" customHeight="1">
      <c r="A85" s="295"/>
      <c r="B85" s="595" t="s">
        <v>98</v>
      </c>
      <c r="C85" s="596"/>
      <c r="D85" s="596"/>
      <c r="E85" s="596"/>
      <c r="F85" s="596"/>
      <c r="G85" s="597"/>
      <c r="H85" s="298">
        <v>202</v>
      </c>
      <c r="I85" s="299">
        <v>202</v>
      </c>
      <c r="J85" s="300">
        <v>385691</v>
      </c>
      <c r="K85" s="299"/>
      <c r="L85" s="298">
        <v>202</v>
      </c>
      <c r="M85" s="299">
        <v>202</v>
      </c>
      <c r="N85" s="300">
        <v>558696</v>
      </c>
      <c r="O85" s="299"/>
      <c r="P85" s="298"/>
      <c r="Q85" s="299"/>
      <c r="R85" s="537">
        <f>-159357-126225</f>
        <v>-285582</v>
      </c>
      <c r="S85" s="299"/>
      <c r="T85" s="298">
        <f>P85+L85</f>
        <v>202</v>
      </c>
      <c r="U85" s="299">
        <f>Q85+M85</f>
        <v>202</v>
      </c>
      <c r="V85" s="300">
        <f>R85+N85</f>
        <v>273114</v>
      </c>
      <c r="W85" s="299"/>
      <c r="X85" s="298">
        <v>0</v>
      </c>
      <c r="Y85" s="299">
        <v>0</v>
      </c>
      <c r="Z85" s="300">
        <v>14679</v>
      </c>
      <c r="AA85" s="299"/>
      <c r="AB85" s="298">
        <v>-36</v>
      </c>
      <c r="AC85" s="299">
        <v>-36</v>
      </c>
      <c r="AD85" s="537">
        <v>-255485</v>
      </c>
      <c r="AE85" s="299"/>
      <c r="AF85" s="298">
        <f>X85+T85+AB85</f>
        <v>166</v>
      </c>
      <c r="AG85" s="299">
        <f>Y85+U85+AC85</f>
        <v>166</v>
      </c>
      <c r="AH85" s="558">
        <f>Z85+V85+AD85</f>
        <v>32308</v>
      </c>
    </row>
    <row r="86" spans="1:34" s="570" customFormat="1" ht="18" customHeight="1">
      <c r="A86" s="567"/>
      <c r="B86" s="592" t="s">
        <v>252</v>
      </c>
      <c r="C86" s="593"/>
      <c r="D86" s="593"/>
      <c r="E86" s="593"/>
      <c r="F86" s="593"/>
      <c r="G86" s="594"/>
      <c r="H86" s="567"/>
      <c r="I86" s="568"/>
      <c r="J86" s="568"/>
      <c r="K86" s="568"/>
      <c r="L86" s="567"/>
      <c r="M86" s="568"/>
      <c r="N86" s="568">
        <v>-126225</v>
      </c>
      <c r="O86" s="568"/>
      <c r="P86" s="567"/>
      <c r="Q86" s="568"/>
      <c r="R86" s="568">
        <v>126225</v>
      </c>
      <c r="S86" s="568"/>
      <c r="T86" s="567"/>
      <c r="U86" s="568"/>
      <c r="V86" s="568">
        <f>R86+N86</f>
        <v>0</v>
      </c>
      <c r="W86" s="568"/>
      <c r="X86" s="567"/>
      <c r="Y86" s="568"/>
      <c r="Z86" s="568"/>
      <c r="AA86" s="568"/>
      <c r="AB86" s="567"/>
      <c r="AC86" s="568"/>
      <c r="AD86" s="568"/>
      <c r="AE86" s="568"/>
      <c r="AF86" s="567"/>
      <c r="AG86" s="568"/>
      <c r="AH86" s="569">
        <v>-87500</v>
      </c>
    </row>
    <row r="87" spans="1:35" ht="18" customHeight="1">
      <c r="A87" s="306"/>
      <c r="B87" s="307"/>
      <c r="C87" s="307" t="s">
        <v>151</v>
      </c>
      <c r="D87" s="308"/>
      <c r="E87" s="308"/>
      <c r="F87" s="308"/>
      <c r="G87" s="307"/>
      <c r="H87" s="309">
        <f>SUM(H85:H85)</f>
        <v>202</v>
      </c>
      <c r="I87" s="310">
        <f>SUM(I85:I85)</f>
        <v>202</v>
      </c>
      <c r="J87" s="310">
        <f>SUM(J85:J86)</f>
        <v>385691</v>
      </c>
      <c r="K87" s="310"/>
      <c r="L87" s="309">
        <f>SUM(L85:L85)</f>
        <v>202</v>
      </c>
      <c r="M87" s="310">
        <f>SUM(M85:M85)</f>
        <v>202</v>
      </c>
      <c r="N87" s="310">
        <f>SUM(N85:N86)</f>
        <v>432471</v>
      </c>
      <c r="O87" s="310"/>
      <c r="P87" s="309">
        <f>SUM(P85:P85)</f>
        <v>0</v>
      </c>
      <c r="Q87" s="310">
        <f>SUM(Q85:Q85)</f>
        <v>0</v>
      </c>
      <c r="R87" s="310">
        <f>SUM(R85:R86)</f>
        <v>-159357</v>
      </c>
      <c r="S87" s="310"/>
      <c r="T87" s="309">
        <f>SUM(T85:T85)</f>
        <v>202</v>
      </c>
      <c r="U87" s="310">
        <f>SUM(U85:U85)</f>
        <v>202</v>
      </c>
      <c r="V87" s="310">
        <f>SUM(V85:V85)</f>
        <v>273114</v>
      </c>
      <c r="W87" s="310"/>
      <c r="X87" s="309">
        <f>SUM(X85:X85)</f>
        <v>0</v>
      </c>
      <c r="Y87" s="310">
        <f>SUM(Y85:Y85)</f>
        <v>0</v>
      </c>
      <c r="Z87" s="310">
        <f>SUM(Z85:Z85)</f>
        <v>14679</v>
      </c>
      <c r="AA87" s="310"/>
      <c r="AB87" s="309">
        <f>SUM(AB85:AB85)</f>
        <v>-36</v>
      </c>
      <c r="AC87" s="310">
        <f>SUM(AC85:AC85)</f>
        <v>-36</v>
      </c>
      <c r="AD87" s="310">
        <f>SUM(AD85:AD85)</f>
        <v>-255485</v>
      </c>
      <c r="AE87" s="310"/>
      <c r="AF87" s="309">
        <f>SUM(AF85:AF86)</f>
        <v>166</v>
      </c>
      <c r="AG87" s="310">
        <f>SUM(AG85:AG86)</f>
        <v>166</v>
      </c>
      <c r="AH87" s="311">
        <f>SUM(AH85:AH86)</f>
        <v>-55192</v>
      </c>
      <c r="AI87" s="11"/>
    </row>
    <row r="88" spans="1:34" ht="18" customHeight="1">
      <c r="A88" s="280"/>
      <c r="B88" s="283"/>
      <c r="C88" s="283"/>
      <c r="D88" s="283"/>
      <c r="E88" s="283"/>
      <c r="F88" s="283"/>
      <c r="G88" s="283"/>
      <c r="H88" s="312"/>
      <c r="I88" s="313"/>
      <c r="J88" s="313"/>
      <c r="K88" s="313"/>
      <c r="L88" s="312"/>
      <c r="M88" s="313"/>
      <c r="N88" s="313"/>
      <c r="O88" s="313"/>
      <c r="P88" s="312"/>
      <c r="Q88" s="313"/>
      <c r="R88" s="313"/>
      <c r="S88" s="313"/>
      <c r="T88" s="312"/>
      <c r="U88" s="313"/>
      <c r="V88" s="313"/>
      <c r="W88" s="313"/>
      <c r="X88" s="312"/>
      <c r="Y88" s="313"/>
      <c r="Z88" s="313"/>
      <c r="AA88" s="313"/>
      <c r="AB88" s="312"/>
      <c r="AC88" s="313"/>
      <c r="AD88" s="313"/>
      <c r="AE88" s="313"/>
      <c r="AF88" s="312"/>
      <c r="AG88" s="431"/>
      <c r="AH88" s="314"/>
    </row>
    <row r="89" spans="1:34" ht="18" customHeight="1">
      <c r="A89" s="306" t="s">
        <v>1</v>
      </c>
      <c r="B89" s="302"/>
      <c r="C89" s="303"/>
      <c r="D89" s="303"/>
      <c r="E89" s="303"/>
      <c r="F89" s="303"/>
      <c r="G89" s="302"/>
      <c r="H89" s="304"/>
      <c r="I89" s="285"/>
      <c r="J89" s="285"/>
      <c r="K89" s="285"/>
      <c r="L89" s="304"/>
      <c r="M89" s="285"/>
      <c r="N89" s="285"/>
      <c r="O89" s="285"/>
      <c r="P89" s="304"/>
      <c r="Q89" s="285"/>
      <c r="R89" s="285"/>
      <c r="S89" s="285"/>
      <c r="T89" s="304"/>
      <c r="U89" s="285">
        <f>+M89+Q89</f>
        <v>0</v>
      </c>
      <c r="V89" s="285"/>
      <c r="W89" s="285"/>
      <c r="X89" s="304"/>
      <c r="Y89" s="285"/>
      <c r="Z89" s="285"/>
      <c r="AA89" s="285"/>
      <c r="AB89" s="304"/>
      <c r="AC89" s="285"/>
      <c r="AD89" s="285"/>
      <c r="AE89" s="285"/>
      <c r="AF89" s="304"/>
      <c r="AG89" s="285">
        <f>Y89+U89</f>
        <v>0</v>
      </c>
      <c r="AH89" s="305"/>
    </row>
    <row r="90" spans="1:34" ht="18" customHeight="1">
      <c r="A90" s="295"/>
      <c r="B90" s="296" t="s">
        <v>3</v>
      </c>
      <c r="C90" s="297"/>
      <c r="D90" s="297"/>
      <c r="E90" s="297"/>
      <c r="F90" s="297"/>
      <c r="G90" s="296"/>
      <c r="H90" s="298"/>
      <c r="I90" s="299">
        <f>+I87+I89</f>
        <v>202</v>
      </c>
      <c r="J90" s="299"/>
      <c r="K90" s="299"/>
      <c r="L90" s="554"/>
      <c r="M90" s="555">
        <f>+M87+M89</f>
        <v>202</v>
      </c>
      <c r="N90" s="555"/>
      <c r="O90" s="556"/>
      <c r="P90" s="298"/>
      <c r="Q90" s="299">
        <f>+Q87+Q89</f>
        <v>0</v>
      </c>
      <c r="R90" s="299"/>
      <c r="S90" s="299"/>
      <c r="T90" s="298"/>
      <c r="U90" s="299">
        <f>+U87+U89</f>
        <v>202</v>
      </c>
      <c r="V90" s="299"/>
      <c r="W90" s="299"/>
      <c r="X90" s="298"/>
      <c r="Y90" s="299">
        <f>+Y87+Y89</f>
        <v>0</v>
      </c>
      <c r="Z90" s="299"/>
      <c r="AA90" s="299"/>
      <c r="AB90" s="298"/>
      <c r="AC90" s="299">
        <f>+AC87+AC89</f>
        <v>-36</v>
      </c>
      <c r="AD90" s="299"/>
      <c r="AE90" s="299"/>
      <c r="AF90" s="298"/>
      <c r="AG90" s="299">
        <f>+AG87+AG89</f>
        <v>166</v>
      </c>
      <c r="AH90" s="301"/>
    </row>
    <row r="91" spans="1:34" ht="18" customHeight="1">
      <c r="A91" s="306"/>
      <c r="B91" s="302" t="s">
        <v>2</v>
      </c>
      <c r="C91" s="303"/>
      <c r="D91" s="303"/>
      <c r="E91" s="303"/>
      <c r="F91" s="303"/>
      <c r="G91" s="302"/>
      <c r="H91" s="304"/>
      <c r="I91" s="285">
        <f>I90</f>
        <v>202</v>
      </c>
      <c r="J91" s="285"/>
      <c r="K91" s="285"/>
      <c r="L91" s="304"/>
      <c r="M91" s="285">
        <f>M90</f>
        <v>202</v>
      </c>
      <c r="N91" s="285"/>
      <c r="O91" s="285"/>
      <c r="P91" s="304"/>
      <c r="Q91" s="285">
        <f>Q90</f>
        <v>0</v>
      </c>
      <c r="R91" s="285"/>
      <c r="S91" s="285"/>
      <c r="T91" s="304"/>
      <c r="U91" s="285">
        <f>U90</f>
        <v>202</v>
      </c>
      <c r="V91" s="285"/>
      <c r="W91" s="285"/>
      <c r="X91" s="304"/>
      <c r="Y91" s="285">
        <f>Y90</f>
        <v>0</v>
      </c>
      <c r="Z91" s="285"/>
      <c r="AA91" s="285"/>
      <c r="AB91" s="304"/>
      <c r="AC91" s="285">
        <f>AC90</f>
        <v>-36</v>
      </c>
      <c r="AD91" s="285"/>
      <c r="AE91" s="285"/>
      <c r="AF91" s="304"/>
      <c r="AG91" s="285">
        <f>AG90</f>
        <v>166</v>
      </c>
      <c r="AH91" s="305"/>
    </row>
    <row r="92" ht="15.75">
      <c r="AI92" s="8"/>
    </row>
    <row r="93" spans="3:6" ht="18" customHeight="1">
      <c r="C93" s="10"/>
      <c r="D93" s="10"/>
      <c r="E93" s="10"/>
      <c r="F93" s="10"/>
    </row>
  </sheetData>
  <mergeCells count="7">
    <mergeCell ref="B86:G86"/>
    <mergeCell ref="B85:G85"/>
    <mergeCell ref="A70:AH71"/>
    <mergeCell ref="AF9:AH9"/>
    <mergeCell ref="A64:C64"/>
    <mergeCell ref="A66:C66"/>
    <mergeCell ref="A65:C65"/>
  </mergeCells>
  <printOptions horizontalCentered="1"/>
  <pageMargins left="0.5" right="0.4" top="0.5" bottom="0.25" header="0" footer="0"/>
  <pageSetup firstPageNumber="8" useFirstPageNumber="1" fitToHeight="0" horizontalDpi="600" verticalDpi="600" orientation="landscape" scale="45" r:id="rId1"/>
  <headerFooter alignWithMargins="0">
    <oddFooter>&amp;C&amp;"Times New Roman,Regular"Exhibit B - Summary of Requirements</oddFooter>
  </headerFooter>
  <rowBreaks count="1" manualBreakCount="1">
    <brk id="71" max="37" man="1"/>
  </rowBreaks>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A1" sqref="A1"/>
    </sheetView>
  </sheetViews>
  <sheetFormatPr defaultColWidth="8.88671875" defaultRowHeight="15"/>
  <cols>
    <col min="1" max="1" width="17.88671875" style="43" customWidth="1"/>
    <col min="2" max="2" width="15.88671875" style="43" customWidth="1"/>
    <col min="3" max="3" width="4.6640625" style="43" customWidth="1"/>
    <col min="4" max="4" width="7.5546875" style="43" customWidth="1"/>
    <col min="5" max="5" width="4.6640625" style="43" customWidth="1"/>
    <col min="6" max="6" width="7.21484375" style="43" customWidth="1"/>
    <col min="7" max="7" width="11.21484375" style="43" customWidth="1"/>
    <col min="8" max="16384" width="7.21484375" style="43" customWidth="1"/>
  </cols>
  <sheetData>
    <row r="1" ht="15.75">
      <c r="A1" s="52" t="s">
        <v>126</v>
      </c>
    </row>
    <row r="2" ht="20.25">
      <c r="A2" s="39"/>
    </row>
    <row r="4" spans="1:7" ht="15.75">
      <c r="A4" s="53" t="s">
        <v>230</v>
      </c>
      <c r="B4" s="51"/>
      <c r="C4" s="51"/>
      <c r="D4" s="51"/>
      <c r="E4" s="51"/>
      <c r="F4" s="51"/>
      <c r="G4" s="51"/>
    </row>
    <row r="5" spans="1:7" ht="15.75">
      <c r="A5" s="55" t="str">
        <f>'(B) Sum of Req '!A74</f>
        <v>Office of Community Oriented Policing Services</v>
      </c>
      <c r="B5" s="51"/>
      <c r="C5" s="51"/>
      <c r="D5" s="51"/>
      <c r="E5" s="51"/>
      <c r="F5" s="51"/>
      <c r="G5" s="51"/>
    </row>
    <row r="6" spans="1:7" ht="12.75">
      <c r="A6" s="54" t="s">
        <v>237</v>
      </c>
      <c r="B6" s="51"/>
      <c r="C6" s="51"/>
      <c r="D6" s="51"/>
      <c r="E6" s="51"/>
      <c r="F6" s="51"/>
      <c r="G6" s="51"/>
    </row>
    <row r="7" spans="1:7" ht="12.75">
      <c r="A7" s="315"/>
      <c r="B7" s="51"/>
      <c r="C7" s="51"/>
      <c r="D7" s="51"/>
      <c r="E7" s="51"/>
      <c r="F7" s="51"/>
      <c r="G7" s="51"/>
    </row>
    <row r="9" spans="1:7" ht="12.75">
      <c r="A9" s="339" t="s">
        <v>217</v>
      </c>
      <c r="B9" s="60" t="s">
        <v>236</v>
      </c>
      <c r="C9" s="61" t="s">
        <v>98</v>
      </c>
      <c r="D9" s="62"/>
      <c r="E9" s="62"/>
      <c r="F9" s="63"/>
      <c r="G9" s="64" t="s">
        <v>151</v>
      </c>
    </row>
    <row r="10" spans="1:7" ht="12.75">
      <c r="A10" s="338"/>
      <c r="B10" s="66" t="s">
        <v>214</v>
      </c>
      <c r="C10" s="67" t="s">
        <v>20</v>
      </c>
      <c r="D10" s="67" t="s">
        <v>68</v>
      </c>
      <c r="E10" s="67" t="s">
        <v>150</v>
      </c>
      <c r="F10" s="68" t="s">
        <v>22</v>
      </c>
      <c r="G10" s="68" t="s">
        <v>27</v>
      </c>
    </row>
    <row r="11" spans="1:7" ht="12.75">
      <c r="A11" s="69"/>
      <c r="B11" s="69"/>
      <c r="C11" s="70"/>
      <c r="D11" s="70"/>
      <c r="E11" s="70"/>
      <c r="F11" s="71"/>
      <c r="G11" s="71"/>
    </row>
    <row r="12" spans="1:7" ht="26.25">
      <c r="A12" s="150" t="s">
        <v>13</v>
      </c>
      <c r="B12" s="538" t="s">
        <v>90</v>
      </c>
      <c r="C12" s="540">
        <v>0</v>
      </c>
      <c r="D12" s="540">
        <v>0</v>
      </c>
      <c r="E12" s="438">
        <v>0</v>
      </c>
      <c r="F12" s="539">
        <v>14143</v>
      </c>
      <c r="G12" s="539">
        <f>F12</f>
        <v>14143</v>
      </c>
    </row>
    <row r="13" spans="1:7" ht="26.25">
      <c r="A13" s="150" t="s">
        <v>14</v>
      </c>
      <c r="B13" s="538" t="s">
        <v>91</v>
      </c>
      <c r="C13" s="438">
        <v>0</v>
      </c>
      <c r="D13" s="438">
        <v>0</v>
      </c>
      <c r="E13" s="438">
        <v>0</v>
      </c>
      <c r="F13" s="539">
        <v>536</v>
      </c>
      <c r="G13" s="539">
        <f>F13</f>
        <v>536</v>
      </c>
    </row>
    <row r="14" spans="1:7" ht="12.75">
      <c r="A14" s="80" t="s">
        <v>8</v>
      </c>
      <c r="B14" s="60"/>
      <c r="C14" s="541">
        <f>SUM(C12:C13)</f>
        <v>0</v>
      </c>
      <c r="D14" s="542">
        <f>SUM(D12:D13)</f>
        <v>0</v>
      </c>
      <c r="E14" s="74">
        <f>SUM(E12:E13)</f>
        <v>0</v>
      </c>
      <c r="F14" s="75">
        <f>SUM(F12:F13)</f>
        <v>14679</v>
      </c>
      <c r="G14" s="76">
        <f>SUM(G12:G13)</f>
        <v>14679</v>
      </c>
    </row>
    <row r="15" spans="1:7" ht="15" customHeight="1">
      <c r="A15" s="77"/>
      <c r="B15" s="72"/>
      <c r="C15" s="77"/>
      <c r="D15" s="73"/>
      <c r="E15" s="73"/>
      <c r="F15" s="78"/>
      <c r="G15" s="78"/>
    </row>
    <row r="16" spans="1:7" ht="15" customHeight="1">
      <c r="A16" s="79"/>
      <c r="B16" s="79"/>
      <c r="C16" s="79"/>
      <c r="D16" s="79"/>
      <c r="E16" s="79"/>
      <c r="F16" s="79"/>
      <c r="G16" s="79"/>
    </row>
    <row r="17" spans="1:7" ht="12.75" customHeight="1">
      <c r="A17" s="339" t="s">
        <v>70</v>
      </c>
      <c r="B17" s="60" t="s">
        <v>236</v>
      </c>
      <c r="C17" s="61" t="s">
        <v>98</v>
      </c>
      <c r="D17" s="62"/>
      <c r="E17" s="62"/>
      <c r="F17" s="63"/>
      <c r="G17" s="64" t="s">
        <v>151</v>
      </c>
    </row>
    <row r="18" spans="1:7" ht="12.75" customHeight="1">
      <c r="A18" s="65"/>
      <c r="B18" s="66" t="s">
        <v>214</v>
      </c>
      <c r="C18" s="67" t="s">
        <v>20</v>
      </c>
      <c r="D18" s="67" t="s">
        <v>68</v>
      </c>
      <c r="E18" s="67" t="s">
        <v>150</v>
      </c>
      <c r="F18" s="68" t="s">
        <v>22</v>
      </c>
      <c r="G18" s="68" t="s">
        <v>33</v>
      </c>
    </row>
    <row r="19" spans="1:7" ht="12.75" customHeight="1">
      <c r="A19" s="352"/>
      <c r="B19" s="353"/>
      <c r="C19" s="354"/>
      <c r="D19" s="354"/>
      <c r="E19" s="354"/>
      <c r="F19" s="355"/>
      <c r="G19" s="353"/>
    </row>
    <row r="20" spans="1:7" s="573" customFormat="1" ht="24.75" customHeight="1">
      <c r="A20" s="572" t="s">
        <v>71</v>
      </c>
      <c r="B20" s="538" t="s">
        <v>90</v>
      </c>
      <c r="C20" s="574">
        <v>-36</v>
      </c>
      <c r="D20" s="540">
        <v>0</v>
      </c>
      <c r="E20" s="574">
        <v>-36</v>
      </c>
      <c r="F20" s="580">
        <v>0</v>
      </c>
      <c r="G20" s="580">
        <v>0</v>
      </c>
    </row>
    <row r="21" spans="1:7" ht="12" customHeight="1">
      <c r="A21" s="356" t="s">
        <v>72</v>
      </c>
      <c r="B21" s="543" t="s">
        <v>92</v>
      </c>
      <c r="C21" s="540">
        <v>0</v>
      </c>
      <c r="D21" s="540">
        <v>0</v>
      </c>
      <c r="E21" s="540">
        <v>0</v>
      </c>
      <c r="F21" s="539">
        <v>-33229</v>
      </c>
      <c r="G21" s="539">
        <f>F21</f>
        <v>-33229</v>
      </c>
    </row>
    <row r="22" spans="1:7" ht="25.5">
      <c r="A22" s="356" t="s">
        <v>73</v>
      </c>
      <c r="B22" s="544" t="s">
        <v>93</v>
      </c>
      <c r="C22" s="540">
        <v>0</v>
      </c>
      <c r="D22" s="540">
        <v>0</v>
      </c>
      <c r="E22" s="540">
        <v>0</v>
      </c>
      <c r="F22" s="539">
        <v>-103950</v>
      </c>
      <c r="G22" s="539">
        <f>F22</f>
        <v>-103950</v>
      </c>
    </row>
    <row r="23" spans="1:7" ht="25.5">
      <c r="A23" s="357" t="s">
        <v>74</v>
      </c>
      <c r="B23" s="544" t="s">
        <v>94</v>
      </c>
      <c r="C23" s="540">
        <v>0</v>
      </c>
      <c r="D23" s="540">
        <v>0</v>
      </c>
      <c r="E23" s="540">
        <v>0</v>
      </c>
      <c r="F23" s="539">
        <v>-27226</v>
      </c>
      <c r="G23" s="539">
        <f>F23</f>
        <v>-27226</v>
      </c>
    </row>
    <row r="24" spans="1:7" ht="12.75">
      <c r="A24" s="357" t="s">
        <v>253</v>
      </c>
      <c r="B24" s="544" t="s">
        <v>95</v>
      </c>
      <c r="C24" s="540">
        <v>0</v>
      </c>
      <c r="D24" s="540">
        <v>0</v>
      </c>
      <c r="E24" s="540">
        <v>0</v>
      </c>
      <c r="F24" s="539">
        <v>-91080</v>
      </c>
      <c r="G24" s="539">
        <f>F24</f>
        <v>-91080</v>
      </c>
    </row>
    <row r="25" spans="1:7" ht="14.25" customHeight="1">
      <c r="A25" s="339" t="s">
        <v>0</v>
      </c>
      <c r="B25" s="316"/>
      <c r="C25" s="575">
        <f>SUM(C20:C24)</f>
        <v>-36</v>
      </c>
      <c r="D25" s="581">
        <f>SUM(D20:D24)</f>
        <v>0</v>
      </c>
      <c r="E25" s="576">
        <f>SUM(E20:E24)</f>
        <v>-36</v>
      </c>
      <c r="F25" s="75">
        <f>SUM(F21:F24)</f>
        <v>-255485</v>
      </c>
      <c r="G25" s="76">
        <f>SUM(G21:G24)</f>
        <v>-255485</v>
      </c>
    </row>
    <row r="26" spans="1:7" ht="12.75">
      <c r="A26" s="72"/>
      <c r="B26" s="44"/>
      <c r="C26" s="46"/>
      <c r="D26" s="44"/>
      <c r="E26" s="44"/>
      <c r="F26" s="45"/>
      <c r="G26" s="45"/>
    </row>
    <row r="27" spans="1:7" ht="13.5" customHeight="1">
      <c r="A27" s="316"/>
      <c r="B27" s="243"/>
      <c r="C27" s="243"/>
      <c r="D27" s="243"/>
      <c r="E27" s="243"/>
      <c r="F27" s="243"/>
      <c r="G27" s="243"/>
    </row>
  </sheetData>
  <printOptions horizontalCentered="1"/>
  <pageMargins left="0.75" right="0.75" top="1" bottom="1"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27"/>
  <sheetViews>
    <sheetView workbookViewId="0" topLeftCell="A1">
      <selection activeCell="A1" sqref="A1"/>
    </sheetView>
  </sheetViews>
  <sheetFormatPr defaultColWidth="8.88671875" defaultRowHeight="15"/>
  <cols>
    <col min="1" max="1" width="45.4453125" style="48" customWidth="1"/>
    <col min="2" max="2" width="1.2265625" style="48" customWidth="1"/>
    <col min="3" max="3" width="9.3359375" style="48" customWidth="1"/>
    <col min="4" max="4" width="9.99609375" style="48" customWidth="1"/>
    <col min="5" max="5" width="1.2265625" style="48" customWidth="1"/>
    <col min="6" max="6" width="9.6640625" style="48" customWidth="1"/>
    <col min="7" max="7" width="9.99609375" style="48" customWidth="1"/>
    <col min="8" max="8" width="1.2265625" style="48" customWidth="1"/>
    <col min="9" max="9" width="7.21484375" style="48" customWidth="1"/>
    <col min="10" max="10" width="7.99609375" style="48" customWidth="1"/>
    <col min="11" max="11" width="8.99609375" style="48" customWidth="1"/>
    <col min="12" max="12" width="8.21484375" style="48" customWidth="1"/>
    <col min="13" max="13" width="8.88671875" style="48" customWidth="1"/>
    <col min="14" max="14" width="8.5546875" style="48" customWidth="1"/>
    <col min="15" max="15" width="9.21484375" style="48" customWidth="1"/>
    <col min="16" max="16" width="8.99609375" style="48" customWidth="1"/>
    <col min="17" max="17" width="1.88671875" style="48" customWidth="1"/>
    <col min="18" max="16384" width="7.21484375" style="48" customWidth="1"/>
  </cols>
  <sheetData>
    <row r="1" ht="15.75">
      <c r="A1" s="56" t="s">
        <v>125</v>
      </c>
    </row>
    <row r="2" ht="18.75" customHeight="1">
      <c r="A2" s="56"/>
    </row>
    <row r="3" spans="1:19" ht="15.75">
      <c r="A3" s="57" t="s">
        <v>69</v>
      </c>
      <c r="B3" s="47"/>
      <c r="C3" s="47"/>
      <c r="D3" s="47"/>
      <c r="E3" s="47"/>
      <c r="F3" s="47"/>
      <c r="G3" s="47"/>
      <c r="H3" s="47"/>
      <c r="I3" s="47"/>
      <c r="J3" s="47"/>
      <c r="K3" s="47"/>
      <c r="L3" s="47"/>
      <c r="M3" s="47"/>
      <c r="N3" s="47"/>
      <c r="O3" s="47"/>
      <c r="P3" s="47"/>
      <c r="Q3" s="47"/>
      <c r="R3" s="47"/>
      <c r="S3" s="47"/>
    </row>
    <row r="4" spans="1:19" ht="15.75">
      <c r="A4" s="58" t="str">
        <f>+'(B) Sum of Req '!A74</f>
        <v>Office of Community Oriented Policing Services</v>
      </c>
      <c r="B4" s="47"/>
      <c r="C4" s="47"/>
      <c r="D4" s="47"/>
      <c r="E4" s="47"/>
      <c r="F4" s="47"/>
      <c r="G4" s="47"/>
      <c r="H4" s="47"/>
      <c r="I4" s="47"/>
      <c r="J4" s="47"/>
      <c r="K4" s="47"/>
      <c r="L4" s="47"/>
      <c r="M4" s="47"/>
      <c r="N4" s="47"/>
      <c r="O4" s="47"/>
      <c r="P4" s="47"/>
      <c r="Q4" s="47"/>
      <c r="R4" s="47"/>
      <c r="S4" s="47"/>
    </row>
    <row r="5" spans="1:19" ht="12.75">
      <c r="A5" s="59" t="s">
        <v>237</v>
      </c>
      <c r="B5" s="47"/>
      <c r="C5" s="47"/>
      <c r="D5" s="47"/>
      <c r="E5" s="47"/>
      <c r="F5" s="47"/>
      <c r="G5" s="47"/>
      <c r="H5" s="47"/>
      <c r="I5" s="47"/>
      <c r="J5" s="47"/>
      <c r="K5" s="47"/>
      <c r="L5" s="47"/>
      <c r="M5" s="47"/>
      <c r="N5" s="47"/>
      <c r="O5" s="47"/>
      <c r="P5" s="47"/>
      <c r="Q5" s="47"/>
      <c r="R5" s="47"/>
      <c r="S5" s="47"/>
    </row>
    <row r="7" ht="13.5" thickBot="1"/>
    <row r="8" spans="1:19" ht="12.75">
      <c r="A8" s="366"/>
      <c r="B8" s="81"/>
      <c r="C8" s="415" t="str">
        <f>+'(B) Sum of Req '!H82</f>
        <v>2006  Enacted</v>
      </c>
      <c r="D8" s="364"/>
      <c r="E8" s="266"/>
      <c r="F8" s="415">
        <v>2007</v>
      </c>
      <c r="G8" s="364"/>
      <c r="H8" s="266"/>
      <c r="I8" s="365">
        <f>+'(B) Sum of Req '!T82</f>
        <v>2008</v>
      </c>
      <c r="J8" s="364"/>
      <c r="K8" s="394">
        <f>+'(B) Sum of Req '!X82</f>
        <v>2008</v>
      </c>
      <c r="L8" s="395"/>
      <c r="M8" s="396"/>
      <c r="N8" s="397"/>
      <c r="O8" s="365">
        <f>+'(B) Sum of Req '!AF82</f>
        <v>2008</v>
      </c>
      <c r="P8" s="364"/>
      <c r="Q8" s="267"/>
      <c r="R8" s="417"/>
      <c r="S8" s="418"/>
    </row>
    <row r="9" spans="1:19" ht="14.25" customHeight="1">
      <c r="A9" s="81"/>
      <c r="B9" s="81"/>
      <c r="C9" s="416" t="str">
        <f>+'(B) Sum of Req '!H83</f>
        <v>w/Rescissions and Supplementals</v>
      </c>
      <c r="D9" s="269"/>
      <c r="E9" s="266"/>
      <c r="F9" s="416" t="s">
        <v>251</v>
      </c>
      <c r="G9" s="269"/>
      <c r="H9" s="266"/>
      <c r="I9" s="268" t="str">
        <f>+'(B) Sum of Req '!T83</f>
        <v>Current Services</v>
      </c>
      <c r="J9" s="270"/>
      <c r="K9" s="607" t="s">
        <v>27</v>
      </c>
      <c r="L9" s="608"/>
      <c r="M9" s="387" t="s">
        <v>33</v>
      </c>
      <c r="N9" s="270"/>
      <c r="O9" s="268" t="str">
        <f>+'(B) Sum of Req '!AF83</f>
        <v>Request</v>
      </c>
      <c r="P9" s="270"/>
      <c r="Q9" s="267"/>
      <c r="R9" s="418"/>
      <c r="S9" s="418"/>
    </row>
    <row r="10" spans="1:19" ht="2.25" customHeight="1">
      <c r="A10" s="609" t="s">
        <v>216</v>
      </c>
      <c r="B10" s="81"/>
      <c r="C10" s="271"/>
      <c r="D10" s="272"/>
      <c r="E10" s="266"/>
      <c r="F10" s="271"/>
      <c r="G10" s="272"/>
      <c r="H10" s="266"/>
      <c r="I10" s="271"/>
      <c r="J10" s="272"/>
      <c r="K10" s="271"/>
      <c r="L10" s="272"/>
      <c r="M10" s="388"/>
      <c r="N10" s="272"/>
      <c r="O10" s="271"/>
      <c r="P10" s="272"/>
      <c r="Q10" s="267"/>
      <c r="R10" s="388"/>
      <c r="S10" s="388"/>
    </row>
    <row r="11" spans="1:19" ht="39" customHeight="1">
      <c r="A11" s="610"/>
      <c r="B11" s="81"/>
      <c r="C11" s="444" t="s">
        <v>112</v>
      </c>
      <c r="D11" s="445" t="s">
        <v>113</v>
      </c>
      <c r="E11" s="266"/>
      <c r="F11" s="444" t="s">
        <v>112</v>
      </c>
      <c r="G11" s="445" t="s">
        <v>113</v>
      </c>
      <c r="H11" s="266"/>
      <c r="I11" s="444" t="s">
        <v>112</v>
      </c>
      <c r="J11" s="445" t="s">
        <v>113</v>
      </c>
      <c r="K11" s="444" t="s">
        <v>112</v>
      </c>
      <c r="L11" s="445" t="s">
        <v>113</v>
      </c>
      <c r="M11" s="444" t="s">
        <v>112</v>
      </c>
      <c r="N11" s="445" t="s">
        <v>113</v>
      </c>
      <c r="O11" s="444" t="s">
        <v>112</v>
      </c>
      <c r="P11" s="445" t="s">
        <v>113</v>
      </c>
      <c r="Q11" s="267"/>
      <c r="R11" s="419"/>
      <c r="S11" s="419"/>
    </row>
    <row r="12" spans="1:19" ht="12.75">
      <c r="A12" s="82"/>
      <c r="B12" s="81"/>
      <c r="C12" s="83"/>
      <c r="D12" s="84"/>
      <c r="E12" s="81"/>
      <c r="F12" s="83"/>
      <c r="G12" s="84"/>
      <c r="H12" s="81"/>
      <c r="I12" s="83"/>
      <c r="J12" s="84"/>
      <c r="K12" s="83"/>
      <c r="L12" s="389"/>
      <c r="M12" s="398"/>
      <c r="N12" s="84"/>
      <c r="O12" s="83"/>
      <c r="P12" s="84"/>
      <c r="R12" s="389"/>
      <c r="S12" s="389"/>
    </row>
    <row r="13" spans="1:19" ht="12.75">
      <c r="A13" s="85" t="s">
        <v>76</v>
      </c>
      <c r="B13" s="81"/>
      <c r="C13" s="439"/>
      <c r="D13" s="440"/>
      <c r="E13" s="81"/>
      <c r="F13" s="439"/>
      <c r="G13" s="440"/>
      <c r="H13" s="81"/>
      <c r="I13" s="439"/>
      <c r="J13" s="440"/>
      <c r="K13" s="439"/>
      <c r="L13" s="441"/>
      <c r="M13" s="439"/>
      <c r="N13" s="440"/>
      <c r="O13" s="439"/>
      <c r="P13" s="440"/>
      <c r="R13" s="390"/>
      <c r="S13" s="420"/>
    </row>
    <row r="14" spans="1:19" s="49" customFormat="1" ht="12.75">
      <c r="A14" s="89" t="s">
        <v>77</v>
      </c>
      <c r="B14" s="85"/>
      <c r="C14" s="90">
        <v>0</v>
      </c>
      <c r="D14" s="91">
        <v>0</v>
      </c>
      <c r="E14" s="428"/>
      <c r="F14" s="90">
        <v>0</v>
      </c>
      <c r="G14" s="91">
        <v>0</v>
      </c>
      <c r="H14" s="238"/>
      <c r="I14" s="90">
        <v>0</v>
      </c>
      <c r="J14" s="91">
        <v>0</v>
      </c>
      <c r="K14" s="90">
        <v>0</v>
      </c>
      <c r="L14" s="91">
        <v>0</v>
      </c>
      <c r="M14" s="90">
        <v>0</v>
      </c>
      <c r="N14" s="91">
        <v>0</v>
      </c>
      <c r="O14" s="90">
        <v>0</v>
      </c>
      <c r="P14" s="91">
        <v>0</v>
      </c>
      <c r="R14" s="421"/>
      <c r="S14" s="421"/>
    </row>
    <row r="15" spans="1:19" ht="12.75">
      <c r="A15" s="82"/>
      <c r="B15" s="81"/>
      <c r="C15" s="83"/>
      <c r="D15" s="84"/>
      <c r="E15" s="81"/>
      <c r="F15" s="83"/>
      <c r="G15" s="84"/>
      <c r="H15" s="81"/>
      <c r="I15" s="83"/>
      <c r="J15" s="84"/>
      <c r="K15" s="83"/>
      <c r="L15" s="389"/>
      <c r="M15" s="83"/>
      <c r="N15" s="84"/>
      <c r="O15" s="83"/>
      <c r="P15" s="84"/>
      <c r="R15" s="389"/>
      <c r="S15" s="389"/>
    </row>
    <row r="16" spans="1:19" ht="25.5">
      <c r="A16" s="88" t="s">
        <v>80</v>
      </c>
      <c r="B16" s="81"/>
      <c r="C16" s="83"/>
      <c r="D16" s="84"/>
      <c r="E16" s="81"/>
      <c r="F16" s="83"/>
      <c r="G16" s="84"/>
      <c r="H16" s="81"/>
      <c r="I16" s="83"/>
      <c r="J16" s="84"/>
      <c r="K16" s="83"/>
      <c r="L16" s="389"/>
      <c r="M16" s="83"/>
      <c r="N16" s="84"/>
      <c r="O16" s="83"/>
      <c r="P16" s="84"/>
      <c r="R16" s="389"/>
      <c r="S16" s="389"/>
    </row>
    <row r="17" spans="1:19" ht="12.75">
      <c r="A17" s="89" t="s">
        <v>81</v>
      </c>
      <c r="B17" s="85"/>
      <c r="C17" s="90">
        <v>0</v>
      </c>
      <c r="D17" s="91">
        <v>0</v>
      </c>
      <c r="E17" s="428"/>
      <c r="F17" s="90">
        <v>0</v>
      </c>
      <c r="G17" s="91">
        <v>0</v>
      </c>
      <c r="H17" s="238"/>
      <c r="I17" s="90">
        <v>0</v>
      </c>
      <c r="J17" s="91">
        <v>0</v>
      </c>
      <c r="K17" s="90">
        <v>0</v>
      </c>
      <c r="L17" s="91">
        <v>0</v>
      </c>
      <c r="M17" s="90">
        <v>0</v>
      </c>
      <c r="N17" s="91">
        <v>0</v>
      </c>
      <c r="O17" s="90">
        <f>K17+I17+M17</f>
        <v>0</v>
      </c>
      <c r="P17" s="91">
        <f>N17+J17+L17</f>
        <v>0</v>
      </c>
      <c r="R17" s="421"/>
      <c r="S17" s="421"/>
    </row>
    <row r="18" spans="1:19" ht="12.75">
      <c r="A18" s="82"/>
      <c r="B18" s="81"/>
      <c r="C18" s="83"/>
      <c r="D18" s="84"/>
      <c r="E18" s="81"/>
      <c r="F18" s="83"/>
      <c r="G18" s="84"/>
      <c r="H18" s="81"/>
      <c r="I18" s="83"/>
      <c r="J18" s="84"/>
      <c r="K18" s="83"/>
      <c r="L18" s="389"/>
      <c r="M18" s="83"/>
      <c r="N18" s="84"/>
      <c r="O18" s="83"/>
      <c r="P18" s="84"/>
      <c r="R18" s="389"/>
      <c r="S18" s="389"/>
    </row>
    <row r="19" spans="1:19" ht="25.5">
      <c r="A19" s="88" t="s">
        <v>67</v>
      </c>
      <c r="B19" s="81"/>
      <c r="C19" s="83"/>
      <c r="D19" s="84"/>
      <c r="E19" s="81"/>
      <c r="F19" s="83"/>
      <c r="G19" s="84"/>
      <c r="H19" s="81"/>
      <c r="I19" s="83"/>
      <c r="J19" s="84"/>
      <c r="K19" s="83"/>
      <c r="L19" s="389"/>
      <c r="M19" s="83"/>
      <c r="N19" s="84"/>
      <c r="O19" s="83"/>
      <c r="P19" s="84"/>
      <c r="R19" s="389"/>
      <c r="S19" s="389"/>
    </row>
    <row r="20" spans="1:19" ht="25.5">
      <c r="A20" s="545" t="s">
        <v>48</v>
      </c>
      <c r="B20" s="82"/>
      <c r="C20" s="236">
        <v>202</v>
      </c>
      <c r="D20" s="237">
        <v>385691</v>
      </c>
      <c r="E20" s="86"/>
      <c r="F20" s="236">
        <v>202</v>
      </c>
      <c r="G20" s="237">
        <v>558696</v>
      </c>
      <c r="H20" s="239"/>
      <c r="I20" s="236">
        <v>202</v>
      </c>
      <c r="J20" s="237">
        <v>273114</v>
      </c>
      <c r="K20" s="236"/>
      <c r="L20" s="391">
        <v>14679</v>
      </c>
      <c r="M20" s="236">
        <v>-36</v>
      </c>
      <c r="N20" s="237">
        <v>-255485</v>
      </c>
      <c r="O20" s="236">
        <f>K20+I20+M20</f>
        <v>166</v>
      </c>
      <c r="P20" s="237">
        <f>N20+J20+L20</f>
        <v>32308</v>
      </c>
      <c r="R20" s="393"/>
      <c r="S20" s="393"/>
    </row>
    <row r="21" spans="1:19" ht="12.75">
      <c r="A21" s="89" t="s">
        <v>99</v>
      </c>
      <c r="B21" s="85"/>
      <c r="C21" s="90">
        <f>SUM(C20:C20)</f>
        <v>202</v>
      </c>
      <c r="D21" s="91">
        <f>SUM(D20:D20)</f>
        <v>385691</v>
      </c>
      <c r="E21" s="428"/>
      <c r="F21" s="90">
        <f>SUM(F20:F20)</f>
        <v>202</v>
      </c>
      <c r="G21" s="91">
        <f>SUM(G20:G20)</f>
        <v>558696</v>
      </c>
      <c r="H21" s="238"/>
      <c r="I21" s="90">
        <f aca="true" t="shared" si="0" ref="I21:N21">SUM(I20:I20)</f>
        <v>202</v>
      </c>
      <c r="J21" s="91">
        <f t="shared" si="0"/>
        <v>273114</v>
      </c>
      <c r="K21" s="90">
        <f t="shared" si="0"/>
        <v>0</v>
      </c>
      <c r="L21" s="91">
        <f t="shared" si="0"/>
        <v>14679</v>
      </c>
      <c r="M21" s="90">
        <f t="shared" si="0"/>
        <v>-36</v>
      </c>
      <c r="N21" s="91">
        <f t="shared" si="0"/>
        <v>-255485</v>
      </c>
      <c r="O21" s="90">
        <f>K21+I21+M21</f>
        <v>166</v>
      </c>
      <c r="P21" s="91">
        <f>N21+J21+L21</f>
        <v>32308</v>
      </c>
      <c r="R21" s="421"/>
      <c r="S21" s="421"/>
    </row>
    <row r="22" spans="1:19" ht="12.75">
      <c r="A22" s="82"/>
      <c r="B22" s="81"/>
      <c r="C22" s="83"/>
      <c r="D22" s="84"/>
      <c r="E22" s="81"/>
      <c r="F22" s="83"/>
      <c r="G22" s="84"/>
      <c r="H22" s="81"/>
      <c r="I22" s="83"/>
      <c r="J22" s="84"/>
      <c r="K22" s="83"/>
      <c r="L22" s="389"/>
      <c r="M22" s="83"/>
      <c r="N22" s="84"/>
      <c r="O22" s="83"/>
      <c r="P22" s="84"/>
      <c r="R22" s="389"/>
      <c r="S22" s="389"/>
    </row>
    <row r="23" spans="1:19" ht="25.5">
      <c r="A23" s="88" t="s">
        <v>100</v>
      </c>
      <c r="B23" s="81"/>
      <c r="C23" s="83"/>
      <c r="D23" s="84"/>
      <c r="E23" s="81"/>
      <c r="F23" s="83"/>
      <c r="G23" s="84"/>
      <c r="H23" s="81"/>
      <c r="I23" s="83"/>
      <c r="J23" s="84"/>
      <c r="K23" s="83"/>
      <c r="L23" s="389"/>
      <c r="M23" s="83"/>
      <c r="N23" s="84"/>
      <c r="O23" s="83"/>
      <c r="P23" s="84"/>
      <c r="R23" s="389"/>
      <c r="S23" s="389"/>
    </row>
    <row r="24" spans="1:19" ht="12.75">
      <c r="A24" s="89" t="s">
        <v>110</v>
      </c>
      <c r="B24" s="85"/>
      <c r="C24" s="90">
        <v>0</v>
      </c>
      <c r="D24" s="91">
        <v>0</v>
      </c>
      <c r="E24" s="87"/>
      <c r="F24" s="90">
        <v>0</v>
      </c>
      <c r="G24" s="91">
        <v>0</v>
      </c>
      <c r="H24" s="238"/>
      <c r="I24" s="90">
        <v>0</v>
      </c>
      <c r="J24" s="91">
        <v>0</v>
      </c>
      <c r="K24" s="90">
        <v>0</v>
      </c>
      <c r="L24" s="392">
        <v>0</v>
      </c>
      <c r="M24" s="90">
        <v>0</v>
      </c>
      <c r="N24" s="91">
        <v>0</v>
      </c>
      <c r="O24" s="90">
        <f>K24+I24+M24</f>
        <v>0</v>
      </c>
      <c r="P24" s="91">
        <f>N24+J24+L24</f>
        <v>0</v>
      </c>
      <c r="R24" s="421"/>
      <c r="S24" s="421"/>
    </row>
    <row r="25" spans="1:19" ht="13.5" thickBot="1">
      <c r="A25" s="81"/>
      <c r="B25" s="81"/>
      <c r="C25" s="81"/>
      <c r="D25" s="81"/>
      <c r="E25" s="81"/>
      <c r="F25" s="81"/>
      <c r="G25" s="81"/>
      <c r="H25" s="81"/>
      <c r="I25" s="81"/>
      <c r="J25" s="81"/>
      <c r="K25" s="81"/>
      <c r="L25" s="81"/>
      <c r="M25" s="442"/>
      <c r="N25" s="81"/>
      <c r="O25" s="81"/>
      <c r="P25" s="81"/>
      <c r="R25" s="389"/>
      <c r="S25" s="389"/>
    </row>
    <row r="26" spans="1:19" s="50" customFormat="1" ht="13.5" thickBot="1">
      <c r="A26" s="241" t="s">
        <v>111</v>
      </c>
      <c r="B26" s="242"/>
      <c r="C26" s="240">
        <f>C14+C17+C21+C24</f>
        <v>202</v>
      </c>
      <c r="D26" s="92">
        <f>D14+D17+D21+D24</f>
        <v>385691</v>
      </c>
      <c r="E26" s="242"/>
      <c r="F26" s="240">
        <f>F14+F17+F21+F24</f>
        <v>202</v>
      </c>
      <c r="G26" s="92">
        <f>G14+G17+G21+G24</f>
        <v>558696</v>
      </c>
      <c r="H26" s="242"/>
      <c r="I26" s="240">
        <f aca="true" t="shared" si="1" ref="I26:P26">I14+I17+I21+I24</f>
        <v>202</v>
      </c>
      <c r="J26" s="92">
        <f t="shared" si="1"/>
        <v>273114</v>
      </c>
      <c r="K26" s="240">
        <f t="shared" si="1"/>
        <v>0</v>
      </c>
      <c r="L26" s="92">
        <f t="shared" si="1"/>
        <v>14679</v>
      </c>
      <c r="M26" s="240">
        <f t="shared" si="1"/>
        <v>-36</v>
      </c>
      <c r="N26" s="92">
        <f t="shared" si="1"/>
        <v>-255485</v>
      </c>
      <c r="O26" s="240">
        <f t="shared" si="1"/>
        <v>166</v>
      </c>
      <c r="P26" s="92">
        <f t="shared" si="1"/>
        <v>32308</v>
      </c>
      <c r="R26" s="94"/>
      <c r="S26" s="95"/>
    </row>
    <row r="27" spans="1:19" ht="12.75">
      <c r="A27" s="93"/>
      <c r="B27" s="93"/>
      <c r="C27" s="94"/>
      <c r="D27" s="95"/>
      <c r="E27" s="93"/>
      <c r="F27" s="94"/>
      <c r="G27" s="95"/>
      <c r="H27" s="93"/>
      <c r="I27" s="94"/>
      <c r="J27" s="95"/>
      <c r="K27" s="50"/>
      <c r="L27" s="50"/>
      <c r="M27" s="50"/>
      <c r="N27" s="50"/>
      <c r="O27" s="50"/>
      <c r="P27" s="50"/>
      <c r="Q27" s="50"/>
      <c r="R27" s="422"/>
      <c r="S27" s="422"/>
    </row>
  </sheetData>
  <mergeCells count="2">
    <mergeCell ref="K9:L9"/>
    <mergeCell ref="A10:A11"/>
  </mergeCells>
  <printOptions horizontalCentered="1"/>
  <pageMargins left="0.75" right="0.75" top="1" bottom="1" header="0.5" footer="0.5"/>
  <pageSetup fitToHeight="1" fitToWidth="1" horizontalDpi="600" verticalDpi="600" orientation="landscape" scale="58"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dimension ref="A1:AA32"/>
  <sheetViews>
    <sheetView zoomScaleSheetLayoutView="100" workbookViewId="0" topLeftCell="A1">
      <selection activeCell="A1" sqref="A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56" t="s">
        <v>124</v>
      </c>
    </row>
    <row r="2" ht="15.75">
      <c r="A2" s="443" t="s">
        <v>21</v>
      </c>
    </row>
    <row r="3" spans="1:27" ht="15" customHeight="1">
      <c r="A3" s="622" t="s">
        <v>233</v>
      </c>
      <c r="B3" s="584"/>
      <c r="C3" s="584"/>
      <c r="D3" s="584"/>
      <c r="E3" s="584"/>
      <c r="F3" s="584"/>
      <c r="G3" s="584"/>
      <c r="H3" s="584"/>
      <c r="I3" s="584"/>
      <c r="J3" s="584"/>
      <c r="K3" s="584"/>
      <c r="L3" s="584"/>
      <c r="M3" s="584"/>
      <c r="N3" s="317"/>
      <c r="O3" s="317"/>
      <c r="P3" s="317"/>
      <c r="Q3" s="317"/>
      <c r="R3" s="317"/>
      <c r="S3" s="317"/>
      <c r="T3" s="317"/>
      <c r="U3" s="317"/>
      <c r="V3" s="317"/>
      <c r="W3" s="317"/>
      <c r="X3" s="317"/>
      <c r="Y3" s="317"/>
      <c r="Z3" s="317"/>
      <c r="AA3" s="318"/>
    </row>
    <row r="4" spans="1:27" ht="15.75">
      <c r="A4" s="585" t="str">
        <f>+'(B) Sum of Req '!A4</f>
        <v>Office of Community Oriented Policing Services</v>
      </c>
      <c r="B4" s="584"/>
      <c r="C4" s="584"/>
      <c r="D4" s="584"/>
      <c r="E4" s="584"/>
      <c r="F4" s="584"/>
      <c r="G4" s="584"/>
      <c r="H4" s="584"/>
      <c r="I4" s="584"/>
      <c r="J4" s="584"/>
      <c r="K4" s="584"/>
      <c r="L4" s="584"/>
      <c r="M4" s="586"/>
      <c r="N4" s="329"/>
      <c r="O4" s="329"/>
      <c r="P4" s="317"/>
      <c r="Q4" s="317"/>
      <c r="R4" s="317"/>
      <c r="S4" s="317"/>
      <c r="T4" s="317"/>
      <c r="U4" s="317"/>
      <c r="V4" s="317"/>
      <c r="W4" s="317"/>
      <c r="X4" s="317"/>
      <c r="Y4" s="317"/>
      <c r="Z4" s="317"/>
      <c r="AA4" s="318"/>
    </row>
    <row r="5" spans="1:27" ht="15">
      <c r="A5" s="321"/>
      <c r="B5" s="322"/>
      <c r="C5" s="322"/>
      <c r="D5" s="322"/>
      <c r="E5" s="322"/>
      <c r="F5" s="322"/>
      <c r="G5" s="322"/>
      <c r="H5" s="322"/>
      <c r="I5" s="322"/>
      <c r="J5" s="322"/>
      <c r="K5" s="322"/>
      <c r="L5" s="322"/>
      <c r="M5" s="322"/>
      <c r="N5" s="322"/>
      <c r="O5" s="322"/>
      <c r="P5" s="319"/>
      <c r="Q5" s="319"/>
      <c r="R5" s="319"/>
      <c r="S5" s="319"/>
      <c r="T5" s="319"/>
      <c r="U5" s="319"/>
      <c r="V5" s="319"/>
      <c r="W5" s="319"/>
      <c r="X5" s="319"/>
      <c r="Y5" s="319"/>
      <c r="Z5" s="319"/>
      <c r="AA5" s="320"/>
    </row>
    <row r="6" spans="1:15" ht="15">
      <c r="A6" s="611" t="s">
        <v>27</v>
      </c>
      <c r="B6" s="612"/>
      <c r="C6" s="612"/>
      <c r="D6" s="612"/>
      <c r="E6" s="612"/>
      <c r="F6" s="612"/>
      <c r="G6" s="612"/>
      <c r="H6" s="612"/>
      <c r="I6" s="612"/>
      <c r="J6" s="612"/>
      <c r="K6" s="612"/>
      <c r="L6" s="612"/>
      <c r="M6" s="612"/>
      <c r="N6" s="323"/>
      <c r="O6" s="324"/>
    </row>
    <row r="7" spans="1:15" ht="15">
      <c r="A7" s="115"/>
      <c r="B7" s="115"/>
      <c r="C7" s="115"/>
      <c r="D7" s="115"/>
      <c r="E7" s="115"/>
      <c r="F7" s="115"/>
      <c r="G7" s="115"/>
      <c r="H7" s="115"/>
      <c r="I7" s="115"/>
      <c r="J7" s="115"/>
      <c r="K7" s="115"/>
      <c r="L7" s="115"/>
      <c r="M7" s="115"/>
      <c r="N7" s="115"/>
      <c r="O7" s="115"/>
    </row>
    <row r="8" spans="1:15" ht="36.75" customHeight="1">
      <c r="A8" s="614" t="s">
        <v>248</v>
      </c>
      <c r="B8" s="615"/>
      <c r="C8" s="615"/>
      <c r="D8" s="615"/>
      <c r="E8" s="615"/>
      <c r="F8" s="615"/>
      <c r="G8" s="615"/>
      <c r="H8" s="615"/>
      <c r="I8" s="615"/>
      <c r="J8" s="615"/>
      <c r="K8" s="615"/>
      <c r="L8" s="615"/>
      <c r="M8" s="615"/>
      <c r="N8" s="325"/>
      <c r="O8" s="326"/>
    </row>
    <row r="9" spans="1:15" ht="9.75" customHeight="1">
      <c r="A9" s="115"/>
      <c r="B9" s="115"/>
      <c r="C9" s="115"/>
      <c r="D9" s="115"/>
      <c r="E9" s="115"/>
      <c r="F9" s="115"/>
      <c r="G9" s="115"/>
      <c r="H9" s="115"/>
      <c r="I9" s="115"/>
      <c r="J9" s="115"/>
      <c r="K9" s="115"/>
      <c r="L9" s="115"/>
      <c r="M9" s="115"/>
      <c r="N9" s="115"/>
      <c r="O9" s="115"/>
    </row>
    <row r="10" spans="1:15" ht="35.25" customHeight="1">
      <c r="A10" s="614" t="s">
        <v>255</v>
      </c>
      <c r="B10" s="615"/>
      <c r="C10" s="615"/>
      <c r="D10" s="615"/>
      <c r="E10" s="615"/>
      <c r="F10" s="615"/>
      <c r="G10" s="615"/>
      <c r="H10" s="615"/>
      <c r="I10" s="615"/>
      <c r="J10" s="615"/>
      <c r="K10" s="615"/>
      <c r="L10" s="615"/>
      <c r="M10" s="615"/>
      <c r="N10" s="327"/>
      <c r="O10" s="328"/>
    </row>
    <row r="11" spans="1:15" ht="8.25" customHeight="1">
      <c r="A11" s="330"/>
      <c r="B11" s="327"/>
      <c r="C11" s="327"/>
      <c r="D11" s="327"/>
      <c r="E11" s="327"/>
      <c r="F11" s="327"/>
      <c r="G11" s="327"/>
      <c r="H11" s="327"/>
      <c r="I11" s="327"/>
      <c r="J11" s="327"/>
      <c r="K11" s="327"/>
      <c r="L11" s="327"/>
      <c r="M11" s="327"/>
      <c r="N11" s="327"/>
      <c r="O11" s="328"/>
    </row>
    <row r="12" spans="1:15" ht="37.5" customHeight="1">
      <c r="A12" s="614" t="s">
        <v>55</v>
      </c>
      <c r="B12" s="617"/>
      <c r="C12" s="617"/>
      <c r="D12" s="617"/>
      <c r="E12" s="617"/>
      <c r="F12" s="617"/>
      <c r="G12" s="617"/>
      <c r="H12" s="617"/>
      <c r="I12" s="617"/>
      <c r="J12" s="617"/>
      <c r="K12" s="617"/>
      <c r="L12" s="618"/>
      <c r="M12" s="115"/>
      <c r="N12" s="115"/>
      <c r="O12" s="115"/>
    </row>
    <row r="13" spans="1:15" ht="15">
      <c r="A13" s="115"/>
      <c r="B13" s="115"/>
      <c r="C13" s="115"/>
      <c r="D13" s="115"/>
      <c r="E13" s="115"/>
      <c r="F13" s="115"/>
      <c r="G13" s="115"/>
      <c r="H13" s="115"/>
      <c r="I13" s="115"/>
      <c r="J13" s="115"/>
      <c r="K13" s="115"/>
      <c r="L13" s="115"/>
      <c r="M13" s="115"/>
      <c r="N13" s="115"/>
      <c r="O13" s="115"/>
    </row>
    <row r="14" spans="1:15" ht="30.75" customHeight="1">
      <c r="A14" s="614" t="s">
        <v>54</v>
      </c>
      <c r="B14" s="621"/>
      <c r="C14" s="621"/>
      <c r="D14" s="621"/>
      <c r="E14" s="621"/>
      <c r="F14" s="621"/>
      <c r="G14" s="621"/>
      <c r="H14" s="621"/>
      <c r="I14" s="621"/>
      <c r="J14" s="621"/>
      <c r="K14" s="621"/>
      <c r="L14" s="621"/>
      <c r="M14" s="621"/>
      <c r="N14" s="115"/>
      <c r="O14" s="115"/>
    </row>
    <row r="15" spans="1:15" ht="15">
      <c r="A15" s="115"/>
      <c r="B15" s="115"/>
      <c r="C15" s="115"/>
      <c r="D15" s="115"/>
      <c r="E15" s="115"/>
      <c r="F15" s="115"/>
      <c r="G15" s="115"/>
      <c r="H15" s="115"/>
      <c r="I15" s="115"/>
      <c r="J15" s="115"/>
      <c r="K15" s="115"/>
      <c r="L15" s="115"/>
      <c r="M15" s="115"/>
      <c r="N15" s="115"/>
      <c r="O15" s="115"/>
    </row>
    <row r="16" spans="1:15" ht="30.75" customHeight="1">
      <c r="A16" s="614" t="s">
        <v>56</v>
      </c>
      <c r="B16" s="615"/>
      <c r="C16" s="615"/>
      <c r="D16" s="615"/>
      <c r="E16" s="615"/>
      <c r="F16" s="615"/>
      <c r="G16" s="615"/>
      <c r="H16" s="615"/>
      <c r="I16" s="615"/>
      <c r="J16" s="615"/>
      <c r="K16" s="615"/>
      <c r="L16" s="616"/>
      <c r="M16" s="115"/>
      <c r="N16" s="115"/>
      <c r="O16" s="115"/>
    </row>
    <row r="17" spans="1:15" ht="15">
      <c r="A17" s="115"/>
      <c r="B17" s="115"/>
      <c r="C17" s="115"/>
      <c r="D17" s="115"/>
      <c r="E17" s="115"/>
      <c r="F17" s="115"/>
      <c r="G17" s="115"/>
      <c r="H17" s="115"/>
      <c r="I17" s="115"/>
      <c r="J17" s="115"/>
      <c r="K17" s="115"/>
      <c r="L17" s="115"/>
      <c r="M17" s="115"/>
      <c r="N17" s="115"/>
      <c r="O17" s="115"/>
    </row>
    <row r="18" spans="1:15" ht="30" customHeight="1">
      <c r="A18" s="614" t="s">
        <v>57</v>
      </c>
      <c r="B18" s="617"/>
      <c r="C18" s="617"/>
      <c r="D18" s="617"/>
      <c r="E18" s="617"/>
      <c r="F18" s="617"/>
      <c r="G18" s="617"/>
      <c r="H18" s="617"/>
      <c r="I18" s="617"/>
      <c r="J18" s="617"/>
      <c r="K18" s="617"/>
      <c r="L18" s="617"/>
      <c r="M18" s="618"/>
      <c r="N18" s="115"/>
      <c r="O18" s="115"/>
    </row>
    <row r="20" spans="1:15" ht="26.25" customHeight="1">
      <c r="A20" s="614" t="s">
        <v>58</v>
      </c>
      <c r="B20" s="619"/>
      <c r="C20" s="619"/>
      <c r="D20" s="619"/>
      <c r="E20" s="619"/>
      <c r="F20" s="619"/>
      <c r="G20" s="619"/>
      <c r="H20" s="619"/>
      <c r="I20" s="619"/>
      <c r="J20" s="619"/>
      <c r="K20" s="619"/>
      <c r="L20" s="619"/>
      <c r="M20" s="620"/>
      <c r="N20" s="115"/>
      <c r="O20" s="115"/>
    </row>
    <row r="21" spans="1:15" ht="13.5" customHeight="1">
      <c r="A21" s="330"/>
      <c r="B21" s="325"/>
      <c r="C21" s="325"/>
      <c r="D21" s="325"/>
      <c r="E21" s="325"/>
      <c r="F21" s="325"/>
      <c r="G21" s="325"/>
      <c r="H21" s="325"/>
      <c r="I21" s="325"/>
      <c r="J21" s="325"/>
      <c r="K21" s="325"/>
      <c r="L21" s="325"/>
      <c r="M21" s="326"/>
      <c r="N21" s="115"/>
      <c r="O21" s="115"/>
    </row>
    <row r="22" spans="1:15" ht="30" customHeight="1">
      <c r="A22" s="614" t="s">
        <v>59</v>
      </c>
      <c r="B22" s="615"/>
      <c r="C22" s="615"/>
      <c r="D22" s="615"/>
      <c r="E22" s="615"/>
      <c r="F22" s="615"/>
      <c r="G22" s="615"/>
      <c r="H22" s="615"/>
      <c r="I22" s="615"/>
      <c r="J22" s="615"/>
      <c r="K22" s="615"/>
      <c r="L22" s="615"/>
      <c r="M22" s="616"/>
      <c r="N22" s="115"/>
      <c r="O22" s="115"/>
    </row>
    <row r="23" spans="1:15" ht="15" customHeight="1">
      <c r="A23" s="494"/>
      <c r="B23" s="325"/>
      <c r="C23" s="325"/>
      <c r="D23" s="325"/>
      <c r="E23" s="325"/>
      <c r="F23" s="325"/>
      <c r="G23" s="325"/>
      <c r="H23" s="325"/>
      <c r="I23" s="325"/>
      <c r="J23" s="325"/>
      <c r="K23" s="325"/>
      <c r="L23" s="325"/>
      <c r="M23" s="326"/>
      <c r="N23" s="115"/>
      <c r="O23" s="115"/>
    </row>
    <row r="24" spans="1:15" ht="15">
      <c r="A24" s="611"/>
      <c r="B24" s="612"/>
      <c r="C24" s="612"/>
      <c r="D24" s="612"/>
      <c r="E24" s="612"/>
      <c r="F24" s="612"/>
      <c r="G24" s="612"/>
      <c r="H24" s="612"/>
      <c r="I24" s="612"/>
      <c r="J24" s="612"/>
      <c r="K24" s="612"/>
      <c r="L24" s="612"/>
      <c r="M24" s="613"/>
      <c r="N24" s="115"/>
      <c r="O24" s="115"/>
    </row>
    <row r="25" spans="1:15" ht="15">
      <c r="A25" s="521"/>
      <c r="B25" s="522"/>
      <c r="C25" s="522"/>
      <c r="D25" s="522"/>
      <c r="E25" s="522"/>
      <c r="F25" s="522"/>
      <c r="G25" s="522"/>
      <c r="H25" s="522"/>
      <c r="I25" s="522"/>
      <c r="J25" s="522"/>
      <c r="K25" s="522"/>
      <c r="L25" s="522"/>
      <c r="M25" s="523"/>
      <c r="N25" s="115"/>
      <c r="O25" s="115"/>
    </row>
    <row r="26" spans="1:15" ht="15">
      <c r="A26" s="578"/>
      <c r="B26" s="519"/>
      <c r="C26" s="519"/>
      <c r="D26" s="519"/>
      <c r="E26" s="519"/>
      <c r="F26" s="519"/>
      <c r="G26" s="519"/>
      <c r="H26" s="519"/>
      <c r="I26" s="519"/>
      <c r="J26" s="519"/>
      <c r="K26" s="519"/>
      <c r="L26" s="519"/>
      <c r="M26" s="520"/>
      <c r="N26" s="115"/>
      <c r="O26" s="115"/>
    </row>
    <row r="27" spans="1:15" ht="15">
      <c r="A27" s="579"/>
      <c r="B27" s="115"/>
      <c r="C27" s="115"/>
      <c r="D27" s="115"/>
      <c r="E27" s="115"/>
      <c r="F27" s="115"/>
      <c r="G27" s="115"/>
      <c r="H27" s="115"/>
      <c r="I27" s="115"/>
      <c r="J27" s="115"/>
      <c r="K27" s="115"/>
      <c r="L27" s="115"/>
      <c r="M27" s="115"/>
      <c r="N27" s="115"/>
      <c r="O27" s="115"/>
    </row>
    <row r="28" spans="1:15" ht="15">
      <c r="A28" s="579"/>
      <c r="B28" s="115"/>
      <c r="C28" s="115"/>
      <c r="D28" s="115"/>
      <c r="E28" s="115"/>
      <c r="F28" s="115"/>
      <c r="G28" s="115"/>
      <c r="H28" s="115"/>
      <c r="I28" s="115"/>
      <c r="J28" s="115"/>
      <c r="K28" s="115"/>
      <c r="L28" s="115"/>
      <c r="M28" s="115"/>
      <c r="N28" s="115"/>
      <c r="O28" s="115"/>
    </row>
    <row r="29" spans="1:15" ht="15">
      <c r="A29" s="115"/>
      <c r="B29" s="115"/>
      <c r="C29" s="115"/>
      <c r="D29" s="115"/>
      <c r="E29" s="115"/>
      <c r="F29" s="115"/>
      <c r="G29" s="115"/>
      <c r="H29" s="115"/>
      <c r="I29" s="115"/>
      <c r="J29" s="115"/>
      <c r="K29" s="115"/>
      <c r="L29" s="115"/>
      <c r="M29" s="115"/>
      <c r="N29" s="115"/>
      <c r="O29" s="115"/>
    </row>
    <row r="30" spans="1:15" ht="12.75" customHeight="1">
      <c r="A30" s="115"/>
      <c r="B30" s="115"/>
      <c r="C30" s="115"/>
      <c r="D30" s="115"/>
      <c r="E30" s="115"/>
      <c r="F30" s="115"/>
      <c r="G30" s="115"/>
      <c r="H30" s="115"/>
      <c r="I30" s="115"/>
      <c r="J30" s="115"/>
      <c r="K30" s="115"/>
      <c r="L30" s="115"/>
      <c r="M30" s="115"/>
      <c r="N30" s="115"/>
      <c r="O30" s="115"/>
    </row>
    <row r="32" ht="15">
      <c r="A32" s="577" t="s">
        <v>254</v>
      </c>
    </row>
  </sheetData>
  <mergeCells count="12">
    <mergeCell ref="A3:M3"/>
    <mergeCell ref="A4:M4"/>
    <mergeCell ref="A6:M6"/>
    <mergeCell ref="A8:M8"/>
    <mergeCell ref="A12:L12"/>
    <mergeCell ref="A16:L16"/>
    <mergeCell ref="A14:M14"/>
    <mergeCell ref="A10:M10"/>
    <mergeCell ref="A24:M24"/>
    <mergeCell ref="A22:M22"/>
    <mergeCell ref="A18:M18"/>
    <mergeCell ref="A20:M20"/>
  </mergeCells>
  <printOptions/>
  <pageMargins left="0.75" right="0.75" top="1" bottom="1" header="0.5" footer="0.5"/>
  <pageSetup horizontalDpi="600" verticalDpi="600" orientation="landscape" scale="75"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25"/>
  <sheetViews>
    <sheetView showGridLines="0" showOutlineSymbols="0" zoomScale="80" zoomScaleNormal="80" workbookViewId="0" topLeftCell="A1">
      <selection activeCell="A1" sqref="A1"/>
    </sheetView>
  </sheetViews>
  <sheetFormatPr defaultColWidth="8.88671875" defaultRowHeight="15"/>
  <cols>
    <col min="1" max="1" width="3.77734375" style="40" customWidth="1"/>
    <col min="2" max="2" width="23.88671875" style="40" customWidth="1"/>
    <col min="3" max="3" width="5.6640625" style="40" customWidth="1"/>
    <col min="4" max="4" width="6.77734375" style="40" customWidth="1"/>
    <col min="5" max="5" width="8.77734375" style="40" bestFit="1" customWidth="1"/>
    <col min="6" max="6" width="1.1171875" style="40" customWidth="1"/>
    <col min="7" max="7" width="5.77734375" style="40" customWidth="1"/>
    <col min="8" max="8" width="5.6640625" style="40" customWidth="1"/>
    <col min="9" max="9" width="8.3359375" style="40" bestFit="1" customWidth="1"/>
    <col min="10" max="10" width="0.78125" style="455" customWidth="1"/>
    <col min="11" max="12" width="5.6640625" style="40" customWidth="1"/>
    <col min="13" max="13" width="7.77734375" style="40" customWidth="1"/>
    <col min="14" max="14" width="0.78125" style="40" customWidth="1"/>
    <col min="15" max="15" width="5.5546875" style="40" customWidth="1"/>
    <col min="16" max="16" width="5.6640625" style="40" customWidth="1"/>
    <col min="17" max="17" width="8.77734375" style="40" bestFit="1" customWidth="1"/>
    <col min="18" max="18" width="0.78125" style="40" customWidth="1"/>
    <col min="19" max="20" width="5.6640625" style="40" customWidth="1"/>
    <col min="21" max="21" width="8.77734375" style="40" customWidth="1"/>
    <col min="22" max="22" width="0.88671875" style="40" customWidth="1"/>
    <col min="23" max="23" width="5.6640625" style="40" customWidth="1"/>
    <col min="24" max="24" width="6.77734375" style="40" customWidth="1"/>
    <col min="25" max="25" width="8.77734375" style="40" bestFit="1" customWidth="1"/>
    <col min="26" max="16384" width="9.6640625" style="40" customWidth="1"/>
  </cols>
  <sheetData>
    <row r="1" spans="1:25" ht="20.25">
      <c r="A1" s="39" t="s">
        <v>123</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18" t="s">
        <v>223</v>
      </c>
      <c r="B3" s="19"/>
      <c r="C3" s="19"/>
      <c r="D3" s="19"/>
      <c r="E3" s="19"/>
      <c r="F3" s="19"/>
      <c r="G3" s="19"/>
      <c r="H3" s="19"/>
      <c r="I3" s="19"/>
      <c r="J3" s="20"/>
      <c r="K3" s="19"/>
      <c r="L3" s="19"/>
      <c r="M3" s="19"/>
      <c r="N3" s="19"/>
      <c r="O3" s="19"/>
      <c r="P3" s="19"/>
      <c r="Q3" s="19"/>
      <c r="R3" s="19"/>
      <c r="S3" s="19"/>
      <c r="T3" s="19"/>
      <c r="U3" s="19"/>
      <c r="V3" s="19"/>
      <c r="W3" s="19"/>
      <c r="X3" s="19"/>
      <c r="Y3" s="19"/>
    </row>
    <row r="4" spans="1:25" ht="16.5">
      <c r="A4" s="21" t="str">
        <f>+'(B) Sum of Req '!A4</f>
        <v>Office of Community Oriented Policing Services</v>
      </c>
      <c r="B4" s="19"/>
      <c r="C4" s="19"/>
      <c r="D4" s="19"/>
      <c r="E4" s="19"/>
      <c r="F4" s="19"/>
      <c r="G4" s="19"/>
      <c r="H4" s="19"/>
      <c r="I4" s="19"/>
      <c r="J4" s="20"/>
      <c r="K4" s="19"/>
      <c r="L4" s="19"/>
      <c r="M4" s="19"/>
      <c r="N4" s="19"/>
      <c r="O4" s="19"/>
      <c r="P4" s="19"/>
      <c r="Q4" s="19"/>
      <c r="R4" s="19"/>
      <c r="S4" s="19"/>
      <c r="T4" s="19"/>
      <c r="U4" s="19"/>
      <c r="V4" s="19"/>
      <c r="W4" s="19"/>
      <c r="X4" s="19"/>
      <c r="Y4" s="19"/>
    </row>
    <row r="5" spans="1:25" ht="16.5">
      <c r="A5" s="21" t="str">
        <f>+'[5](B) Sum of Req '!A6</f>
        <v>Salaries and Expenses</v>
      </c>
      <c r="B5" s="19"/>
      <c r="C5" s="19"/>
      <c r="D5" s="19"/>
      <c r="E5" s="19"/>
      <c r="F5" s="19"/>
      <c r="G5" s="19"/>
      <c r="H5" s="19"/>
      <c r="I5" s="19"/>
      <c r="J5" s="20"/>
      <c r="K5" s="19"/>
      <c r="L5" s="19"/>
      <c r="M5" s="19"/>
      <c r="N5" s="19"/>
      <c r="O5" s="19"/>
      <c r="P5" s="19"/>
      <c r="Q5" s="19"/>
      <c r="R5" s="19"/>
      <c r="S5" s="19"/>
      <c r="T5" s="19"/>
      <c r="U5" s="19"/>
      <c r="V5" s="19"/>
      <c r="W5" s="19"/>
      <c r="X5" s="19"/>
      <c r="Y5" s="19"/>
    </row>
    <row r="6" spans="1:25" ht="15.75">
      <c r="A6" s="96" t="s">
        <v>237</v>
      </c>
      <c r="B6" s="19"/>
      <c r="C6" s="19"/>
      <c r="D6" s="19"/>
      <c r="E6" s="19"/>
      <c r="F6" s="19"/>
      <c r="G6" s="19"/>
      <c r="H6" s="19"/>
      <c r="I6" s="19"/>
      <c r="J6" s="20"/>
      <c r="K6" s="19"/>
      <c r="L6" s="19"/>
      <c r="M6" s="19"/>
      <c r="N6" s="19"/>
      <c r="O6" s="19"/>
      <c r="P6" s="19"/>
      <c r="Q6" s="19"/>
      <c r="R6" s="19"/>
      <c r="S6" s="19"/>
      <c r="T6" s="19"/>
      <c r="U6" s="19"/>
      <c r="V6" s="19"/>
      <c r="W6" s="19"/>
      <c r="X6" s="19"/>
      <c r="Y6" s="19"/>
    </row>
    <row r="7" spans="1:25" ht="15.75">
      <c r="A7" s="1"/>
      <c r="B7" s="1"/>
      <c r="C7" s="1"/>
      <c r="D7" s="1"/>
      <c r="E7" s="1"/>
      <c r="F7" s="1"/>
      <c r="G7" s="19"/>
      <c r="H7" s="19"/>
      <c r="I7" s="19"/>
      <c r="J7" s="20"/>
      <c r="K7" s="19"/>
      <c r="L7" s="19"/>
      <c r="M7" s="19"/>
      <c r="N7" s="19"/>
      <c r="O7" s="19"/>
      <c r="P7" s="19"/>
      <c r="Q7" s="19"/>
      <c r="R7" s="1"/>
      <c r="S7" s="1"/>
      <c r="T7" s="1"/>
      <c r="U7" s="1"/>
      <c r="V7" s="1"/>
      <c r="W7" s="1"/>
      <c r="X7" s="1"/>
      <c r="Y7" s="1"/>
    </row>
    <row r="8" spans="1:25" ht="15.75">
      <c r="A8" s="1"/>
      <c r="B8" s="1"/>
      <c r="C8" s="19"/>
      <c r="D8" s="19"/>
      <c r="E8" s="19"/>
      <c r="F8" s="19"/>
      <c r="G8" s="19"/>
      <c r="H8" s="19"/>
      <c r="I8" s="19"/>
      <c r="J8" s="20"/>
      <c r="K8" s="19"/>
      <c r="L8" s="19"/>
      <c r="M8" s="19"/>
      <c r="N8" s="19"/>
      <c r="O8" s="19"/>
      <c r="P8" s="19"/>
      <c r="Q8" s="19"/>
      <c r="R8" s="19" t="s">
        <v>21</v>
      </c>
      <c r="S8" s="1"/>
      <c r="T8" s="1"/>
      <c r="U8" s="1"/>
      <c r="V8" s="1"/>
      <c r="W8" s="22"/>
      <c r="X8" s="19"/>
      <c r="Y8" s="19"/>
    </row>
    <row r="9" spans="1:25" ht="15.75">
      <c r="A9" s="132"/>
      <c r="B9" s="133"/>
      <c r="C9" s="146" t="s">
        <v>231</v>
      </c>
      <c r="D9" s="134"/>
      <c r="E9" s="134"/>
      <c r="F9" s="134" t="s">
        <v>21</v>
      </c>
      <c r="G9" s="146" t="s">
        <v>21</v>
      </c>
      <c r="H9" s="134"/>
      <c r="I9" s="134"/>
      <c r="J9" s="147"/>
      <c r="K9" s="148"/>
      <c r="L9" s="134"/>
      <c r="M9" s="134"/>
      <c r="N9" s="134" t="s">
        <v>21</v>
      </c>
      <c r="O9" s="146" t="s">
        <v>49</v>
      </c>
      <c r="P9" s="134"/>
      <c r="Q9" s="134"/>
      <c r="R9" s="134" t="s">
        <v>21</v>
      </c>
      <c r="S9" s="146" t="s">
        <v>215</v>
      </c>
      <c r="T9" s="134"/>
      <c r="U9" s="134"/>
      <c r="V9" s="250"/>
      <c r="W9" s="146"/>
      <c r="X9" s="134"/>
      <c r="Y9" s="135"/>
    </row>
    <row r="10" spans="1:25" ht="15.75">
      <c r="A10" s="130"/>
      <c r="B10" s="2"/>
      <c r="C10" s="246" t="s">
        <v>79</v>
      </c>
      <c r="D10" s="247"/>
      <c r="E10" s="247"/>
      <c r="F10" s="247" t="s">
        <v>21</v>
      </c>
      <c r="G10" s="246" t="s">
        <v>9</v>
      </c>
      <c r="H10" s="247"/>
      <c r="I10" s="247"/>
      <c r="J10" s="247" t="s">
        <v>21</v>
      </c>
      <c r="K10" s="246" t="s">
        <v>10</v>
      </c>
      <c r="L10" s="247"/>
      <c r="M10" s="247"/>
      <c r="N10" s="247" t="s">
        <v>21</v>
      </c>
      <c r="O10" s="246" t="s">
        <v>157</v>
      </c>
      <c r="P10" s="247"/>
      <c r="Q10" s="247"/>
      <c r="R10" s="247" t="s">
        <v>21</v>
      </c>
      <c r="S10" s="246" t="s">
        <v>24</v>
      </c>
      <c r="T10" s="247"/>
      <c r="U10" s="247"/>
      <c r="V10" s="248" t="s">
        <v>21</v>
      </c>
      <c r="W10" s="246" t="s">
        <v>232</v>
      </c>
      <c r="X10" s="247"/>
      <c r="Y10" s="249"/>
    </row>
    <row r="11" spans="1:25" ht="3" customHeight="1">
      <c r="A11" s="130"/>
      <c r="B11" s="1"/>
      <c r="C11" s="130"/>
      <c r="D11" s="1"/>
      <c r="E11" s="1"/>
      <c r="F11" s="1"/>
      <c r="G11" s="130"/>
      <c r="H11" s="1"/>
      <c r="I11" s="1"/>
      <c r="J11" s="2"/>
      <c r="K11" s="130"/>
      <c r="L11" s="1"/>
      <c r="M11" s="1"/>
      <c r="N11" s="1"/>
      <c r="O11" s="130"/>
      <c r="P11" s="1"/>
      <c r="Q11" s="1"/>
      <c r="R11" s="1"/>
      <c r="S11" s="130"/>
      <c r="T11" s="1"/>
      <c r="U11" s="1"/>
      <c r="V11" s="1"/>
      <c r="W11" s="130"/>
      <c r="X11" s="1"/>
      <c r="Y11" s="125"/>
    </row>
    <row r="12" spans="1:25" ht="16.5" thickBot="1">
      <c r="A12" s="137" t="s">
        <v>148</v>
      </c>
      <c r="B12" s="244"/>
      <c r="C12" s="210" t="s">
        <v>20</v>
      </c>
      <c r="D12" s="136" t="s">
        <v>150</v>
      </c>
      <c r="E12" s="136" t="s">
        <v>22</v>
      </c>
      <c r="F12" s="245"/>
      <c r="G12" s="210" t="s">
        <v>20</v>
      </c>
      <c r="H12" s="136" t="s">
        <v>150</v>
      </c>
      <c r="I12" s="136" t="s">
        <v>22</v>
      </c>
      <c r="J12" s="136"/>
      <c r="K12" s="210" t="s">
        <v>20</v>
      </c>
      <c r="L12" s="136" t="s">
        <v>150</v>
      </c>
      <c r="M12" s="136" t="s">
        <v>22</v>
      </c>
      <c r="N12" s="136"/>
      <c r="O12" s="210" t="s">
        <v>20</v>
      </c>
      <c r="P12" s="136" t="s">
        <v>150</v>
      </c>
      <c r="Q12" s="136" t="s">
        <v>22</v>
      </c>
      <c r="R12" s="136"/>
      <c r="S12" s="210" t="s">
        <v>20</v>
      </c>
      <c r="T12" s="136" t="s">
        <v>150</v>
      </c>
      <c r="U12" s="136" t="s">
        <v>22</v>
      </c>
      <c r="V12" s="136"/>
      <c r="W12" s="210" t="s">
        <v>20</v>
      </c>
      <c r="X12" s="136" t="s">
        <v>150</v>
      </c>
      <c r="Y12" s="211" t="s">
        <v>22</v>
      </c>
    </row>
    <row r="13" spans="1:25" ht="11.25" customHeight="1">
      <c r="A13" s="130"/>
      <c r="B13" s="1"/>
      <c r="C13" s="130"/>
      <c r="D13" s="1"/>
      <c r="E13" s="1"/>
      <c r="F13" s="1"/>
      <c r="G13" s="130"/>
      <c r="H13" s="1"/>
      <c r="I13" s="1"/>
      <c r="J13" s="2"/>
      <c r="K13" s="130"/>
      <c r="L13" s="1"/>
      <c r="M13" s="1"/>
      <c r="N13" s="1"/>
      <c r="O13" s="130"/>
      <c r="P13" s="1"/>
      <c r="Q13" s="1"/>
      <c r="R13" s="1"/>
      <c r="S13" s="130"/>
      <c r="T13" s="1"/>
      <c r="U13" s="1"/>
      <c r="V13" s="1"/>
      <c r="W13" s="130"/>
      <c r="X13" s="1"/>
      <c r="Y13" s="125"/>
    </row>
    <row r="14" spans="1:25" ht="15.75">
      <c r="A14" s="141" t="s">
        <v>98</v>
      </c>
      <c r="B14" s="142"/>
      <c r="C14" s="141">
        <v>202</v>
      </c>
      <c r="D14" s="142">
        <v>202</v>
      </c>
      <c r="E14" s="142">
        <v>478300</v>
      </c>
      <c r="F14" s="142"/>
      <c r="G14" s="141"/>
      <c r="H14" s="142"/>
      <c r="I14" s="142">
        <f>-(1339+4770+86500)</f>
        <v>-92609</v>
      </c>
      <c r="J14" s="142"/>
      <c r="K14" s="141"/>
      <c r="L14" s="142"/>
      <c r="M14" s="454"/>
      <c r="N14" s="142"/>
      <c r="O14" s="141"/>
      <c r="P14" s="142"/>
      <c r="Q14" s="142"/>
      <c r="R14" s="142">
        <v>0</v>
      </c>
      <c r="S14" s="141"/>
      <c r="T14" s="142"/>
      <c r="U14" s="142">
        <f>(34234279.08+77787815.83)/1000+1788955.73/1000+8477905/1000</f>
        <v>122288.95564</v>
      </c>
      <c r="V14" s="142"/>
      <c r="W14" s="141">
        <f>C14+G14+K14+O14+S14</f>
        <v>202</v>
      </c>
      <c r="X14" s="142">
        <f>D14+H14+L14+P14+T14</f>
        <v>202</v>
      </c>
      <c r="Y14" s="143">
        <f>E14+I14+M14+Q14+U14</f>
        <v>507979.95564</v>
      </c>
    </row>
    <row r="15" spans="1:25" ht="15.75">
      <c r="A15" s="144" t="s">
        <v>47</v>
      </c>
      <c r="B15" s="127" t="s">
        <v>34</v>
      </c>
      <c r="C15" s="149">
        <f>SUM(C14:C14)</f>
        <v>202</v>
      </c>
      <c r="D15" s="127">
        <f>SUM(D14:D14)</f>
        <v>202</v>
      </c>
      <c r="E15" s="128">
        <f>SUM(E14:E14)</f>
        <v>478300</v>
      </c>
      <c r="F15" s="127"/>
      <c r="G15" s="149">
        <f>SUM(G14:G14)</f>
        <v>0</v>
      </c>
      <c r="H15" s="127">
        <f>SUM(H14:H14)</f>
        <v>0</v>
      </c>
      <c r="I15" s="128">
        <f>SUM(I14:I14)</f>
        <v>-92609</v>
      </c>
      <c r="J15" s="127"/>
      <c r="K15" s="149">
        <f>SUM(K14:K14)</f>
        <v>0</v>
      </c>
      <c r="L15" s="127">
        <f>SUM(L14:L14)</f>
        <v>0</v>
      </c>
      <c r="M15" s="128">
        <f>SUM(M14:M14)</f>
        <v>0</v>
      </c>
      <c r="N15" s="127"/>
      <c r="O15" s="149">
        <f>SUM(O14:O14)</f>
        <v>0</v>
      </c>
      <c r="P15" s="127">
        <f>SUM(P14:P14)</f>
        <v>0</v>
      </c>
      <c r="Q15" s="128">
        <f>SUM(Q14:Q14)</f>
        <v>0</v>
      </c>
      <c r="R15" s="127"/>
      <c r="S15" s="149">
        <f>SUM(S14:S14)</f>
        <v>0</v>
      </c>
      <c r="T15" s="127">
        <f>SUM(T14:T14)</f>
        <v>0</v>
      </c>
      <c r="U15" s="128">
        <f>SUM(U14:U14)</f>
        <v>122288.95564</v>
      </c>
      <c r="V15" s="127"/>
      <c r="W15" s="149">
        <f>SUM(W14:W14)</f>
        <v>202</v>
      </c>
      <c r="X15" s="127">
        <f>SUM(X14:X14)</f>
        <v>202</v>
      </c>
      <c r="Y15" s="129">
        <f>SUM(Y14:Y14)</f>
        <v>507979.95564</v>
      </c>
    </row>
    <row r="16" spans="1:25" ht="15.75">
      <c r="A16" s="456"/>
      <c r="B16" s="139" t="s">
        <v>3</v>
      </c>
      <c r="C16" s="138"/>
      <c r="D16" s="139">
        <f>SUM(D15:D15)</f>
        <v>202</v>
      </c>
      <c r="E16" s="139"/>
      <c r="F16" s="139"/>
      <c r="G16" s="138"/>
      <c r="H16" s="139">
        <f>+H15</f>
        <v>0</v>
      </c>
      <c r="I16" s="139"/>
      <c r="J16" s="139"/>
      <c r="K16" s="138"/>
      <c r="L16" s="139">
        <f>+L15</f>
        <v>0</v>
      </c>
      <c r="M16" s="139"/>
      <c r="N16" s="139"/>
      <c r="O16" s="138"/>
      <c r="P16" s="139">
        <f>+P15</f>
        <v>0</v>
      </c>
      <c r="Q16" s="139"/>
      <c r="R16" s="139"/>
      <c r="S16" s="138"/>
      <c r="T16" s="139">
        <f>+T15</f>
        <v>0</v>
      </c>
      <c r="U16" s="139"/>
      <c r="V16" s="139"/>
      <c r="W16" s="138"/>
      <c r="X16" s="139">
        <f>SUM(X15:X15)</f>
        <v>202</v>
      </c>
      <c r="Y16" s="140"/>
    </row>
    <row r="17" spans="1:25" ht="15.75">
      <c r="A17" s="131" t="s">
        <v>4</v>
      </c>
      <c r="B17" s="38"/>
      <c r="C17" s="145"/>
      <c r="D17" s="38">
        <f>D16</f>
        <v>202</v>
      </c>
      <c r="E17" s="38"/>
      <c r="F17" s="38"/>
      <c r="G17" s="145"/>
      <c r="H17" s="38">
        <f>H16</f>
        <v>0</v>
      </c>
      <c r="I17" s="38"/>
      <c r="J17" s="38"/>
      <c r="K17" s="145"/>
      <c r="L17" s="38">
        <f>L16</f>
        <v>0</v>
      </c>
      <c r="M17" s="38"/>
      <c r="N17" s="38"/>
      <c r="O17" s="145"/>
      <c r="P17" s="38">
        <f>P16</f>
        <v>0</v>
      </c>
      <c r="Q17" s="38"/>
      <c r="R17" s="38"/>
      <c r="S17" s="145"/>
      <c r="T17" s="38">
        <f>T16</f>
        <v>0</v>
      </c>
      <c r="U17" s="38"/>
      <c r="V17" s="38"/>
      <c r="W17" s="145"/>
      <c r="X17" s="38">
        <f>X16</f>
        <v>202</v>
      </c>
      <c r="Y17" s="126"/>
    </row>
    <row r="18" spans="2:25" ht="15.75">
      <c r="B18" s="1"/>
      <c r="C18" s="1"/>
      <c r="D18" s="1"/>
      <c r="E18" s="1"/>
      <c r="F18" s="1"/>
      <c r="G18" s="1"/>
      <c r="H18" s="1"/>
      <c r="I18" s="1"/>
      <c r="J18" s="2"/>
      <c r="K18" s="1"/>
      <c r="L18" s="1"/>
      <c r="M18" s="1"/>
      <c r="N18" s="1"/>
      <c r="O18" s="1"/>
      <c r="P18" s="1"/>
      <c r="Q18" s="1"/>
      <c r="R18" s="1"/>
      <c r="S18" s="1"/>
      <c r="T18" s="1"/>
      <c r="U18" s="1"/>
      <c r="V18" s="1"/>
      <c r="W18" s="1"/>
      <c r="X18" s="1"/>
      <c r="Y18" s="1"/>
    </row>
    <row r="19" spans="1:25" ht="15.75">
      <c r="A19" s="1"/>
      <c r="B19" s="1"/>
      <c r="C19" s="1"/>
      <c r="D19" s="1"/>
      <c r="E19" s="1"/>
      <c r="F19" s="1"/>
      <c r="G19" s="1"/>
      <c r="H19" s="1"/>
      <c r="I19" s="1"/>
      <c r="J19" s="2"/>
      <c r="K19" s="1"/>
      <c r="L19" s="1"/>
      <c r="M19" s="1"/>
      <c r="N19" s="1"/>
      <c r="O19" s="1"/>
      <c r="P19" s="1"/>
      <c r="Q19" s="1"/>
      <c r="R19" s="1"/>
      <c r="S19" s="1"/>
      <c r="T19" s="1"/>
      <c r="U19" s="1"/>
      <c r="V19" s="1"/>
      <c r="W19" s="1"/>
      <c r="X19" s="1"/>
      <c r="Y19" s="1"/>
    </row>
    <row r="20" spans="1:25" ht="17.25" customHeight="1">
      <c r="A20" s="587" t="s">
        <v>50</v>
      </c>
      <c r="B20" s="588"/>
      <c r="C20" s="588"/>
      <c r="D20" s="588"/>
      <c r="E20" s="588"/>
      <c r="F20" s="588"/>
      <c r="G20" s="588"/>
      <c r="H20" s="588"/>
      <c r="I20" s="588"/>
      <c r="J20" s="588"/>
      <c r="K20" s="588"/>
      <c r="L20" s="588"/>
      <c r="M20" s="588"/>
      <c r="N20" s="588"/>
      <c r="O20" s="588"/>
      <c r="P20" s="588"/>
      <c r="Q20" s="588"/>
      <c r="R20" s="588"/>
      <c r="S20" s="588"/>
      <c r="T20" s="588"/>
      <c r="U20" s="588"/>
      <c r="V20" s="588"/>
      <c r="W20" s="588"/>
      <c r="X20" s="588"/>
      <c r="Y20" s="588"/>
    </row>
    <row r="21" spans="1:25" ht="15.75" customHeight="1">
      <c r="A21" s="548" t="s">
        <v>51</v>
      </c>
      <c r="C21" s="1"/>
      <c r="D21" s="1"/>
      <c r="E21" s="1"/>
      <c r="F21" s="1"/>
      <c r="G21" s="1"/>
      <c r="H21" s="1"/>
      <c r="I21" s="1"/>
      <c r="J21" s="2"/>
      <c r="K21" s="1"/>
      <c r="L21" s="1"/>
      <c r="M21" s="1"/>
      <c r="N21" s="1"/>
      <c r="O21" s="1"/>
      <c r="P21" s="1"/>
      <c r="Q21" s="1"/>
      <c r="R21" s="1"/>
      <c r="S21" s="1"/>
      <c r="T21" s="1"/>
      <c r="U21" s="1"/>
      <c r="V21" s="1"/>
      <c r="W21" s="1"/>
      <c r="X21" s="1"/>
      <c r="Y21" s="1"/>
    </row>
    <row r="22" spans="1:25" ht="8.25" customHeight="1">
      <c r="A22" s="116"/>
      <c r="B22" s="110"/>
      <c r="C22" s="110"/>
      <c r="D22" s="110"/>
      <c r="E22" s="110"/>
      <c r="F22" s="110"/>
      <c r="G22" s="110"/>
      <c r="H22" s="110"/>
      <c r="I22" s="110"/>
      <c r="J22" s="110"/>
      <c r="K22" s="110"/>
      <c r="L22" s="110"/>
      <c r="M22" s="110"/>
      <c r="N22" s="110"/>
      <c r="O22" s="110"/>
      <c r="P22" s="110"/>
      <c r="Q22" s="110"/>
      <c r="R22" s="110"/>
      <c r="S22" s="110"/>
      <c r="T22" s="110"/>
      <c r="U22" s="110"/>
      <c r="V22" s="1"/>
      <c r="W22" s="1"/>
      <c r="X22" s="1"/>
      <c r="Y22" s="1"/>
    </row>
    <row r="23" spans="1:25" ht="30.75" customHeight="1">
      <c r="A23" s="589" t="s">
        <v>240</v>
      </c>
      <c r="B23" s="590"/>
      <c r="C23" s="590"/>
      <c r="D23" s="590"/>
      <c r="E23" s="590"/>
      <c r="F23" s="590"/>
      <c r="G23" s="590"/>
      <c r="H23" s="590"/>
      <c r="I23" s="590"/>
      <c r="J23" s="590"/>
      <c r="K23" s="590"/>
      <c r="L23" s="590"/>
      <c r="M23" s="590"/>
      <c r="N23" s="590"/>
      <c r="O23" s="590"/>
      <c r="P23" s="590"/>
      <c r="Q23" s="590"/>
      <c r="R23" s="590"/>
      <c r="S23" s="590"/>
      <c r="T23" s="590"/>
      <c r="U23" s="590"/>
      <c r="V23" s="590"/>
      <c r="W23" s="590"/>
      <c r="X23" s="590"/>
      <c r="Y23" s="591"/>
    </row>
    <row r="24" spans="1:25" ht="15.75">
      <c r="A24" s="1"/>
      <c r="B24" s="1"/>
      <c r="C24" s="1"/>
      <c r="D24" s="1"/>
      <c r="E24" s="1"/>
      <c r="F24" s="1"/>
      <c r="G24" s="1"/>
      <c r="H24" s="1"/>
      <c r="I24" s="1"/>
      <c r="J24" s="2"/>
      <c r="K24" s="1"/>
      <c r="L24" s="1"/>
      <c r="M24" s="1"/>
      <c r="N24" s="1"/>
      <c r="O24" s="1"/>
      <c r="P24" s="1"/>
      <c r="Q24" s="1"/>
      <c r="R24" s="1"/>
      <c r="S24" s="1"/>
      <c r="T24" s="1"/>
      <c r="U24" s="1"/>
      <c r="V24" s="1"/>
      <c r="W24" s="1"/>
      <c r="X24" s="1"/>
      <c r="Y24" s="1"/>
    </row>
    <row r="25" spans="1:25" ht="15.75">
      <c r="A25" s="117"/>
      <c r="B25" s="117"/>
      <c r="C25" s="117"/>
      <c r="D25" s="117"/>
      <c r="E25" s="117"/>
      <c r="F25" s="117"/>
      <c r="G25" s="117"/>
      <c r="H25" s="117"/>
      <c r="I25" s="117"/>
      <c r="J25" s="118"/>
      <c r="K25" s="117"/>
      <c r="L25" s="117"/>
      <c r="M25" s="117"/>
      <c r="N25" s="1"/>
      <c r="O25" s="1"/>
      <c r="P25" s="1"/>
      <c r="Q25" s="1"/>
      <c r="R25" s="1"/>
      <c r="S25" s="1"/>
      <c r="T25" s="1"/>
      <c r="U25" s="1"/>
      <c r="V25" s="1"/>
      <c r="W25" s="1"/>
      <c r="X25" s="1"/>
      <c r="Y25" s="1"/>
    </row>
  </sheetData>
  <mergeCells count="2">
    <mergeCell ref="A20:Y20"/>
    <mergeCell ref="A23:Y23"/>
  </mergeCells>
  <printOptions horizontalCentered="1"/>
  <pageMargins left="0.5" right="0.5" top="0.5" bottom="0.55" header="0" footer="0"/>
  <pageSetup firstPageNumber="2" useFirstPageNumber="1" fitToHeight="1" fitToWidth="1" horizontalDpi="300" verticalDpi="300" orientation="landscape" scale="69" r:id="rId1"/>
  <headerFooter alignWithMargins="0">
    <oddFooter>&amp;C&amp;"Times New Roman,Regular"Exhibit F - Crosswalk of 2006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25"/>
  <sheetViews>
    <sheetView workbookViewId="0" topLeftCell="A1">
      <selection activeCell="A1" sqref="A1"/>
    </sheetView>
  </sheetViews>
  <sheetFormatPr defaultColWidth="8.88671875" defaultRowHeight="15"/>
  <cols>
    <col min="1" max="1" width="3.77734375" style="40" customWidth="1"/>
    <col min="2" max="2" width="23.88671875" style="40" customWidth="1"/>
    <col min="3" max="3" width="5.6640625" style="40" customWidth="1"/>
    <col min="4" max="4" width="6.77734375" style="40" customWidth="1"/>
    <col min="5" max="5" width="8.21484375" style="40" bestFit="1" customWidth="1"/>
    <col min="6" max="6" width="1.1171875" style="40" customWidth="1"/>
    <col min="7" max="7" width="5.77734375" style="40" customWidth="1"/>
    <col min="8" max="8" width="5.6640625" style="40" customWidth="1"/>
    <col min="9" max="9" width="8.88671875" style="40" bestFit="1" customWidth="1"/>
    <col min="10" max="10" width="0.78125" style="455" customWidth="1"/>
    <col min="11" max="11" width="5.5546875" style="40" customWidth="1"/>
    <col min="12" max="12" width="5.6640625" style="40" customWidth="1"/>
    <col min="13" max="13" width="7.77734375" style="40" customWidth="1"/>
    <col min="14" max="14" width="0.78125" style="40" customWidth="1"/>
    <col min="15" max="16" width="5.6640625" style="40" customWidth="1"/>
    <col min="17" max="17" width="8.77734375" style="40" customWidth="1"/>
    <col min="18" max="18" width="0.88671875" style="40" customWidth="1"/>
    <col min="19" max="19" width="5.6640625" style="40" customWidth="1"/>
    <col min="20" max="20" width="6.77734375" style="40" customWidth="1"/>
    <col min="21" max="21" width="7.77734375" style="40" customWidth="1"/>
    <col min="22" max="16384" width="9.6640625" style="40" customWidth="1"/>
  </cols>
  <sheetData>
    <row r="1" spans="1:21" ht="20.25">
      <c r="A1" s="39" t="s">
        <v>120</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row>
    <row r="3" spans="1:21" ht="18.75">
      <c r="A3" s="18" t="s">
        <v>140</v>
      </c>
      <c r="B3" s="19"/>
      <c r="C3" s="19"/>
      <c r="D3" s="19"/>
      <c r="E3" s="19"/>
      <c r="F3" s="19"/>
      <c r="G3" s="19"/>
      <c r="H3" s="19"/>
      <c r="I3" s="19"/>
      <c r="J3" s="20"/>
      <c r="K3" s="19"/>
      <c r="L3" s="19"/>
      <c r="M3" s="19"/>
      <c r="N3" s="19"/>
      <c r="O3" s="19"/>
      <c r="P3" s="19"/>
      <c r="Q3" s="19"/>
      <c r="R3" s="19"/>
      <c r="S3" s="19"/>
      <c r="T3" s="19"/>
      <c r="U3" s="19"/>
    </row>
    <row r="4" spans="1:21" ht="16.5">
      <c r="A4" s="21" t="str">
        <f>+'(B) Sum of Req '!A4</f>
        <v>Office of Community Oriented Policing Services</v>
      </c>
      <c r="B4" s="19"/>
      <c r="C4" s="19"/>
      <c r="D4" s="19"/>
      <c r="E4" s="19"/>
      <c r="F4" s="19"/>
      <c r="G4" s="19"/>
      <c r="H4" s="19"/>
      <c r="I4" s="19"/>
      <c r="J4" s="20"/>
      <c r="K4" s="19"/>
      <c r="L4" s="19"/>
      <c r="M4" s="19"/>
      <c r="N4" s="19"/>
      <c r="O4" s="19"/>
      <c r="P4" s="19"/>
      <c r="Q4" s="19"/>
      <c r="R4" s="19"/>
      <c r="S4" s="19"/>
      <c r="T4" s="19"/>
      <c r="U4" s="19"/>
    </row>
    <row r="5" spans="1:21" ht="16.5">
      <c r="A5" s="21" t="str">
        <f>+'[2]Sum of Req'!A6</f>
        <v>Salaries and Expenses</v>
      </c>
      <c r="B5" s="19"/>
      <c r="C5" s="19"/>
      <c r="D5" s="19"/>
      <c r="E5" s="19"/>
      <c r="F5" s="19"/>
      <c r="G5" s="19"/>
      <c r="H5" s="19"/>
      <c r="I5" s="19"/>
      <c r="J5" s="20"/>
      <c r="K5" s="19"/>
      <c r="L5" s="19"/>
      <c r="M5" s="19"/>
      <c r="N5" s="19"/>
      <c r="O5" s="19"/>
      <c r="P5" s="19"/>
      <c r="Q5" s="19"/>
      <c r="R5" s="19"/>
      <c r="S5" s="19"/>
      <c r="T5" s="19"/>
      <c r="U5" s="19"/>
    </row>
    <row r="6" spans="1:21" ht="15.75">
      <c r="A6" s="96" t="s">
        <v>237</v>
      </c>
      <c r="B6" s="19"/>
      <c r="C6" s="19"/>
      <c r="D6" s="19"/>
      <c r="E6" s="19"/>
      <c r="F6" s="19"/>
      <c r="G6" s="19"/>
      <c r="H6" s="19"/>
      <c r="I6" s="19"/>
      <c r="J6" s="20"/>
      <c r="K6" s="19"/>
      <c r="L6" s="19"/>
      <c r="M6" s="19"/>
      <c r="N6" s="19"/>
      <c r="O6" s="19"/>
      <c r="P6" s="19"/>
      <c r="Q6" s="19"/>
      <c r="R6" s="19"/>
      <c r="S6" s="19"/>
      <c r="T6" s="19"/>
      <c r="U6" s="19"/>
    </row>
    <row r="7" spans="1:21" ht="15.75">
      <c r="A7" s="1"/>
      <c r="B7" s="1"/>
      <c r="C7" s="1"/>
      <c r="D7" s="1"/>
      <c r="E7" s="1"/>
      <c r="F7" s="1"/>
      <c r="G7" s="19"/>
      <c r="H7" s="19"/>
      <c r="I7" s="19"/>
      <c r="J7" s="20"/>
      <c r="K7" s="19"/>
      <c r="L7" s="19"/>
      <c r="M7" s="19"/>
      <c r="N7" s="1"/>
      <c r="O7" s="1"/>
      <c r="P7" s="1"/>
      <c r="Q7" s="1"/>
      <c r="R7" s="1"/>
      <c r="S7" s="1"/>
      <c r="T7" s="1"/>
      <c r="U7" s="1"/>
    </row>
    <row r="8" spans="1:21" ht="15.75">
      <c r="A8" s="1"/>
      <c r="B8" s="1"/>
      <c r="C8" s="19"/>
      <c r="D8" s="19"/>
      <c r="E8" s="19"/>
      <c r="F8" s="19"/>
      <c r="G8" s="19"/>
      <c r="H8" s="19"/>
      <c r="I8" s="19"/>
      <c r="J8" s="20"/>
      <c r="K8" s="19"/>
      <c r="L8" s="19"/>
      <c r="M8" s="19"/>
      <c r="N8" s="19" t="s">
        <v>21</v>
      </c>
      <c r="O8" s="1"/>
      <c r="P8" s="1"/>
      <c r="Q8" s="1"/>
      <c r="R8" s="1"/>
      <c r="S8" s="22"/>
      <c r="T8" s="19"/>
      <c r="U8" s="19"/>
    </row>
    <row r="9" spans="1:21" ht="31.5">
      <c r="A9" s="132"/>
      <c r="B9" s="133"/>
      <c r="C9" s="525">
        <v>2007</v>
      </c>
      <c r="D9" s="526"/>
      <c r="E9" s="526"/>
      <c r="F9" s="134" t="s">
        <v>21</v>
      </c>
      <c r="G9" s="146" t="s">
        <v>21</v>
      </c>
      <c r="H9" s="134"/>
      <c r="I9" s="134"/>
      <c r="J9" s="147"/>
      <c r="K9" s="146" t="s">
        <v>25</v>
      </c>
      <c r="L9" s="134"/>
      <c r="M9" s="134"/>
      <c r="N9" s="134" t="s">
        <v>21</v>
      </c>
      <c r="O9" s="453" t="s">
        <v>138</v>
      </c>
      <c r="P9" s="134"/>
      <c r="Q9" s="134"/>
      <c r="R9" s="250"/>
      <c r="S9" s="146"/>
      <c r="T9" s="134"/>
      <c r="U9" s="135"/>
    </row>
    <row r="10" spans="1:21" ht="15.75">
      <c r="A10" s="130"/>
      <c r="B10" s="2"/>
      <c r="C10" s="246" t="s">
        <v>63</v>
      </c>
      <c r="D10" s="247"/>
      <c r="E10" s="247"/>
      <c r="F10" s="247" t="s">
        <v>21</v>
      </c>
      <c r="G10" s="246" t="s">
        <v>9</v>
      </c>
      <c r="H10" s="247"/>
      <c r="I10" s="247"/>
      <c r="J10" s="247" t="s">
        <v>21</v>
      </c>
      <c r="K10" s="246" t="s">
        <v>157</v>
      </c>
      <c r="L10" s="247"/>
      <c r="M10" s="247"/>
      <c r="N10" s="247" t="s">
        <v>21</v>
      </c>
      <c r="O10" s="246" t="s">
        <v>139</v>
      </c>
      <c r="P10" s="247"/>
      <c r="Q10" s="247"/>
      <c r="R10" s="248" t="s">
        <v>21</v>
      </c>
      <c r="S10" s="246" t="s">
        <v>141</v>
      </c>
      <c r="T10" s="247"/>
      <c r="U10" s="249"/>
    </row>
    <row r="11" spans="1:21" ht="3" customHeight="1">
      <c r="A11" s="130"/>
      <c r="B11" s="1"/>
      <c r="C11" s="130"/>
      <c r="D11" s="1"/>
      <c r="E11" s="1"/>
      <c r="F11" s="1"/>
      <c r="G11" s="130"/>
      <c r="H11" s="1"/>
      <c r="I11" s="1"/>
      <c r="J11" s="2"/>
      <c r="K11" s="130"/>
      <c r="L11" s="1"/>
      <c r="M11" s="1"/>
      <c r="N11" s="1"/>
      <c r="O11" s="130"/>
      <c r="P11" s="1"/>
      <c r="Q11" s="1"/>
      <c r="R11" s="1"/>
      <c r="S11" s="130"/>
      <c r="T11" s="1"/>
      <c r="U11" s="125"/>
    </row>
    <row r="12" spans="1:21" ht="16.5" thickBot="1">
      <c r="A12" s="137" t="s">
        <v>148</v>
      </c>
      <c r="B12" s="244"/>
      <c r="C12" s="210" t="s">
        <v>20</v>
      </c>
      <c r="D12" s="136" t="s">
        <v>150</v>
      </c>
      <c r="E12" s="136" t="s">
        <v>22</v>
      </c>
      <c r="F12" s="245"/>
      <c r="G12" s="210" t="s">
        <v>20</v>
      </c>
      <c r="H12" s="136" t="s">
        <v>150</v>
      </c>
      <c r="I12" s="136" t="s">
        <v>22</v>
      </c>
      <c r="J12" s="136"/>
      <c r="K12" s="210" t="s">
        <v>20</v>
      </c>
      <c r="L12" s="136" t="s">
        <v>150</v>
      </c>
      <c r="M12" s="136" t="s">
        <v>22</v>
      </c>
      <c r="N12" s="136"/>
      <c r="O12" s="210" t="s">
        <v>20</v>
      </c>
      <c r="P12" s="136" t="s">
        <v>150</v>
      </c>
      <c r="Q12" s="136" t="s">
        <v>22</v>
      </c>
      <c r="R12" s="136"/>
      <c r="S12" s="210" t="s">
        <v>20</v>
      </c>
      <c r="T12" s="136" t="s">
        <v>150</v>
      </c>
      <c r="U12" s="211" t="s">
        <v>22</v>
      </c>
    </row>
    <row r="13" spans="1:21" ht="11.25" customHeight="1">
      <c r="A13" s="130"/>
      <c r="B13" s="1"/>
      <c r="C13" s="130"/>
      <c r="D13" s="1"/>
      <c r="E13" s="1"/>
      <c r="F13" s="1"/>
      <c r="G13" s="130"/>
      <c r="H13" s="1"/>
      <c r="I13" s="1"/>
      <c r="J13" s="2"/>
      <c r="K13" s="130"/>
      <c r="L13" s="1"/>
      <c r="M13" s="1"/>
      <c r="N13" s="1"/>
      <c r="O13" s="130"/>
      <c r="P13" s="1"/>
      <c r="Q13" s="1"/>
      <c r="R13" s="1"/>
      <c r="S13" s="130"/>
      <c r="T13" s="1"/>
      <c r="U13" s="125"/>
    </row>
    <row r="14" spans="1:21" ht="15.75">
      <c r="A14" s="141" t="s">
        <v>98</v>
      </c>
      <c r="B14" s="142"/>
      <c r="C14" s="141">
        <v>202</v>
      </c>
      <c r="D14" s="142">
        <v>202</v>
      </c>
      <c r="E14" s="142">
        <v>558696</v>
      </c>
      <c r="F14" s="142"/>
      <c r="G14" s="141"/>
      <c r="H14" s="142"/>
      <c r="I14" s="142">
        <v>-126225</v>
      </c>
      <c r="J14" s="142"/>
      <c r="K14" s="141"/>
      <c r="L14" s="142"/>
      <c r="M14" s="142"/>
      <c r="N14" s="142">
        <v>0</v>
      </c>
      <c r="O14" s="141"/>
      <c r="P14" s="142"/>
      <c r="Q14" s="142">
        <v>71752</v>
      </c>
      <c r="R14" s="142"/>
      <c r="S14" s="141">
        <f>C14+G14+K14+O14</f>
        <v>202</v>
      </c>
      <c r="T14" s="142">
        <f>D14+H14+L14+P14</f>
        <v>202</v>
      </c>
      <c r="U14" s="143">
        <f>E14+I14+M14+Q14</f>
        <v>504223</v>
      </c>
    </row>
    <row r="15" spans="1:21" ht="15.75">
      <c r="A15" s="144" t="s">
        <v>47</v>
      </c>
      <c r="B15" s="127" t="s">
        <v>34</v>
      </c>
      <c r="C15" s="149">
        <f>SUM(C14:C14)</f>
        <v>202</v>
      </c>
      <c r="D15" s="127">
        <f>SUM(D14:D14)</f>
        <v>202</v>
      </c>
      <c r="E15" s="561">
        <f>SUM(E14:E14)</f>
        <v>558696</v>
      </c>
      <c r="F15" s="127"/>
      <c r="G15" s="149">
        <f>SUM(G14:G14)</f>
        <v>0</v>
      </c>
      <c r="H15" s="127">
        <f>SUM(H14:H14)</f>
        <v>0</v>
      </c>
      <c r="I15" s="128">
        <f>SUM(I14:I14)</f>
        <v>-126225</v>
      </c>
      <c r="J15" s="127"/>
      <c r="K15" s="149">
        <f>SUM(K14:K14)</f>
        <v>0</v>
      </c>
      <c r="L15" s="127">
        <f>SUM(L14:L14)</f>
        <v>0</v>
      </c>
      <c r="M15" s="128">
        <f>SUM(M14:M14)</f>
        <v>0</v>
      </c>
      <c r="N15" s="127"/>
      <c r="O15" s="149">
        <f>SUM(O14:O14)</f>
        <v>0</v>
      </c>
      <c r="P15" s="127">
        <f>SUM(P14:P14)</f>
        <v>0</v>
      </c>
      <c r="Q15" s="128">
        <f>SUM(Q14:Q14)</f>
        <v>71752</v>
      </c>
      <c r="R15" s="127"/>
      <c r="S15" s="562">
        <f>SUM(S14:S14)</f>
        <v>202</v>
      </c>
      <c r="T15" s="563">
        <f>SUM(T14:T14)</f>
        <v>202</v>
      </c>
      <c r="U15" s="564">
        <f>SUM(U14:U14)</f>
        <v>504223</v>
      </c>
    </row>
    <row r="16" spans="1:21" ht="15.75">
      <c r="A16" s="456"/>
      <c r="B16" s="139" t="s">
        <v>3</v>
      </c>
      <c r="C16" s="138"/>
      <c r="D16" s="139">
        <f>SUM(D15:D15)</f>
        <v>202</v>
      </c>
      <c r="E16" s="139"/>
      <c r="F16" s="139"/>
      <c r="G16" s="138"/>
      <c r="H16" s="139">
        <f>+H15</f>
        <v>0</v>
      </c>
      <c r="I16" s="139"/>
      <c r="J16" s="139"/>
      <c r="K16" s="138"/>
      <c r="L16" s="139">
        <f>+L15</f>
        <v>0</v>
      </c>
      <c r="M16" s="139"/>
      <c r="N16" s="139"/>
      <c r="O16" s="138"/>
      <c r="P16" s="139">
        <f>+P15</f>
        <v>0</v>
      </c>
      <c r="Q16" s="139"/>
      <c r="R16" s="139"/>
      <c r="S16" s="138"/>
      <c r="T16" s="139">
        <f>SUM(T15:T15)</f>
        <v>202</v>
      </c>
      <c r="U16" s="140"/>
    </row>
    <row r="17" spans="1:21" ht="15.75">
      <c r="A17" s="131" t="s">
        <v>4</v>
      </c>
      <c r="B17" s="38"/>
      <c r="C17" s="145"/>
      <c r="D17" s="38">
        <f>D16</f>
        <v>202</v>
      </c>
      <c r="E17" s="38"/>
      <c r="F17" s="38"/>
      <c r="G17" s="145"/>
      <c r="H17" s="38">
        <f>H16</f>
        <v>0</v>
      </c>
      <c r="I17" s="38"/>
      <c r="J17" s="38"/>
      <c r="K17" s="145"/>
      <c r="L17" s="38">
        <f>L16</f>
        <v>0</v>
      </c>
      <c r="M17" s="38"/>
      <c r="N17" s="38"/>
      <c r="O17" s="145"/>
      <c r="P17" s="38">
        <f>P16</f>
        <v>0</v>
      </c>
      <c r="Q17" s="38"/>
      <c r="R17" s="38"/>
      <c r="S17" s="145"/>
      <c r="T17" s="38">
        <f>T16</f>
        <v>202</v>
      </c>
      <c r="U17" s="126"/>
    </row>
    <row r="18" spans="2:21" ht="15.75">
      <c r="B18" s="1"/>
      <c r="C18" s="1"/>
      <c r="D18" s="1"/>
      <c r="E18" s="1"/>
      <c r="F18" s="1"/>
      <c r="G18" s="1"/>
      <c r="H18" s="1"/>
      <c r="I18" s="1"/>
      <c r="J18" s="2"/>
      <c r="K18" s="1"/>
      <c r="L18" s="1"/>
      <c r="M18" s="1"/>
      <c r="N18" s="1"/>
      <c r="O18" s="1"/>
      <c r="P18" s="1"/>
      <c r="Q18" s="1"/>
      <c r="R18" s="1"/>
      <c r="S18" s="1"/>
      <c r="T18" s="1"/>
      <c r="U18" s="1"/>
    </row>
    <row r="19" spans="1:21" ht="15.75">
      <c r="A19" s="1"/>
      <c r="B19" s="1"/>
      <c r="C19" s="1"/>
      <c r="D19" s="1"/>
      <c r="E19" s="1"/>
      <c r="F19" s="1"/>
      <c r="G19" s="1"/>
      <c r="H19" s="1"/>
      <c r="I19" s="1"/>
      <c r="J19" s="2"/>
      <c r="K19" s="1"/>
      <c r="L19" s="1"/>
      <c r="M19" s="1"/>
      <c r="N19" s="1"/>
      <c r="O19" s="1"/>
      <c r="P19" s="1"/>
      <c r="Q19" s="1"/>
      <c r="R19" s="1"/>
      <c r="S19" s="1"/>
      <c r="T19" s="1"/>
      <c r="U19" s="1"/>
    </row>
    <row r="20" spans="1:21" ht="15.75">
      <c r="A20" s="1" t="s">
        <v>52</v>
      </c>
      <c r="C20" s="1"/>
      <c r="D20" s="1"/>
      <c r="E20" s="1"/>
      <c r="F20" s="1"/>
      <c r="G20" s="1"/>
      <c r="H20" s="1"/>
      <c r="I20" s="1"/>
      <c r="J20" s="2"/>
      <c r="K20" s="1"/>
      <c r="L20" s="1"/>
      <c r="M20" s="1"/>
      <c r="N20" s="1"/>
      <c r="O20" s="1"/>
      <c r="P20" s="1"/>
      <c r="Q20" s="1"/>
      <c r="R20" s="1"/>
      <c r="S20" s="1"/>
      <c r="T20" s="1"/>
      <c r="U20" s="1"/>
    </row>
    <row r="21" spans="1:21" ht="12" customHeight="1">
      <c r="A21" s="1"/>
      <c r="C21" s="1"/>
      <c r="D21" s="1"/>
      <c r="E21" s="1"/>
      <c r="F21" s="1"/>
      <c r="G21" s="1"/>
      <c r="H21" s="1"/>
      <c r="I21" s="1"/>
      <c r="J21" s="2"/>
      <c r="K21" s="1"/>
      <c r="L21" s="1"/>
      <c r="M21" s="1"/>
      <c r="N21" s="1"/>
      <c r="O21" s="1"/>
      <c r="P21" s="1"/>
      <c r="Q21" s="1"/>
      <c r="R21" s="1"/>
      <c r="S21" s="1"/>
      <c r="T21" s="1"/>
      <c r="U21" s="1"/>
    </row>
    <row r="22" spans="1:21" ht="15.75">
      <c r="A22" s="582" t="s">
        <v>250</v>
      </c>
      <c r="B22" s="599"/>
      <c r="C22" s="599"/>
      <c r="D22" s="599"/>
      <c r="E22" s="599"/>
      <c r="F22" s="599"/>
      <c r="G22" s="599"/>
      <c r="H22" s="599"/>
      <c r="I22" s="599"/>
      <c r="J22" s="599"/>
      <c r="K22" s="599"/>
      <c r="L22" s="599"/>
      <c r="M22" s="599"/>
      <c r="N22" s="599"/>
      <c r="O22" s="599"/>
      <c r="P22" s="599"/>
      <c r="Q22" s="599"/>
      <c r="R22" s="599"/>
      <c r="S22" s="599"/>
      <c r="T22" s="599"/>
      <c r="U22" s="599"/>
    </row>
    <row r="23" spans="1:21" ht="12" customHeight="1">
      <c r="A23" s="599"/>
      <c r="B23" s="599"/>
      <c r="C23" s="599"/>
      <c r="D23" s="599"/>
      <c r="E23" s="599"/>
      <c r="F23" s="599"/>
      <c r="G23" s="599"/>
      <c r="H23" s="599"/>
      <c r="I23" s="599"/>
      <c r="J23" s="599"/>
      <c r="K23" s="599"/>
      <c r="L23" s="599"/>
      <c r="M23" s="599"/>
      <c r="N23" s="599"/>
      <c r="O23" s="599"/>
      <c r="P23" s="599"/>
      <c r="Q23" s="599"/>
      <c r="R23" s="599"/>
      <c r="S23" s="599"/>
      <c r="T23" s="599"/>
      <c r="U23" s="599"/>
    </row>
    <row r="24" spans="1:21" ht="15.75">
      <c r="A24" s="1"/>
      <c r="B24" s="1"/>
      <c r="C24" s="1"/>
      <c r="D24" s="1"/>
      <c r="E24" s="1"/>
      <c r="F24" s="1"/>
      <c r="G24" s="1"/>
      <c r="H24" s="1"/>
      <c r="I24" s="1"/>
      <c r="J24" s="2"/>
      <c r="K24" s="1"/>
      <c r="L24" s="1"/>
      <c r="M24" s="1"/>
      <c r="N24" s="1"/>
      <c r="O24" s="1"/>
      <c r="P24" s="1"/>
      <c r="Q24" s="1"/>
      <c r="R24" s="1"/>
      <c r="S24" s="1"/>
      <c r="T24" s="1"/>
      <c r="U24" s="1"/>
    </row>
    <row r="25" spans="1:21" ht="15.75">
      <c r="A25" s="1"/>
      <c r="B25" s="1"/>
      <c r="C25" s="1"/>
      <c r="D25" s="1"/>
      <c r="E25" s="1"/>
      <c r="F25" s="1"/>
      <c r="G25" s="1"/>
      <c r="H25" s="1"/>
      <c r="I25" s="1"/>
      <c r="J25" s="2"/>
      <c r="K25" s="1"/>
      <c r="L25" s="1"/>
      <c r="M25" s="1"/>
      <c r="N25" s="1"/>
      <c r="O25" s="1"/>
      <c r="P25" s="1"/>
      <c r="Q25" s="1"/>
      <c r="R25" s="1"/>
      <c r="S25" s="1"/>
      <c r="T25" s="1"/>
      <c r="U25" s="1"/>
    </row>
  </sheetData>
  <mergeCells count="1">
    <mergeCell ref="A22:U23"/>
  </mergeCells>
  <printOptions/>
  <pageMargins left="0.5" right="0.5" top="0.5" bottom="0.5" header="0.5" footer="0.5"/>
  <pageSetup fitToHeight="1" fitToWidth="1" horizontalDpi="600" verticalDpi="600" orientation="landscape" scale="81" r:id="rId1"/>
  <headerFooter alignWithMargins="0">
    <oddFooter>&amp;C&amp;"Times New Roman,Regular"Exhibit G:  Crosswalk of 2007 Availability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zoomScale="75" zoomScaleNormal="75"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8.88671875" defaultRowHeight="15"/>
  <cols>
    <col min="1" max="1" width="21.6640625" style="24" customWidth="1"/>
    <col min="2" max="2" width="5.99609375" style="24" customWidth="1"/>
    <col min="3" max="3" width="9.88671875" style="24" customWidth="1"/>
    <col min="4" max="4" width="12.5546875" style="24" customWidth="1"/>
    <col min="5" max="5" width="10.88671875" style="24" customWidth="1"/>
    <col min="6" max="6" width="11.77734375" style="24" customWidth="1"/>
    <col min="7" max="8" width="10.77734375" style="24" customWidth="1"/>
    <col min="9" max="9" width="11.3359375" style="24" customWidth="1"/>
    <col min="10" max="10" width="11.99609375" style="24" customWidth="1"/>
    <col min="11" max="11" width="9.77734375" style="24" hidden="1" customWidth="1"/>
    <col min="12" max="14" width="9.77734375" style="24" customWidth="1"/>
    <col min="15" max="15" width="12.21484375" style="24" customWidth="1"/>
    <col min="16" max="16384" width="8.88671875" style="24" customWidth="1"/>
  </cols>
  <sheetData>
    <row r="1" ht="20.25">
      <c r="A1" s="39" t="s">
        <v>122</v>
      </c>
    </row>
    <row r="2" ht="20.25">
      <c r="A2" s="39"/>
    </row>
    <row r="3" ht="12" customHeight="1">
      <c r="A3" s="39"/>
    </row>
    <row r="4" spans="1:15" ht="18.75">
      <c r="A4" s="18" t="s">
        <v>152</v>
      </c>
      <c r="B4" s="23"/>
      <c r="C4" s="23"/>
      <c r="D4" s="23"/>
      <c r="E4" s="23"/>
      <c r="F4" s="23"/>
      <c r="G4" s="23"/>
      <c r="H4" s="23"/>
      <c r="I4" s="23"/>
      <c r="J4" s="23"/>
      <c r="K4" s="23"/>
      <c r="L4" s="23"/>
      <c r="M4" s="23"/>
      <c r="N4" s="23"/>
      <c r="O4" s="23"/>
    </row>
    <row r="5" spans="1:15" ht="16.5">
      <c r="A5" s="21" t="str">
        <f>+'(B) Sum of Req '!A4</f>
        <v>Office of Community Oriented Policing Services</v>
      </c>
      <c r="B5" s="23"/>
      <c r="C5" s="23"/>
      <c r="D5" s="23"/>
      <c r="E5" s="23"/>
      <c r="F5" s="23"/>
      <c r="G5" s="23"/>
      <c r="H5" s="23"/>
      <c r="I5" s="23"/>
      <c r="J5" s="23"/>
      <c r="K5" s="23"/>
      <c r="L5" s="23"/>
      <c r="M5" s="23"/>
      <c r="N5" s="23"/>
      <c r="O5" s="23"/>
    </row>
    <row r="6" spans="1:15" ht="16.5">
      <c r="A6" s="21" t="str">
        <f>+'(B) Sum of Req '!A5</f>
        <v>Salaries and Expenses</v>
      </c>
      <c r="B6" s="23"/>
      <c r="C6" s="23"/>
      <c r="D6" s="23"/>
      <c r="E6" s="23"/>
      <c r="F6" s="23"/>
      <c r="G6" s="23"/>
      <c r="H6" s="23"/>
      <c r="I6" s="23"/>
      <c r="J6" s="23"/>
      <c r="K6" s="23"/>
      <c r="L6" s="23"/>
      <c r="M6" s="23"/>
      <c r="N6" s="23"/>
      <c r="O6" s="23"/>
    </row>
    <row r="8" spans="1:15" ht="15">
      <c r="A8" s="25"/>
      <c r="B8" s="25"/>
      <c r="C8" s="25"/>
      <c r="D8" s="25"/>
      <c r="E8" s="25"/>
      <c r="F8" s="25"/>
      <c r="G8" s="25"/>
      <c r="H8" s="25"/>
      <c r="I8" s="25"/>
      <c r="J8" s="25"/>
      <c r="K8" s="25"/>
      <c r="L8" s="25"/>
      <c r="M8" s="25"/>
      <c r="N8" s="25"/>
      <c r="O8" s="25"/>
    </row>
    <row r="9" spans="1:16" ht="29.25" customHeight="1">
      <c r="A9" s="459"/>
      <c r="B9" s="460"/>
      <c r="C9" s="465" t="s">
        <v>105</v>
      </c>
      <c r="D9" s="466"/>
      <c r="E9" s="465" t="s">
        <v>64</v>
      </c>
      <c r="F9" s="466"/>
      <c r="G9" s="517"/>
      <c r="H9" s="516"/>
      <c r="I9" s="518"/>
      <c r="J9" s="583" t="s">
        <v>43</v>
      </c>
      <c r="K9" s="583"/>
      <c r="L9" s="583"/>
      <c r="M9" s="583"/>
      <c r="N9" s="583"/>
      <c r="O9" s="623"/>
      <c r="P9" s="26"/>
    </row>
    <row r="10" spans="1:16" ht="15">
      <c r="A10" s="100"/>
      <c r="B10" s="461"/>
      <c r="C10" s="102" t="s">
        <v>151</v>
      </c>
      <c r="D10" s="101" t="s">
        <v>151</v>
      </c>
      <c r="E10" s="102" t="s">
        <v>151</v>
      </c>
      <c r="F10" s="101" t="s">
        <v>151</v>
      </c>
      <c r="G10" s="108" t="s">
        <v>106</v>
      </c>
      <c r="H10" s="108" t="s">
        <v>106</v>
      </c>
      <c r="I10" s="108"/>
      <c r="J10" s="104" t="s">
        <v>156</v>
      </c>
      <c r="K10" s="104" t="s">
        <v>156</v>
      </c>
      <c r="L10" s="104" t="s">
        <v>156</v>
      </c>
      <c r="M10" s="104" t="s">
        <v>211</v>
      </c>
      <c r="N10" s="334" t="s">
        <v>151</v>
      </c>
      <c r="O10" s="103" t="s">
        <v>151</v>
      </c>
      <c r="P10" s="26"/>
    </row>
    <row r="11" spans="1:16" ht="15">
      <c r="A11" s="105" t="s">
        <v>153</v>
      </c>
      <c r="B11" s="461"/>
      <c r="C11" s="107" t="s">
        <v>154</v>
      </c>
      <c r="D11" s="106" t="s">
        <v>155</v>
      </c>
      <c r="E11" s="107" t="s">
        <v>154</v>
      </c>
      <c r="F11" s="106" t="s">
        <v>155</v>
      </c>
      <c r="G11" s="515" t="s">
        <v>27</v>
      </c>
      <c r="H11" s="515" t="s">
        <v>41</v>
      </c>
      <c r="I11" s="514" t="s">
        <v>42</v>
      </c>
      <c r="J11" s="109" t="s">
        <v>27</v>
      </c>
      <c r="K11" s="109" t="s">
        <v>33</v>
      </c>
      <c r="L11" s="109" t="s">
        <v>235</v>
      </c>
      <c r="M11" s="109" t="s">
        <v>212</v>
      </c>
      <c r="N11" s="335" t="s">
        <v>154</v>
      </c>
      <c r="O11" s="108" t="s">
        <v>155</v>
      </c>
      <c r="P11" s="26"/>
    </row>
    <row r="12" spans="1:16" ht="15">
      <c r="A12" s="467"/>
      <c r="B12" s="468"/>
      <c r="C12" s="469"/>
      <c r="D12" s="470"/>
      <c r="E12" s="471"/>
      <c r="F12" s="471"/>
      <c r="G12" s="472"/>
      <c r="H12" s="472"/>
      <c r="I12" s="472"/>
      <c r="J12" s="472"/>
      <c r="K12" s="472"/>
      <c r="L12" s="472"/>
      <c r="M12" s="472"/>
      <c r="N12" s="472"/>
      <c r="O12" s="473"/>
      <c r="P12" s="26"/>
    </row>
    <row r="13" spans="1:16" ht="25.5">
      <c r="A13" s="550" t="s">
        <v>53</v>
      </c>
      <c r="B13" s="549"/>
      <c r="C13" s="457">
        <v>9</v>
      </c>
      <c r="D13" s="432"/>
      <c r="E13" s="432">
        <v>9</v>
      </c>
      <c r="F13" s="432"/>
      <c r="G13" s="432"/>
      <c r="H13" s="432"/>
      <c r="I13" s="432"/>
      <c r="J13" s="432">
        <v>5</v>
      </c>
      <c r="K13" s="432"/>
      <c r="L13" s="432"/>
      <c r="M13" s="432">
        <f>J13+L13</f>
        <v>5</v>
      </c>
      <c r="N13" s="432">
        <f>E13+G13+M13</f>
        <v>14</v>
      </c>
      <c r="O13" s="464"/>
      <c r="P13" s="26"/>
    </row>
    <row r="14" spans="1:16" ht="15">
      <c r="A14" s="446" t="s">
        <v>28</v>
      </c>
      <c r="B14" s="462"/>
      <c r="C14" s="448"/>
      <c r="D14" s="433"/>
      <c r="E14" s="433"/>
      <c r="F14" s="433"/>
      <c r="G14" s="433"/>
      <c r="H14" s="433"/>
      <c r="I14" s="433"/>
      <c r="J14" s="433"/>
      <c r="K14" s="433"/>
      <c r="L14" s="433"/>
      <c r="M14" s="433">
        <f aca="true" t="shared" si="0" ref="M14:M29">J14+L14</f>
        <v>0</v>
      </c>
      <c r="N14" s="433">
        <f aca="true" t="shared" si="1" ref="N14:N29">E14+G14+M14</f>
        <v>0</v>
      </c>
      <c r="O14" s="434"/>
      <c r="P14" s="26"/>
    </row>
    <row r="15" spans="1:16" ht="15">
      <c r="A15" s="446" t="s">
        <v>29</v>
      </c>
      <c r="B15" s="462"/>
      <c r="C15" s="448">
        <v>150</v>
      </c>
      <c r="D15" s="433"/>
      <c r="E15" s="433">
        <v>150</v>
      </c>
      <c r="F15" s="433"/>
      <c r="G15" s="433"/>
      <c r="H15" s="433"/>
      <c r="I15" s="433"/>
      <c r="J15" s="433"/>
      <c r="K15" s="433"/>
      <c r="L15" s="433">
        <v>-36</v>
      </c>
      <c r="M15" s="433">
        <f>J15+L15</f>
        <v>-36</v>
      </c>
      <c r="N15" s="433">
        <f>E15+I15+M15</f>
        <v>114</v>
      </c>
      <c r="O15" s="434"/>
      <c r="P15" s="26"/>
    </row>
    <row r="16" spans="1:16" ht="15">
      <c r="A16" s="446" t="s">
        <v>30</v>
      </c>
      <c r="B16" s="462"/>
      <c r="C16" s="448">
        <v>24</v>
      </c>
      <c r="D16" s="433"/>
      <c r="E16" s="433">
        <v>24</v>
      </c>
      <c r="F16" s="433"/>
      <c r="G16" s="433"/>
      <c r="H16" s="433"/>
      <c r="I16" s="433"/>
      <c r="J16" s="433"/>
      <c r="K16" s="433"/>
      <c r="L16" s="433">
        <v>-5</v>
      </c>
      <c r="M16" s="433">
        <f t="shared" si="0"/>
        <v>-5</v>
      </c>
      <c r="N16" s="433">
        <f t="shared" si="1"/>
        <v>19</v>
      </c>
      <c r="O16" s="434"/>
      <c r="P16" s="26"/>
    </row>
    <row r="17" spans="1:16" ht="15">
      <c r="A17" s="446" t="s">
        <v>191</v>
      </c>
      <c r="B17" s="462"/>
      <c r="C17" s="448">
        <v>11</v>
      </c>
      <c r="D17" s="433"/>
      <c r="E17" s="433">
        <v>11</v>
      </c>
      <c r="F17" s="433"/>
      <c r="G17" s="433"/>
      <c r="H17" s="433"/>
      <c r="I17" s="433"/>
      <c r="J17" s="433"/>
      <c r="K17" s="433"/>
      <c r="L17" s="433"/>
      <c r="M17" s="433">
        <f t="shared" si="0"/>
        <v>0</v>
      </c>
      <c r="N17" s="433">
        <f t="shared" si="1"/>
        <v>11</v>
      </c>
      <c r="O17" s="434"/>
      <c r="P17" s="26"/>
    </row>
    <row r="18" spans="1:16" ht="15">
      <c r="A18" s="447" t="s">
        <v>192</v>
      </c>
      <c r="B18" s="462"/>
      <c r="C18" s="448"/>
      <c r="D18" s="433"/>
      <c r="E18" s="433"/>
      <c r="F18" s="433"/>
      <c r="G18" s="433"/>
      <c r="H18" s="433"/>
      <c r="I18" s="433"/>
      <c r="J18" s="433"/>
      <c r="K18" s="433"/>
      <c r="L18" s="433"/>
      <c r="M18" s="433">
        <f t="shared" si="0"/>
        <v>0</v>
      </c>
      <c r="N18" s="433">
        <f t="shared" si="1"/>
        <v>0</v>
      </c>
      <c r="O18" s="434"/>
      <c r="P18" s="26"/>
    </row>
    <row r="19" spans="1:16" ht="15">
      <c r="A19" s="446" t="s">
        <v>203</v>
      </c>
      <c r="B19" s="462"/>
      <c r="C19" s="448">
        <v>4</v>
      </c>
      <c r="D19" s="433"/>
      <c r="E19" s="433">
        <v>4</v>
      </c>
      <c r="F19" s="433"/>
      <c r="G19" s="433"/>
      <c r="H19" s="433"/>
      <c r="I19" s="433"/>
      <c r="J19" s="433"/>
      <c r="K19" s="433"/>
      <c r="L19" s="433"/>
      <c r="M19" s="433">
        <f t="shared" si="0"/>
        <v>0</v>
      </c>
      <c r="N19" s="433">
        <f t="shared" si="1"/>
        <v>4</v>
      </c>
      <c r="O19" s="434"/>
      <c r="P19" s="26"/>
    </row>
    <row r="20" spans="1:16" ht="15">
      <c r="A20" s="446" t="s">
        <v>204</v>
      </c>
      <c r="B20" s="462"/>
      <c r="C20" s="448"/>
      <c r="D20" s="433"/>
      <c r="E20" s="433"/>
      <c r="F20" s="433"/>
      <c r="G20" s="433"/>
      <c r="H20" s="433"/>
      <c r="I20" s="433"/>
      <c r="J20" s="433"/>
      <c r="K20" s="433"/>
      <c r="L20" s="433"/>
      <c r="M20" s="433">
        <f t="shared" si="0"/>
        <v>0</v>
      </c>
      <c r="N20" s="433">
        <f t="shared" si="1"/>
        <v>0</v>
      </c>
      <c r="O20" s="434"/>
      <c r="P20" s="26"/>
    </row>
    <row r="21" spans="1:16" ht="15">
      <c r="A21" s="446" t="s">
        <v>205</v>
      </c>
      <c r="B21" s="462"/>
      <c r="C21" s="448"/>
      <c r="D21" s="433"/>
      <c r="E21" s="433"/>
      <c r="F21" s="433"/>
      <c r="G21" s="433"/>
      <c r="H21" s="433"/>
      <c r="I21" s="433"/>
      <c r="J21" s="433"/>
      <c r="K21" s="433"/>
      <c r="L21" s="433"/>
      <c r="M21" s="433">
        <f t="shared" si="0"/>
        <v>0</v>
      </c>
      <c r="N21" s="433">
        <f t="shared" si="1"/>
        <v>0</v>
      </c>
      <c r="O21" s="434"/>
      <c r="P21" s="26"/>
    </row>
    <row r="22" spans="1:16" ht="15">
      <c r="A22" s="446" t="s">
        <v>206</v>
      </c>
      <c r="B22" s="462"/>
      <c r="C22" s="448"/>
      <c r="D22" s="433"/>
      <c r="E22" s="433"/>
      <c r="F22" s="433"/>
      <c r="G22" s="433"/>
      <c r="H22" s="433"/>
      <c r="I22" s="433"/>
      <c r="J22" s="433"/>
      <c r="K22" s="433"/>
      <c r="L22" s="433"/>
      <c r="M22" s="433">
        <f t="shared" si="0"/>
        <v>0</v>
      </c>
      <c r="N22" s="433">
        <f t="shared" si="1"/>
        <v>0</v>
      </c>
      <c r="O22" s="434"/>
      <c r="P22" s="26"/>
    </row>
    <row r="23" spans="1:16" ht="15">
      <c r="A23" s="463" t="s">
        <v>129</v>
      </c>
      <c r="B23" s="462"/>
      <c r="C23" s="448"/>
      <c r="D23" s="433"/>
      <c r="E23" s="433"/>
      <c r="F23" s="433"/>
      <c r="G23" s="433"/>
      <c r="H23" s="433"/>
      <c r="I23" s="433"/>
      <c r="J23" s="433"/>
      <c r="K23" s="433"/>
      <c r="L23" s="433"/>
      <c r="M23" s="433">
        <f t="shared" si="0"/>
        <v>0</v>
      </c>
      <c r="N23" s="433">
        <f t="shared" si="1"/>
        <v>0</v>
      </c>
      <c r="O23" s="434"/>
      <c r="P23" s="26"/>
    </row>
    <row r="24" spans="1:16" ht="15">
      <c r="A24" s="446" t="s">
        <v>131</v>
      </c>
      <c r="B24" s="462"/>
      <c r="C24" s="448"/>
      <c r="D24" s="433"/>
      <c r="E24" s="433"/>
      <c r="F24" s="433"/>
      <c r="G24" s="433"/>
      <c r="H24" s="433"/>
      <c r="I24" s="433"/>
      <c r="J24" s="433"/>
      <c r="K24" s="433"/>
      <c r="L24" s="433"/>
      <c r="M24" s="433">
        <f t="shared" si="0"/>
        <v>0</v>
      </c>
      <c r="N24" s="433">
        <f t="shared" si="1"/>
        <v>0</v>
      </c>
      <c r="O24" s="434"/>
      <c r="P24" s="26"/>
    </row>
    <row r="25" spans="1:16" ht="15">
      <c r="A25" s="446" t="s">
        <v>207</v>
      </c>
      <c r="B25" s="462"/>
      <c r="C25" s="448"/>
      <c r="D25" s="433"/>
      <c r="E25" s="433"/>
      <c r="F25" s="433"/>
      <c r="G25" s="433"/>
      <c r="H25" s="433"/>
      <c r="I25" s="433"/>
      <c r="J25" s="433"/>
      <c r="K25" s="433"/>
      <c r="L25" s="433"/>
      <c r="M25" s="433">
        <f t="shared" si="0"/>
        <v>0</v>
      </c>
      <c r="N25" s="433">
        <f t="shared" si="1"/>
        <v>0</v>
      </c>
      <c r="O25" s="434"/>
      <c r="P25" s="26"/>
    </row>
    <row r="26" spans="1:16" ht="15">
      <c r="A26" s="446" t="s">
        <v>209</v>
      </c>
      <c r="B26" s="462"/>
      <c r="C26" s="448"/>
      <c r="D26" s="433"/>
      <c r="E26" s="433"/>
      <c r="F26" s="433"/>
      <c r="G26" s="433"/>
      <c r="H26" s="433"/>
      <c r="I26" s="433"/>
      <c r="J26" s="433"/>
      <c r="K26" s="433"/>
      <c r="L26" s="433"/>
      <c r="M26" s="433">
        <f t="shared" si="0"/>
        <v>0</v>
      </c>
      <c r="N26" s="433">
        <f t="shared" si="1"/>
        <v>0</v>
      </c>
      <c r="O26" s="434"/>
      <c r="P26" s="26"/>
    </row>
    <row r="27" spans="1:16" ht="15">
      <c r="A27" s="446" t="s">
        <v>213</v>
      </c>
      <c r="B27" s="462"/>
      <c r="C27" s="448">
        <v>4</v>
      </c>
      <c r="D27" s="433"/>
      <c r="E27" s="433">
        <v>4</v>
      </c>
      <c r="F27" s="433"/>
      <c r="G27" s="433"/>
      <c r="H27" s="433"/>
      <c r="I27" s="433"/>
      <c r="J27" s="433"/>
      <c r="K27" s="433"/>
      <c r="L27" s="433"/>
      <c r="M27" s="433">
        <f t="shared" si="0"/>
        <v>0</v>
      </c>
      <c r="N27" s="433">
        <f t="shared" si="1"/>
        <v>4</v>
      </c>
      <c r="O27" s="434"/>
      <c r="P27" s="26"/>
    </row>
    <row r="28" spans="1:16" ht="15">
      <c r="A28" s="446" t="s">
        <v>208</v>
      </c>
      <c r="B28" s="462"/>
      <c r="C28" s="448"/>
      <c r="D28" s="433"/>
      <c r="E28" s="433"/>
      <c r="F28" s="433"/>
      <c r="G28" s="433"/>
      <c r="H28" s="433"/>
      <c r="I28" s="433"/>
      <c r="J28" s="433"/>
      <c r="K28" s="433"/>
      <c r="L28" s="433"/>
      <c r="M28" s="433">
        <f t="shared" si="0"/>
        <v>0</v>
      </c>
      <c r="N28" s="433">
        <f t="shared" si="1"/>
        <v>0</v>
      </c>
      <c r="O28" s="434"/>
      <c r="P28" s="26"/>
    </row>
    <row r="29" spans="1:16" ht="15">
      <c r="A29" s="435" t="s">
        <v>210</v>
      </c>
      <c r="B29" s="437"/>
      <c r="C29" s="458"/>
      <c r="D29" s="436"/>
      <c r="E29" s="436"/>
      <c r="F29" s="436"/>
      <c r="G29" s="436"/>
      <c r="H29" s="436"/>
      <c r="I29" s="436"/>
      <c r="J29" s="436"/>
      <c r="K29" s="436"/>
      <c r="L29" s="436"/>
      <c r="M29" s="436">
        <f t="shared" si="0"/>
        <v>0</v>
      </c>
      <c r="N29" s="436">
        <f t="shared" si="1"/>
        <v>0</v>
      </c>
      <c r="O29" s="437"/>
      <c r="P29" s="26"/>
    </row>
    <row r="30" spans="1:16" ht="15.75" thickBot="1">
      <c r="A30" s="495" t="s">
        <v>149</v>
      </c>
      <c r="B30" s="496"/>
      <c r="C30" s="99">
        <f aca="true" t="shared" si="2" ref="C30:J30">SUM(C13:C29)</f>
        <v>202</v>
      </c>
      <c r="D30" s="98">
        <f t="shared" si="2"/>
        <v>0</v>
      </c>
      <c r="E30" s="99">
        <f t="shared" si="2"/>
        <v>202</v>
      </c>
      <c r="F30" s="98">
        <f t="shared" si="2"/>
        <v>0</v>
      </c>
      <c r="G30" s="99">
        <f t="shared" si="2"/>
        <v>0</v>
      </c>
      <c r="H30" s="99">
        <f t="shared" si="2"/>
        <v>0</v>
      </c>
      <c r="I30" s="99">
        <f t="shared" si="2"/>
        <v>0</v>
      </c>
      <c r="J30" s="98">
        <f t="shared" si="2"/>
        <v>5</v>
      </c>
      <c r="K30" s="98">
        <f>SUM(K27:K29)</f>
        <v>0</v>
      </c>
      <c r="L30" s="98">
        <f>SUM(L13:L29)</f>
        <v>-41</v>
      </c>
      <c r="M30" s="98">
        <f>SUM(M13:M29)</f>
        <v>-36</v>
      </c>
      <c r="N30" s="336">
        <f>SUM(N13:N29)</f>
        <v>166</v>
      </c>
      <c r="O30" s="99">
        <f>SUM(O13:O29)</f>
        <v>0</v>
      </c>
      <c r="P30" s="26"/>
    </row>
    <row r="31" spans="1:16" ht="15">
      <c r="A31" s="495"/>
      <c r="B31" s="502"/>
      <c r="C31" s="507"/>
      <c r="D31" s="507"/>
      <c r="E31" s="507"/>
      <c r="F31" s="507"/>
      <c r="G31" s="507"/>
      <c r="H31" s="507"/>
      <c r="I31" s="507"/>
      <c r="J31" s="507"/>
      <c r="K31" s="507"/>
      <c r="L31" s="507"/>
      <c r="M31" s="507"/>
      <c r="N31" s="507"/>
      <c r="O31" s="506"/>
      <c r="P31" s="26"/>
    </row>
    <row r="32" spans="1:16" ht="15.75">
      <c r="A32" s="495" t="s">
        <v>107</v>
      </c>
      <c r="B32" s="501"/>
      <c r="C32" s="503"/>
      <c r="D32" s="503"/>
      <c r="E32" s="504"/>
      <c r="F32" s="503"/>
      <c r="G32" s="504"/>
      <c r="H32" s="504"/>
      <c r="I32" s="504"/>
      <c r="J32" s="503"/>
      <c r="K32" s="503"/>
      <c r="L32" s="503"/>
      <c r="M32" s="503"/>
      <c r="N32" s="505"/>
      <c r="O32" s="504"/>
      <c r="P32" s="26"/>
    </row>
    <row r="33" spans="1:16" ht="15.75">
      <c r="A33" s="497" t="s">
        <v>5</v>
      </c>
      <c r="B33" s="498"/>
      <c r="C33" s="123">
        <v>202</v>
      </c>
      <c r="D33" s="123"/>
      <c r="E33" s="124">
        <v>202</v>
      </c>
      <c r="F33" s="123"/>
      <c r="G33" s="124"/>
      <c r="H33" s="124"/>
      <c r="I33" s="124"/>
      <c r="J33" s="123">
        <v>5</v>
      </c>
      <c r="K33" s="123"/>
      <c r="L33" s="123">
        <v>-41</v>
      </c>
      <c r="M33" s="122">
        <f>J33+L33</f>
        <v>-36</v>
      </c>
      <c r="N33" s="120">
        <v>166</v>
      </c>
      <c r="O33" s="121"/>
      <c r="P33" s="26"/>
    </row>
    <row r="34" spans="1:16" ht="15.75">
      <c r="A34" s="497" t="s">
        <v>31</v>
      </c>
      <c r="B34" s="498"/>
      <c r="C34" s="123"/>
      <c r="D34" s="123"/>
      <c r="E34" s="124"/>
      <c r="F34" s="123"/>
      <c r="G34" s="124"/>
      <c r="H34" s="124"/>
      <c r="I34" s="124"/>
      <c r="J34" s="123"/>
      <c r="K34" s="123"/>
      <c r="L34" s="123"/>
      <c r="M34" s="122">
        <f>J34+L34</f>
        <v>0</v>
      </c>
      <c r="N34" s="120">
        <f>E34+G34+M34</f>
        <v>0</v>
      </c>
      <c r="O34" s="121"/>
      <c r="P34" s="26"/>
    </row>
    <row r="35" spans="1:16" ht="15.75">
      <c r="A35" s="497" t="s">
        <v>32</v>
      </c>
      <c r="B35" s="498"/>
      <c r="C35" s="123"/>
      <c r="D35" s="123"/>
      <c r="E35" s="124"/>
      <c r="F35" s="123"/>
      <c r="G35" s="124"/>
      <c r="H35" s="124"/>
      <c r="I35" s="124"/>
      <c r="J35" s="123"/>
      <c r="K35" s="123"/>
      <c r="L35" s="123"/>
      <c r="M35" s="122">
        <f>J35+L35</f>
        <v>0</v>
      </c>
      <c r="N35" s="120">
        <f>E35+G35+M35</f>
        <v>0</v>
      </c>
      <c r="O35" s="121"/>
      <c r="P35" s="26"/>
    </row>
    <row r="36" spans="1:16" s="28" customFormat="1" ht="15">
      <c r="A36" s="499" t="s">
        <v>149</v>
      </c>
      <c r="B36" s="500"/>
      <c r="C36" s="209">
        <f aca="true" t="shared" si="3" ref="C36:O36">SUM(C33:C35)</f>
        <v>202</v>
      </c>
      <c r="D36" s="209">
        <f t="shared" si="3"/>
        <v>0</v>
      </c>
      <c r="E36" s="209">
        <f t="shared" si="3"/>
        <v>202</v>
      </c>
      <c r="F36" s="209">
        <f t="shared" si="3"/>
        <v>0</v>
      </c>
      <c r="G36" s="209">
        <f t="shared" si="3"/>
        <v>0</v>
      </c>
      <c r="H36" s="209">
        <f t="shared" si="3"/>
        <v>0</v>
      </c>
      <c r="I36" s="209">
        <f t="shared" si="3"/>
        <v>0</v>
      </c>
      <c r="J36" s="209">
        <f t="shared" si="3"/>
        <v>5</v>
      </c>
      <c r="K36" s="209">
        <f t="shared" si="3"/>
        <v>0</v>
      </c>
      <c r="L36" s="209">
        <f t="shared" si="3"/>
        <v>-41</v>
      </c>
      <c r="M36" s="209">
        <f t="shared" si="3"/>
        <v>-36</v>
      </c>
      <c r="N36" s="337">
        <f t="shared" si="3"/>
        <v>166</v>
      </c>
      <c r="O36" s="333">
        <f t="shared" si="3"/>
        <v>0</v>
      </c>
      <c r="P36" s="27"/>
    </row>
    <row r="37" s="29" customFormat="1" ht="15"/>
    <row r="38" s="29" customFormat="1" ht="15"/>
  </sheetData>
  <mergeCells count="1">
    <mergeCell ref="J9:O9"/>
  </mergeCells>
  <printOptions horizontalCentered="1"/>
  <pageMargins left="0.75" right="0.75" top="1" bottom="1" header="0.5" footer="0.5"/>
  <pageSetup fitToHeight="1" fitToWidth="1" horizontalDpi="600" verticalDpi="600" orientation="landscape" scale="63"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dimension ref="A1:M34"/>
  <sheetViews>
    <sheetView showGridLines="0" showOutlineSymbols="0" zoomScale="70" zoomScaleNormal="70" workbookViewId="0" topLeftCell="A1">
      <pane xSplit="2" ySplit="11" topLeftCell="C12" activePane="bottomRight" state="frozen"/>
      <selection pane="topLeft" activeCell="B1" sqref="B1"/>
      <selection pane="topRight" activeCell="D1" sqref="D1"/>
      <selection pane="bottomLeft" activeCell="B12" sqref="B12"/>
      <selection pane="bottomRight" activeCell="A1" sqref="A1"/>
    </sheetView>
  </sheetViews>
  <sheetFormatPr defaultColWidth="8.88671875" defaultRowHeight="15"/>
  <cols>
    <col min="1" max="1" width="56.99609375" style="13" customWidth="1"/>
    <col min="2" max="2" width="1.66796875" style="13" customWidth="1"/>
    <col min="3" max="3" width="8.3359375" style="13" customWidth="1"/>
    <col min="4" max="4" width="9.77734375" style="13" customWidth="1"/>
    <col min="5" max="5" width="10.10546875" style="13" customWidth="1"/>
    <col min="6" max="6" width="8.77734375" style="13" customWidth="1"/>
    <col min="7" max="7" width="9.77734375" style="13" customWidth="1"/>
    <col min="8" max="8" width="4.99609375" style="13" customWidth="1"/>
    <col min="9" max="9" width="9.21484375" style="13" customWidth="1"/>
    <col min="10" max="10" width="9.77734375" style="13" customWidth="1"/>
    <col min="11" max="11" width="3.77734375" style="13" customWidth="1"/>
    <col min="12" max="12" width="7.77734375" style="13" customWidth="1"/>
    <col min="13" max="13" width="9.77734375" style="13" customWidth="1"/>
    <col min="14" max="16384" width="9.6640625" style="13" customWidth="1"/>
  </cols>
  <sheetData>
    <row r="1" spans="1:13" ht="20.25">
      <c r="A1" s="228" t="s">
        <v>15</v>
      </c>
      <c r="B1" s="30"/>
      <c r="C1" s="30"/>
      <c r="D1" s="30"/>
      <c r="E1" s="30"/>
      <c r="F1" s="30"/>
      <c r="G1" s="30"/>
      <c r="H1" s="30"/>
      <c r="I1" s="30"/>
      <c r="J1" s="30"/>
      <c r="K1" s="30"/>
      <c r="L1" s="30"/>
      <c r="M1" s="30"/>
    </row>
    <row r="2" spans="1:13" ht="18.75">
      <c r="A2" s="225"/>
      <c r="B2" s="30"/>
      <c r="C2" s="30"/>
      <c r="D2" s="30"/>
      <c r="E2" s="30"/>
      <c r="F2" s="30"/>
      <c r="G2" s="30"/>
      <c r="H2" s="30"/>
      <c r="I2" s="30"/>
      <c r="J2" s="30"/>
      <c r="K2" s="30"/>
      <c r="L2" s="30"/>
      <c r="M2" s="30"/>
    </row>
    <row r="3" spans="1:13" ht="15.75">
      <c r="A3" s="30"/>
      <c r="B3" s="30"/>
      <c r="C3" s="30"/>
      <c r="D3" s="30"/>
      <c r="E3" s="30"/>
      <c r="F3" s="30"/>
      <c r="G3" s="30"/>
      <c r="H3" s="30"/>
      <c r="I3" s="30"/>
      <c r="J3" s="30"/>
      <c r="K3" s="30"/>
      <c r="L3" s="30"/>
      <c r="M3" s="30"/>
    </row>
    <row r="4" spans="1:13" ht="20.25">
      <c r="A4" s="226" t="s">
        <v>35</v>
      </c>
      <c r="B4" s="34"/>
      <c r="C4" s="34"/>
      <c r="D4" s="34"/>
      <c r="E4" s="34"/>
      <c r="F4" s="34"/>
      <c r="G4" s="34"/>
      <c r="H4" s="34"/>
      <c r="I4" s="34"/>
      <c r="J4" s="34"/>
      <c r="K4" s="34"/>
      <c r="L4" s="34"/>
      <c r="M4" s="34"/>
    </row>
    <row r="5" spans="1:13" ht="18.75">
      <c r="A5" s="227" t="str">
        <f>+'(B) Sum of Req '!A4</f>
        <v>Office of Community Oriented Policing Services</v>
      </c>
      <c r="B5" s="34"/>
      <c r="C5" s="34"/>
      <c r="D5" s="34"/>
      <c r="E5" s="35"/>
      <c r="F5" s="34"/>
      <c r="G5" s="34"/>
      <c r="H5" s="34"/>
      <c r="I5" s="34"/>
      <c r="J5" s="34"/>
      <c r="K5" s="34"/>
      <c r="L5" s="34"/>
      <c r="M5" s="34"/>
    </row>
    <row r="6" spans="1:13" ht="18.75">
      <c r="A6" s="227" t="str">
        <f>+'(B) Sum of Req '!A5</f>
        <v>Salaries and Expenses</v>
      </c>
      <c r="B6" s="34"/>
      <c r="C6" s="34"/>
      <c r="D6" s="34"/>
      <c r="E6" s="35"/>
      <c r="F6" s="34"/>
      <c r="G6" s="34"/>
      <c r="H6" s="34"/>
      <c r="I6" s="34"/>
      <c r="J6" s="34"/>
      <c r="K6" s="34"/>
      <c r="L6" s="34"/>
      <c r="M6" s="34"/>
    </row>
    <row r="7" spans="1:13" ht="15.75">
      <c r="A7" s="34"/>
      <c r="B7" s="34"/>
      <c r="C7" s="34"/>
      <c r="D7" s="34"/>
      <c r="E7" s="35"/>
      <c r="F7" s="34"/>
      <c r="G7" s="34"/>
      <c r="H7" s="34"/>
      <c r="I7" s="34"/>
      <c r="J7" s="34"/>
      <c r="K7" s="34"/>
      <c r="L7" s="34"/>
      <c r="M7" s="34"/>
    </row>
    <row r="8" spans="1:13" ht="16.5" thickBot="1">
      <c r="A8" s="30" t="s">
        <v>21</v>
      </c>
      <c r="B8" s="30"/>
      <c r="C8" s="30"/>
      <c r="D8" s="30"/>
      <c r="E8" s="30"/>
      <c r="F8" s="30"/>
      <c r="G8" s="30"/>
      <c r="H8" s="30"/>
      <c r="I8" s="30"/>
      <c r="J8" s="30"/>
      <c r="K8" s="30"/>
      <c r="L8" s="30"/>
      <c r="M8" s="30"/>
    </row>
    <row r="9" spans="1:13" ht="15.75">
      <c r="A9" s="340"/>
      <c r="B9" s="341"/>
      <c r="C9" s="624"/>
      <c r="D9" s="625"/>
      <c r="E9" s="626"/>
      <c r="F9" s="624"/>
      <c r="G9" s="625"/>
      <c r="H9" s="626"/>
      <c r="I9" s="342"/>
      <c r="J9" s="343"/>
      <c r="K9" s="343"/>
      <c r="L9" s="342"/>
      <c r="M9" s="344"/>
    </row>
    <row r="10" spans="1:13" ht="15.75">
      <c r="A10" s="212"/>
      <c r="B10" s="111"/>
      <c r="C10" s="627" t="s">
        <v>96</v>
      </c>
      <c r="D10" s="628"/>
      <c r="E10" s="629"/>
      <c r="F10" s="627" t="s">
        <v>65</v>
      </c>
      <c r="G10" s="628"/>
      <c r="H10" s="629"/>
      <c r="I10" s="218" t="s">
        <v>234</v>
      </c>
      <c r="J10" s="217"/>
      <c r="K10" s="217"/>
      <c r="L10" s="218" t="s">
        <v>147</v>
      </c>
      <c r="M10" s="220"/>
    </row>
    <row r="11" spans="1:13" ht="16.5" thickBot="1">
      <c r="A11" s="214" t="s">
        <v>158</v>
      </c>
      <c r="B11" s="215"/>
      <c r="C11" s="219" t="s">
        <v>20</v>
      </c>
      <c r="D11" s="216" t="s">
        <v>22</v>
      </c>
      <c r="E11" s="215"/>
      <c r="F11" s="219" t="s">
        <v>20</v>
      </c>
      <c r="G11" s="216" t="s">
        <v>22</v>
      </c>
      <c r="H11" s="215"/>
      <c r="I11" s="219" t="s">
        <v>20</v>
      </c>
      <c r="J11" s="216" t="s">
        <v>22</v>
      </c>
      <c r="K11" s="215"/>
      <c r="L11" s="219" t="s">
        <v>20</v>
      </c>
      <c r="M11" s="221" t="s">
        <v>22</v>
      </c>
    </row>
    <row r="12" spans="1:13" ht="15.75">
      <c r="A12" s="332" t="s">
        <v>202</v>
      </c>
      <c r="B12" s="230" t="s">
        <v>21</v>
      </c>
      <c r="C12" s="231">
        <v>1</v>
      </c>
      <c r="D12" s="230"/>
      <c r="E12" s="230"/>
      <c r="F12" s="231">
        <v>1</v>
      </c>
      <c r="G12" s="230"/>
      <c r="H12" s="230"/>
      <c r="I12" s="231">
        <v>1</v>
      </c>
      <c r="J12" s="230"/>
      <c r="K12" s="230"/>
      <c r="L12" s="231">
        <f aca="true" t="shared" si="0" ref="L12:L27">I12-F12</f>
        <v>0</v>
      </c>
      <c r="M12" s="232"/>
    </row>
    <row r="13" spans="1:13" ht="15.75">
      <c r="A13" s="229" t="s">
        <v>194</v>
      </c>
      <c r="B13" s="230" t="s">
        <v>21</v>
      </c>
      <c r="C13" s="231">
        <v>19</v>
      </c>
      <c r="D13" s="230"/>
      <c r="E13" s="230"/>
      <c r="F13" s="231">
        <v>17</v>
      </c>
      <c r="G13" s="230"/>
      <c r="H13" s="230"/>
      <c r="I13" s="231">
        <v>18</v>
      </c>
      <c r="J13" s="230"/>
      <c r="K13" s="230"/>
      <c r="L13" s="231">
        <f t="shared" si="0"/>
        <v>1</v>
      </c>
      <c r="M13" s="232"/>
    </row>
    <row r="14" spans="1:13" ht="15.75">
      <c r="A14" s="229" t="s">
        <v>195</v>
      </c>
      <c r="B14" s="230" t="s">
        <v>21</v>
      </c>
      <c r="C14" s="231">
        <v>23</v>
      </c>
      <c r="D14" s="230"/>
      <c r="E14" s="230"/>
      <c r="F14" s="231">
        <v>25</v>
      </c>
      <c r="G14" s="230"/>
      <c r="H14" s="230"/>
      <c r="I14" s="231">
        <v>25</v>
      </c>
      <c r="J14" s="230"/>
      <c r="K14" s="230"/>
      <c r="L14" s="231">
        <f t="shared" si="0"/>
        <v>0</v>
      </c>
      <c r="M14" s="232"/>
    </row>
    <row r="15" spans="1:13" ht="15.75">
      <c r="A15" s="229" t="s">
        <v>196</v>
      </c>
      <c r="B15" s="230" t="s">
        <v>21</v>
      </c>
      <c r="C15" s="231">
        <v>35</v>
      </c>
      <c r="D15" s="230"/>
      <c r="E15" s="230"/>
      <c r="F15" s="231">
        <v>34</v>
      </c>
      <c r="G15" s="230"/>
      <c r="H15" s="230"/>
      <c r="I15" s="231">
        <v>54</v>
      </c>
      <c r="J15" s="230"/>
      <c r="K15" s="230"/>
      <c r="L15" s="231">
        <f t="shared" si="0"/>
        <v>20</v>
      </c>
      <c r="M15" s="232"/>
    </row>
    <row r="16" spans="1:13" ht="15.75">
      <c r="A16" s="229" t="s">
        <v>197</v>
      </c>
      <c r="B16" s="230" t="s">
        <v>21</v>
      </c>
      <c r="C16" s="231">
        <v>36</v>
      </c>
      <c r="D16" s="230"/>
      <c r="E16" s="230"/>
      <c r="F16" s="231">
        <v>34</v>
      </c>
      <c r="G16" s="230"/>
      <c r="H16" s="230"/>
      <c r="I16" s="231">
        <v>53</v>
      </c>
      <c r="J16" s="230"/>
      <c r="K16" s="230"/>
      <c r="L16" s="231">
        <f t="shared" si="0"/>
        <v>19</v>
      </c>
      <c r="M16" s="232"/>
    </row>
    <row r="17" spans="1:13" ht="15.75">
      <c r="A17" s="229" t="s">
        <v>198</v>
      </c>
      <c r="B17" s="230" t="s">
        <v>21</v>
      </c>
      <c r="C17" s="231">
        <v>15</v>
      </c>
      <c r="D17" s="230"/>
      <c r="E17" s="230"/>
      <c r="F17" s="231">
        <v>9</v>
      </c>
      <c r="G17" s="230"/>
      <c r="H17" s="230"/>
      <c r="I17" s="231">
        <v>4</v>
      </c>
      <c r="J17" s="230"/>
      <c r="K17" s="230"/>
      <c r="L17" s="231">
        <f t="shared" si="0"/>
        <v>-5</v>
      </c>
      <c r="M17" s="232"/>
    </row>
    <row r="18" spans="1:13" ht="15.75">
      <c r="A18" s="229" t="s">
        <v>199</v>
      </c>
      <c r="B18" s="230" t="s">
        <v>21</v>
      </c>
      <c r="C18" s="231">
        <v>0</v>
      </c>
      <c r="D18" s="230"/>
      <c r="E18" s="230"/>
      <c r="F18" s="231">
        <v>0</v>
      </c>
      <c r="G18" s="230"/>
      <c r="H18" s="230"/>
      <c r="I18" s="231">
        <v>0</v>
      </c>
      <c r="J18" s="230"/>
      <c r="K18" s="230"/>
      <c r="L18" s="231">
        <f t="shared" si="0"/>
        <v>0</v>
      </c>
      <c r="M18" s="232"/>
    </row>
    <row r="19" spans="1:13" ht="15.75">
      <c r="A19" s="229" t="s">
        <v>200</v>
      </c>
      <c r="B19" s="230" t="s">
        <v>21</v>
      </c>
      <c r="C19" s="231">
        <v>4</v>
      </c>
      <c r="D19" s="230"/>
      <c r="E19" s="230"/>
      <c r="F19" s="231">
        <v>11</v>
      </c>
      <c r="G19" s="230"/>
      <c r="H19" s="230"/>
      <c r="I19" s="231">
        <v>6</v>
      </c>
      <c r="J19" s="230"/>
      <c r="K19" s="230"/>
      <c r="L19" s="231">
        <f t="shared" si="0"/>
        <v>-5</v>
      </c>
      <c r="M19" s="232"/>
    </row>
    <row r="20" spans="1:13" ht="15.75">
      <c r="A20" s="229" t="s">
        <v>193</v>
      </c>
      <c r="B20" s="230" t="s">
        <v>21</v>
      </c>
      <c r="C20" s="231">
        <v>4</v>
      </c>
      <c r="D20" s="230"/>
      <c r="E20" s="230"/>
      <c r="F20" s="231">
        <v>5</v>
      </c>
      <c r="G20" s="230"/>
      <c r="H20" s="230"/>
      <c r="I20" s="231">
        <v>5</v>
      </c>
      <c r="J20" s="230"/>
      <c r="K20" s="230"/>
      <c r="L20" s="231">
        <f t="shared" si="0"/>
        <v>0</v>
      </c>
      <c r="M20" s="232"/>
    </row>
    <row r="21" spans="1:13" ht="15.75">
      <c r="A21" s="229" t="s">
        <v>229</v>
      </c>
      <c r="B21" s="230" t="s">
        <v>21</v>
      </c>
      <c r="C21" s="231">
        <v>0</v>
      </c>
      <c r="D21" s="230"/>
      <c r="E21" s="230"/>
      <c r="F21" s="231">
        <v>26</v>
      </c>
      <c r="G21" s="230"/>
      <c r="H21" s="230"/>
      <c r="I21" s="231">
        <v>0</v>
      </c>
      <c r="J21" s="230"/>
      <c r="K21" s="230"/>
      <c r="L21" s="231">
        <f t="shared" si="0"/>
        <v>-26</v>
      </c>
      <c r="M21" s="232"/>
    </row>
    <row r="22" spans="1:13" ht="15.75">
      <c r="A22" s="229" t="s">
        <v>228</v>
      </c>
      <c r="B22" s="230" t="s">
        <v>21</v>
      </c>
      <c r="C22" s="231">
        <v>0</v>
      </c>
      <c r="D22" s="230"/>
      <c r="E22" s="230"/>
      <c r="F22" s="231">
        <v>22</v>
      </c>
      <c r="G22" s="230"/>
      <c r="H22" s="230"/>
      <c r="I22" s="231">
        <v>0</v>
      </c>
      <c r="J22" s="230"/>
      <c r="K22" s="230"/>
      <c r="L22" s="231">
        <f t="shared" si="0"/>
        <v>-22</v>
      </c>
      <c r="M22" s="232"/>
    </row>
    <row r="23" spans="1:13" ht="15.75">
      <c r="A23" s="229" t="s">
        <v>201</v>
      </c>
      <c r="B23" s="230" t="s">
        <v>21</v>
      </c>
      <c r="C23" s="231">
        <v>0</v>
      </c>
      <c r="D23" s="230"/>
      <c r="E23" s="230"/>
      <c r="F23" s="231">
        <v>18</v>
      </c>
      <c r="G23" s="230"/>
      <c r="H23" s="230"/>
      <c r="I23" s="231">
        <v>0</v>
      </c>
      <c r="J23" s="230"/>
      <c r="K23" s="230"/>
      <c r="L23" s="231">
        <f t="shared" si="0"/>
        <v>-18</v>
      </c>
      <c r="M23" s="232"/>
    </row>
    <row r="24" spans="1:13" ht="15.75">
      <c r="A24" s="229" t="s">
        <v>227</v>
      </c>
      <c r="B24" s="230" t="s">
        <v>21</v>
      </c>
      <c r="C24" s="231">
        <v>0</v>
      </c>
      <c r="D24" s="230"/>
      <c r="E24" s="230"/>
      <c r="F24" s="231">
        <v>0</v>
      </c>
      <c r="G24" s="230"/>
      <c r="H24" s="230"/>
      <c r="I24" s="231">
        <v>0</v>
      </c>
      <c r="J24" s="230"/>
      <c r="K24" s="230"/>
      <c r="L24" s="231">
        <f t="shared" si="0"/>
        <v>0</v>
      </c>
      <c r="M24" s="232"/>
    </row>
    <row r="25" spans="1:13" ht="15.75">
      <c r="A25" s="229" t="s">
        <v>226</v>
      </c>
      <c r="B25" s="232" t="s">
        <v>21</v>
      </c>
      <c r="C25" s="230">
        <v>0</v>
      </c>
      <c r="D25" s="230"/>
      <c r="E25" s="230"/>
      <c r="F25" s="231">
        <v>0</v>
      </c>
      <c r="G25" s="230"/>
      <c r="H25" s="230"/>
      <c r="I25" s="231">
        <v>0</v>
      </c>
      <c r="J25" s="230"/>
      <c r="K25" s="230"/>
      <c r="L25" s="231">
        <f t="shared" si="0"/>
        <v>0</v>
      </c>
      <c r="M25" s="232"/>
    </row>
    <row r="26" spans="1:13" ht="15.75">
      <c r="A26" s="229" t="s">
        <v>225</v>
      </c>
      <c r="B26" s="230"/>
      <c r="C26" s="231">
        <v>0</v>
      </c>
      <c r="D26" s="230"/>
      <c r="E26" s="230"/>
      <c r="F26" s="231">
        <v>0</v>
      </c>
      <c r="G26" s="230"/>
      <c r="H26" s="230"/>
      <c r="I26" s="231">
        <v>0</v>
      </c>
      <c r="J26" s="230"/>
      <c r="K26" s="230"/>
      <c r="L26" s="231">
        <f t="shared" si="0"/>
        <v>0</v>
      </c>
      <c r="M26" s="232"/>
    </row>
    <row r="27" spans="1:13" ht="15.75">
      <c r="A27" s="224" t="s">
        <v>224</v>
      </c>
      <c r="B27" s="113"/>
      <c r="C27" s="213">
        <v>0</v>
      </c>
      <c r="D27" s="113"/>
      <c r="E27" s="113"/>
      <c r="F27" s="213">
        <v>0</v>
      </c>
      <c r="G27" s="113"/>
      <c r="H27" s="113"/>
      <c r="I27" s="213">
        <v>0</v>
      </c>
      <c r="J27" s="113"/>
      <c r="K27" s="113"/>
      <c r="L27" s="213">
        <f t="shared" si="0"/>
        <v>0</v>
      </c>
      <c r="M27" s="222"/>
    </row>
    <row r="28" spans="1:13" ht="15.75">
      <c r="A28" s="263" t="s">
        <v>179</v>
      </c>
      <c r="B28" s="233" t="s">
        <v>21</v>
      </c>
      <c r="C28" s="264">
        <f>SUM(C12:C27)</f>
        <v>137</v>
      </c>
      <c r="D28" s="233"/>
      <c r="E28" s="233"/>
      <c r="F28" s="264">
        <f>SUM(F12:F27)</f>
        <v>202</v>
      </c>
      <c r="G28" s="233"/>
      <c r="H28" s="233"/>
      <c r="I28" s="264">
        <f>SUM(I12:I27)</f>
        <v>166</v>
      </c>
      <c r="J28" s="233"/>
      <c r="K28" s="233"/>
      <c r="L28" s="264">
        <f>SUM(L12:L27)</f>
        <v>-36</v>
      </c>
      <c r="M28" s="234"/>
    </row>
    <row r="29" spans="1:13" ht="15.75">
      <c r="A29" s="223"/>
      <c r="B29" s="111"/>
      <c r="C29" s="212"/>
      <c r="D29" s="111"/>
      <c r="E29" s="111"/>
      <c r="F29" s="212"/>
      <c r="G29" s="111"/>
      <c r="H29" s="111"/>
      <c r="I29" s="212"/>
      <c r="J29" s="111"/>
      <c r="K29" s="111"/>
      <c r="L29" s="212"/>
      <c r="M29" s="112"/>
    </row>
    <row r="30" spans="1:13" ht="15.75">
      <c r="A30" s="265" t="s">
        <v>121</v>
      </c>
      <c r="B30" s="230"/>
      <c r="C30" s="231"/>
      <c r="D30" s="331">
        <v>142324</v>
      </c>
      <c r="E30" s="230"/>
      <c r="F30" s="231"/>
      <c r="G30" s="331">
        <v>142324</v>
      </c>
      <c r="H30" s="230"/>
      <c r="I30" s="159"/>
      <c r="J30" s="331">
        <v>142324</v>
      </c>
      <c r="K30" s="230"/>
      <c r="L30" s="231"/>
      <c r="M30" s="232"/>
    </row>
    <row r="31" spans="1:13" ht="15.75">
      <c r="A31" s="265" t="s">
        <v>180</v>
      </c>
      <c r="B31" s="230"/>
      <c r="C31" s="235"/>
      <c r="D31" s="552">
        <v>75473</v>
      </c>
      <c r="E31" s="230"/>
      <c r="F31" s="231"/>
      <c r="G31" s="552">
        <v>62697</v>
      </c>
      <c r="H31" s="230"/>
      <c r="I31" s="159"/>
      <c r="J31" s="552">
        <v>79305</v>
      </c>
      <c r="K31" s="230"/>
      <c r="L31" s="231"/>
      <c r="M31" s="232"/>
    </row>
    <row r="32" spans="1:13" ht="16.5" thickBot="1">
      <c r="A32" s="345" t="s">
        <v>181</v>
      </c>
      <c r="B32" s="346"/>
      <c r="C32" s="347"/>
      <c r="D32" s="553">
        <v>12.7</v>
      </c>
      <c r="E32" s="348"/>
      <c r="F32" s="349"/>
      <c r="G32" s="553">
        <v>10.43</v>
      </c>
      <c r="H32" s="348"/>
      <c r="I32" s="349"/>
      <c r="J32" s="553">
        <v>12.7</v>
      </c>
      <c r="K32" s="346"/>
      <c r="L32" s="350"/>
      <c r="M32" s="351"/>
    </row>
    <row r="33" spans="1:13" ht="15.75">
      <c r="A33" s="33"/>
      <c r="B33" s="30"/>
      <c r="C33" s="30"/>
      <c r="D33" s="30"/>
      <c r="E33" s="30"/>
      <c r="F33" s="30"/>
      <c r="G33" s="30"/>
      <c r="H33" s="30"/>
      <c r="I33" s="36"/>
      <c r="J33" s="36"/>
      <c r="K33" s="30"/>
      <c r="L33" s="30"/>
      <c r="M33" s="30"/>
    </row>
    <row r="34" spans="1:13" ht="15.75">
      <c r="A34" s="30"/>
      <c r="B34" s="30"/>
      <c r="C34" s="30"/>
      <c r="D34" s="30"/>
      <c r="E34" s="30"/>
      <c r="F34" s="30"/>
      <c r="G34" s="30"/>
      <c r="H34" s="30"/>
      <c r="I34" s="30"/>
      <c r="J34" s="30"/>
      <c r="K34" s="30"/>
      <c r="L34" s="30"/>
      <c r="M34" s="30"/>
    </row>
  </sheetData>
  <mergeCells count="4">
    <mergeCell ref="C9:E9"/>
    <mergeCell ref="C10:E10"/>
    <mergeCell ref="F10:H10"/>
    <mergeCell ref="F9:H9"/>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