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510" windowWidth="10830" windowHeight="6375" tabRatio="798" activeTab="0"/>
  </bookViews>
  <sheets>
    <sheet name="(A) Org Chart" sheetId="1" r:id="rId1"/>
    <sheet name="(B) Sum of Req " sheetId="2" r:id="rId2"/>
    <sheet name="(C) Increases Offsets" sheetId="3" r:id="rId3"/>
    <sheet name="(D) Strat Goal &amp; Obj" sheetId="4" r:id="rId4"/>
    <sheet name="(E) ATB Justification" sheetId="5" r:id="rId5"/>
    <sheet name="(F) 2006 XWalk" sheetId="6" r:id="rId6"/>
    <sheet name="(G) 2007 XWalk" sheetId="7" r:id="rId7"/>
    <sheet name="(H) Reimb Resources" sheetId="8" r:id="rId8"/>
    <sheet name="(I) Perm Positions" sheetId="9" r:id="rId9"/>
    <sheet name="(J) Financial Analysis" sheetId="10" r:id="rId10"/>
    <sheet name="(K) Sum by Grade" sheetId="11" r:id="rId11"/>
    <sheet name="(L) Sum by OC" sheetId="12" r:id="rId12"/>
    <sheet name="(M) Studies" sheetId="13" r:id="rId13"/>
  </sheets>
  <externalReferences>
    <externalReference r:id="rId16"/>
    <externalReference r:id="rId17"/>
    <externalReference r:id="rId18"/>
    <externalReference r:id="rId19"/>
  </externalReferences>
  <definedNames>
    <definedName name="ATTORNEYSUPP" localSheetId="1">#REF!</definedName>
    <definedName name="ATTORNEYSUPP">#REF!</definedName>
    <definedName name="DL" localSheetId="1">'(B) Sum of Req '!$A$3:$AL$82</definedName>
    <definedName name="DL">#REF!</definedName>
    <definedName name="EXECSUPP" localSheetId="1">'(B) Sum of Req '!#REF!</definedName>
    <definedName name="EXECSUPP" localSheetId="9">'[3]Sum of Req'!#REF!</definedName>
    <definedName name="EXECSUPP">#REF!</definedName>
    <definedName name="GAROLLUP" localSheetId="1">'(B) Sum of Req '!#REF!</definedName>
    <definedName name="GAROLLUP" localSheetId="7">'[2]SumReq'!#REF!</definedName>
    <definedName name="GAROLLUP" localSheetId="9">'[3]Sum of Req'!#REF!</definedName>
    <definedName name="GAROLLUP">#REF!</definedName>
    <definedName name="hlhl0" localSheetId="4">'(E) ATB Justification'!#REF!</definedName>
    <definedName name="INTEL" localSheetId="1">'(B) Sum of Req '!#REF!</definedName>
    <definedName name="INTEL" localSheetId="9">'[3]Sum of Req'!#REF!</definedName>
    <definedName name="INTEL">#REF!</definedName>
    <definedName name="JMD" localSheetId="1">'(B) Sum of Req '!#REF!</definedName>
    <definedName name="JMD" localSheetId="9">'[3]Sum of Req'!#REF!</definedName>
    <definedName name="JMD">#REF!</definedName>
    <definedName name="OLE_LINK7" localSheetId="4">'(E) ATB Justification'!#REF!</definedName>
    <definedName name="PART">#REF!</definedName>
    <definedName name="POSBYCAT" localSheetId="1">#REF!</definedName>
    <definedName name="POSBYCAT" localSheetId="9">'[3]Summ Atty Agt'!#REF!</definedName>
    <definedName name="POSBYCAT">#REF!</definedName>
    <definedName name="_xlnm.Print_Area" localSheetId="0">'(A) Org Chart'!$A$1:$N$28</definedName>
    <definedName name="_xlnm.Print_Area" localSheetId="1">'(B) Sum of Req '!$A$1:$AH$92</definedName>
    <definedName name="_xlnm.Print_Area" localSheetId="2">'(C) Increases Offsets'!$A$1:$G$23</definedName>
    <definedName name="_xlnm.Print_Area" localSheetId="3">'(D) Strat Goal &amp; Obj'!$A$1:$S$19</definedName>
    <definedName name="_xlnm.Print_Area" localSheetId="4">'(E) ATB Justification'!$A$1:$O$47</definedName>
    <definedName name="_xlnm.Print_Area" localSheetId="5">'(F) 2006 XWalk'!$A$1:$Y$32</definedName>
    <definedName name="_xlnm.Print_Area" localSheetId="6">'(G) 2007 XWalk'!$A$1:$U$30</definedName>
    <definedName name="_xlnm.Print_Area" localSheetId="7">'(H) Reimb Resources'!$A$1:$R$19</definedName>
    <definedName name="_xlnm.Print_Area" localSheetId="8">'(I) Perm Positions'!$A$1:$O$28</definedName>
    <definedName name="_xlnm.Print_Area" localSheetId="9">'(J) Financial Analysis'!$A$1:$L$38</definedName>
    <definedName name="_xlnm.Print_Area" localSheetId="10">'(K) Sum by Grade'!$B$1:$N$33</definedName>
    <definedName name="_xlnm.Print_Area" localSheetId="11">'(L) Sum by OC'!$A$1:$P$48</definedName>
    <definedName name="REIMPRO" localSheetId="7">'(H) Reimb Resources'!$A$1:$R$18</definedName>
    <definedName name="REIMPRO">#REF!</definedName>
    <definedName name="REIMSOR" localSheetId="7">'(H) Reimb Resources'!#REF!</definedName>
    <definedName name="REIMSOR">#REF!</definedName>
  </definedNames>
  <calcPr fullCalcOnLoad="1"/>
</workbook>
</file>

<file path=xl/comments12.xml><?xml version="1.0" encoding="utf-8"?>
<comments xmlns="http://schemas.openxmlformats.org/spreadsheetml/2006/main">
  <authors>
    <author>Tax Division</author>
  </authors>
  <commentList>
    <comment ref="AD26" authorId="0">
      <text>
        <r>
          <rPr>
            <b/>
            <sz val="8"/>
            <rFont val="Tahoma"/>
            <family val="0"/>
          </rPr>
          <t>Tax Division:</t>
        </r>
        <r>
          <rPr>
            <sz val="8"/>
            <rFont val="Tahoma"/>
            <family val="0"/>
          </rPr>
          <t xml:space="preserve">
FY07 rent est from FASS</t>
        </r>
      </text>
    </comment>
  </commentList>
</comments>
</file>

<file path=xl/sharedStrings.xml><?xml version="1.0" encoding="utf-8"?>
<sst xmlns="http://schemas.openxmlformats.org/spreadsheetml/2006/main" count="536" uniqueCount="298">
  <si>
    <t xml:space="preserve">   J: Financial Analysis of Program Changes</t>
  </si>
  <si>
    <t>I: Detail of Permanent Positions by Category</t>
  </si>
  <si>
    <t>H: Summary of Reimbursable Resources</t>
  </si>
  <si>
    <t>F: Crosswalk of 2006 Availability</t>
  </si>
  <si>
    <t>E.  Justification for Base Adjustments</t>
  </si>
  <si>
    <t>D: Resources by DOJ Strategic Goal and Strategic Objective</t>
  </si>
  <si>
    <t>C: Program Increases/Offsets By Decision Unit</t>
  </si>
  <si>
    <t>B: Summary of Requirements</t>
  </si>
  <si>
    <t>Non-recurrals [list all]</t>
  </si>
  <si>
    <t>2006 Enacted</t>
  </si>
  <si>
    <t>Unobligated balance, start of year [-]</t>
  </si>
  <si>
    <t>Unobligated balance, end of year [+]</t>
  </si>
  <si>
    <t>Recoveries of prior year obligations [-]</t>
  </si>
  <si>
    <t xml:space="preserve">     Obligated balance, start of year [+]</t>
  </si>
  <si>
    <t xml:space="preserve">     Obligated balance, end of year [-]</t>
  </si>
  <si>
    <t>2006 Enacted (with Rescissions, direct only)</t>
  </si>
  <si>
    <t xml:space="preserve">  Total, 2008 program changes requested</t>
  </si>
  <si>
    <t>Unobligated Balances Carried Forward</t>
  </si>
  <si>
    <t>/Recoveries</t>
  </si>
  <si>
    <t>Reallocations</t>
  </si>
  <si>
    <t>Transfers. The Attorney General authorized the transfer of $332,000 from Tax Division's account to provide funds needed for U.S. Attorney's,  reprogramming approved by Congress in FY 2005.</t>
  </si>
  <si>
    <t>Reallocations:  Funds distributed from GLA's ALS account to Tax Division's ALS account</t>
  </si>
  <si>
    <t>Unobligated Balances.  Funds were carried over from FY 2005 from the ALS no year account.  The Tax Division brought forward $674,000 from funds provided in 2005 for ALS.</t>
  </si>
  <si>
    <t xml:space="preserve">Unobligated Balances.  Funds were carried over from FY 2006 from the ALS account.  </t>
  </si>
  <si>
    <t>Internal Revenue Service</t>
  </si>
  <si>
    <t>Crosswalk of 2007 Availability</t>
  </si>
  <si>
    <t>2007 Availability</t>
  </si>
  <si>
    <t>Total Adjustments to Base and Technical Adjustments</t>
  </si>
  <si>
    <t>Adjustments to Base and Technical Adjustments</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</si>
  <si>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</si>
  <si>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</si>
  <si>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</si>
  <si>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</si>
  <si>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</si>
  <si>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</si>
  <si>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</si>
  <si>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</si>
  <si>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</si>
  <si>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</si>
  <si>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</si>
  <si>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</si>
  <si>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Authorized</t>
  </si>
  <si>
    <t>Reimbursable</t>
  </si>
  <si>
    <t>Program</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</si>
  <si>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</si>
  <si>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</si>
  <si>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</si>
  <si>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</si>
  <si>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</si>
  <si>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</si>
  <si>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</si>
  <si>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</si>
  <si>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</si>
  <si>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</si>
  <si>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</si>
  <si>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</si>
  <si>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</si>
  <si>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25.2 Other services</t>
  </si>
  <si>
    <t>26.0  Supplies and materials</t>
  </si>
  <si>
    <t>31.0  Equipment</t>
  </si>
  <si>
    <t xml:space="preserve">          Total obligations</t>
  </si>
  <si>
    <t xml:space="preserve">          Total requirements</t>
  </si>
  <si>
    <t xml:space="preserve">     Total obligations</t>
  </si>
  <si>
    <t xml:space="preserve">     Recoveries of prior year obligations</t>
  </si>
  <si>
    <t xml:space="preserve">          Outlays</t>
  </si>
  <si>
    <t>11.3  Other than full-time permanent</t>
  </si>
  <si>
    <t xml:space="preserve">     Total, appropriated positions</t>
  </si>
  <si>
    <t>SES</t>
  </si>
  <si>
    <t>GS-15</t>
  </si>
  <si>
    <t>GS-14</t>
  </si>
  <si>
    <t>GS-9</t>
  </si>
  <si>
    <t>GS-7</t>
  </si>
  <si>
    <t>Personnel benefits</t>
  </si>
  <si>
    <t>Transportation of things</t>
  </si>
  <si>
    <t>Equipment</t>
  </si>
  <si>
    <t>Purchases of goods &amp; services from Government accounts</t>
  </si>
  <si>
    <t>Travel and transportation of persons</t>
  </si>
  <si>
    <t>GSA rent</t>
  </si>
  <si>
    <t>Communication, rents, and utilities</t>
  </si>
  <si>
    <t>Other services</t>
  </si>
  <si>
    <t>Supplies and materials</t>
  </si>
  <si>
    <t>Operation and maintenance of equipment</t>
  </si>
  <si>
    <t>Average GS Salary</t>
  </si>
  <si>
    <t>Average GS Grade</t>
  </si>
  <si>
    <t>Object Classes</t>
  </si>
  <si>
    <t>Other Object Classes:</t>
  </si>
  <si>
    <t>Relation of Obligation to Outlays:</t>
  </si>
  <si>
    <t>Summary of Reimbursable Resources</t>
  </si>
  <si>
    <t>Decision Unit 1</t>
  </si>
  <si>
    <t>Summary of Requirements by Object Class</t>
  </si>
  <si>
    <t>Overtime</t>
  </si>
  <si>
    <t>Technical Adjustments</t>
  </si>
  <si>
    <t>Program Changes</t>
  </si>
  <si>
    <t>Increases [list all]</t>
  </si>
  <si>
    <t>Total Program Changes</t>
  </si>
  <si>
    <t>Subtotal Offsets</t>
  </si>
  <si>
    <t>Travel</t>
  </si>
  <si>
    <r>
      <t>Annualization of additional positions approved in 2006 and 2007</t>
    </r>
    <r>
      <rPr>
        <sz val="9"/>
        <rFont val="Times New Roman"/>
        <family val="1"/>
      </rPr>
      <t xml:space="preserve">.  This provides for the annualization of no additional positions appropriated in 2006 and 32 additional positions requested in the 2007 President's budget.  Annualization of new positions extends to 3 years to provide for entry level funding in the first year with a 2-year progression to the journeyman level.  For 2006 increases, this request includes an increase of </t>
    </r>
    <r>
      <rPr>
        <u val="single"/>
        <sz val="9"/>
        <rFont val="Times New Roman"/>
        <family val="1"/>
      </rPr>
      <t>$0</t>
    </r>
    <r>
      <rPr>
        <sz val="9"/>
        <rFont val="Times New Roman"/>
        <family val="1"/>
      </rPr>
      <t xml:space="preserve"> for full-year payroll costs associated with these additional positions.   For 2007, this request includes a decrease of </t>
    </r>
    <r>
      <rPr>
        <u val="single"/>
        <sz val="9"/>
        <rFont val="Times New Roman"/>
        <family val="1"/>
      </rPr>
      <t>$0</t>
    </r>
    <r>
      <rPr>
        <sz val="9"/>
        <rFont val="Times New Roman"/>
        <family val="1"/>
      </rPr>
      <t xml:space="preserve"> for one-time items associated with the increased positions, and an increase of </t>
    </r>
    <r>
      <rPr>
        <u val="single"/>
        <sz val="9"/>
        <rFont val="Times New Roman"/>
        <family val="1"/>
      </rPr>
      <t>$1,747,000</t>
    </r>
    <r>
      <rPr>
        <sz val="9"/>
        <rFont val="Times New Roman"/>
        <family val="1"/>
      </rPr>
      <t xml:space="preserve"> for full-year costs associated with these additional positions, for a net increase of </t>
    </r>
    <r>
      <rPr>
        <u val="single"/>
        <sz val="9"/>
        <rFont val="Times New Roman"/>
        <family val="1"/>
      </rPr>
      <t>$1,747,000</t>
    </r>
    <r>
      <rPr>
        <sz val="9"/>
        <rFont val="Times New Roman"/>
        <family val="1"/>
      </rPr>
      <t xml:space="preserve">. </t>
    </r>
  </si>
  <si>
    <t>Annual salary rate of 32 new positions</t>
  </si>
  <si>
    <r>
      <t>Changes in Compensable Days</t>
    </r>
    <r>
      <rPr>
        <sz val="9"/>
        <rFont val="Times New Roman"/>
        <family val="1"/>
      </rPr>
      <t xml:space="preserve">:  The increased costs of two more compensable days in FY 2008 compared to FY 2007 is calculated by dividing the FY 2007 estimated personnel compensation </t>
    </r>
    <r>
      <rPr>
        <u val="single"/>
        <sz val="9"/>
        <rFont val="Times New Roman"/>
        <family val="1"/>
      </rPr>
      <t>$49,224,000</t>
    </r>
    <r>
      <rPr>
        <sz val="9"/>
        <rFont val="Times New Roman"/>
        <family val="1"/>
      </rPr>
      <t xml:space="preserve"> and applicable benefits </t>
    </r>
    <r>
      <rPr>
        <u val="single"/>
        <sz val="9"/>
        <rFont val="Times New Roman"/>
        <family val="1"/>
      </rPr>
      <t>$9,224,000</t>
    </r>
    <r>
      <rPr>
        <sz val="9"/>
        <rFont val="Times New Roman"/>
        <family val="1"/>
      </rPr>
      <t xml:space="preserve"> by 260 compensable days.  The cost increase of two compensable days is </t>
    </r>
    <r>
      <rPr>
        <u val="single"/>
        <sz val="9"/>
        <rFont val="Times New Roman"/>
        <family val="1"/>
      </rPr>
      <t>$449,000</t>
    </r>
    <r>
      <rPr>
        <sz val="9"/>
        <rFont val="Times New Roman"/>
        <family val="1"/>
      </rPr>
      <t>.</t>
    </r>
  </si>
  <si>
    <r>
      <t>Health Insurance</t>
    </r>
    <r>
      <rPr>
        <sz val="9"/>
        <rFont val="Times New Roman"/>
        <family val="1"/>
      </rPr>
      <t xml:space="preserve">:  Effective January 2006, this component's contribution to Federal employees' health insurance premiums increased by </t>
    </r>
    <r>
      <rPr>
        <u val="single"/>
        <sz val="9"/>
        <rFont val="Times New Roman"/>
        <family val="1"/>
      </rPr>
      <t>5.1</t>
    </r>
    <r>
      <rPr>
        <sz val="9"/>
        <rFont val="Times New Roman"/>
        <family val="1"/>
      </rPr>
      <t xml:space="preserve"> percent.  Applied against the 2007 estimate of </t>
    </r>
    <r>
      <rPr>
        <u val="single"/>
        <sz val="9"/>
        <rFont val="Times New Roman"/>
        <family val="1"/>
      </rPr>
      <t>$2,522,000</t>
    </r>
    <r>
      <rPr>
        <sz val="9"/>
        <rFont val="Times New Roman"/>
        <family val="1"/>
      </rPr>
      <t xml:space="preserve">, the additional amount required is </t>
    </r>
    <r>
      <rPr>
        <u val="single"/>
        <sz val="9"/>
        <rFont val="Times New Roman"/>
        <family val="1"/>
      </rPr>
      <t>$129,000</t>
    </r>
    <r>
      <rPr>
        <sz val="9"/>
        <rFont val="Times New Roman"/>
        <family val="1"/>
      </rPr>
      <t>.</t>
    </r>
  </si>
  <si>
    <r>
      <t>DHS Security Charges.</t>
    </r>
    <r>
      <rPr>
        <sz val="9"/>
        <rFont val="Times New Roman"/>
        <family val="1"/>
      </rPr>
      <t xml:space="preserve">  The Department of Homeland Security (DHS) will continue to charge Basic Security and Building Specific Security.  The requested increase of </t>
    </r>
    <r>
      <rPr>
        <u val="single"/>
        <sz val="9"/>
        <rFont val="Times New Roman"/>
        <family val="1"/>
      </rPr>
      <t>$4,000</t>
    </r>
    <r>
      <rPr>
        <sz val="9"/>
        <rFont val="Times New Roman"/>
        <family val="1"/>
      </rPr>
      <t xml:space="preserve"> is required to meet our commitment to DHS, and cost estimates were developed by DHS.</t>
    </r>
  </si>
  <si>
    <r>
      <t>Security Investigations:</t>
    </r>
    <r>
      <rPr>
        <sz val="9"/>
        <rFont val="Times New Roman"/>
        <family val="1"/>
      </rPr>
      <t xml:space="preserve">  The </t>
    </r>
    <r>
      <rPr>
        <u val="single"/>
        <sz val="9"/>
        <rFont val="Times New Roman"/>
        <family val="1"/>
      </rPr>
      <t>$19,000</t>
    </r>
    <r>
      <rPr>
        <sz val="9"/>
        <rFont val="Times New Roman"/>
        <family val="1"/>
      </rPr>
      <t xml:space="preserve"> increase reflects payments to the Office of Personnel Management for security reinvestigations for employees requiring security clearances.</t>
    </r>
  </si>
  <si>
    <r>
      <t>Employee Compensation Fund</t>
    </r>
    <r>
      <rPr>
        <sz val="9"/>
        <rFont val="Times New Roman"/>
        <family val="1"/>
      </rPr>
      <t xml:space="preserve"> -  The request reflects a decrease of </t>
    </r>
    <r>
      <rPr>
        <u val="single"/>
        <sz val="9"/>
        <rFont val="Times New Roman"/>
        <family val="1"/>
      </rPr>
      <t>$22,000</t>
    </r>
    <r>
      <rPr>
        <sz val="9"/>
        <rFont val="Times New Roman"/>
        <family val="1"/>
      </rPr>
      <t xml:space="preserve">.  The Department of Labor bills each agency for injury benefits paid on their behalf in the past year under Federal Employee Compensation Act.   </t>
    </r>
  </si>
  <si>
    <r>
      <t>Thrift Saving Plan (TSP):</t>
    </r>
    <r>
      <rPr>
        <sz val="9"/>
        <rFont val="Times New Roman"/>
        <family val="1"/>
      </rPr>
      <t xml:space="preserve">  The cost of agency contributions to the Thrift Savings Plan will also rise as FERS participation increases.  The contribution rate is 4.3 percent and the increase of the TSP is </t>
    </r>
    <r>
      <rPr>
        <u val="single"/>
        <sz val="9"/>
        <rFont val="Times New Roman"/>
        <family val="1"/>
      </rPr>
      <t>$132,000</t>
    </r>
    <r>
      <rPr>
        <sz val="9"/>
        <rFont val="Times New Roman"/>
        <family val="1"/>
      </rPr>
      <t>.</t>
    </r>
  </si>
  <si>
    <r>
      <t>General Services Administration (GSA) Rent</t>
    </r>
    <r>
      <rPr>
        <sz val="9"/>
        <rFont val="Times New Roman"/>
        <family val="1"/>
      </rPr>
      <t xml:space="preserve">.  GSA will continue to charge rental rates that approximate those charged to commercial tenants for equivalent space and related services.  The requested increase of </t>
    </r>
    <r>
      <rPr>
        <u val="single"/>
        <sz val="9"/>
        <rFont val="Times New Roman"/>
        <family val="1"/>
      </rPr>
      <t>$2,038,000</t>
    </r>
    <r>
      <rPr>
        <sz val="9"/>
        <rFont val="Times New Roman"/>
        <family val="1"/>
      </rPr>
      <t xml:space="preserve"> is required to meet our commitment to GSA.  The costs associated with GSA rent were derived through the use of an automated system, which uses the latest inventory data, including rate increases to be effective in FY 2008 for each building currently occupied by Department of Justice components, as well as the costs of new space to be occupied.  GSA provided data on the rate increases.</t>
    </r>
  </si>
  <si>
    <t>NOT APPLICABLE</t>
  </si>
  <si>
    <t>Attorneys (905)</t>
  </si>
  <si>
    <t>Paralegals / Other Law (900-998)</t>
  </si>
  <si>
    <t>GS-8, 40,612 - 52,794</t>
  </si>
  <si>
    <t>GS-15, $107,521 - 139,774</t>
  </si>
  <si>
    <t>GS-14, $91,407 - 118,828</t>
  </si>
  <si>
    <t>GS-13, $77,353 - 100,554</t>
  </si>
  <si>
    <t>GS-12, $65,048 - 84,559</t>
  </si>
  <si>
    <t>GS-11, $54,272 - 70,558</t>
  </si>
  <si>
    <t>GS-10, 49,397 - 64,213</t>
  </si>
  <si>
    <t>GS-9, $44,856 - 58,318</t>
  </si>
  <si>
    <t>GS-5, $29,604 - 38,487</t>
  </si>
  <si>
    <t>SES, $109,808 - $152,000</t>
  </si>
  <si>
    <t>Library (1400-1499)</t>
  </si>
  <si>
    <t xml:space="preserve">Total </t>
  </si>
  <si>
    <t>Pr. Changes</t>
  </si>
  <si>
    <t>A-11: Summary of Requirements by Grade</t>
  </si>
  <si>
    <t>by Decision Unit</t>
  </si>
  <si>
    <t>Less lapse (50 %)</t>
  </si>
  <si>
    <t>Carryover/</t>
  </si>
  <si>
    <t>2006-2007</t>
  </si>
  <si>
    <t>Strategic Goal and Strategic Objective</t>
  </si>
  <si>
    <t>2006 Increases ($000)</t>
  </si>
  <si>
    <t>Program Increases</t>
  </si>
  <si>
    <t>25.3 Purchases of goods &amp; services from Government accounts</t>
  </si>
  <si>
    <t xml:space="preserve">     Total Technical Adjustments</t>
  </si>
  <si>
    <t xml:space="preserve">           Subtotal Increases</t>
  </si>
  <si>
    <t>25.7 Operation and maintenance of equipment</t>
  </si>
  <si>
    <t>Crosswalk of 2006 Availability</t>
  </si>
  <si>
    <t>GS-1, $19,214 - 24,029</t>
  </si>
  <si>
    <t>GS-2, $21,602 - 27,182</t>
  </si>
  <si>
    <t>GS-3, $23,571 - 30,645</t>
  </si>
  <si>
    <t>GS-4, $26,460 - 34,402</t>
  </si>
  <si>
    <t>GS-6, $33,000 - 42,898</t>
  </si>
  <si>
    <t>GS-7, $36,671 - 47,669</t>
  </si>
  <si>
    <t>FY 2008 Program Increases/Offsets By Decision Unit</t>
  </si>
  <si>
    <t>FY 2006 Enacted</t>
  </si>
  <si>
    <t>2006 Availability</t>
  </si>
  <si>
    <t>Justification for Base Adjustments</t>
  </si>
  <si>
    <t>Net Compensation</t>
  </si>
  <si>
    <t>Associated employee benefits</t>
  </si>
  <si>
    <t>Transportation of Things</t>
  </si>
  <si>
    <t>Communications/Utilities</t>
  </si>
  <si>
    <t>Printing/Reproduction</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</si>
  <si>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</si>
  <si>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</si>
  <si>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</si>
  <si>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</si>
  <si>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</si>
  <si>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</si>
  <si>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2007 Planned</t>
  </si>
  <si>
    <t>2008 Request</t>
  </si>
  <si>
    <t>TOTAL COSTS SUBJECT TO ANNUALIZATION</t>
  </si>
  <si>
    <t>Decreases</t>
  </si>
  <si>
    <t>Location of Description</t>
  </si>
  <si>
    <t xml:space="preserve">Amount  </t>
  </si>
  <si>
    <t>Grades:</t>
  </si>
  <si>
    <t>(Dollars in Thousands)</t>
  </si>
  <si>
    <t>Salaries and Expenses</t>
  </si>
  <si>
    <t>A: Organizational Chart</t>
  </si>
  <si>
    <t>Total Offsets</t>
  </si>
  <si>
    <t>Incr/Decr</t>
  </si>
  <si>
    <t>bene</t>
  </si>
  <si>
    <t>sal</t>
  </si>
  <si>
    <t>reduced</t>
  </si>
  <si>
    <t>FY 2007 Reductions</t>
  </si>
  <si>
    <t>salary</t>
  </si>
  <si>
    <t xml:space="preserve">     Reimbursable FTE</t>
  </si>
  <si>
    <t>Other FTE:</t>
  </si>
  <si>
    <t>Total Comp. FTE</t>
  </si>
  <si>
    <t>Total FTE</t>
  </si>
  <si>
    <t>Reimbursable FTE</t>
  </si>
  <si>
    <t>Other FTE</t>
  </si>
  <si>
    <t>Total Compensable FTE</t>
  </si>
  <si>
    <t>Headquarters (Washington, D.C.)</t>
  </si>
  <si>
    <t>Summary of Requirements</t>
  </si>
  <si>
    <t>95% Budget</t>
  </si>
  <si>
    <t>Reimbursable FTE:</t>
  </si>
  <si>
    <t>Total Program Increases</t>
  </si>
  <si>
    <t>Rescissions</t>
  </si>
  <si>
    <t xml:space="preserve">     Subtotal Increases</t>
  </si>
  <si>
    <t xml:space="preserve">    Subtotal Decreases</t>
  </si>
  <si>
    <t>K: Summary of Requirements by Grade</t>
  </si>
  <si>
    <t>L: Summary of Requirements by Object Class</t>
  </si>
  <si>
    <t xml:space="preserve">M.  Status of Congressionally Requested Studies, Reports, and Evaluations </t>
  </si>
  <si>
    <t>Collections by Source</t>
  </si>
  <si>
    <t>Budgetary Resources:</t>
  </si>
  <si>
    <t>Request</t>
  </si>
  <si>
    <t>Estimates by budget activity</t>
  </si>
  <si>
    <t>Pos.</t>
  </si>
  <si>
    <t xml:space="preserve"> </t>
  </si>
  <si>
    <t>Amount</t>
  </si>
  <si>
    <t>Perm.</t>
  </si>
  <si>
    <t>Total Change</t>
  </si>
  <si>
    <t>Recoveries</t>
  </si>
  <si>
    <t>Reprogrammings /</t>
  </si>
  <si>
    <t>Current Services</t>
  </si>
  <si>
    <t>Increases</t>
  </si>
  <si>
    <t>Personnel Management (200-299)</t>
  </si>
  <si>
    <t>Clerical and Office Services (300-399)</t>
  </si>
  <si>
    <t>Accounting and Budget (500-599)</t>
  </si>
  <si>
    <t>U.S. Field</t>
  </si>
  <si>
    <t>Foreign Field</t>
  </si>
  <si>
    <t>Offsets</t>
  </si>
  <si>
    <t>TOTAL</t>
  </si>
  <si>
    <t>Summary of Requirements by Grade</t>
  </si>
  <si>
    <t>FY 2008 Pres. Budget</t>
  </si>
  <si>
    <t>Annualization of 2007 positions (FTE)</t>
  </si>
  <si>
    <t>Annualization of 2007 positions (dollars)</t>
  </si>
  <si>
    <t xml:space="preserve">Restoration of 2007 Rescission Against Balances </t>
  </si>
  <si>
    <t xml:space="preserve">2008 pay raise (3.0%)     </t>
  </si>
  <si>
    <t>Unfunded Position and FTE Reduction</t>
  </si>
  <si>
    <t xml:space="preserve">2008 Rescissions from Balances </t>
  </si>
  <si>
    <t xml:space="preserve">Decreases </t>
  </si>
  <si>
    <t>Total ATB</t>
  </si>
  <si>
    <t xml:space="preserve">2008 Request </t>
  </si>
  <si>
    <t>2008 Current Services</t>
  </si>
  <si>
    <t>2008 Total Request</t>
  </si>
  <si>
    <t>2007 - 2008 Total Change</t>
  </si>
  <si>
    <t xml:space="preserve">                Total ..........................................................</t>
  </si>
  <si>
    <t>Attorneys</t>
  </si>
  <si>
    <t>Paralegals</t>
  </si>
  <si>
    <t>Litigation Assistants</t>
  </si>
  <si>
    <t>13.0  Benefits to Former Personnel</t>
  </si>
  <si>
    <t>Financial Analysis of Program Changes</t>
  </si>
  <si>
    <t>Offset</t>
  </si>
  <si>
    <t>Changes</t>
  </si>
  <si>
    <t>Total positions &amp; annual amount</t>
  </si>
  <si>
    <t xml:space="preserve">      Lapse (-)</t>
  </si>
  <si>
    <t xml:space="preserve">     Other personnel compensation</t>
  </si>
  <si>
    <t>Total FTE &amp; personnel compensation</t>
  </si>
  <si>
    <t>2007 Estimate (direct only)*</t>
  </si>
  <si>
    <t>Estimate</t>
  </si>
  <si>
    <t xml:space="preserve">Estimate </t>
  </si>
  <si>
    <t xml:space="preserve">2007  Estimate  </t>
  </si>
  <si>
    <t>2007 Estimate</t>
  </si>
  <si>
    <t>Agt./Atty.</t>
  </si>
  <si>
    <t>Resources by Department of Justice Strategic Goal/Objective</t>
  </si>
  <si>
    <t>Program Offsets</t>
  </si>
  <si>
    <t>Adjustments to Base</t>
  </si>
  <si>
    <t>w/Rescissions and Supplementals</t>
  </si>
  <si>
    <t>Annualization Required for 2008 ($000)</t>
  </si>
  <si>
    <t>2007 Increases ($000)</t>
  </si>
  <si>
    <t>Without Rescissions</t>
  </si>
  <si>
    <t>Enacted Rescissions.  Funds rescinded as required by the Department of Justice Appropriations Act, 2006 (P.L. 109-108) and the Department of Defense Appropriations Act, 2006 (P.L. 109-148).</t>
  </si>
  <si>
    <t>Goal 2: Enforce Federal Laws and Represent the Rights and
                 Interests of the American People</t>
  </si>
  <si>
    <t>Subtotal, Goal 2</t>
  </si>
  <si>
    <r>
      <t xml:space="preserve">     </t>
    </r>
    <r>
      <rPr>
        <b/>
        <sz val="14"/>
        <rFont val="Times New Roman"/>
        <family val="1"/>
      </rPr>
      <t>Total 2006 Enacted (with Rescissions and Supplementals)</t>
    </r>
  </si>
  <si>
    <r>
      <t xml:space="preserve">   </t>
    </r>
    <r>
      <rPr>
        <b/>
        <sz val="14"/>
        <rFont val="Times New Roman"/>
        <family val="1"/>
      </rPr>
      <t>2007 Estimate (with Rescissions)</t>
    </r>
  </si>
  <si>
    <t>Changes in Compensable Days</t>
  </si>
  <si>
    <t>Thrift Savings Plan</t>
  </si>
  <si>
    <t>Health Insurance</t>
  </si>
  <si>
    <t>Employees Compensation Fund</t>
  </si>
  <si>
    <t>GSA Rent</t>
  </si>
  <si>
    <t>DHS Security Charge</t>
  </si>
  <si>
    <t>Security Investigations</t>
  </si>
  <si>
    <t>Operation Continued Follow-Through</t>
  </si>
  <si>
    <t xml:space="preserve">Offset </t>
  </si>
  <si>
    <t xml:space="preserve">Offsets </t>
  </si>
  <si>
    <t>General Tax Matters</t>
  </si>
  <si>
    <t>Tax Division</t>
  </si>
  <si>
    <t>No Offsets Available</t>
  </si>
  <si>
    <t>2.5  Criminal Prosecution and Appeals</t>
  </si>
  <si>
    <t>2.5:  Civil Litigation and Appeals</t>
  </si>
  <si>
    <t>Organized Crime &amp; Drug Enforcement</t>
  </si>
  <si>
    <t>Debt Collection (3% Fund)</t>
  </si>
  <si>
    <t>Information Technology Mgmt (2210)</t>
  </si>
  <si>
    <t>2007 President's Budget (Information Only)</t>
  </si>
  <si>
    <t>2007 Continuing Resolution Level (as reflected in the 2008 President's Budget; Information Only)</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</si>
  <si>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</si>
  <si>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2007 Rescission Against Balances</t>
  </si>
  <si>
    <t>2006 Enacted w/Rescissions and Supplementals</t>
  </si>
  <si>
    <t>Adj. to Base</t>
  </si>
  <si>
    <t>Location</t>
  </si>
  <si>
    <t>Equipment and Structures</t>
  </si>
  <si>
    <t>23.2  Rental Payments to Others</t>
  </si>
  <si>
    <t>GRAND TOTAL</t>
  </si>
  <si>
    <t>Direct, Reimb. Other FTE</t>
  </si>
  <si>
    <t>Direct Amount $000s</t>
  </si>
  <si>
    <t>11.1  Direct FTE &amp; personnel compensation</t>
  </si>
  <si>
    <t xml:space="preserve">       Total </t>
  </si>
  <si>
    <t>2006 Supplementals</t>
  </si>
  <si>
    <t>2006  Enacted</t>
  </si>
  <si>
    <t>G: Crosswalk of 2007 Availability</t>
  </si>
  <si>
    <t>Average SES Salary</t>
  </si>
  <si>
    <t>2006 Actual</t>
  </si>
  <si>
    <t>2007 pay raise annualization (2.2%)</t>
  </si>
  <si>
    <r>
      <t>2008 pay raise</t>
    </r>
    <r>
      <rPr>
        <sz val="9"/>
        <rFont val="Times New Roman"/>
        <family val="1"/>
      </rPr>
      <t xml:space="preserve">.  This request provides for a proposed 3.0 percent pay raise to be effective in January of 2008.  (This percentage is likely to change as the budget formulation process progresses.)  This increase includes locality pay adjustments as well as the general pay raise.  The amount requested, </t>
    </r>
    <r>
      <rPr>
        <u val="single"/>
        <sz val="9"/>
        <rFont val="Times New Roman"/>
        <family val="1"/>
      </rPr>
      <t>$1,350,000</t>
    </r>
    <r>
      <rPr>
        <sz val="9"/>
        <rFont val="Times New Roman"/>
        <family val="1"/>
      </rPr>
      <t>, represents the pay amounts for 3/4 of the fiscal year plus appropriate benefits (</t>
    </r>
    <r>
      <rPr>
        <u val="single"/>
        <sz val="9"/>
        <rFont val="Times New Roman"/>
        <family val="1"/>
      </rPr>
      <t>$951,000</t>
    </r>
    <r>
      <rPr>
        <sz val="9"/>
        <rFont val="Times New Roman"/>
        <family val="1"/>
      </rPr>
      <t xml:space="preserve"> for pay and </t>
    </r>
    <r>
      <rPr>
        <u val="single"/>
        <sz val="9"/>
        <rFont val="Times New Roman"/>
        <family val="1"/>
      </rPr>
      <t>$399,000</t>
    </r>
    <r>
      <rPr>
        <sz val="9"/>
        <rFont val="Times New Roman"/>
        <family val="1"/>
      </rPr>
      <t xml:space="preserve"> for benefits).</t>
    </r>
  </si>
  <si>
    <t>2006 Actual Obligations</t>
  </si>
  <si>
    <t>The Increase/Decrease column is $472,000 less than the total increase of $12,057,000 due to carryover funding being obligated in FY 2007.</t>
  </si>
  <si>
    <r>
      <t>Annualization of 2007 pay raise</t>
    </r>
    <r>
      <rPr>
        <sz val="9"/>
        <rFont val="Times New Roman"/>
        <family val="1"/>
      </rPr>
      <t xml:space="preserve">.  This pay annualization represents first quarter amounts (October through December) of the 2007 pay increase of 2.2 percent included.  The amount requested </t>
    </r>
    <r>
      <rPr>
        <u val="single"/>
        <sz val="9"/>
        <rFont val="Times New Roman"/>
        <family val="1"/>
      </rPr>
      <t>$546,000</t>
    </r>
    <r>
      <rPr>
        <sz val="9"/>
        <rFont val="Times New Roman"/>
        <family val="1"/>
      </rPr>
      <t>, represents the pay amounts for 1/4 of the fiscal year plus appropriate benefits ($385,000 for pay and $161,000 for benefits).</t>
    </r>
  </si>
  <si>
    <t>A.  Organizational Chart  (Provided in PDF format)</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</si>
</sst>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409]h:mm:ss\ AM/PM"/>
    <numFmt numFmtId="216" formatCode="[$-409]dddd\,\ mmmm\ dd\,\ yyyy"/>
    <numFmt numFmtId="217" formatCode="0.0%"/>
    <numFmt numFmtId="218" formatCode="&quot;$&quot;#,##0;[Red]&quot;$&quot;#,##0"/>
    <numFmt numFmtId="219" formatCode="..."/>
  </numFmts>
  <fonts count="70">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u val="single"/>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u val="single"/>
      <sz val="12"/>
      <name val="Times New Roman"/>
      <family val="1"/>
    </font>
    <font>
      <b/>
      <sz val="12"/>
      <name val="Arial"/>
      <family val="2"/>
    </font>
    <font>
      <sz val="10"/>
      <name val="Arial"/>
      <family val="2"/>
    </font>
    <font>
      <b/>
      <sz val="12"/>
      <name val="Times New Roman"/>
      <family val="1"/>
    </font>
    <font>
      <b/>
      <sz val="16"/>
      <name val="Times New Roman"/>
      <family val="1"/>
    </font>
    <font>
      <sz val="12"/>
      <color indexed="8"/>
      <name val="TMS"/>
      <family val="0"/>
    </font>
    <font>
      <sz val="10"/>
      <name val="TimesNewRomanPS"/>
      <family val="0"/>
    </font>
    <font>
      <b/>
      <sz val="10"/>
      <name val="Times New Roman"/>
      <family val="1"/>
    </font>
    <font>
      <sz val="14"/>
      <name val="Times New Roman"/>
      <family val="1"/>
    </font>
    <font>
      <u val="single"/>
      <sz val="10"/>
      <name val="Times New Roman"/>
      <family val="1"/>
    </font>
    <font>
      <i/>
      <sz val="10"/>
      <name val="Times New Roman"/>
      <family val="1"/>
    </font>
    <font>
      <sz val="12"/>
      <color indexed="8"/>
      <name val="Times New Roman"/>
      <family val="1"/>
    </font>
    <font>
      <u val="single"/>
      <sz val="12"/>
      <color indexed="8"/>
      <name val="Times New Roman"/>
      <family val="1"/>
    </font>
    <font>
      <b/>
      <sz val="12"/>
      <color indexed="8"/>
      <name val="Times New Roman"/>
      <family val="1"/>
    </font>
    <font>
      <b/>
      <sz val="12"/>
      <name val="TimesNewRomanPS"/>
      <family val="0"/>
    </font>
    <font>
      <b/>
      <sz val="10"/>
      <color indexed="8"/>
      <name val="Times New Roman"/>
      <family val="1"/>
    </font>
    <font>
      <b/>
      <sz val="11"/>
      <color indexed="8"/>
      <name val="Times New Roman"/>
      <family val="1"/>
    </font>
    <font>
      <b/>
      <sz val="11"/>
      <name val="Times New Roman"/>
      <family val="1"/>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b/>
      <sz val="24"/>
      <name val="Times New Roman"/>
      <family val="1"/>
    </font>
    <font>
      <sz val="16"/>
      <color indexed="8"/>
      <name val="Times New Roman"/>
      <family val="1"/>
    </font>
    <font>
      <sz val="8"/>
      <name val="Arial"/>
      <family val="0"/>
    </font>
    <font>
      <sz val="14"/>
      <name val="Arial"/>
      <family val="0"/>
    </font>
    <font>
      <u val="single"/>
      <sz val="14"/>
      <name val="Times New Roman"/>
      <family val="1"/>
    </font>
    <font>
      <sz val="12"/>
      <color indexed="10"/>
      <name val="Times New Roman"/>
      <family val="1"/>
    </font>
    <font>
      <u val="single"/>
      <sz val="12"/>
      <name val="Arial"/>
      <family val="0"/>
    </font>
    <font>
      <b/>
      <sz val="12"/>
      <color indexed="10"/>
      <name val="Times New Roman"/>
      <family val="1"/>
    </font>
    <font>
      <sz val="8"/>
      <name val="Tahoma"/>
      <family val="0"/>
    </font>
    <font>
      <b/>
      <sz val="8"/>
      <name val="Tahoma"/>
      <family val="0"/>
    </font>
    <font>
      <sz val="12"/>
      <color indexed="12"/>
      <name val="Times New Roman"/>
      <family val="1"/>
    </font>
    <font>
      <b/>
      <sz val="12"/>
      <color indexed="12"/>
      <name val="Times New Roman"/>
      <family val="1"/>
    </font>
    <font>
      <sz val="12"/>
      <color indexed="20"/>
      <name val="Times New Roman"/>
      <family val="1"/>
    </font>
    <font>
      <b/>
      <u val="singleAccounting"/>
      <sz val="12"/>
      <name val="Times New Roman"/>
      <family val="1"/>
    </font>
    <font>
      <u val="singleAccounting"/>
      <sz val="12"/>
      <name val="Times New Roman"/>
      <family val="1"/>
    </font>
    <font>
      <u val="singleAccounting"/>
      <sz val="12"/>
      <color indexed="10"/>
      <name val="Times New Roman"/>
      <family val="1"/>
    </font>
    <font>
      <sz val="14"/>
      <color indexed="12"/>
      <name val="Arial"/>
      <family val="0"/>
    </font>
    <font>
      <sz val="14"/>
      <color indexed="12"/>
      <name val="Times New Roman"/>
      <family val="1"/>
    </font>
    <font>
      <sz val="12"/>
      <color indexed="12"/>
      <name val="Arial"/>
      <family val="0"/>
    </font>
    <font>
      <b/>
      <sz val="12"/>
      <color indexed="12"/>
      <name val="TMS"/>
      <family val="0"/>
    </font>
    <font>
      <b/>
      <sz val="12"/>
      <color indexed="12"/>
      <name val="Arial"/>
      <family val="0"/>
    </font>
    <font>
      <sz val="12"/>
      <color indexed="12"/>
      <name val="TimesNewRomanPS"/>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49">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medium"/>
    </border>
    <border>
      <left style="thin"/>
      <right style="thin"/>
      <top style="thin">
        <color indexed="8"/>
      </top>
      <bottom style="medium"/>
    </border>
    <border>
      <left>
        <color indexed="63"/>
      </left>
      <right style="thin"/>
      <top style="thin">
        <color indexed="8"/>
      </top>
      <bottom style="medium"/>
    </border>
    <border>
      <left>
        <color indexed="63"/>
      </left>
      <right style="thin">
        <color indexed="8"/>
      </right>
      <top>
        <color indexed="63"/>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color indexed="63"/>
      </left>
      <right style="thin">
        <color indexed="8"/>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hair"/>
    </border>
    <border>
      <left style="thin"/>
      <right style="thin">
        <color indexed="8"/>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style="thin"/>
      <right style="thin"/>
      <top style="hair"/>
      <bottom style="thin"/>
    </border>
    <border>
      <left>
        <color indexed="24"/>
      </left>
      <right>
        <color indexed="24"/>
      </right>
      <top>
        <color indexed="63"/>
      </top>
      <bottom style="hair"/>
    </border>
    <border>
      <left style="thin"/>
      <right style="thin"/>
      <top>
        <color indexed="63"/>
      </top>
      <bottom style="medium"/>
    </border>
    <border>
      <left style="thin"/>
      <right>
        <color indexed="63"/>
      </right>
      <top style="hair"/>
      <bottom style="hair"/>
    </border>
    <border>
      <left style="thin"/>
      <right style="thin"/>
      <top style="thin"/>
      <bottom style="thin"/>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style="thin"/>
      <top>
        <color indexed="63"/>
      </top>
      <bottom style="hair">
        <color indexed="8"/>
      </bottom>
    </border>
    <border>
      <left style="thin">
        <color indexed="8"/>
      </left>
      <right style="thin">
        <color indexed="8"/>
      </right>
      <top style="hair">
        <color indexed="8"/>
      </top>
      <bottom style="thin"/>
    </border>
    <border>
      <left style="thin">
        <color indexed="8"/>
      </left>
      <right>
        <color indexed="63"/>
      </right>
      <top style="thin">
        <color indexed="8"/>
      </top>
      <bottom style="medium"/>
    </border>
    <border>
      <left>
        <color indexed="63"/>
      </left>
      <right>
        <color indexed="63"/>
      </right>
      <top style="thin">
        <color indexed="8"/>
      </top>
      <bottom style="medium"/>
    </border>
    <border>
      <left style="thin">
        <color indexed="8"/>
      </left>
      <right>
        <color indexed="63"/>
      </right>
      <top>
        <color indexed="63"/>
      </top>
      <bottom style="medium"/>
    </border>
    <border>
      <left>
        <color indexed="63"/>
      </left>
      <right style="thin"/>
      <top>
        <color indexed="63"/>
      </top>
      <bottom style="hair">
        <color indexed="8"/>
      </botto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24"/>
      </left>
      <right>
        <color indexed="24"/>
      </right>
      <top style="hair"/>
      <bottom style="thin"/>
    </border>
    <border>
      <left>
        <color indexed="63"/>
      </left>
      <right style="thin"/>
      <top style="hair"/>
      <bottom style="thin"/>
    </border>
    <border>
      <left>
        <color indexed="24"/>
      </left>
      <right>
        <color indexed="24"/>
      </right>
      <top>
        <color indexed="24"/>
      </top>
      <bottom style="thin"/>
    </border>
    <border>
      <left>
        <color indexed="63"/>
      </left>
      <right style="thin">
        <color indexed="8"/>
      </right>
      <top style="thin">
        <color indexed="8"/>
      </top>
      <bottom>
        <color indexed="63"/>
      </bottom>
    </border>
    <border>
      <left style="thin"/>
      <right>
        <color indexed="63"/>
      </right>
      <top style="thin"/>
      <bottom style="medium"/>
    </border>
    <border>
      <left>
        <color indexed="63"/>
      </left>
      <right style="thin"/>
      <top style="medium"/>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style="thin">
        <color indexed="8"/>
      </top>
      <bottom style="medium"/>
    </border>
    <border>
      <left style="thin"/>
      <right style="thin">
        <color indexed="8"/>
      </right>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24"/>
      </left>
      <right>
        <color indexed="24"/>
      </right>
      <top style="hair"/>
      <bottom style="hair"/>
    </border>
    <border>
      <left>
        <color indexed="63"/>
      </left>
      <right style="thin"/>
      <top style="hair"/>
      <bottom style="hair"/>
    </border>
    <border>
      <left>
        <color indexed="24"/>
      </left>
      <right style="thin"/>
      <top style="hair"/>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color indexed="6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style="thin">
        <color indexed="8"/>
      </left>
      <right>
        <color indexed="63"/>
      </right>
      <top style="hair">
        <color indexed="8"/>
      </top>
      <bottom style="thin"/>
    </border>
    <border>
      <left style="thin"/>
      <right>
        <color indexed="63"/>
      </right>
      <top>
        <color indexed="63"/>
      </top>
      <bottom style="hair">
        <color indexed="8"/>
      </bottom>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color indexed="63"/>
      </top>
      <bottom style="thin">
        <color indexed="2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color indexed="23"/>
      </top>
      <bottom style="thin">
        <color indexed="23"/>
      </bottom>
    </border>
    <border>
      <left>
        <color indexed="63"/>
      </left>
      <right style="thin"/>
      <top>
        <color indexed="63"/>
      </top>
      <bottom style="thin">
        <color indexed="23"/>
      </bottom>
    </border>
    <border>
      <left>
        <color indexed="63"/>
      </left>
      <right style="thin">
        <color indexed="8"/>
      </right>
      <top style="thin"/>
      <bottom style="thin"/>
    </border>
    <border>
      <left style="thin"/>
      <right>
        <color indexed="63"/>
      </right>
      <top style="thin">
        <color indexed="8"/>
      </top>
      <bottom style="thin"/>
    </border>
    <border>
      <left>
        <color indexed="63"/>
      </left>
      <right style="thin"/>
      <top style="thin">
        <color indexed="8"/>
      </top>
      <bottom style="thin"/>
    </border>
    <border>
      <left style="thin">
        <color indexed="23"/>
      </left>
      <right style="thin">
        <color indexed="23"/>
      </right>
      <top style="thin">
        <color indexed="8"/>
      </top>
      <bottom style="thin"/>
    </border>
    <border>
      <left style="thin">
        <color indexed="23"/>
      </left>
      <right style="thin"/>
      <top style="thin">
        <color indexed="8"/>
      </top>
      <bottom style="thin"/>
    </border>
    <border>
      <left style="thin">
        <color indexed="8"/>
      </left>
      <right>
        <color indexed="63"/>
      </right>
      <top>
        <color indexed="63"/>
      </top>
      <bottom style="thin">
        <color indexed="8"/>
      </bottom>
    </border>
    <border>
      <left style="thin">
        <color indexed="8"/>
      </left>
      <right>
        <color indexed="63"/>
      </right>
      <top style="hair">
        <color indexed="8"/>
      </top>
      <bottom>
        <color indexed="63"/>
      </bottom>
    </border>
    <border>
      <left style="thin"/>
      <right>
        <color indexed="63"/>
      </right>
      <top style="thin">
        <color indexed="8"/>
      </top>
      <bottom style="medium"/>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thin">
        <color indexed="8"/>
      </top>
      <bottom>
        <color indexed="63"/>
      </bottom>
    </border>
    <border>
      <left>
        <color indexed="24"/>
      </left>
      <right>
        <color indexed="63"/>
      </right>
      <top>
        <color indexed="63"/>
      </top>
      <bottom style="hair"/>
    </border>
    <border>
      <left>
        <color indexed="24"/>
      </left>
      <right>
        <color indexed="63"/>
      </right>
      <top style="thin"/>
      <bottom style="thin"/>
    </border>
    <border>
      <left>
        <color indexed="24"/>
      </left>
      <right>
        <color indexed="63"/>
      </right>
      <top>
        <color indexed="63"/>
      </top>
      <bottom style="thin"/>
    </border>
    <border>
      <left style="thin"/>
      <right style="thin">
        <color indexed="8"/>
      </right>
      <top>
        <color indexed="63"/>
      </top>
      <bottom style="thin"/>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style="thin">
        <color indexed="8"/>
      </bottom>
    </border>
    <border>
      <left style="thin"/>
      <right style="medium"/>
      <top style="medium"/>
      <bottom>
        <color indexed="63"/>
      </bottom>
    </border>
    <border>
      <left>
        <color indexed="63"/>
      </left>
      <right>
        <color indexed="63"/>
      </right>
      <top>
        <color indexed="63"/>
      </top>
      <bottom style="thin">
        <color indexed="23"/>
      </bottom>
    </border>
    <border>
      <left style="thin"/>
      <right style="thin"/>
      <top>
        <color indexed="63"/>
      </top>
      <bottom style="thin">
        <color indexed="23"/>
      </bottom>
    </border>
    <border>
      <left style="thin"/>
      <right style="medium"/>
      <top>
        <color indexed="63"/>
      </top>
      <bottom style="thin">
        <color indexed="23"/>
      </bottom>
    </border>
    <border>
      <left style="thin"/>
      <right>
        <color indexed="63"/>
      </right>
      <top style="thin">
        <color indexed="23"/>
      </top>
      <bottom style="hair"/>
    </border>
    <border>
      <left style="thin"/>
      <right style="medium"/>
      <top>
        <color indexed="63"/>
      </top>
      <bottom style="hair"/>
    </border>
    <border>
      <left style="thin"/>
      <right style="medium"/>
      <top style="hair"/>
      <bottom style="hair"/>
    </border>
    <border>
      <left style="thin"/>
      <right style="medium"/>
      <top>
        <color indexed="63"/>
      </top>
      <bottom>
        <color indexed="63"/>
      </bottom>
    </border>
    <border>
      <left style="thin"/>
      <right style="thin"/>
      <top style="hair"/>
      <bottom style="hair"/>
    </border>
    <border>
      <left>
        <color indexed="24"/>
      </left>
      <right>
        <color indexed="24"/>
      </right>
      <top>
        <color indexed="24"/>
      </top>
      <bottom style="hair"/>
    </border>
    <border>
      <left style="thin"/>
      <right style="medium"/>
      <top>
        <color indexed="63"/>
      </top>
      <bottom style="thin"/>
    </border>
    <border>
      <left style="thin"/>
      <right style="medium"/>
      <top style="thin"/>
      <bottom style="thin"/>
    </border>
    <border>
      <left style="thin"/>
      <right style="thin"/>
      <top style="thin">
        <color indexed="23"/>
      </top>
      <bottom style="hair"/>
    </border>
    <border>
      <left style="thin"/>
      <right style="thin"/>
      <top style="thin">
        <color indexed="23"/>
      </top>
      <bottom style="thin">
        <color indexed="23"/>
      </bottom>
    </border>
    <border>
      <left style="thin"/>
      <right>
        <color indexed="24"/>
      </right>
      <top>
        <color indexed="63"/>
      </top>
      <bottom style="hair"/>
    </border>
    <border>
      <left style="thin"/>
      <right style="thin"/>
      <top>
        <color indexed="24"/>
      </top>
      <bottom style="hair"/>
    </border>
    <border>
      <left style="thin"/>
      <right style="thin"/>
      <top style="thin"/>
      <bottom style="medium"/>
    </border>
    <border>
      <left>
        <color indexed="63"/>
      </left>
      <right>
        <color indexed="63"/>
      </right>
      <top>
        <color indexed="63"/>
      </top>
      <bottom style="thin">
        <color indexed="24"/>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color indexed="63"/>
      </left>
      <right style="thin">
        <color indexed="23"/>
      </right>
      <top style="thin">
        <color indexed="8"/>
      </top>
      <bottom style="thin"/>
    </border>
    <border>
      <left>
        <color indexed="63"/>
      </left>
      <right>
        <color indexed="63"/>
      </right>
      <top style="thin">
        <color indexed="8"/>
      </top>
      <bottom style="thin"/>
    </border>
    <border>
      <left style="thin">
        <color indexed="23"/>
      </left>
      <right>
        <color indexed="63"/>
      </right>
      <top>
        <color indexed="6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color indexed="63"/>
      </top>
      <bottom style="thin">
        <color indexed="23"/>
      </bottom>
    </border>
    <border>
      <left>
        <color indexed="63"/>
      </left>
      <right style="thin">
        <color indexed="23"/>
      </right>
      <top style="thin">
        <color indexed="23"/>
      </top>
      <bottom style="thin">
        <color indexed="23"/>
      </bottom>
    </border>
    <border>
      <left style="thin"/>
      <right style="thin"/>
      <top style="thin">
        <color indexed="8"/>
      </top>
      <bottom style="thin"/>
    </border>
    <border>
      <left style="thin"/>
      <right style="thin"/>
      <top style="thin">
        <color indexed="23"/>
      </top>
      <bottom style="thin">
        <color indexed="8"/>
      </bottom>
    </border>
    <border>
      <left style="thin">
        <color indexed="23"/>
      </left>
      <right>
        <color indexed="63"/>
      </right>
      <top style="thin">
        <color indexed="8"/>
      </top>
      <bottom style="thin"/>
    </border>
    <border>
      <left style="thin"/>
      <right style="thin"/>
      <top style="thin"/>
      <bottom style="thin">
        <color indexed="23"/>
      </bottom>
    </border>
    <border>
      <left>
        <color indexed="63"/>
      </left>
      <right style="thin">
        <color indexed="8"/>
      </right>
      <top>
        <color indexed="63"/>
      </top>
      <bottom style="medium">
        <color indexed="8"/>
      </bottom>
    </border>
    <border>
      <left style="thin"/>
      <right style="medium"/>
      <top style="thin"/>
      <bottom style="hair"/>
    </border>
    <border>
      <left>
        <color indexed="63"/>
      </left>
      <right>
        <color indexed="63"/>
      </right>
      <top style="medium"/>
      <bottom style="hair"/>
    </border>
    <border>
      <left>
        <color indexed="63"/>
      </left>
      <right style="thin"/>
      <top style="medium"/>
      <bottom style="hair"/>
    </border>
    <border>
      <left>
        <color indexed="24"/>
      </left>
      <right>
        <color indexed="24"/>
      </right>
      <top>
        <color indexed="63"/>
      </top>
      <bottom style="thin"/>
    </border>
    <border>
      <left>
        <color indexed="63"/>
      </left>
      <right style="thin"/>
      <top style="thin"/>
      <bottom style="thin">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9" fontId="23" fillId="0" borderId="0" applyFont="0" applyFill="0" applyBorder="0" applyAlignment="0" applyProtection="0"/>
  </cellStyleXfs>
  <cellXfs count="828">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6" fillId="0" borderId="0" xfId="0" applyNumberFormat="1" applyFont="1" applyBorder="1" applyAlignment="1">
      <alignment/>
    </xf>
    <xf numFmtId="177" fontId="6" fillId="0" borderId="0" xfId="0" applyNumberFormat="1" applyFont="1" applyBorder="1" applyAlignment="1">
      <alignment/>
    </xf>
    <xf numFmtId="177" fontId="6" fillId="0" borderId="0" xfId="0" applyNumberFormat="1" applyFont="1" applyBorder="1" applyAlignment="1">
      <alignment horizontal="centerContinuous"/>
    </xf>
    <xf numFmtId="3"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Border="1" applyAlignment="1">
      <alignment/>
    </xf>
    <xf numFmtId="177" fontId="16" fillId="0" borderId="0" xfId="0" applyNumberFormat="1" applyFont="1" applyAlignment="1">
      <alignment/>
    </xf>
    <xf numFmtId="177" fontId="6" fillId="0" borderId="0" xfId="0" applyNumberFormat="1" applyFont="1" applyAlignment="1">
      <alignment/>
    </xf>
    <xf numFmtId="177" fontId="17" fillId="0" borderId="0" xfId="0" applyNumberFormat="1" applyFont="1" applyAlignment="1">
      <alignment horizontal="centerContinuous"/>
    </xf>
    <xf numFmtId="177" fontId="6" fillId="0" borderId="0" xfId="0" applyNumberFormat="1" applyFont="1" applyAlignment="1">
      <alignment horizontal="centerContinuous"/>
    </xf>
    <xf numFmtId="177" fontId="21" fillId="0" borderId="0" xfId="0" applyNumberFormat="1" applyFont="1" applyAlignment="1">
      <alignment horizontal="centerContinuous"/>
    </xf>
    <xf numFmtId="177" fontId="19" fillId="0" borderId="0" xfId="0" applyNumberFormat="1" applyFont="1" applyAlignment="1">
      <alignment horizontal="centerContinuous"/>
    </xf>
    <xf numFmtId="177" fontId="20" fillId="0" borderId="0" xfId="0" applyNumberFormat="1" applyFont="1" applyAlignment="1">
      <alignment horizontal="centerContinuous"/>
    </xf>
    <xf numFmtId="177" fontId="6" fillId="0" borderId="0" xfId="0" applyNumberFormat="1" applyFont="1" applyAlignment="1">
      <alignment/>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5" fillId="0" borderId="0" xfId="0" applyNumberFormat="1" applyFont="1" applyBorder="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horizontal="centerContinuous"/>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1" xfId="0" applyNumberFormat="1" applyFont="1" applyFill="1" applyBorder="1" applyAlignment="1">
      <alignment/>
    </xf>
    <xf numFmtId="177" fontId="13" fillId="2" borderId="0" xfId="0" applyNumberFormat="1" applyFont="1" applyFill="1" applyAlignment="1">
      <alignment horizontal="left"/>
    </xf>
    <xf numFmtId="177" fontId="13" fillId="2" borderId="0" xfId="0" applyNumberFormat="1" applyFont="1" applyFill="1" applyAlignment="1">
      <alignment horizontal="centerContinuous"/>
    </xf>
    <xf numFmtId="177" fontId="18" fillId="2" borderId="0" xfId="0" applyNumberFormat="1" applyFont="1" applyFill="1" applyAlignment="1">
      <alignment horizontal="centerContinuous"/>
    </xf>
    <xf numFmtId="177" fontId="18" fillId="2" borderId="0" xfId="0" applyNumberFormat="1" applyFont="1" applyFill="1" applyAlignment="1">
      <alignment/>
    </xf>
    <xf numFmtId="177" fontId="16" fillId="0" borderId="0" xfId="0" applyNumberFormat="1" applyFont="1" applyAlignment="1">
      <alignment horizontal="left"/>
    </xf>
    <xf numFmtId="177" fontId="6" fillId="0" borderId="0" xfId="0" applyNumberFormat="1" applyFont="1" applyBorder="1" applyAlignment="1">
      <alignment horizontal="centerContinuous"/>
    </xf>
    <xf numFmtId="177" fontId="6" fillId="0" borderId="0" xfId="0" applyNumberFormat="1" applyFont="1" applyAlignment="1">
      <alignment horizontal="right"/>
    </xf>
    <xf numFmtId="177" fontId="5" fillId="0" borderId="2" xfId="0" applyNumberFormat="1" applyFont="1" applyBorder="1" applyAlignment="1">
      <alignment/>
    </xf>
    <xf numFmtId="0" fontId="6" fillId="0" borderId="0" xfId="0" applyNumberFormat="1" applyFont="1" applyAlignment="1">
      <alignment/>
    </xf>
    <xf numFmtId="3" fontId="8" fillId="2" borderId="0" xfId="0" applyNumberFormat="1" applyFont="1" applyFill="1" applyAlignment="1">
      <alignment/>
    </xf>
    <xf numFmtId="3" fontId="8" fillId="2" borderId="0" xfId="0" applyNumberFormat="1" applyFont="1" applyFill="1" applyAlignment="1">
      <alignment horizontal="centerContinuous"/>
    </xf>
    <xf numFmtId="0" fontId="0" fillId="0" borderId="0" xfId="0" applyBorder="1" applyAlignment="1">
      <alignment/>
    </xf>
    <xf numFmtId="3" fontId="8" fillId="2" borderId="0" xfId="0" applyNumberFormat="1" applyFont="1" applyFill="1" applyBorder="1" applyAlignment="1">
      <alignment/>
    </xf>
    <xf numFmtId="0" fontId="0" fillId="0" borderId="0" xfId="0" applyBorder="1" applyAlignment="1">
      <alignment/>
    </xf>
    <xf numFmtId="3" fontId="25" fillId="0" borderId="0" xfId="0" applyNumberFormat="1" applyFont="1" applyAlignment="1">
      <alignment/>
    </xf>
    <xf numFmtId="177" fontId="6" fillId="0" borderId="0" xfId="0" applyNumberFormat="1" applyFont="1" applyAlignment="1">
      <alignment/>
    </xf>
    <xf numFmtId="177" fontId="26" fillId="2" borderId="0" xfId="0" applyNumberFormat="1" applyFont="1" applyFill="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0" fontId="23" fillId="0" borderId="0" xfId="22">
      <alignment/>
      <protection/>
    </xf>
    <xf numFmtId="0" fontId="23" fillId="0" borderId="2" xfId="22" applyBorder="1">
      <alignment/>
      <protection/>
    </xf>
    <xf numFmtId="0" fontId="23" fillId="0" borderId="3" xfId="22" applyBorder="1">
      <alignment/>
      <protection/>
    </xf>
    <xf numFmtId="0" fontId="23" fillId="0" borderId="4" xfId="22" applyBorder="1">
      <alignment/>
      <protection/>
    </xf>
    <xf numFmtId="0" fontId="23" fillId="0" borderId="0" xfId="23" applyAlignment="1">
      <alignment horizontal="centerContinuous"/>
      <protection/>
    </xf>
    <xf numFmtId="0" fontId="23" fillId="0" borderId="0" xfId="23">
      <alignment/>
      <protection/>
    </xf>
    <xf numFmtId="0" fontId="1" fillId="0" borderId="0" xfId="23" applyFont="1" applyAlignment="1">
      <alignment horizontal="left"/>
      <protection/>
    </xf>
    <xf numFmtId="0" fontId="23" fillId="0" borderId="0" xfId="22" applyAlignment="1">
      <alignment horizontal="centerContinuous"/>
      <protection/>
    </xf>
    <xf numFmtId="3" fontId="24" fillId="0" borderId="0" xfId="0" applyNumberFormat="1" applyFont="1" applyAlignment="1">
      <alignment/>
    </xf>
    <xf numFmtId="0" fontId="24" fillId="0" borderId="0" xfId="22" applyFont="1" applyAlignment="1">
      <alignment horizontal="centerContinuous"/>
      <protection/>
    </xf>
    <xf numFmtId="0" fontId="16" fillId="0" borderId="0" xfId="22" applyFont="1" applyAlignment="1">
      <alignment horizontal="centerContinuous"/>
      <protection/>
    </xf>
    <xf numFmtId="3" fontId="6" fillId="0" borderId="0" xfId="22" applyNumberFormat="1" applyFont="1" applyAlignment="1">
      <alignment horizontal="centerContinuous"/>
      <protection/>
    </xf>
    <xf numFmtId="0" fontId="24" fillId="0" borderId="0" xfId="23" applyFont="1">
      <alignment/>
      <protection/>
    </xf>
    <xf numFmtId="0" fontId="24" fillId="0" borderId="0" xfId="23" applyFont="1" applyAlignment="1">
      <alignment horizontal="centerContinuous"/>
      <protection/>
    </xf>
    <xf numFmtId="3" fontId="24" fillId="0" borderId="0" xfId="23" applyNumberFormat="1" applyFont="1" applyAlignment="1">
      <alignment horizontal="centerContinuous"/>
      <protection/>
    </xf>
    <xf numFmtId="0" fontId="16" fillId="0" borderId="0" xfId="23" applyFont="1" applyAlignment="1">
      <alignment horizontal="centerContinuous"/>
      <protection/>
    </xf>
    <xf numFmtId="0" fontId="28" fillId="0" borderId="5" xfId="22" applyFont="1" applyBorder="1" applyAlignment="1">
      <alignment horizontal="center"/>
      <protection/>
    </xf>
    <xf numFmtId="0" fontId="28" fillId="0" borderId="6" xfId="22" applyFont="1" applyBorder="1" applyAlignment="1">
      <alignment horizontal="centerContinuous"/>
      <protection/>
    </xf>
    <xf numFmtId="0" fontId="28" fillId="0" borderId="7" xfId="22" applyFont="1" applyBorder="1" applyAlignment="1">
      <alignment horizontal="centerContinuous"/>
      <protection/>
    </xf>
    <xf numFmtId="0" fontId="28" fillId="0" borderId="8" xfId="22" applyFont="1" applyBorder="1" applyAlignment="1">
      <alignment horizontal="centerContinuous"/>
      <protection/>
    </xf>
    <xf numFmtId="0" fontId="28" fillId="0" borderId="9" xfId="22" applyFont="1" applyBorder="1" applyAlignment="1">
      <alignment horizontal="center"/>
      <protection/>
    </xf>
    <xf numFmtId="0" fontId="28" fillId="0" borderId="10" xfId="22" applyFont="1" applyBorder="1">
      <alignment/>
      <protection/>
    </xf>
    <xf numFmtId="0" fontId="28" fillId="0" borderId="10" xfId="22" applyFont="1" applyBorder="1" applyAlignment="1">
      <alignment horizontal="center"/>
      <protection/>
    </xf>
    <xf numFmtId="0" fontId="28" fillId="0" borderId="2" xfId="22" applyFont="1" applyBorder="1" applyAlignment="1">
      <alignment horizontal="center"/>
      <protection/>
    </xf>
    <xf numFmtId="0" fontId="28" fillId="0" borderId="3" xfId="22" applyFont="1" applyBorder="1" applyAlignment="1">
      <alignment horizontal="center"/>
      <protection/>
    </xf>
    <xf numFmtId="0" fontId="16" fillId="0" borderId="11" xfId="22" applyFont="1" applyBorder="1">
      <alignment/>
      <protection/>
    </xf>
    <xf numFmtId="0" fontId="16" fillId="0" borderId="0" xfId="22" applyFont="1" applyBorder="1">
      <alignment/>
      <protection/>
    </xf>
    <xf numFmtId="0" fontId="16" fillId="0" borderId="1" xfId="22" applyFont="1" applyBorder="1">
      <alignment/>
      <protection/>
    </xf>
    <xf numFmtId="0" fontId="16" fillId="0" borderId="10" xfId="22" applyFont="1" applyBorder="1">
      <alignment/>
      <protection/>
    </xf>
    <xf numFmtId="0" fontId="16" fillId="0" borderId="2" xfId="22" applyFont="1" applyBorder="1">
      <alignment/>
      <protection/>
    </xf>
    <xf numFmtId="0" fontId="28" fillId="0" borderId="12" xfId="22" applyFont="1" applyBorder="1">
      <alignment/>
      <protection/>
    </xf>
    <xf numFmtId="0" fontId="28" fillId="0" borderId="0" xfId="22" applyFont="1" applyBorder="1">
      <alignment/>
      <protection/>
    </xf>
    <xf numFmtId="5" fontId="28" fillId="0" borderId="0" xfId="22" applyNumberFormat="1" applyFont="1" applyBorder="1">
      <alignment/>
      <protection/>
    </xf>
    <xf numFmtId="5" fontId="28" fillId="0" borderId="11" xfId="22" applyNumberFormat="1" applyFont="1" applyBorder="1">
      <alignment/>
      <protection/>
    </xf>
    <xf numFmtId="0" fontId="16" fillId="0" borderId="4" xfId="22" applyFont="1" applyBorder="1">
      <alignment/>
      <protection/>
    </xf>
    <xf numFmtId="0" fontId="16" fillId="0" borderId="3" xfId="22" applyFont="1" applyBorder="1">
      <alignment/>
      <protection/>
    </xf>
    <xf numFmtId="0" fontId="28" fillId="0" borderId="12" xfId="22" applyFont="1" applyBorder="1" applyAlignment="1">
      <alignment horizontal="left"/>
      <protection/>
    </xf>
    <xf numFmtId="0" fontId="16" fillId="0" borderId="0" xfId="23" applyFont="1">
      <alignment/>
      <protection/>
    </xf>
    <xf numFmtId="0" fontId="16" fillId="0" borderId="11" xfId="23" applyFont="1" applyBorder="1">
      <alignment/>
      <protection/>
    </xf>
    <xf numFmtId="0" fontId="16" fillId="0" borderId="12" xfId="23" applyFont="1" applyBorder="1">
      <alignment/>
      <protection/>
    </xf>
    <xf numFmtId="0" fontId="16" fillId="0" borderId="1" xfId="23" applyFont="1" applyBorder="1">
      <alignment/>
      <protection/>
    </xf>
    <xf numFmtId="0" fontId="28" fillId="0" borderId="11" xfId="23" applyFont="1" applyBorder="1">
      <alignment/>
      <protection/>
    </xf>
    <xf numFmtId="183" fontId="16" fillId="0" borderId="12" xfId="15" applyNumberFormat="1" applyFont="1" applyBorder="1" applyAlignment="1">
      <alignment/>
    </xf>
    <xf numFmtId="183" fontId="16" fillId="0" borderId="0" xfId="15" applyNumberFormat="1" applyFont="1" applyAlignment="1">
      <alignment/>
    </xf>
    <xf numFmtId="0" fontId="28" fillId="0" borderId="11" xfId="23" applyFont="1" applyBorder="1" applyAlignment="1">
      <alignment wrapText="1"/>
      <protection/>
    </xf>
    <xf numFmtId="0" fontId="28" fillId="0" borderId="10" xfId="23" applyFont="1" applyBorder="1">
      <alignment/>
      <protection/>
    </xf>
    <xf numFmtId="183" fontId="28" fillId="0" borderId="4" xfId="15" applyNumberFormat="1" applyFont="1" applyBorder="1" applyAlignment="1">
      <alignment/>
    </xf>
    <xf numFmtId="183" fontId="28" fillId="0" borderId="3" xfId="15" applyNumberFormat="1" applyFont="1" applyBorder="1" applyAlignment="1">
      <alignment/>
    </xf>
    <xf numFmtId="185" fontId="28" fillId="0" borderId="13" xfId="17" applyNumberFormat="1" applyFont="1" applyBorder="1" applyAlignment="1">
      <alignment horizontal="left"/>
    </xf>
    <xf numFmtId="0" fontId="28" fillId="0" borderId="0" xfId="23" applyFont="1" applyBorder="1" applyAlignment="1">
      <alignment horizontal="left"/>
      <protection/>
    </xf>
    <xf numFmtId="183" fontId="28" fillId="0" borderId="0" xfId="23" applyNumberFormat="1" applyFont="1" applyBorder="1" applyAlignment="1">
      <alignment horizontal="left"/>
      <protection/>
    </xf>
    <xf numFmtId="185" fontId="28" fillId="0" borderId="0" xfId="17" applyNumberFormat="1" applyFont="1" applyBorder="1" applyAlignment="1">
      <alignment horizontal="left"/>
    </xf>
    <xf numFmtId="177" fontId="27" fillId="0" borderId="0" xfId="0" applyNumberFormat="1" applyFont="1" applyAlignment="1">
      <alignment horizontal="centerContinuous"/>
    </xf>
    <xf numFmtId="177" fontId="16" fillId="0" borderId="0" xfId="0" applyNumberFormat="1" applyFont="1" applyAlignment="1">
      <alignment horizontal="centerContinuous"/>
    </xf>
    <xf numFmtId="177" fontId="37" fillId="2" borderId="14" xfId="0" applyNumberFormat="1" applyFont="1" applyFill="1" applyBorder="1" applyAlignment="1">
      <alignment/>
    </xf>
    <xf numFmtId="177" fontId="37" fillId="2" borderId="15" xfId="0" applyNumberFormat="1" applyFont="1" applyFill="1" applyBorder="1" applyAlignment="1">
      <alignment/>
    </xf>
    <xf numFmtId="177" fontId="36" fillId="2" borderId="12" xfId="0" applyNumberFormat="1" applyFont="1" applyFill="1" applyBorder="1" applyAlignment="1">
      <alignment/>
    </xf>
    <xf numFmtId="177" fontId="36" fillId="2" borderId="16" xfId="0" applyNumberFormat="1" applyFont="1" applyFill="1" applyBorder="1" applyAlignment="1">
      <alignment horizontal="center"/>
    </xf>
    <xf numFmtId="177" fontId="36" fillId="2" borderId="0" xfId="0" applyNumberFormat="1" applyFont="1" applyFill="1" applyBorder="1" applyAlignment="1">
      <alignment horizontal="center"/>
    </xf>
    <xf numFmtId="177" fontId="36" fillId="2" borderId="17" xfId="0" applyNumberFormat="1" applyFont="1" applyFill="1" applyBorder="1" applyAlignment="1">
      <alignment horizontal="center"/>
    </xf>
    <xf numFmtId="177" fontId="36" fillId="2" borderId="18" xfId="0" applyNumberFormat="1" applyFont="1" applyFill="1" applyBorder="1" applyAlignment="1">
      <alignment horizontal="center"/>
    </xf>
    <xf numFmtId="177" fontId="36" fillId="2" borderId="12" xfId="0" applyNumberFormat="1" applyFont="1" applyFill="1" applyBorder="1" applyAlignment="1">
      <alignment horizontal="center"/>
    </xf>
    <xf numFmtId="177" fontId="36" fillId="2" borderId="19" xfId="0" applyNumberFormat="1" applyFont="1" applyFill="1" applyBorder="1" applyAlignment="1">
      <alignment horizontal="center"/>
    </xf>
    <xf numFmtId="177" fontId="36" fillId="2" borderId="2" xfId="0" applyNumberFormat="1" applyFont="1" applyFill="1" applyBorder="1" applyAlignment="1">
      <alignment horizontal="center"/>
    </xf>
    <xf numFmtId="177" fontId="36" fillId="2" borderId="1" xfId="0" applyNumberFormat="1" applyFont="1" applyFill="1" applyBorder="1" applyAlignment="1">
      <alignment horizontal="center"/>
    </xf>
    <xf numFmtId="177" fontId="36" fillId="2" borderId="11" xfId="0" applyNumberFormat="1" applyFont="1" applyFill="1" applyBorder="1" applyAlignment="1">
      <alignment horizontal="center"/>
    </xf>
    <xf numFmtId="177" fontId="32" fillId="2" borderId="0" xfId="0" applyNumberFormat="1" applyFont="1" applyFill="1" applyAlignment="1">
      <alignment/>
    </xf>
    <xf numFmtId="177" fontId="32" fillId="2" borderId="1" xfId="0" applyNumberFormat="1" applyFont="1" applyFill="1" applyBorder="1" applyAlignment="1">
      <alignment/>
    </xf>
    <xf numFmtId="177" fontId="32" fillId="2" borderId="2" xfId="0" applyNumberFormat="1" applyFont="1" applyFill="1" applyBorder="1" applyAlignment="1">
      <alignment/>
    </xf>
    <xf numFmtId="3" fontId="6" fillId="0" borderId="0" xfId="0" applyNumberFormat="1" applyFont="1" applyAlignment="1">
      <alignment/>
    </xf>
    <xf numFmtId="3" fontId="32" fillId="2" borderId="20" xfId="0" applyNumberFormat="1" applyFont="1" applyFill="1" applyAlignment="1">
      <alignment/>
    </xf>
    <xf numFmtId="3" fontId="32" fillId="2" borderId="21" xfId="0" applyNumberFormat="1" applyFont="1" applyFill="1" applyAlignment="1">
      <alignment/>
    </xf>
    <xf numFmtId="3" fontId="32" fillId="2" borderId="22" xfId="0" applyNumberFormat="1" applyFont="1" applyFill="1" applyAlignment="1">
      <alignment/>
    </xf>
    <xf numFmtId="3" fontId="33" fillId="2" borderId="22" xfId="0" applyNumberFormat="1" applyFont="1" applyFill="1" applyAlignment="1">
      <alignment/>
    </xf>
    <xf numFmtId="3" fontId="32" fillId="2" borderId="0" xfId="0" applyNumberFormat="1" applyFont="1" applyFill="1" applyBorder="1" applyAlignment="1">
      <alignment/>
    </xf>
    <xf numFmtId="3" fontId="32" fillId="2" borderId="22" xfId="0" applyNumberFormat="1" applyFont="1" applyFill="1" applyAlignment="1">
      <alignment horizontal="left"/>
    </xf>
    <xf numFmtId="3" fontId="32" fillId="2" borderId="0" xfId="0" applyNumberFormat="1" applyFont="1" applyFill="1" applyAlignment="1">
      <alignment/>
    </xf>
    <xf numFmtId="166" fontId="32" fillId="2" borderId="21" xfId="0" applyNumberFormat="1" applyFont="1" applyFill="1" applyAlignment="1">
      <alignment/>
    </xf>
    <xf numFmtId="3" fontId="34" fillId="2" borderId="22" xfId="0" applyNumberFormat="1" applyFont="1" applyFill="1" applyAlignment="1">
      <alignment horizontal="centerContinuous"/>
    </xf>
    <xf numFmtId="3" fontId="34" fillId="2" borderId="0" xfId="0" applyNumberFormat="1" applyFont="1" applyFill="1" applyAlignment="1">
      <alignment horizontal="centerContinuous"/>
    </xf>
    <xf numFmtId="3" fontId="34" fillId="2" borderId="22" xfId="0" applyNumberFormat="1" applyFont="1" applyFill="1" applyAlignment="1">
      <alignment/>
    </xf>
    <xf numFmtId="177" fontId="32" fillId="2" borderId="16" xfId="0" applyNumberFormat="1" applyFont="1" applyFill="1" applyBorder="1" applyAlignment="1">
      <alignment/>
    </xf>
    <xf numFmtId="177" fontId="32" fillId="2" borderId="23" xfId="0" applyNumberFormat="1" applyFont="1" applyFill="1" applyBorder="1" applyAlignment="1">
      <alignment/>
    </xf>
    <xf numFmtId="3" fontId="16" fillId="0" borderId="0" xfId="0" applyNumberFormat="1" applyFont="1" applyAlignment="1">
      <alignment horizontal="centerContinuous"/>
    </xf>
    <xf numFmtId="0" fontId="39" fillId="0" borderId="0" xfId="0" applyFont="1" applyAlignment="1">
      <alignment/>
    </xf>
    <xf numFmtId="177" fontId="5" fillId="0" borderId="0" xfId="0" applyNumberFormat="1" applyFont="1" applyFill="1" applyAlignment="1">
      <alignment/>
    </xf>
    <xf numFmtId="177" fontId="5" fillId="0" borderId="0" xfId="0" applyNumberFormat="1" applyFont="1" applyFill="1" applyBorder="1" applyAlignment="1">
      <alignment/>
    </xf>
    <xf numFmtId="177" fontId="13" fillId="2" borderId="24" xfId="0" applyNumberFormat="1" applyFont="1" applyFill="1" applyBorder="1" applyAlignment="1">
      <alignment/>
    </xf>
    <xf numFmtId="177" fontId="13" fillId="2" borderId="25" xfId="0" applyNumberFormat="1" applyFont="1" applyFill="1" applyBorder="1" applyAlignment="1">
      <alignment/>
    </xf>
    <xf numFmtId="177" fontId="13" fillId="2" borderId="26" xfId="0" applyNumberFormat="1" applyFont="1" applyFill="1" applyBorder="1" applyAlignment="1">
      <alignment/>
    </xf>
    <xf numFmtId="177" fontId="13" fillId="2" borderId="27" xfId="0" applyNumberFormat="1" applyFont="1" applyFill="1" applyBorder="1" applyAlignment="1">
      <alignment/>
    </xf>
    <xf numFmtId="177" fontId="16" fillId="0" borderId="27" xfId="0" applyNumberFormat="1" applyFont="1" applyBorder="1" applyAlignment="1">
      <alignment/>
    </xf>
    <xf numFmtId="177" fontId="16" fillId="0" borderId="26" xfId="0" applyNumberFormat="1" applyFont="1" applyBorder="1" applyAlignment="1">
      <alignment/>
    </xf>
    <xf numFmtId="177" fontId="5" fillId="0" borderId="1" xfId="0" applyNumberFormat="1" applyFont="1" applyBorder="1" applyAlignment="1">
      <alignment/>
    </xf>
    <xf numFmtId="177" fontId="5" fillId="0" borderId="3" xfId="0" applyNumberFormat="1" applyFont="1" applyBorder="1" applyAlignment="1">
      <alignment/>
    </xf>
    <xf numFmtId="177" fontId="4" fillId="0" borderId="1" xfId="0" applyNumberFormat="1" applyFont="1" applyBorder="1" applyAlignment="1">
      <alignment/>
    </xf>
    <xf numFmtId="177" fontId="35" fillId="0" borderId="2" xfId="0" applyNumberFormat="1" applyFont="1" applyBorder="1" applyAlignment="1">
      <alignment horizontal="left"/>
    </xf>
    <xf numFmtId="177" fontId="35" fillId="0" borderId="2" xfId="0" applyNumberFormat="1" applyFont="1" applyBorder="1" applyAlignment="1">
      <alignment/>
    </xf>
    <xf numFmtId="5" fontId="35" fillId="0" borderId="2" xfId="0" applyNumberFormat="1" applyFont="1" applyBorder="1" applyAlignment="1">
      <alignment/>
    </xf>
    <xf numFmtId="5" fontId="35" fillId="0" borderId="3" xfId="0" applyNumberFormat="1" applyFont="1" applyBorder="1" applyAlignment="1">
      <alignment/>
    </xf>
    <xf numFmtId="177" fontId="5" fillId="0" borderId="12" xfId="0" applyNumberFormat="1" applyFont="1" applyBorder="1" applyAlignment="1">
      <alignment/>
    </xf>
    <xf numFmtId="177" fontId="4" fillId="0" borderId="12" xfId="0" applyNumberFormat="1" applyFont="1" applyBorder="1" applyAlignment="1">
      <alignment/>
    </xf>
    <xf numFmtId="177" fontId="6" fillId="0" borderId="4" xfId="0" applyNumberFormat="1" applyFont="1" applyBorder="1" applyAlignment="1">
      <alignment/>
    </xf>
    <xf numFmtId="177" fontId="5" fillId="0" borderId="28" xfId="0" applyNumberFormat="1" applyFont="1" applyBorder="1" applyAlignment="1">
      <alignment/>
    </xf>
    <xf numFmtId="177" fontId="5" fillId="0" borderId="29" xfId="0" applyNumberFormat="1" applyFont="1" applyBorder="1" applyAlignment="1">
      <alignment/>
    </xf>
    <xf numFmtId="177" fontId="35" fillId="0" borderId="29" xfId="0" applyNumberFormat="1" applyFont="1" applyBorder="1" applyAlignment="1">
      <alignment horizontal="centerContinuous"/>
    </xf>
    <xf numFmtId="177" fontId="35" fillId="0" borderId="9" xfId="0" applyNumberFormat="1" applyFont="1" applyBorder="1" applyAlignment="1">
      <alignment horizontal="centerContinuous"/>
    </xf>
    <xf numFmtId="177" fontId="5" fillId="0" borderId="30" xfId="0" applyNumberFormat="1" applyFont="1" applyBorder="1" applyAlignment="1">
      <alignment/>
    </xf>
    <xf numFmtId="177" fontId="35" fillId="0" borderId="30" xfId="0" applyNumberFormat="1" applyFont="1" applyBorder="1" applyAlignment="1">
      <alignment horizontal="right"/>
    </xf>
    <xf numFmtId="177" fontId="35" fillId="0" borderId="31" xfId="0" applyNumberFormat="1" applyFont="1" applyBorder="1" applyAlignment="1">
      <alignment/>
    </xf>
    <xf numFmtId="177" fontId="5" fillId="0" borderId="9" xfId="0" applyNumberFormat="1" applyFont="1" applyBorder="1" applyAlignment="1">
      <alignment/>
    </xf>
    <xf numFmtId="177" fontId="5" fillId="0" borderId="32" xfId="0" applyNumberFormat="1" applyFont="1" applyBorder="1" applyAlignment="1">
      <alignment/>
    </xf>
    <xf numFmtId="177" fontId="35" fillId="0" borderId="3" xfId="0" applyNumberFormat="1" applyFont="1" applyBorder="1" applyAlignment="1">
      <alignment/>
    </xf>
    <xf numFmtId="177" fontId="5" fillId="0" borderId="6" xfId="0" applyNumberFormat="1" applyFont="1" applyBorder="1" applyAlignment="1">
      <alignment/>
    </xf>
    <xf numFmtId="177" fontId="5" fillId="0" borderId="7" xfId="0" applyNumberFormat="1" applyFont="1" applyBorder="1" applyAlignment="1">
      <alignment/>
    </xf>
    <xf numFmtId="177" fontId="5" fillId="0" borderId="8" xfId="0" applyNumberFormat="1" applyFont="1" applyBorder="1" applyAlignment="1">
      <alignment/>
    </xf>
    <xf numFmtId="177" fontId="4" fillId="0" borderId="2" xfId="0" applyNumberFormat="1" applyFont="1" applyFill="1" applyBorder="1" applyAlignment="1">
      <alignment/>
    </xf>
    <xf numFmtId="177" fontId="5" fillId="0" borderId="2" xfId="0" applyNumberFormat="1" applyFont="1" applyFill="1" applyBorder="1" applyAlignment="1">
      <alignment/>
    </xf>
    <xf numFmtId="177" fontId="5" fillId="0" borderId="3" xfId="0" applyNumberFormat="1" applyFont="1" applyFill="1" applyBorder="1" applyAlignment="1">
      <alignment/>
    </xf>
    <xf numFmtId="177" fontId="5" fillId="0" borderId="4" xfId="0" applyNumberFormat="1" applyFont="1" applyFill="1" applyBorder="1" applyAlignment="1">
      <alignment/>
    </xf>
    <xf numFmtId="177" fontId="5" fillId="0" borderId="33" xfId="0" applyNumberFormat="1" applyFont="1" applyBorder="1" applyAlignment="1">
      <alignment/>
    </xf>
    <xf numFmtId="177" fontId="5" fillId="0" borderId="24" xfId="0" applyNumberFormat="1" applyFont="1" applyBorder="1" applyAlignment="1">
      <alignment/>
    </xf>
    <xf numFmtId="177" fontId="5" fillId="0" borderId="26" xfId="0" applyNumberFormat="1" applyFont="1" applyBorder="1" applyAlignment="1">
      <alignment/>
    </xf>
    <xf numFmtId="177" fontId="5" fillId="0" borderId="4" xfId="0" applyNumberFormat="1" applyFont="1" applyBorder="1" applyAlignment="1">
      <alignment horizontal="left"/>
    </xf>
    <xf numFmtId="177" fontId="5" fillId="0" borderId="28" xfId="0" applyNumberFormat="1" applyFont="1" applyBorder="1" applyAlignment="1">
      <alignment horizontal="left"/>
    </xf>
    <xf numFmtId="177" fontId="6" fillId="0" borderId="4" xfId="0" applyNumberFormat="1" applyFont="1" applyBorder="1" applyAlignment="1">
      <alignment/>
    </xf>
    <xf numFmtId="177" fontId="5" fillId="0" borderId="4" xfId="0" applyNumberFormat="1" applyFont="1" applyBorder="1" applyAlignment="1">
      <alignment/>
    </xf>
    <xf numFmtId="177" fontId="35" fillId="0" borderId="28" xfId="0" applyNumberFormat="1" applyFont="1" applyBorder="1" applyAlignment="1">
      <alignment horizontal="centerContinuous"/>
    </xf>
    <xf numFmtId="0" fontId="22" fillId="0" borderId="29" xfId="0" applyFont="1" applyBorder="1" applyAlignment="1">
      <alignment/>
    </xf>
    <xf numFmtId="177" fontId="35" fillId="0" borderId="4" xfId="0" applyNumberFormat="1" applyFont="1" applyBorder="1" applyAlignment="1">
      <alignment/>
    </xf>
    <xf numFmtId="177" fontId="6" fillId="0" borderId="33" xfId="0" applyNumberFormat="1" applyFont="1" applyBorder="1" applyAlignment="1">
      <alignment/>
    </xf>
    <xf numFmtId="0" fontId="16" fillId="0" borderId="10" xfId="22" applyFont="1" applyBorder="1" applyAlignment="1">
      <alignment horizontal="center"/>
      <protection/>
    </xf>
    <xf numFmtId="0" fontId="16" fillId="0" borderId="34" xfId="22" applyFont="1" applyBorder="1">
      <alignment/>
      <protection/>
    </xf>
    <xf numFmtId="177" fontId="6" fillId="0" borderId="1" xfId="0" applyNumberFormat="1" applyFont="1" applyBorder="1" applyAlignment="1">
      <alignment/>
    </xf>
    <xf numFmtId="177" fontId="6" fillId="0" borderId="29" xfId="0" applyNumberFormat="1" applyFont="1" applyBorder="1" applyAlignment="1">
      <alignment/>
    </xf>
    <xf numFmtId="177" fontId="6" fillId="0" borderId="9" xfId="0" applyNumberFormat="1" applyFont="1" applyBorder="1" applyAlignment="1">
      <alignment/>
    </xf>
    <xf numFmtId="177" fontId="6" fillId="0" borderId="4" xfId="0" applyNumberFormat="1" applyFont="1" applyBorder="1" applyAlignment="1">
      <alignment/>
    </xf>
    <xf numFmtId="177" fontId="6" fillId="0" borderId="33" xfId="0" applyNumberFormat="1" applyFont="1" applyBorder="1" applyAlignment="1">
      <alignment/>
    </xf>
    <xf numFmtId="3" fontId="6" fillId="0" borderId="30" xfId="0" applyNumberFormat="1" applyFont="1" applyBorder="1" applyAlignment="1">
      <alignment/>
    </xf>
    <xf numFmtId="177" fontId="6" fillId="0" borderId="30" xfId="0" applyNumberFormat="1" applyFont="1" applyBorder="1" applyAlignment="1">
      <alignment/>
    </xf>
    <xf numFmtId="177" fontId="21" fillId="0" borderId="30" xfId="0" applyNumberFormat="1" applyFont="1" applyBorder="1" applyAlignment="1">
      <alignment/>
    </xf>
    <xf numFmtId="177" fontId="6" fillId="0" borderId="31" xfId="0" applyNumberFormat="1" applyFont="1" applyBorder="1" applyAlignment="1">
      <alignment/>
    </xf>
    <xf numFmtId="177" fontId="24" fillId="0" borderId="9" xfId="0" applyNumberFormat="1" applyFont="1" applyBorder="1" applyAlignment="1">
      <alignment/>
    </xf>
    <xf numFmtId="177" fontId="24" fillId="0" borderId="32" xfId="0" applyNumberFormat="1" applyFont="1" applyBorder="1" applyAlignment="1">
      <alignment horizontal="right"/>
    </xf>
    <xf numFmtId="0" fontId="0" fillId="0" borderId="35" xfId="0" applyBorder="1" applyAlignment="1">
      <alignment/>
    </xf>
    <xf numFmtId="177" fontId="24" fillId="0" borderId="5" xfId="0" applyNumberFormat="1" applyFont="1" applyBorder="1" applyAlignment="1">
      <alignment horizontal="center"/>
    </xf>
    <xf numFmtId="177" fontId="24" fillId="0" borderId="36" xfId="0" applyNumberFormat="1" applyFont="1" applyBorder="1" applyAlignment="1">
      <alignment horizontal="center"/>
    </xf>
    <xf numFmtId="177" fontId="6" fillId="0" borderId="11" xfId="0" applyNumberFormat="1" applyFont="1" applyBorder="1" applyAlignment="1">
      <alignment/>
    </xf>
    <xf numFmtId="177" fontId="24" fillId="0" borderId="5" xfId="0" applyNumberFormat="1" applyFont="1" applyBorder="1" applyAlignment="1">
      <alignment/>
    </xf>
    <xf numFmtId="3" fontId="40" fillId="0" borderId="0" xfId="0" applyNumberFormat="1" applyFont="1" applyAlignment="1">
      <alignment horizontal="centerContinuous"/>
    </xf>
    <xf numFmtId="3" fontId="41" fillId="0" borderId="0" xfId="0" applyNumberFormat="1" applyFont="1" applyAlignment="1">
      <alignment horizontal="centerContinuous"/>
    </xf>
    <xf numFmtId="3" fontId="40" fillId="0" borderId="0" xfId="0" applyNumberFormat="1" applyFont="1" applyAlignment="1">
      <alignment/>
    </xf>
    <xf numFmtId="177" fontId="6" fillId="0" borderId="2" xfId="0" applyNumberFormat="1" applyFont="1" applyBorder="1" applyAlignment="1">
      <alignment/>
    </xf>
    <xf numFmtId="177" fontId="13" fillId="2" borderId="2" xfId="0" applyNumberFormat="1" applyFont="1" applyFill="1" applyBorder="1" applyAlignment="1">
      <alignment horizontal="left"/>
    </xf>
    <xf numFmtId="177" fontId="13" fillId="2" borderId="2" xfId="0" applyNumberFormat="1" applyFont="1" applyFill="1" applyBorder="1" applyAlignment="1">
      <alignment/>
    </xf>
    <xf numFmtId="177" fontId="13" fillId="2" borderId="3" xfId="0" applyNumberFormat="1" applyFont="1" applyFill="1" applyBorder="1" applyAlignment="1">
      <alignment/>
    </xf>
    <xf numFmtId="177" fontId="13" fillId="2" borderId="28" xfId="0" applyNumberFormat="1" applyFont="1" applyFill="1" applyBorder="1" applyAlignment="1">
      <alignment/>
    </xf>
    <xf numFmtId="177" fontId="13" fillId="2" borderId="29" xfId="0" applyNumberFormat="1" applyFont="1" applyFill="1" applyBorder="1" applyAlignment="1">
      <alignment/>
    </xf>
    <xf numFmtId="177" fontId="13" fillId="2" borderId="30" xfId="0" applyNumberFormat="1" applyFont="1" applyFill="1" applyBorder="1" applyAlignment="1">
      <alignment/>
    </xf>
    <xf numFmtId="177" fontId="13" fillId="2" borderId="12" xfId="0" applyNumberFormat="1" applyFont="1" applyFill="1" applyBorder="1" applyAlignment="1">
      <alignment/>
    </xf>
    <xf numFmtId="177" fontId="13" fillId="2" borderId="9" xfId="0" applyNumberFormat="1" applyFont="1" applyFill="1" applyBorder="1" applyAlignment="1">
      <alignment/>
    </xf>
    <xf numFmtId="177" fontId="13" fillId="2" borderId="32" xfId="0" applyNumberFormat="1" applyFont="1" applyFill="1" applyBorder="1" applyAlignment="1">
      <alignment/>
    </xf>
    <xf numFmtId="177" fontId="36" fillId="2" borderId="6" xfId="0" applyNumberFormat="1" applyFont="1" applyFill="1" applyBorder="1" applyAlignment="1">
      <alignment horizontal="centerContinuous"/>
    </xf>
    <xf numFmtId="177" fontId="36" fillId="2" borderId="7" xfId="0" applyNumberFormat="1" applyFont="1" applyFill="1" applyBorder="1" applyAlignment="1">
      <alignment horizontal="centerContinuous"/>
    </xf>
    <xf numFmtId="177" fontId="36" fillId="2" borderId="7" xfId="0" applyNumberFormat="1" applyFont="1" applyFill="1" applyBorder="1" applyAlignment="1">
      <alignment/>
    </xf>
    <xf numFmtId="177" fontId="36" fillId="2" borderId="8" xfId="0" applyNumberFormat="1" applyFont="1" applyFill="1" applyBorder="1" applyAlignment="1">
      <alignment horizontal="centerContinuous"/>
    </xf>
    <xf numFmtId="177" fontId="36" fillId="2" borderId="31" xfId="0" applyNumberFormat="1" applyFont="1" applyFill="1" applyBorder="1" applyAlignment="1">
      <alignment horizontal="right"/>
    </xf>
    <xf numFmtId="177" fontId="36" fillId="2" borderId="30" xfId="0" applyNumberFormat="1" applyFont="1" applyFill="1" applyBorder="1" applyAlignment="1">
      <alignment horizontal="right"/>
    </xf>
    <xf numFmtId="177" fontId="36" fillId="2" borderId="31" xfId="0" applyNumberFormat="1" applyFont="1" applyFill="1" applyBorder="1" applyAlignment="1">
      <alignment/>
    </xf>
    <xf numFmtId="177" fontId="36" fillId="2" borderId="30" xfId="0" applyNumberFormat="1" applyFont="1" applyFill="1" applyBorder="1" applyAlignment="1">
      <alignment/>
    </xf>
    <xf numFmtId="177" fontId="36" fillId="2" borderId="32" xfId="0" applyNumberFormat="1" applyFont="1" applyFill="1" applyBorder="1" applyAlignment="1">
      <alignment horizontal="right"/>
    </xf>
    <xf numFmtId="177" fontId="13" fillId="2" borderId="24" xfId="0" applyNumberFormat="1" applyFont="1" applyFill="1" applyBorder="1" applyAlignment="1">
      <alignment horizontal="left"/>
    </xf>
    <xf numFmtId="177" fontId="13" fillId="2" borderId="33" xfId="0" applyNumberFormat="1" applyFont="1" applyFill="1" applyBorder="1" applyAlignment="1">
      <alignment/>
    </xf>
    <xf numFmtId="177" fontId="15" fillId="2" borderId="24" xfId="0" applyNumberFormat="1" applyFont="1" applyFill="1" applyBorder="1" applyAlignment="1">
      <alignment horizontal="left"/>
    </xf>
    <xf numFmtId="177" fontId="15" fillId="2" borderId="33" xfId="0" applyNumberFormat="1" applyFont="1" applyFill="1" applyBorder="1" applyAlignment="1">
      <alignment/>
    </xf>
    <xf numFmtId="177" fontId="15" fillId="2" borderId="24" xfId="0" applyNumberFormat="1" applyFont="1" applyFill="1" applyBorder="1" applyAlignment="1">
      <alignment/>
    </xf>
    <xf numFmtId="177" fontId="15" fillId="2" borderId="26" xfId="0" applyNumberFormat="1" applyFont="1" applyFill="1" applyBorder="1" applyAlignment="1">
      <alignment/>
    </xf>
    <xf numFmtId="177" fontId="13" fillId="2" borderId="33" xfId="0" applyNumberFormat="1" applyFont="1" applyFill="1" applyBorder="1" applyAlignment="1">
      <alignment horizontal="right"/>
    </xf>
    <xf numFmtId="182" fontId="13" fillId="2" borderId="24" xfId="0" applyNumberFormat="1" applyFont="1" applyFill="1" applyBorder="1" applyAlignment="1">
      <alignment/>
    </xf>
    <xf numFmtId="177" fontId="6" fillId="0" borderId="37" xfId="0" applyNumberFormat="1" applyFont="1" applyBorder="1" applyAlignment="1">
      <alignment/>
    </xf>
    <xf numFmtId="177" fontId="38" fillId="0" borderId="38" xfId="0" applyNumberFormat="1" applyFont="1" applyBorder="1" applyAlignment="1">
      <alignment/>
    </xf>
    <xf numFmtId="177" fontId="35" fillId="0" borderId="31" xfId="0" applyNumberFormat="1" applyFont="1" applyBorder="1" applyAlignment="1">
      <alignment horizontal="right"/>
    </xf>
    <xf numFmtId="177" fontId="35" fillId="0" borderId="32" xfId="0" applyNumberFormat="1" applyFont="1" applyBorder="1" applyAlignment="1">
      <alignment horizontal="right"/>
    </xf>
    <xf numFmtId="177" fontId="35" fillId="0" borderId="6" xfId="0" applyNumberFormat="1" applyFont="1" applyBorder="1" applyAlignment="1">
      <alignment horizontal="centerContinuous"/>
    </xf>
    <xf numFmtId="177" fontId="35" fillId="0" borderId="7" xfId="0" applyNumberFormat="1" applyFont="1" applyBorder="1" applyAlignment="1">
      <alignment horizontal="centerContinuous"/>
    </xf>
    <xf numFmtId="177" fontId="35" fillId="0" borderId="8" xfId="0" applyNumberFormat="1" applyFont="1" applyBorder="1" applyAlignment="1">
      <alignment horizontal="centerContinuous"/>
    </xf>
    <xf numFmtId="177" fontId="32" fillId="2" borderId="12" xfId="0" applyNumberFormat="1" applyFont="1" applyFill="1" applyBorder="1" applyAlignment="1">
      <alignment/>
    </xf>
    <xf numFmtId="177" fontId="32" fillId="2" borderId="4" xfId="0" applyNumberFormat="1" applyFont="1" applyFill="1" applyBorder="1" applyAlignment="1">
      <alignment/>
    </xf>
    <xf numFmtId="177" fontId="32" fillId="2" borderId="28" xfId="0" applyNumberFormat="1" applyFont="1" applyFill="1" applyBorder="1" applyAlignment="1">
      <alignment/>
    </xf>
    <xf numFmtId="177" fontId="34" fillId="2" borderId="31" xfId="0" applyNumberFormat="1" applyFont="1" applyFill="1" applyBorder="1" applyAlignment="1">
      <alignment/>
    </xf>
    <xf numFmtId="177" fontId="34" fillId="2" borderId="30" xfId="0" applyNumberFormat="1" applyFont="1" applyFill="1" applyBorder="1" applyAlignment="1">
      <alignment/>
    </xf>
    <xf numFmtId="177" fontId="34" fillId="2" borderId="30" xfId="0" applyNumberFormat="1" applyFont="1" applyFill="1" applyBorder="1" applyAlignment="1">
      <alignment horizontal="right"/>
    </xf>
    <xf numFmtId="177" fontId="34" fillId="2" borderId="2" xfId="0" applyNumberFormat="1" applyFont="1" applyFill="1" applyBorder="1" applyAlignment="1">
      <alignment horizontal="centerContinuous"/>
    </xf>
    <xf numFmtId="177" fontId="34" fillId="2" borderId="4" xfId="0" applyNumberFormat="1" applyFont="1" applyFill="1" applyBorder="1" applyAlignment="1">
      <alignment horizontal="centerContinuous"/>
    </xf>
    <xf numFmtId="177" fontId="34" fillId="2" borderId="31" xfId="0" applyNumberFormat="1" applyFont="1" applyFill="1" applyBorder="1" applyAlignment="1">
      <alignment horizontal="right"/>
    </xf>
    <xf numFmtId="177" fontId="34" fillId="2" borderId="3" xfId="0" applyNumberFormat="1" applyFont="1" applyFill="1" applyBorder="1" applyAlignment="1">
      <alignment horizontal="centerContinuous"/>
    </xf>
    <xf numFmtId="177" fontId="34" fillId="2" borderId="32" xfId="0" applyNumberFormat="1" applyFont="1" applyFill="1" applyBorder="1" applyAlignment="1">
      <alignment horizontal="right"/>
    </xf>
    <xf numFmtId="177" fontId="32" fillId="2" borderId="3" xfId="0" applyNumberFormat="1" applyFont="1" applyFill="1" applyBorder="1" applyAlignment="1">
      <alignment/>
    </xf>
    <xf numFmtId="177" fontId="32" fillId="2" borderId="12" xfId="0" applyNumberFormat="1" applyFont="1" applyFill="1" applyBorder="1" applyAlignment="1">
      <alignment horizontal="left"/>
    </xf>
    <xf numFmtId="177" fontId="32" fillId="2" borderId="4" xfId="0" applyNumberFormat="1" applyFont="1" applyFill="1" applyBorder="1" applyAlignment="1">
      <alignment horizontal="left"/>
    </xf>
    <xf numFmtId="177" fontId="42" fillId="2" borderId="0" xfId="0" applyNumberFormat="1" applyFont="1" applyFill="1" applyAlignment="1">
      <alignment/>
    </xf>
    <xf numFmtId="177" fontId="43" fillId="2" borderId="0" xfId="0" applyNumberFormat="1" applyFont="1" applyFill="1" applyAlignment="1">
      <alignment horizontal="centerContinuous"/>
    </xf>
    <xf numFmtId="177" fontId="44" fillId="2" borderId="0" xfId="0" applyNumberFormat="1" applyFont="1" applyFill="1" applyAlignment="1">
      <alignment horizontal="centerContinuous"/>
    </xf>
    <xf numFmtId="177" fontId="43" fillId="2" borderId="0" xfId="0" applyNumberFormat="1" applyFont="1" applyFill="1" applyAlignment="1">
      <alignment/>
    </xf>
    <xf numFmtId="177" fontId="32" fillId="2" borderId="33" xfId="0" applyNumberFormat="1" applyFont="1" applyFill="1" applyBorder="1" applyAlignment="1">
      <alignment horizontal="left"/>
    </xf>
    <xf numFmtId="177" fontId="32" fillId="2" borderId="24" xfId="0" applyNumberFormat="1" applyFont="1" applyFill="1" applyBorder="1" applyAlignment="1">
      <alignment/>
    </xf>
    <xf numFmtId="177" fontId="32" fillId="2" borderId="33" xfId="0" applyNumberFormat="1" applyFont="1" applyFill="1" applyBorder="1" applyAlignment="1">
      <alignment/>
    </xf>
    <xf numFmtId="177" fontId="32" fillId="2" borderId="26" xfId="0" applyNumberFormat="1" applyFont="1" applyFill="1" applyBorder="1" applyAlignment="1">
      <alignment/>
    </xf>
    <xf numFmtId="177" fontId="32" fillId="2" borderId="7" xfId="0" applyNumberFormat="1" applyFont="1" applyFill="1" applyBorder="1" applyAlignment="1">
      <alignment/>
    </xf>
    <xf numFmtId="177" fontId="32" fillId="2" borderId="8" xfId="0" applyNumberFormat="1" applyFont="1" applyFill="1" applyBorder="1" applyAlignment="1">
      <alignment/>
    </xf>
    <xf numFmtId="177" fontId="32" fillId="2" borderId="33" xfId="0" applyNumberFormat="1" applyFont="1" applyFill="1" applyBorder="1" applyAlignment="1">
      <alignment horizontal="right"/>
    </xf>
    <xf numFmtId="3" fontId="32" fillId="2" borderId="39" xfId="0" applyNumberFormat="1" applyFont="1" applyFill="1" applyBorder="1" applyAlignment="1">
      <alignment horizontal="left"/>
    </xf>
    <xf numFmtId="177" fontId="32" fillId="2" borderId="39" xfId="0" applyNumberFormat="1" applyFont="1" applyFill="1" applyBorder="1" applyAlignment="1">
      <alignment/>
    </xf>
    <xf numFmtId="177" fontId="32" fillId="2" borderId="40" xfId="0" applyNumberFormat="1" applyFont="1" applyFill="1" applyBorder="1" applyAlignment="1">
      <alignment/>
    </xf>
    <xf numFmtId="177" fontId="32" fillId="2" borderId="41" xfId="0" applyNumberFormat="1" applyFont="1" applyFill="1" applyBorder="1" applyAlignment="1">
      <alignment/>
    </xf>
    <xf numFmtId="3" fontId="32" fillId="2" borderId="42" xfId="0" applyNumberFormat="1" applyFont="1" applyFill="1" applyBorder="1" applyAlignment="1">
      <alignment horizontal="left"/>
    </xf>
    <xf numFmtId="3" fontId="32" fillId="2" borderId="43" xfId="0" applyNumberFormat="1" applyFont="1" applyFill="1" applyBorder="1" applyAlignment="1">
      <alignment horizontal="left"/>
    </xf>
    <xf numFmtId="3" fontId="32" fillId="2" borderId="22" xfId="0" applyNumberFormat="1" applyFont="1" applyFill="1" applyBorder="1" applyAlignment="1">
      <alignment/>
    </xf>
    <xf numFmtId="3" fontId="34" fillId="2" borderId="44" xfId="0" applyNumberFormat="1" applyFont="1" applyFill="1" applyBorder="1" applyAlignment="1">
      <alignment horizontal="right"/>
    </xf>
    <xf numFmtId="3" fontId="34" fillId="2" borderId="45" xfId="0" applyNumberFormat="1" applyFont="1" applyFill="1" applyBorder="1" applyAlignment="1">
      <alignment horizontal="right"/>
    </xf>
    <xf numFmtId="3" fontId="34" fillId="2" borderId="46" xfId="0" applyNumberFormat="1" applyFont="1" applyFill="1" applyBorder="1" applyAlignment="1">
      <alignment/>
    </xf>
    <xf numFmtId="177" fontId="32" fillId="2" borderId="47" xfId="0" applyNumberFormat="1" applyFont="1" applyFill="1" applyBorder="1" applyAlignment="1">
      <alignment/>
    </xf>
    <xf numFmtId="177" fontId="6" fillId="0" borderId="6" xfId="0" applyNumberFormat="1" applyFont="1" applyBorder="1" applyAlignment="1">
      <alignment/>
    </xf>
    <xf numFmtId="0" fontId="16" fillId="0" borderId="10" xfId="23" applyFont="1" applyBorder="1" applyAlignment="1">
      <alignment horizontal="left" indent="1"/>
      <protection/>
    </xf>
    <xf numFmtId="183" fontId="16" fillId="0" borderId="4" xfId="15" applyNumberFormat="1" applyFont="1" applyBorder="1" applyAlignment="1">
      <alignment/>
    </xf>
    <xf numFmtId="183" fontId="16" fillId="0" borderId="3" xfId="15" applyNumberFormat="1" applyFont="1" applyBorder="1" applyAlignment="1">
      <alignment/>
    </xf>
    <xf numFmtId="183" fontId="28" fillId="0" borderId="11" xfId="15" applyNumberFormat="1" applyFont="1" applyBorder="1" applyAlignment="1">
      <alignment/>
    </xf>
    <xf numFmtId="183" fontId="16" fillId="0" borderId="11" xfId="15" applyNumberFormat="1" applyFont="1" applyBorder="1" applyAlignment="1">
      <alignment/>
    </xf>
    <xf numFmtId="183" fontId="28" fillId="0" borderId="48" xfId="23" applyNumberFormat="1" applyFont="1" applyBorder="1" applyAlignment="1">
      <alignment horizontal="left"/>
      <protection/>
    </xf>
    <xf numFmtId="0" fontId="28" fillId="0" borderId="49" xfId="23" applyFont="1" applyBorder="1" applyAlignment="1">
      <alignment horizontal="left"/>
      <protection/>
    </xf>
    <xf numFmtId="0" fontId="28" fillId="0" borderId="50" xfId="23" applyFont="1" applyBorder="1" applyAlignment="1">
      <alignment horizontal="left"/>
      <protection/>
    </xf>
    <xf numFmtId="0" fontId="23" fillId="0" borderId="0" xfId="22" applyBorder="1">
      <alignment/>
      <protection/>
    </xf>
    <xf numFmtId="177" fontId="4" fillId="0" borderId="30" xfId="0" applyNumberFormat="1" applyFont="1" applyBorder="1" applyAlignment="1">
      <alignment/>
    </xf>
    <xf numFmtId="177" fontId="35" fillId="0" borderId="30" xfId="0" applyNumberFormat="1" applyFont="1" applyBorder="1" applyAlignment="1">
      <alignment horizontal="center"/>
    </xf>
    <xf numFmtId="177" fontId="35" fillId="0" borderId="12" xfId="0" applyNumberFormat="1" applyFont="1" applyBorder="1" applyAlignment="1">
      <alignment horizontal="centerContinuous"/>
    </xf>
    <xf numFmtId="177" fontId="35" fillId="0" borderId="0" xfId="0" applyNumberFormat="1" applyFont="1" applyBorder="1" applyAlignment="1">
      <alignment horizontal="centerContinuous"/>
    </xf>
    <xf numFmtId="177" fontId="35" fillId="0" borderId="0" xfId="0" applyNumberFormat="1" applyFont="1" applyBorder="1" applyAlignment="1">
      <alignment/>
    </xf>
    <xf numFmtId="177" fontId="35" fillId="0" borderId="1" xfId="0" applyNumberFormat="1" applyFont="1" applyBorder="1" applyAlignment="1">
      <alignment horizontal="centerContinuous"/>
    </xf>
    <xf numFmtId="0" fontId="0" fillId="0" borderId="9" xfId="0" applyFill="1" applyBorder="1" applyAlignment="1">
      <alignment/>
    </xf>
    <xf numFmtId="0" fontId="17" fillId="0" borderId="0" xfId="0" applyFont="1" applyAlignment="1">
      <alignment/>
    </xf>
    <xf numFmtId="177" fontId="6" fillId="0" borderId="51" xfId="0" applyNumberFormat="1" applyFont="1" applyBorder="1" applyAlignment="1">
      <alignment/>
    </xf>
    <xf numFmtId="177" fontId="13" fillId="2" borderId="52" xfId="0" applyNumberFormat="1" applyFont="1" applyFill="1" applyBorder="1" applyAlignment="1">
      <alignment horizontal="left"/>
    </xf>
    <xf numFmtId="177" fontId="13" fillId="2" borderId="52" xfId="0" applyNumberFormat="1" applyFont="1" applyFill="1" applyBorder="1" applyAlignment="1">
      <alignment/>
    </xf>
    <xf numFmtId="0" fontId="0" fillId="0" borderId="53" xfId="0" applyBorder="1" applyAlignment="1">
      <alignment/>
    </xf>
    <xf numFmtId="177" fontId="13" fillId="2" borderId="51" xfId="0" applyNumberFormat="1" applyFont="1" applyFill="1" applyBorder="1" applyAlignment="1">
      <alignment/>
    </xf>
    <xf numFmtId="177" fontId="13" fillId="2" borderId="54" xfId="0" applyNumberFormat="1" applyFont="1" applyFill="1" applyBorder="1" applyAlignment="1">
      <alignment/>
    </xf>
    <xf numFmtId="3" fontId="34" fillId="2" borderId="22" xfId="0" applyNumberFormat="1" applyFont="1" applyFill="1" applyAlignment="1">
      <alignment horizontal="left"/>
    </xf>
    <xf numFmtId="3" fontId="34" fillId="2" borderId="0" xfId="0" applyNumberFormat="1" applyFont="1" applyFill="1" applyAlignment="1">
      <alignment/>
    </xf>
    <xf numFmtId="177" fontId="36" fillId="2" borderId="24" xfId="0" applyNumberFormat="1" applyFont="1" applyFill="1" applyBorder="1" applyAlignment="1">
      <alignment horizontal="left"/>
    </xf>
    <xf numFmtId="177" fontId="36" fillId="2" borderId="33" xfId="0" applyNumberFormat="1" applyFont="1" applyFill="1" applyBorder="1" applyAlignment="1">
      <alignment/>
    </xf>
    <xf numFmtId="177" fontId="36" fillId="2" borderId="24" xfId="0" applyNumberFormat="1" applyFont="1" applyFill="1" applyBorder="1" applyAlignment="1">
      <alignment/>
    </xf>
    <xf numFmtId="5" fontId="36" fillId="2" borderId="26" xfId="0" applyNumberFormat="1" applyFont="1" applyFill="1" applyBorder="1" applyAlignment="1">
      <alignment/>
    </xf>
    <xf numFmtId="5" fontId="36" fillId="2" borderId="24" xfId="0" applyNumberFormat="1" applyFont="1" applyFill="1" applyBorder="1" applyAlignment="1">
      <alignment/>
    </xf>
    <xf numFmtId="177" fontId="34" fillId="2" borderId="6" xfId="0" applyNumberFormat="1" applyFont="1" applyFill="1" applyBorder="1" applyAlignment="1">
      <alignment horizontal="left"/>
    </xf>
    <xf numFmtId="177" fontId="34" fillId="2" borderId="6" xfId="0" applyNumberFormat="1" applyFont="1" applyFill="1" applyBorder="1" applyAlignment="1">
      <alignment/>
    </xf>
    <xf numFmtId="177" fontId="34" fillId="2" borderId="33" xfId="0" applyNumberFormat="1" applyFont="1" applyFill="1" applyBorder="1" applyAlignment="1">
      <alignment horizontal="left"/>
    </xf>
    <xf numFmtId="0" fontId="16" fillId="0" borderId="0" xfId="23" applyFont="1" applyFill="1">
      <alignment/>
      <protection/>
    </xf>
    <xf numFmtId="0" fontId="23" fillId="0" borderId="0" xfId="23" applyFill="1">
      <alignment/>
      <protection/>
    </xf>
    <xf numFmtId="0" fontId="28" fillId="0" borderId="4" xfId="23" applyFont="1" applyFill="1" applyBorder="1" applyAlignment="1">
      <alignment horizontal="centerContinuous"/>
      <protection/>
    </xf>
    <xf numFmtId="0" fontId="16" fillId="0" borderId="3" xfId="23" applyFont="1" applyFill="1" applyBorder="1" applyAlignment="1">
      <alignment horizontal="centerContinuous"/>
      <protection/>
    </xf>
    <xf numFmtId="0" fontId="28" fillId="0" borderId="3" xfId="23" applyFont="1" applyFill="1" applyBorder="1" applyAlignment="1">
      <alignment horizontal="centerContinuous"/>
      <protection/>
    </xf>
    <xf numFmtId="0" fontId="16" fillId="0" borderId="12" xfId="23" applyFont="1" applyFill="1" applyBorder="1" applyAlignment="1">
      <alignment horizontal="center"/>
      <protection/>
    </xf>
    <xf numFmtId="0" fontId="16" fillId="0" borderId="1" xfId="23" applyFont="1" applyFill="1" applyBorder="1" applyAlignment="1">
      <alignment horizontal="center"/>
      <protection/>
    </xf>
    <xf numFmtId="0" fontId="23" fillId="0" borderId="0" xfId="22" applyFont="1" applyAlignment="1">
      <alignment horizontal="left"/>
      <protection/>
    </xf>
    <xf numFmtId="0" fontId="23" fillId="0" borderId="0" xfId="22" applyFont="1" applyBorder="1">
      <alignment/>
      <protection/>
    </xf>
    <xf numFmtId="0" fontId="23" fillId="0" borderId="29" xfId="22" applyBorder="1">
      <alignment/>
      <protection/>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9" fillId="0" borderId="0" xfId="23" applyFont="1" applyBorder="1" applyAlignment="1">
      <alignment horizontal="center"/>
      <protection/>
    </xf>
    <xf numFmtId="0" fontId="39" fillId="0" borderId="0" xfId="0" applyFont="1" applyBorder="1" applyAlignment="1">
      <alignment horizontal="center"/>
    </xf>
    <xf numFmtId="0" fontId="39" fillId="0" borderId="0" xfId="0" applyFont="1" applyBorder="1" applyAlignment="1">
      <alignment horizontal="center"/>
    </xf>
    <xf numFmtId="0" fontId="39" fillId="0" borderId="0" xfId="0" applyFont="1" applyBorder="1" applyAlignment="1">
      <alignment wrapText="1"/>
    </xf>
    <xf numFmtId="0" fontId="39" fillId="0" borderId="0" xfId="0" applyFont="1" applyBorder="1" applyAlignment="1">
      <alignment wrapText="1"/>
    </xf>
    <xf numFmtId="0" fontId="0" fillId="0" borderId="0" xfId="0" applyBorder="1" applyAlignment="1">
      <alignment wrapText="1"/>
    </xf>
    <xf numFmtId="0" fontId="39" fillId="0" borderId="0" xfId="0" applyFont="1" applyBorder="1" applyAlignment="1">
      <alignment/>
    </xf>
    <xf numFmtId="0" fontId="39" fillId="0" borderId="0" xfId="0" applyFont="1" applyBorder="1" applyAlignment="1">
      <alignment horizontal="center" wrapText="1"/>
    </xf>
    <xf numFmtId="0" fontId="39" fillId="0" borderId="55" xfId="0" applyFont="1" applyBorder="1" applyAlignment="1">
      <alignment/>
    </xf>
    <xf numFmtId="0" fontId="39" fillId="0" borderId="0" xfId="0" applyFont="1" applyBorder="1" applyAlignment="1">
      <alignment horizontal="center" wrapText="1"/>
    </xf>
    <xf numFmtId="0" fontId="39" fillId="3" borderId="0" xfId="0" applyFont="1" applyFill="1" applyAlignment="1">
      <alignment/>
    </xf>
    <xf numFmtId="0" fontId="0" fillId="0" borderId="0" xfId="0" applyAlignment="1">
      <alignment horizontal="center"/>
    </xf>
    <xf numFmtId="0" fontId="45" fillId="0" borderId="0" xfId="0" applyFont="1" applyBorder="1" applyAlignment="1">
      <alignment wrapText="1"/>
    </xf>
    <xf numFmtId="210" fontId="34" fillId="2" borderId="24" xfId="0" applyNumberFormat="1" applyFont="1" applyFill="1" applyBorder="1" applyAlignment="1">
      <alignment/>
    </xf>
    <xf numFmtId="3" fontId="34" fillId="2" borderId="21" xfId="0" applyNumberFormat="1" applyFont="1" applyFill="1" applyBorder="1" applyAlignment="1">
      <alignment horizontal="centerContinuous"/>
    </xf>
    <xf numFmtId="3" fontId="47" fillId="0" borderId="0" xfId="0" applyNumberFormat="1" applyFont="1" applyAlignment="1">
      <alignment/>
    </xf>
    <xf numFmtId="3" fontId="48" fillId="2" borderId="0" xfId="0" applyNumberFormat="1" applyFont="1" applyFill="1" applyAlignment="1">
      <alignment/>
    </xf>
    <xf numFmtId="3" fontId="8" fillId="2" borderId="0" xfId="0" applyNumberFormat="1" applyFont="1" applyFill="1" applyBorder="1" applyAlignment="1">
      <alignment horizontal="centerContinuous"/>
    </xf>
    <xf numFmtId="0" fontId="0" fillId="0" borderId="0" xfId="0" applyBorder="1" applyAlignment="1">
      <alignment/>
    </xf>
    <xf numFmtId="3" fontId="34" fillId="2" borderId="20" xfId="0" applyNumberFormat="1" applyFont="1" applyFill="1" applyBorder="1" applyAlignment="1">
      <alignment horizontal="centerContinuous" wrapText="1"/>
    </xf>
    <xf numFmtId="3" fontId="34" fillId="2" borderId="56" xfId="0" applyNumberFormat="1" applyFont="1" applyFill="1" applyBorder="1" applyAlignment="1">
      <alignment horizontal="centerContinuous"/>
    </xf>
    <xf numFmtId="3" fontId="34" fillId="2" borderId="57" xfId="0" applyNumberFormat="1" applyFont="1" applyFill="1" applyBorder="1" applyAlignment="1">
      <alignment horizontal="right"/>
    </xf>
    <xf numFmtId="3" fontId="32" fillId="2" borderId="58" xfId="0" applyNumberFormat="1" applyFont="1" applyFill="1" applyBorder="1" applyAlignment="1">
      <alignment/>
    </xf>
    <xf numFmtId="166" fontId="32" fillId="2" borderId="56" xfId="0" applyNumberFormat="1" applyFont="1" applyFill="1" applyBorder="1" applyAlignment="1">
      <alignment/>
    </xf>
    <xf numFmtId="3" fontId="32" fillId="2" borderId="56" xfId="0" applyNumberFormat="1" applyFont="1" applyFill="1" applyBorder="1" applyAlignment="1">
      <alignment/>
    </xf>
    <xf numFmtId="3" fontId="32" fillId="2" borderId="16" xfId="0" applyNumberFormat="1" applyFont="1" applyFill="1" applyBorder="1" applyAlignment="1">
      <alignment/>
    </xf>
    <xf numFmtId="3" fontId="34" fillId="2" borderId="16" xfId="0" applyNumberFormat="1" applyFont="1" applyFill="1" applyBorder="1" applyAlignment="1">
      <alignment/>
    </xf>
    <xf numFmtId="177" fontId="32" fillId="0" borderId="33" xfId="0" applyNumberFormat="1" applyFont="1" applyFill="1" applyBorder="1" applyAlignment="1">
      <alignment horizontal="left"/>
    </xf>
    <xf numFmtId="177" fontId="38" fillId="0" borderId="8" xfId="0" applyNumberFormat="1" applyFont="1" applyBorder="1" applyAlignment="1">
      <alignment/>
    </xf>
    <xf numFmtId="177" fontId="36" fillId="2" borderId="59" xfId="0" applyNumberFormat="1" applyFont="1" applyFill="1" applyBorder="1" applyAlignment="1">
      <alignment horizontal="center"/>
    </xf>
    <xf numFmtId="177" fontId="36" fillId="2" borderId="60" xfId="0" applyNumberFormat="1" applyFont="1" applyFill="1" applyBorder="1" applyAlignment="1">
      <alignment horizontal="center"/>
    </xf>
    <xf numFmtId="177" fontId="37" fillId="2" borderId="61" xfId="0" applyNumberFormat="1" applyFont="1" applyFill="1" applyBorder="1" applyAlignment="1">
      <alignment/>
    </xf>
    <xf numFmtId="177" fontId="38" fillId="0" borderId="62" xfId="0" applyNumberFormat="1" applyFont="1" applyBorder="1" applyAlignment="1">
      <alignment/>
    </xf>
    <xf numFmtId="0" fontId="28" fillId="0" borderId="11" xfId="22" applyFont="1" applyBorder="1">
      <alignment/>
      <protection/>
    </xf>
    <xf numFmtId="0" fontId="28" fillId="0" borderId="5" xfId="22" applyFont="1" applyBorder="1">
      <alignment/>
      <protection/>
    </xf>
    <xf numFmtId="177" fontId="32" fillId="2" borderId="63" xfId="0" applyNumberFormat="1" applyFont="1" applyFill="1" applyBorder="1" applyAlignment="1">
      <alignment/>
    </xf>
    <xf numFmtId="177" fontId="32" fillId="2" borderId="64" xfId="0" applyNumberFormat="1" applyFont="1" applyFill="1" applyBorder="1" applyAlignment="1">
      <alignment/>
    </xf>
    <xf numFmtId="177" fontId="34" fillId="2" borderId="63" xfId="0" applyNumberFormat="1" applyFont="1" applyFill="1" applyBorder="1" applyAlignment="1">
      <alignment horizontal="center"/>
    </xf>
    <xf numFmtId="177" fontId="34" fillId="2" borderId="64" xfId="0" applyNumberFormat="1" applyFont="1" applyFill="1" applyBorder="1" applyAlignment="1">
      <alignment horizontal="center"/>
    </xf>
    <xf numFmtId="177" fontId="34" fillId="2" borderId="58" xfId="0" applyNumberFormat="1" applyFont="1" applyFill="1" applyBorder="1" applyAlignment="1">
      <alignment horizontal="center"/>
    </xf>
    <xf numFmtId="177" fontId="34" fillId="2" borderId="65" xfId="0" applyNumberFormat="1" applyFont="1" applyFill="1" applyBorder="1" applyAlignment="1">
      <alignment horizontal="left"/>
    </xf>
    <xf numFmtId="177" fontId="32" fillId="2" borderId="66" xfId="0" applyNumberFormat="1" applyFont="1" applyFill="1" applyBorder="1" applyAlignment="1">
      <alignment/>
    </xf>
    <xf numFmtId="2" fontId="32" fillId="2" borderId="65" xfId="0" applyNumberFormat="1" applyFont="1" applyFill="1" applyBorder="1" applyAlignment="1">
      <alignment horizontal="right"/>
    </xf>
    <xf numFmtId="2" fontId="32" fillId="2" borderId="66" xfId="0" applyNumberFormat="1" applyFont="1" applyFill="1" applyBorder="1" applyAlignment="1">
      <alignment/>
    </xf>
    <xf numFmtId="2" fontId="32" fillId="2" borderId="65" xfId="0" applyNumberFormat="1" applyFont="1" applyFill="1" applyBorder="1" applyAlignment="1">
      <alignment/>
    </xf>
    <xf numFmtId="177" fontId="32" fillId="2" borderId="65" xfId="0" applyNumberFormat="1" applyFont="1" applyFill="1" applyBorder="1" applyAlignment="1">
      <alignment/>
    </xf>
    <xf numFmtId="177" fontId="32" fillId="2" borderId="67" xfId="0" applyNumberFormat="1" applyFont="1" applyFill="1" applyBorder="1" applyAlignment="1">
      <alignment/>
    </xf>
    <xf numFmtId="3" fontId="8" fillId="2" borderId="1" xfId="0" applyNumberFormat="1" applyFont="1" applyFill="1" applyBorder="1" applyAlignment="1">
      <alignment/>
    </xf>
    <xf numFmtId="3" fontId="34" fillId="2" borderId="68" xfId="0" applyNumberFormat="1" applyFont="1" applyFill="1" applyBorder="1" applyAlignment="1">
      <alignment horizontal="left"/>
    </xf>
    <xf numFmtId="3" fontId="34" fillId="2" borderId="68" xfId="0" applyNumberFormat="1" applyFont="1" applyFill="1" applyBorder="1" applyAlignment="1">
      <alignment/>
    </xf>
    <xf numFmtId="3" fontId="34" fillId="2" borderId="69" xfId="0" applyNumberFormat="1" applyFont="1" applyFill="1" applyBorder="1" applyAlignment="1">
      <alignment/>
    </xf>
    <xf numFmtId="5" fontId="34" fillId="2" borderId="69" xfId="0" applyNumberFormat="1" applyFont="1" applyFill="1" applyBorder="1" applyAlignment="1">
      <alignment/>
    </xf>
    <xf numFmtId="0" fontId="28" fillId="0" borderId="70" xfId="22" applyFont="1" applyBorder="1">
      <alignment/>
      <protection/>
    </xf>
    <xf numFmtId="0" fontId="28" fillId="0" borderId="71" xfId="22" applyFont="1" applyBorder="1" applyAlignment="1">
      <alignment horizontal="center"/>
      <protection/>
    </xf>
    <xf numFmtId="0" fontId="28" fillId="0" borderId="72" xfId="22" applyFont="1" applyBorder="1" applyAlignment="1">
      <alignment horizontal="center"/>
      <protection/>
    </xf>
    <xf numFmtId="0" fontId="28" fillId="0" borderId="73" xfId="22" applyFont="1" applyBorder="1" applyAlignment="1">
      <alignment horizontal="center"/>
      <protection/>
    </xf>
    <xf numFmtId="0" fontId="23" fillId="0" borderId="34" xfId="22" applyBorder="1">
      <alignment/>
      <protection/>
    </xf>
    <xf numFmtId="177" fontId="24" fillId="0" borderId="38" xfId="0" applyNumberFormat="1" applyFont="1" applyBorder="1" applyAlignment="1">
      <alignment horizontal="centerContinuous"/>
    </xf>
    <xf numFmtId="177" fontId="24" fillId="0" borderId="36" xfId="0" applyNumberFormat="1" applyFont="1" applyBorder="1" applyAlignment="1">
      <alignment horizontal="right"/>
    </xf>
    <xf numFmtId="177" fontId="24" fillId="0" borderId="28" xfId="0" applyNumberFormat="1" applyFont="1" applyBorder="1" applyAlignment="1">
      <alignment horizontal="center"/>
    </xf>
    <xf numFmtId="177" fontId="24" fillId="0" borderId="29" xfId="0" applyNumberFormat="1" applyFont="1" applyBorder="1" applyAlignment="1">
      <alignment horizontal="center"/>
    </xf>
    <xf numFmtId="177" fontId="24" fillId="0" borderId="9" xfId="0" applyNumberFormat="1" applyFont="1" applyBorder="1" applyAlignment="1">
      <alignment horizontal="center"/>
    </xf>
    <xf numFmtId="177" fontId="24" fillId="0" borderId="9" xfId="0" applyNumberFormat="1" applyFont="1" applyBorder="1" applyAlignment="1">
      <alignment horizontal="centerContinuous"/>
    </xf>
    <xf numFmtId="0" fontId="28" fillId="0" borderId="58" xfId="23" applyFont="1" applyFill="1" applyBorder="1" applyAlignment="1">
      <alignment horizontal="centerContinuous"/>
      <protection/>
    </xf>
    <xf numFmtId="1" fontId="28" fillId="0" borderId="63" xfId="23" applyNumberFormat="1" applyFont="1" applyFill="1" applyBorder="1" applyAlignment="1">
      <alignment horizontal="centerContinuous"/>
      <protection/>
    </xf>
    <xf numFmtId="0" fontId="28" fillId="0" borderId="0" xfId="23" applyFont="1">
      <alignment/>
      <protection/>
    </xf>
    <xf numFmtId="177" fontId="13" fillId="0" borderId="24" xfId="0" applyNumberFormat="1" applyFont="1" applyFill="1" applyBorder="1" applyAlignment="1">
      <alignment horizontal="left"/>
    </xf>
    <xf numFmtId="177" fontId="13" fillId="0" borderId="24" xfId="0" applyNumberFormat="1" applyFont="1" applyFill="1" applyBorder="1" applyAlignment="1">
      <alignment/>
    </xf>
    <xf numFmtId="0" fontId="0" fillId="0" borderId="35" xfId="0" applyFill="1" applyBorder="1" applyAlignment="1">
      <alignment/>
    </xf>
    <xf numFmtId="177" fontId="13" fillId="0" borderId="33" xfId="0" applyNumberFormat="1" applyFont="1" applyFill="1" applyBorder="1" applyAlignment="1">
      <alignment/>
    </xf>
    <xf numFmtId="177" fontId="13" fillId="0" borderId="26" xfId="0" applyNumberFormat="1" applyFont="1" applyFill="1" applyBorder="1" applyAlignment="1">
      <alignment/>
    </xf>
    <xf numFmtId="177" fontId="13" fillId="0" borderId="74" xfId="0" applyNumberFormat="1" applyFont="1" applyFill="1" applyBorder="1" applyAlignment="1">
      <alignment horizontal="left"/>
    </xf>
    <xf numFmtId="177" fontId="13" fillId="0" borderId="74" xfId="0" applyNumberFormat="1" applyFont="1" applyFill="1" applyBorder="1" applyAlignment="1">
      <alignment/>
    </xf>
    <xf numFmtId="0" fontId="0" fillId="0" borderId="75" xfId="0" applyFill="1" applyBorder="1" applyAlignment="1">
      <alignment/>
    </xf>
    <xf numFmtId="177" fontId="13" fillId="0" borderId="37" xfId="0" applyNumberFormat="1" applyFont="1" applyFill="1" applyBorder="1" applyAlignment="1">
      <alignment/>
    </xf>
    <xf numFmtId="177" fontId="13" fillId="0" borderId="37" xfId="0" applyNumberFormat="1" applyFont="1" applyFill="1" applyBorder="1" applyAlignment="1">
      <alignment horizontal="centerContinuous"/>
    </xf>
    <xf numFmtId="177" fontId="13" fillId="0" borderId="76" xfId="0" applyNumberFormat="1" applyFont="1" applyFill="1" applyBorder="1" applyAlignment="1">
      <alignment horizontal="centerContinuous"/>
    </xf>
    <xf numFmtId="177" fontId="13" fillId="0" borderId="33" xfId="0" applyNumberFormat="1" applyFont="1" applyFill="1" applyBorder="1" applyAlignment="1">
      <alignment horizontal="centerContinuous"/>
    </xf>
    <xf numFmtId="177" fontId="13" fillId="0" borderId="26" xfId="0" applyNumberFormat="1" applyFont="1" applyFill="1" applyBorder="1" applyAlignment="1">
      <alignment horizontal="centerContinuous"/>
    </xf>
    <xf numFmtId="177" fontId="14" fillId="0" borderId="33" xfId="0" applyNumberFormat="1" applyFont="1" applyFill="1" applyBorder="1" applyAlignment="1">
      <alignment horizontal="right"/>
    </xf>
    <xf numFmtId="177" fontId="14" fillId="0" borderId="26" xfId="0" applyNumberFormat="1" applyFont="1" applyFill="1" applyBorder="1" applyAlignment="1">
      <alignment horizontal="right"/>
    </xf>
    <xf numFmtId="177" fontId="13" fillId="0" borderId="2" xfId="0" applyNumberFormat="1" applyFont="1" applyFill="1" applyBorder="1" applyAlignment="1">
      <alignment horizontal="left"/>
    </xf>
    <xf numFmtId="177" fontId="13" fillId="0" borderId="2" xfId="0" applyNumberFormat="1" applyFont="1" applyFill="1" applyBorder="1" applyAlignment="1">
      <alignment/>
    </xf>
    <xf numFmtId="0" fontId="0" fillId="0" borderId="77" xfId="0" applyFill="1" applyBorder="1" applyAlignment="1">
      <alignment/>
    </xf>
    <xf numFmtId="177" fontId="13" fillId="0" borderId="4" xfId="0" applyNumberFormat="1" applyFont="1" applyFill="1" applyBorder="1" applyAlignment="1">
      <alignment/>
    </xf>
    <xf numFmtId="177" fontId="13" fillId="0" borderId="3" xfId="0" applyNumberFormat="1" applyFont="1" applyFill="1" applyBorder="1" applyAlignment="1">
      <alignment/>
    </xf>
    <xf numFmtId="0" fontId="28" fillId="0" borderId="2" xfId="23" applyFont="1" applyFill="1" applyBorder="1" applyAlignment="1">
      <alignment horizontal="centerContinuous"/>
      <protection/>
    </xf>
    <xf numFmtId="0" fontId="16" fillId="0" borderId="0" xfId="23" applyFont="1" applyFill="1" applyBorder="1" applyAlignment="1">
      <alignment horizontal="center"/>
      <protection/>
    </xf>
    <xf numFmtId="0" fontId="16" fillId="0" borderId="0" xfId="23" applyFont="1" applyBorder="1">
      <alignment/>
      <protection/>
    </xf>
    <xf numFmtId="183" fontId="30" fillId="0" borderId="0" xfId="15" applyNumberFormat="1" applyFont="1" applyBorder="1" applyAlignment="1">
      <alignment/>
    </xf>
    <xf numFmtId="183" fontId="16" fillId="0" borderId="0" xfId="15" applyNumberFormat="1" applyFont="1" applyBorder="1" applyAlignment="1">
      <alignment/>
    </xf>
    <xf numFmtId="1" fontId="28" fillId="0" borderId="78" xfId="23" applyNumberFormat="1" applyFont="1" applyFill="1" applyBorder="1" applyAlignment="1">
      <alignment horizontal="centerContinuous"/>
      <protection/>
    </xf>
    <xf numFmtId="1" fontId="28" fillId="0" borderId="79" xfId="23" applyNumberFormat="1" applyFont="1" applyFill="1" applyBorder="1" applyAlignment="1">
      <alignment horizontal="centerContinuous"/>
      <protection/>
    </xf>
    <xf numFmtId="1" fontId="28" fillId="0" borderId="80" xfId="23" applyNumberFormat="1" applyFont="1" applyFill="1" applyBorder="1" applyAlignment="1">
      <alignment horizontal="centerContinuous"/>
      <protection/>
    </xf>
    <xf numFmtId="0" fontId="28" fillId="0" borderId="79" xfId="23" applyFont="1" applyFill="1" applyBorder="1" applyAlignment="1">
      <alignment horizontal="centerContinuous"/>
      <protection/>
    </xf>
    <xf numFmtId="0" fontId="16" fillId="0" borderId="28" xfId="23" applyFont="1" applyBorder="1">
      <alignment/>
      <protection/>
    </xf>
    <xf numFmtId="3" fontId="6" fillId="0" borderId="63" xfId="0" applyNumberFormat="1" applyFont="1" applyBorder="1" applyAlignment="1">
      <alignment/>
    </xf>
    <xf numFmtId="3" fontId="6" fillId="0" borderId="64" xfId="0" applyNumberFormat="1" applyFont="1" applyBorder="1" applyAlignment="1">
      <alignment/>
    </xf>
    <xf numFmtId="177" fontId="6" fillId="0" borderId="64" xfId="0" applyNumberFormat="1" applyFont="1" applyBorder="1" applyAlignment="1">
      <alignment/>
    </xf>
    <xf numFmtId="177" fontId="6" fillId="0" borderId="81" xfId="0" applyNumberFormat="1" applyFont="1" applyBorder="1" applyAlignment="1">
      <alignment/>
    </xf>
    <xf numFmtId="177" fontId="6" fillId="0" borderId="0" xfId="0" applyNumberFormat="1" applyFont="1" applyBorder="1" applyAlignment="1">
      <alignment/>
    </xf>
    <xf numFmtId="0" fontId="46" fillId="0" borderId="63" xfId="23" applyFont="1" applyFill="1" applyBorder="1" applyAlignment="1">
      <alignment horizontal="centerContinuous"/>
      <protection/>
    </xf>
    <xf numFmtId="0" fontId="46" fillId="0" borderId="4" xfId="23" applyFont="1" applyFill="1" applyBorder="1" applyAlignment="1">
      <alignment horizontal="centerContinuous"/>
      <protection/>
    </xf>
    <xf numFmtId="1" fontId="28" fillId="0" borderId="0" xfId="23" applyNumberFormat="1" applyFont="1" applyFill="1" applyBorder="1" applyAlignment="1">
      <alignment horizontal="centerContinuous"/>
      <protection/>
    </xf>
    <xf numFmtId="0" fontId="28" fillId="0" borderId="0" xfId="23" applyFont="1" applyFill="1" applyBorder="1" applyAlignment="1">
      <alignment horizontal="centerContinuous"/>
      <protection/>
    </xf>
    <xf numFmtId="0" fontId="30" fillId="0" borderId="0" xfId="23" applyFont="1" applyFill="1" applyBorder="1" applyAlignment="1">
      <alignment horizontal="center"/>
      <protection/>
    </xf>
    <xf numFmtId="183" fontId="28" fillId="0" borderId="0" xfId="15" applyNumberFormat="1" applyFont="1" applyBorder="1" applyAlignment="1">
      <alignment/>
    </xf>
    <xf numFmtId="0" fontId="1" fillId="0" borderId="0" xfId="23" applyFont="1" applyBorder="1" applyAlignment="1">
      <alignment horizontal="left"/>
      <protection/>
    </xf>
    <xf numFmtId="0" fontId="24" fillId="0" borderId="0" xfId="0" applyFont="1" applyAlignment="1">
      <alignment/>
    </xf>
    <xf numFmtId="177" fontId="13" fillId="2" borderId="6" xfId="0" applyNumberFormat="1" applyFont="1" applyFill="1" applyBorder="1" applyAlignment="1">
      <alignment/>
    </xf>
    <xf numFmtId="177" fontId="13" fillId="2" borderId="7" xfId="0" applyNumberFormat="1" applyFont="1" applyFill="1" applyBorder="1" applyAlignment="1">
      <alignment/>
    </xf>
    <xf numFmtId="183" fontId="28" fillId="0" borderId="12" xfId="15" applyNumberFormat="1" applyFont="1" applyBorder="1" applyAlignment="1">
      <alignment/>
    </xf>
    <xf numFmtId="3" fontId="21" fillId="0" borderId="30" xfId="0" applyNumberFormat="1" applyFont="1" applyBorder="1" applyAlignment="1">
      <alignment/>
    </xf>
    <xf numFmtId="177" fontId="13" fillId="2" borderId="82" xfId="0" applyNumberFormat="1" applyFont="1" applyFill="1" applyBorder="1" applyAlignment="1">
      <alignment/>
    </xf>
    <xf numFmtId="177" fontId="13" fillId="2" borderId="83" xfId="0" applyNumberFormat="1" applyFont="1" applyFill="1" applyBorder="1" applyAlignment="1">
      <alignment/>
    </xf>
    <xf numFmtId="177" fontId="32" fillId="2" borderId="0" xfId="0" applyNumberFormat="1" applyFont="1" applyFill="1" applyBorder="1" applyAlignment="1">
      <alignment/>
    </xf>
    <xf numFmtId="177" fontId="32" fillId="2" borderId="84" xfId="0" applyNumberFormat="1" applyFont="1" applyFill="1" applyBorder="1" applyAlignment="1">
      <alignment/>
    </xf>
    <xf numFmtId="0" fontId="0" fillId="0" borderId="12" xfId="0" applyBorder="1" applyAlignment="1">
      <alignment/>
    </xf>
    <xf numFmtId="177" fontId="32" fillId="2" borderId="85" xfId="0" applyNumberFormat="1" applyFont="1" applyFill="1" applyBorder="1" applyAlignment="1">
      <alignment/>
    </xf>
    <xf numFmtId="177" fontId="32" fillId="2" borderId="86" xfId="0" applyNumberFormat="1" applyFont="1" applyFill="1" applyBorder="1" applyAlignment="1">
      <alignment/>
    </xf>
    <xf numFmtId="177" fontId="32" fillId="2" borderId="19" xfId="0" applyNumberFormat="1" applyFont="1" applyFill="1" applyBorder="1" applyAlignment="1">
      <alignment/>
    </xf>
    <xf numFmtId="3" fontId="32" fillId="2" borderId="63" xfId="0" applyNumberFormat="1" applyFont="1" applyFill="1" applyBorder="1" applyAlignment="1">
      <alignment/>
    </xf>
    <xf numFmtId="177" fontId="32" fillId="2" borderId="87" xfId="0" applyNumberFormat="1" applyFont="1" applyFill="1" applyBorder="1" applyAlignment="1">
      <alignment/>
    </xf>
    <xf numFmtId="177" fontId="6" fillId="0" borderId="88" xfId="0" applyNumberFormat="1" applyFont="1" applyBorder="1" applyAlignment="1">
      <alignment/>
    </xf>
    <xf numFmtId="177" fontId="6" fillId="0" borderId="24" xfId="0" applyNumberFormat="1" applyFont="1" applyBorder="1" applyAlignment="1">
      <alignment/>
    </xf>
    <xf numFmtId="177" fontId="6" fillId="0" borderId="26" xfId="0" applyNumberFormat="1" applyFont="1" applyBorder="1" applyAlignment="1">
      <alignment/>
    </xf>
    <xf numFmtId="177" fontId="6" fillId="0" borderId="4" xfId="0" applyNumberFormat="1" applyFont="1" applyBorder="1" applyAlignment="1">
      <alignment/>
    </xf>
    <xf numFmtId="177" fontId="6" fillId="0" borderId="2" xfId="0" applyNumberFormat="1" applyFont="1" applyBorder="1" applyAlignment="1">
      <alignment/>
    </xf>
    <xf numFmtId="177" fontId="6" fillId="0" borderId="3" xfId="0" applyNumberFormat="1" applyFont="1" applyBorder="1" applyAlignment="1">
      <alignment/>
    </xf>
    <xf numFmtId="177" fontId="6" fillId="0" borderId="34" xfId="0" applyNumberFormat="1" applyFont="1" applyBorder="1" applyAlignment="1">
      <alignment/>
    </xf>
    <xf numFmtId="0" fontId="6" fillId="0" borderId="0" xfId="23" applyFont="1">
      <alignment/>
      <protection/>
    </xf>
    <xf numFmtId="0" fontId="16" fillId="0" borderId="4" xfId="23" applyFont="1" applyFill="1" applyBorder="1" applyAlignment="1">
      <alignment horizontal="center" wrapText="1"/>
      <protection/>
    </xf>
    <xf numFmtId="0" fontId="16" fillId="0" borderId="3" xfId="23" applyFont="1" applyFill="1" applyBorder="1" applyAlignment="1">
      <alignment horizontal="center" wrapText="1"/>
      <protection/>
    </xf>
    <xf numFmtId="177" fontId="6" fillId="0" borderId="89" xfId="0" applyNumberFormat="1" applyFont="1" applyBorder="1" applyAlignment="1">
      <alignment/>
    </xf>
    <xf numFmtId="177" fontId="13" fillId="2" borderId="90" xfId="0" applyNumberFormat="1" applyFont="1" applyFill="1" applyBorder="1" applyAlignment="1">
      <alignment horizontal="left"/>
    </xf>
    <xf numFmtId="177" fontId="13" fillId="2" borderId="90" xfId="0" applyNumberFormat="1" applyFont="1" applyFill="1" applyBorder="1" applyAlignment="1">
      <alignment/>
    </xf>
    <xf numFmtId="177" fontId="13" fillId="2" borderId="91" xfId="0" applyNumberFormat="1" applyFont="1" applyFill="1" applyBorder="1" applyAlignment="1">
      <alignment/>
    </xf>
    <xf numFmtId="177" fontId="35" fillId="0" borderId="28" xfId="0" applyNumberFormat="1" applyFont="1" applyBorder="1" applyAlignment="1">
      <alignment horizontal="centerContinuous" wrapText="1"/>
    </xf>
    <xf numFmtId="177" fontId="6" fillId="0" borderId="2" xfId="0" applyNumberFormat="1" applyFont="1" applyBorder="1" applyAlignment="1">
      <alignment/>
    </xf>
    <xf numFmtId="177" fontId="6" fillId="0" borderId="0" xfId="0" applyNumberFormat="1" applyFont="1" applyBorder="1" applyAlignment="1">
      <alignment/>
    </xf>
    <xf numFmtId="177" fontId="6" fillId="0" borderId="6" xfId="0" applyNumberFormat="1" applyFont="1" applyBorder="1" applyAlignment="1">
      <alignment/>
    </xf>
    <xf numFmtId="177" fontId="6" fillId="0" borderId="33" xfId="0" applyNumberFormat="1" applyFont="1" applyBorder="1" applyAlignment="1">
      <alignment/>
    </xf>
    <xf numFmtId="177" fontId="36" fillId="2" borderId="28" xfId="0" applyNumberFormat="1" applyFont="1" applyFill="1" applyBorder="1" applyAlignment="1">
      <alignment/>
    </xf>
    <xf numFmtId="177" fontId="36" fillId="2" borderId="9" xfId="0" applyNumberFormat="1" applyFont="1" applyFill="1" applyBorder="1" applyAlignment="1">
      <alignment/>
    </xf>
    <xf numFmtId="177" fontId="36" fillId="2" borderId="1" xfId="0" applyNumberFormat="1" applyFont="1" applyFill="1" applyBorder="1" applyAlignment="1">
      <alignment/>
    </xf>
    <xf numFmtId="177" fontId="13" fillId="2" borderId="92" xfId="0" applyNumberFormat="1" applyFont="1" applyFill="1" applyBorder="1" applyAlignment="1">
      <alignment/>
    </xf>
    <xf numFmtId="177" fontId="13" fillId="2" borderId="93" xfId="0" applyNumberFormat="1" applyFont="1" applyFill="1" applyBorder="1" applyAlignment="1">
      <alignment/>
    </xf>
    <xf numFmtId="1" fontId="36" fillId="2" borderId="7" xfId="0" applyNumberFormat="1" applyFont="1" applyFill="1" applyBorder="1" applyAlignment="1">
      <alignment horizontal="centerContinuous" wrapText="1"/>
    </xf>
    <xf numFmtId="177" fontId="36" fillId="2" borderId="94" xfId="0" applyNumberFormat="1" applyFont="1" applyFill="1" applyBorder="1" applyAlignment="1">
      <alignment horizontal="centerContinuous"/>
    </xf>
    <xf numFmtId="177" fontId="13" fillId="2" borderId="95" xfId="0" applyNumberFormat="1" applyFont="1" applyFill="1" applyBorder="1" applyAlignment="1">
      <alignment/>
    </xf>
    <xf numFmtId="177" fontId="13" fillId="2" borderId="96" xfId="0" applyNumberFormat="1" applyFont="1" applyFill="1" applyBorder="1" applyAlignment="1">
      <alignment/>
    </xf>
    <xf numFmtId="177" fontId="13" fillId="2" borderId="97" xfId="0" applyNumberFormat="1" applyFont="1" applyFill="1" applyBorder="1" applyAlignment="1">
      <alignment/>
    </xf>
    <xf numFmtId="177" fontId="13" fillId="2" borderId="98" xfId="0" applyNumberFormat="1" applyFont="1" applyFill="1" applyBorder="1" applyAlignment="1">
      <alignment/>
    </xf>
    <xf numFmtId="3" fontId="32" fillId="2" borderId="99" xfId="0" applyNumberFormat="1" applyFont="1" applyFill="1" applyBorder="1" applyAlignment="1">
      <alignment horizontal="left"/>
    </xf>
    <xf numFmtId="177" fontId="32" fillId="2" borderId="100" xfId="0" applyNumberFormat="1" applyFont="1" applyFill="1" applyBorder="1" applyAlignment="1">
      <alignment/>
    </xf>
    <xf numFmtId="3" fontId="32" fillId="2" borderId="9" xfId="0" applyNumberFormat="1" applyFont="1" applyFill="1" applyBorder="1" applyAlignment="1">
      <alignment/>
    </xf>
    <xf numFmtId="3" fontId="32" fillId="2" borderId="1" xfId="0" applyNumberFormat="1" applyFont="1" applyFill="1" applyBorder="1" applyAlignment="1">
      <alignment/>
    </xf>
    <xf numFmtId="3" fontId="32" fillId="2" borderId="28" xfId="0" applyNumberFormat="1" applyFont="1" applyFill="1" applyBorder="1" applyAlignment="1">
      <alignment/>
    </xf>
    <xf numFmtId="3" fontId="34" fillId="2" borderId="12" xfId="0" applyNumberFormat="1" applyFont="1" applyFill="1" applyBorder="1" applyAlignment="1">
      <alignment horizontal="centerContinuous"/>
    </xf>
    <xf numFmtId="3" fontId="34" fillId="2" borderId="1" xfId="0" applyNumberFormat="1" applyFont="1" applyFill="1" applyBorder="1" applyAlignment="1">
      <alignment horizontal="centerContinuous"/>
    </xf>
    <xf numFmtId="3" fontId="34" fillId="2" borderId="101" xfId="0" applyNumberFormat="1" applyFont="1" applyFill="1" applyBorder="1" applyAlignment="1">
      <alignment horizontal="right"/>
    </xf>
    <xf numFmtId="3" fontId="34" fillId="2" borderId="15" xfId="0" applyNumberFormat="1" applyFont="1" applyFill="1" applyBorder="1" applyAlignment="1">
      <alignment horizontal="right"/>
    </xf>
    <xf numFmtId="177" fontId="32" fillId="2" borderId="102" xfId="0" applyNumberFormat="1" applyFont="1" applyFill="1" applyBorder="1" applyAlignment="1">
      <alignment/>
    </xf>
    <xf numFmtId="177" fontId="32" fillId="2" borderId="103" xfId="0" applyNumberFormat="1" applyFont="1" applyFill="1" applyBorder="1" applyAlignment="1">
      <alignment/>
    </xf>
    <xf numFmtId="3" fontId="32" fillId="2" borderId="104" xfId="0" applyNumberFormat="1" applyFont="1" applyFill="1" applyBorder="1" applyAlignment="1">
      <alignment/>
    </xf>
    <xf numFmtId="3" fontId="32" fillId="2" borderId="17" xfId="0" applyNumberFormat="1" applyFont="1" applyFill="1" applyBorder="1" applyAlignment="1">
      <alignment/>
    </xf>
    <xf numFmtId="3" fontId="34" fillId="2" borderId="12" xfId="0" applyNumberFormat="1" applyFont="1" applyFill="1" applyBorder="1" applyAlignment="1">
      <alignment/>
    </xf>
    <xf numFmtId="3" fontId="34" fillId="2" borderId="1" xfId="0" applyNumberFormat="1" applyFont="1" applyFill="1" applyBorder="1" applyAlignment="1">
      <alignment/>
    </xf>
    <xf numFmtId="3" fontId="34" fillId="2" borderId="4" xfId="0" applyNumberFormat="1" applyFont="1" applyFill="1" applyBorder="1" applyAlignment="1">
      <alignment/>
    </xf>
    <xf numFmtId="5" fontId="34" fillId="2" borderId="3" xfId="0" applyNumberFormat="1" applyFont="1" applyFill="1" applyBorder="1" applyAlignment="1">
      <alignment/>
    </xf>
    <xf numFmtId="0" fontId="23" fillId="0" borderId="0" xfId="21">
      <alignment/>
      <protection/>
    </xf>
    <xf numFmtId="0" fontId="22" fillId="0" borderId="0" xfId="0" applyFont="1" applyAlignment="1">
      <alignment/>
    </xf>
    <xf numFmtId="177" fontId="37" fillId="0" borderId="4" xfId="0" applyNumberFormat="1" applyFont="1" applyFill="1" applyBorder="1" applyAlignment="1">
      <alignment horizontal="center"/>
    </xf>
    <xf numFmtId="177" fontId="37" fillId="0" borderId="3" xfId="0" applyNumberFormat="1" applyFont="1" applyFill="1" applyBorder="1" applyAlignment="1">
      <alignment/>
    </xf>
    <xf numFmtId="177" fontId="13" fillId="0" borderId="33" xfId="0" applyNumberFormat="1" applyFont="1" applyFill="1" applyBorder="1" applyAlignment="1">
      <alignment horizontal="left"/>
    </xf>
    <xf numFmtId="177" fontId="6" fillId="0" borderId="105" xfId="0" applyNumberFormat="1" applyFont="1" applyFill="1" applyBorder="1" applyAlignment="1">
      <alignment/>
    </xf>
    <xf numFmtId="177" fontId="37" fillId="0" borderId="6" xfId="0" applyNumberFormat="1" applyFont="1" applyFill="1" applyBorder="1" applyAlignment="1">
      <alignment horizontal="center"/>
    </xf>
    <xf numFmtId="177" fontId="38" fillId="0" borderId="106" xfId="0" applyNumberFormat="1" applyFont="1" applyFill="1" applyBorder="1" applyAlignment="1">
      <alignment/>
    </xf>
    <xf numFmtId="177" fontId="6" fillId="0" borderId="107" xfId="0" applyNumberFormat="1" applyFont="1" applyFill="1" applyBorder="1" applyAlignment="1">
      <alignment/>
    </xf>
    <xf numFmtId="177" fontId="37" fillId="0" borderId="2" xfId="0" applyNumberFormat="1" applyFont="1" applyFill="1" applyBorder="1" applyAlignment="1">
      <alignment/>
    </xf>
    <xf numFmtId="177" fontId="6" fillId="0" borderId="10" xfId="0" applyNumberFormat="1" applyFont="1" applyBorder="1" applyAlignment="1">
      <alignment/>
    </xf>
    <xf numFmtId="177" fontId="6" fillId="0" borderId="3" xfId="0" applyNumberFormat="1" applyFont="1" applyBorder="1" applyAlignment="1">
      <alignment/>
    </xf>
    <xf numFmtId="177" fontId="6" fillId="0" borderId="108" xfId="0" applyNumberFormat="1" applyFont="1" applyBorder="1" applyAlignment="1">
      <alignment/>
    </xf>
    <xf numFmtId="177" fontId="37" fillId="2" borderId="79" xfId="0" applyNumberFormat="1" applyFont="1" applyFill="1" applyBorder="1" applyAlignment="1">
      <alignment/>
    </xf>
    <xf numFmtId="177" fontId="37" fillId="2" borderId="80" xfId="0" applyNumberFormat="1" applyFont="1" applyFill="1" applyBorder="1" applyAlignment="1">
      <alignment/>
    </xf>
    <xf numFmtId="177" fontId="1" fillId="0" borderId="0" xfId="0" applyNumberFormat="1" applyFont="1" applyBorder="1" applyAlignment="1">
      <alignment/>
    </xf>
    <xf numFmtId="177" fontId="1" fillId="0" borderId="109" xfId="0" applyNumberFormat="1" applyFont="1" applyBorder="1" applyAlignment="1">
      <alignment/>
    </xf>
    <xf numFmtId="177" fontId="0" fillId="0" borderId="110" xfId="0" applyNumberFormat="1" applyBorder="1" applyAlignment="1">
      <alignment/>
    </xf>
    <xf numFmtId="177" fontId="0" fillId="2" borderId="111" xfId="0" applyNumberFormat="1" applyFill="1" applyBorder="1" applyAlignment="1">
      <alignment/>
    </xf>
    <xf numFmtId="177" fontId="1" fillId="2" borderId="112" xfId="0" applyNumberFormat="1" applyFont="1" applyFill="1" applyBorder="1" applyAlignment="1">
      <alignment/>
    </xf>
    <xf numFmtId="177" fontId="24" fillId="0" borderId="0" xfId="0" applyNumberFormat="1" applyFont="1" applyAlignment="1">
      <alignment/>
    </xf>
    <xf numFmtId="1" fontId="35" fillId="0" borderId="28" xfId="0" applyNumberFormat="1" applyFont="1" applyBorder="1" applyAlignment="1">
      <alignment horizontal="centerContinuous"/>
    </xf>
    <xf numFmtId="1" fontId="35" fillId="0" borderId="29" xfId="0" applyNumberFormat="1" applyFont="1" applyBorder="1" applyAlignment="1">
      <alignment horizontal="centerContinuous"/>
    </xf>
    <xf numFmtId="177" fontId="6" fillId="0" borderId="113" xfId="0" applyNumberFormat="1" applyFont="1" applyBorder="1" applyAlignment="1">
      <alignment/>
    </xf>
    <xf numFmtId="3" fontId="17" fillId="0" borderId="88" xfId="0" applyNumberFormat="1" applyFont="1" applyBorder="1" applyAlignment="1">
      <alignment/>
    </xf>
    <xf numFmtId="3" fontId="29" fillId="0" borderId="4" xfId="0" applyNumberFormat="1" applyFont="1" applyBorder="1" applyAlignment="1">
      <alignment/>
    </xf>
    <xf numFmtId="3" fontId="17" fillId="0" borderId="114" xfId="0" applyNumberFormat="1" applyFont="1" applyBorder="1" applyAlignment="1">
      <alignment/>
    </xf>
    <xf numFmtId="3" fontId="17" fillId="0" borderId="114" xfId="0" applyNumberFormat="1" applyFont="1" applyBorder="1" applyAlignment="1">
      <alignment horizontal="fill"/>
    </xf>
    <xf numFmtId="177" fontId="17" fillId="0" borderId="114" xfId="0" applyNumberFormat="1" applyFont="1" applyBorder="1" applyAlignment="1">
      <alignment horizontal="fill"/>
    </xf>
    <xf numFmtId="177" fontId="29" fillId="0" borderId="115" xfId="0" applyNumberFormat="1" applyFont="1" applyBorder="1" applyAlignment="1">
      <alignment/>
    </xf>
    <xf numFmtId="165" fontId="29" fillId="0" borderId="116" xfId="0" applyNumberFormat="1" applyFont="1" applyBorder="1" applyAlignment="1">
      <alignment/>
    </xf>
    <xf numFmtId="177" fontId="17" fillId="0" borderId="2" xfId="0" applyNumberFormat="1" applyFont="1" applyBorder="1" applyAlignment="1">
      <alignment horizontal="fill"/>
    </xf>
    <xf numFmtId="177" fontId="17" fillId="0" borderId="10" xfId="0" applyNumberFormat="1" applyFont="1" applyBorder="1" applyAlignment="1">
      <alignment/>
    </xf>
    <xf numFmtId="165" fontId="17" fillId="0" borderId="3" xfId="0" applyNumberFormat="1" applyFont="1" applyBorder="1" applyAlignment="1">
      <alignment/>
    </xf>
    <xf numFmtId="3" fontId="29" fillId="0" borderId="12" xfId="0" applyNumberFormat="1" applyFont="1" applyBorder="1" applyAlignment="1">
      <alignment/>
    </xf>
    <xf numFmtId="3" fontId="29" fillId="0" borderId="0" xfId="0" applyNumberFormat="1" applyFont="1" applyBorder="1" applyAlignment="1">
      <alignment/>
    </xf>
    <xf numFmtId="3" fontId="29" fillId="0" borderId="0" xfId="0" applyNumberFormat="1" applyFont="1" applyAlignment="1">
      <alignment/>
    </xf>
    <xf numFmtId="3" fontId="29" fillId="0" borderId="117" xfId="0" applyNumberFormat="1" applyFont="1" applyBorder="1" applyAlignment="1">
      <alignment/>
    </xf>
    <xf numFmtId="3" fontId="17" fillId="0" borderId="24" xfId="0" applyNumberFormat="1" applyFont="1" applyBorder="1" applyAlignment="1">
      <alignment/>
    </xf>
    <xf numFmtId="3" fontId="17" fillId="0" borderId="24" xfId="0" applyNumberFormat="1" applyFont="1" applyBorder="1" applyAlignment="1">
      <alignment horizontal="fill"/>
    </xf>
    <xf numFmtId="177" fontId="17" fillId="0" borderId="24" xfId="0" applyNumberFormat="1" applyFont="1" applyBorder="1" applyAlignment="1">
      <alignment horizontal="fill"/>
    </xf>
    <xf numFmtId="177" fontId="29" fillId="0" borderId="27" xfId="0" applyNumberFormat="1" applyFont="1" applyBorder="1" applyAlignment="1">
      <alignment/>
    </xf>
    <xf numFmtId="165" fontId="29" fillId="0" borderId="118" xfId="0" applyNumberFormat="1" applyFont="1" applyBorder="1" applyAlignment="1">
      <alignment/>
    </xf>
    <xf numFmtId="177" fontId="17" fillId="0" borderId="27" xfId="0" applyNumberFormat="1" applyFont="1" applyBorder="1" applyAlignment="1">
      <alignment/>
    </xf>
    <xf numFmtId="165" fontId="17" fillId="0" borderId="26" xfId="0" applyNumberFormat="1" applyFont="1" applyBorder="1" applyAlignment="1">
      <alignment/>
    </xf>
    <xf numFmtId="3" fontId="29" fillId="0" borderId="24" xfId="0" applyNumberFormat="1" applyFont="1" applyBorder="1" applyAlignment="1">
      <alignment/>
    </xf>
    <xf numFmtId="3" fontId="29" fillId="0" borderId="33" xfId="0" applyNumberFormat="1" applyFont="1" applyBorder="1" applyAlignment="1">
      <alignment/>
    </xf>
    <xf numFmtId="177" fontId="29" fillId="0" borderId="118" xfId="0" applyNumberFormat="1" applyFont="1" applyBorder="1" applyAlignment="1">
      <alignment/>
    </xf>
    <xf numFmtId="3" fontId="17" fillId="0" borderId="33" xfId="0" applyNumberFormat="1" applyFont="1" applyBorder="1" applyAlignment="1">
      <alignment/>
    </xf>
    <xf numFmtId="3" fontId="29" fillId="0" borderId="24" xfId="0" applyNumberFormat="1" applyFont="1" applyBorder="1" applyAlignment="1">
      <alignment horizontal="fill"/>
    </xf>
    <xf numFmtId="177" fontId="29" fillId="0" borderId="24" xfId="0" applyNumberFormat="1" applyFont="1" applyBorder="1" applyAlignment="1">
      <alignment horizontal="fill"/>
    </xf>
    <xf numFmtId="177" fontId="29" fillId="0" borderId="26" xfId="0" applyNumberFormat="1" applyFont="1" applyBorder="1" applyAlignment="1">
      <alignment/>
    </xf>
    <xf numFmtId="3" fontId="29" fillId="0" borderId="33" xfId="0" applyNumberFormat="1" applyFont="1" applyBorder="1" applyAlignment="1">
      <alignment/>
    </xf>
    <xf numFmtId="0" fontId="29" fillId="0" borderId="35" xfId="0" applyFont="1" applyBorder="1" applyAlignment="1">
      <alignment/>
    </xf>
    <xf numFmtId="0" fontId="29" fillId="0" borderId="24" xfId="0" applyFont="1" applyBorder="1" applyAlignment="1">
      <alignment/>
    </xf>
    <xf numFmtId="3" fontId="29" fillId="0" borderId="0" xfId="0" applyNumberFormat="1" applyFont="1" applyBorder="1" applyAlignment="1">
      <alignment/>
    </xf>
    <xf numFmtId="3" fontId="29" fillId="0" borderId="0" xfId="0" applyNumberFormat="1" applyFont="1" applyAlignment="1">
      <alignment/>
    </xf>
    <xf numFmtId="177" fontId="29" fillId="0" borderId="33" xfId="0" applyNumberFormat="1" applyFont="1" applyBorder="1" applyAlignment="1">
      <alignment/>
    </xf>
    <xf numFmtId="177" fontId="29" fillId="0" borderId="119" xfId="0" applyNumberFormat="1" applyFont="1" applyBorder="1" applyAlignment="1">
      <alignment/>
    </xf>
    <xf numFmtId="3" fontId="29" fillId="0" borderId="24" xfId="0" applyNumberFormat="1" applyFont="1" applyFill="1" applyBorder="1" applyAlignment="1">
      <alignment/>
    </xf>
    <xf numFmtId="3" fontId="29" fillId="0" borderId="12" xfId="0" applyNumberFormat="1" applyFont="1" applyBorder="1" applyAlignment="1">
      <alignment/>
    </xf>
    <xf numFmtId="177" fontId="29" fillId="0" borderId="11" xfId="0" applyNumberFormat="1" applyFont="1" applyBorder="1" applyAlignment="1">
      <alignment/>
    </xf>
    <xf numFmtId="177" fontId="29" fillId="0" borderId="12" xfId="0" applyNumberFormat="1" applyFont="1" applyBorder="1" applyAlignment="1">
      <alignment/>
    </xf>
    <xf numFmtId="177" fontId="29" fillId="0" borderId="120" xfId="0" applyNumberFormat="1" applyFont="1" applyBorder="1" applyAlignment="1">
      <alignment/>
    </xf>
    <xf numFmtId="177" fontId="29" fillId="0" borderId="1" xfId="0" applyNumberFormat="1" applyFont="1" applyBorder="1" applyAlignment="1">
      <alignment/>
    </xf>
    <xf numFmtId="3" fontId="29" fillId="0" borderId="37" xfId="0" applyNumberFormat="1" applyFont="1" applyBorder="1" applyAlignment="1">
      <alignment/>
    </xf>
    <xf numFmtId="177" fontId="29" fillId="0" borderId="24" xfId="0" applyNumberFormat="1" applyFont="1" applyBorder="1" applyAlignment="1">
      <alignment/>
    </xf>
    <xf numFmtId="177" fontId="29" fillId="0" borderId="121" xfId="0" applyNumberFormat="1" applyFont="1" applyBorder="1" applyAlignment="1">
      <alignment/>
    </xf>
    <xf numFmtId="177" fontId="29" fillId="0" borderId="37" xfId="0" applyNumberFormat="1" applyFont="1" applyBorder="1" applyAlignment="1">
      <alignment/>
    </xf>
    <xf numFmtId="177" fontId="29" fillId="0" borderId="0" xfId="0" applyNumberFormat="1" applyFont="1" applyAlignment="1">
      <alignment/>
    </xf>
    <xf numFmtId="3" fontId="29" fillId="0" borderId="27" xfId="0" applyNumberFormat="1" applyFont="1" applyBorder="1" applyAlignment="1">
      <alignment/>
    </xf>
    <xf numFmtId="3" fontId="29" fillId="0" borderId="118" xfId="0" applyNumberFormat="1" applyFont="1" applyBorder="1" applyAlignment="1">
      <alignment/>
    </xf>
    <xf numFmtId="0" fontId="29" fillId="0" borderId="122" xfId="0" applyFont="1" applyBorder="1" applyAlignment="1">
      <alignment/>
    </xf>
    <xf numFmtId="0" fontId="29" fillId="0" borderId="0" xfId="0" applyFont="1" applyBorder="1" applyAlignment="1">
      <alignment/>
    </xf>
    <xf numFmtId="3" fontId="29" fillId="0" borderId="0" xfId="0" applyNumberFormat="1" applyFont="1" applyBorder="1" applyAlignment="1">
      <alignment horizontal="fill"/>
    </xf>
    <xf numFmtId="177" fontId="29" fillId="0" borderId="0" xfId="0" applyNumberFormat="1" applyFont="1" applyBorder="1" applyAlignment="1">
      <alignment horizontal="fill"/>
    </xf>
    <xf numFmtId="3" fontId="17" fillId="0" borderId="4" xfId="0" applyNumberFormat="1" applyFont="1" applyBorder="1" applyAlignment="1">
      <alignment/>
    </xf>
    <xf numFmtId="3" fontId="17" fillId="0" borderId="2" xfId="0" applyNumberFormat="1" applyFont="1" applyBorder="1" applyAlignment="1">
      <alignment horizontal="fill"/>
    </xf>
    <xf numFmtId="177" fontId="17" fillId="0" borderId="123" xfId="0" applyNumberFormat="1" applyFont="1" applyBorder="1" applyAlignment="1">
      <alignment/>
    </xf>
    <xf numFmtId="177" fontId="17" fillId="0" borderId="3" xfId="0" applyNumberFormat="1" applyFont="1" applyBorder="1" applyAlignment="1">
      <alignment/>
    </xf>
    <xf numFmtId="177" fontId="29" fillId="0" borderId="38" xfId="0" applyNumberFormat="1" applyFont="1" applyBorder="1" applyAlignment="1">
      <alignment/>
    </xf>
    <xf numFmtId="177" fontId="29" fillId="0" borderId="124" xfId="0" applyNumberFormat="1" applyFont="1" applyBorder="1" applyAlignment="1">
      <alignment/>
    </xf>
    <xf numFmtId="3" fontId="29" fillId="0" borderId="28" xfId="0" applyNumberFormat="1" applyFont="1" applyBorder="1" applyAlignment="1">
      <alignment/>
    </xf>
    <xf numFmtId="0" fontId="50" fillId="0" borderId="74" xfId="0" applyFont="1" applyBorder="1" applyAlignment="1">
      <alignment/>
    </xf>
    <xf numFmtId="3" fontId="29" fillId="0" borderId="74" xfId="0" applyNumberFormat="1" applyFont="1" applyBorder="1" applyAlignment="1">
      <alignment horizontal="fill"/>
    </xf>
    <xf numFmtId="177" fontId="29" fillId="0" borderId="74" xfId="0" applyNumberFormat="1" applyFont="1" applyBorder="1" applyAlignment="1">
      <alignment horizontal="fill"/>
    </xf>
    <xf numFmtId="177" fontId="29" fillId="0" borderId="74" xfId="0" applyNumberFormat="1" applyFont="1" applyBorder="1" applyAlignment="1">
      <alignment/>
    </xf>
    <xf numFmtId="3" fontId="29" fillId="0" borderId="74" xfId="0" applyNumberFormat="1" applyFont="1" applyBorder="1" applyAlignment="1">
      <alignment/>
    </xf>
    <xf numFmtId="3" fontId="29" fillId="0" borderId="74" xfId="0" applyNumberFormat="1" applyFont="1" applyBorder="1" applyAlignment="1">
      <alignment/>
    </xf>
    <xf numFmtId="3" fontId="29" fillId="0" borderId="2" xfId="0" applyNumberFormat="1" applyFont="1" applyBorder="1" applyAlignment="1">
      <alignment horizontal="fill"/>
    </xf>
    <xf numFmtId="177" fontId="29" fillId="0" borderId="2" xfId="0" applyNumberFormat="1" applyFont="1" applyBorder="1" applyAlignment="1">
      <alignment horizontal="fill"/>
    </xf>
    <xf numFmtId="177" fontId="29" fillId="0" borderId="10" xfId="0" applyNumberFormat="1" applyFont="1" applyBorder="1" applyAlignment="1">
      <alignment/>
    </xf>
    <xf numFmtId="177" fontId="29" fillId="0" borderId="123" xfId="0" applyNumberFormat="1" applyFont="1" applyBorder="1" applyAlignment="1">
      <alignment/>
    </xf>
    <xf numFmtId="177" fontId="29" fillId="0" borderId="0" xfId="0" applyNumberFormat="1" applyFont="1" applyBorder="1" applyAlignment="1">
      <alignment/>
    </xf>
    <xf numFmtId="0" fontId="50" fillId="0" borderId="0" xfId="0" applyFont="1" applyBorder="1" applyAlignment="1">
      <alignment/>
    </xf>
    <xf numFmtId="3" fontId="17" fillId="0" borderId="0" xfId="0" applyNumberFormat="1" applyFont="1" applyAlignment="1">
      <alignment horizontal="centerContinuous"/>
    </xf>
    <xf numFmtId="3" fontId="29" fillId="0" borderId="0" xfId="0" applyNumberFormat="1" applyFont="1" applyAlignment="1">
      <alignment horizontal="centerContinuous"/>
    </xf>
    <xf numFmtId="177" fontId="29" fillId="0" borderId="0" xfId="0" applyNumberFormat="1" applyFont="1" applyAlignment="1">
      <alignment horizontal="centerContinuous"/>
    </xf>
    <xf numFmtId="177" fontId="51" fillId="0" borderId="0" xfId="0" applyNumberFormat="1" applyFont="1" applyAlignment="1">
      <alignment horizontal="centerContinuous"/>
    </xf>
    <xf numFmtId="3" fontId="29" fillId="0" borderId="29" xfId="0" applyNumberFormat="1" applyFont="1" applyBorder="1" applyAlignment="1">
      <alignment/>
    </xf>
    <xf numFmtId="177" fontId="29" fillId="0" borderId="28" xfId="0" applyNumberFormat="1" applyFont="1" applyBorder="1" applyAlignment="1">
      <alignment horizontal="centerContinuous"/>
    </xf>
    <xf numFmtId="177" fontId="29" fillId="0" borderId="29" xfId="0" applyNumberFormat="1" applyFont="1" applyBorder="1" applyAlignment="1">
      <alignment horizontal="centerContinuous"/>
    </xf>
    <xf numFmtId="177" fontId="29" fillId="0" borderId="29" xfId="0" applyNumberFormat="1" applyFont="1" applyBorder="1" applyAlignment="1">
      <alignment/>
    </xf>
    <xf numFmtId="0" fontId="50" fillId="0" borderId="9" xfId="0" applyFont="1" applyBorder="1" applyAlignment="1">
      <alignment wrapText="1"/>
    </xf>
    <xf numFmtId="1" fontId="29" fillId="0" borderId="28" xfId="0" applyNumberFormat="1" applyFont="1" applyBorder="1" applyAlignment="1">
      <alignment horizontal="centerContinuous"/>
    </xf>
    <xf numFmtId="1" fontId="29" fillId="0" borderId="29" xfId="0" applyNumberFormat="1" applyFont="1" applyBorder="1" applyAlignment="1">
      <alignment horizontal="centerContinuous"/>
    </xf>
    <xf numFmtId="1" fontId="29" fillId="0" borderId="9" xfId="0" applyNumberFormat="1" applyFont="1" applyBorder="1" applyAlignment="1">
      <alignment horizontal="centerContinuous"/>
    </xf>
    <xf numFmtId="177" fontId="29" fillId="0" borderId="9" xfId="0" applyNumberFormat="1" applyFont="1" applyBorder="1" applyAlignment="1">
      <alignment horizontal="centerContinuous"/>
    </xf>
    <xf numFmtId="3" fontId="51" fillId="0" borderId="0" xfId="0" applyNumberFormat="1" applyFont="1" applyAlignment="1">
      <alignment horizontal="centerContinuous"/>
    </xf>
    <xf numFmtId="177" fontId="29" fillId="0" borderId="4" xfId="0" applyNumberFormat="1" applyFont="1" applyBorder="1" applyAlignment="1">
      <alignment horizontal="centerContinuous" vertical="top"/>
    </xf>
    <xf numFmtId="177" fontId="29" fillId="0" borderId="2" xfId="0" applyNumberFormat="1" applyFont="1" applyBorder="1" applyAlignment="1">
      <alignment horizontal="centerContinuous"/>
    </xf>
    <xf numFmtId="177" fontId="29" fillId="0" borderId="2" xfId="0" applyNumberFormat="1" applyFont="1" applyBorder="1" applyAlignment="1">
      <alignment/>
    </xf>
    <xf numFmtId="177" fontId="29" fillId="0" borderId="4" xfId="0" applyNumberFormat="1" applyFont="1" applyBorder="1" applyAlignment="1">
      <alignment horizontal="centerContinuous" wrapText="1"/>
    </xf>
    <xf numFmtId="177" fontId="51" fillId="0" borderId="2" xfId="0" applyNumberFormat="1" applyFont="1" applyBorder="1" applyAlignment="1">
      <alignment horizontal="centerContinuous" wrapText="1"/>
    </xf>
    <xf numFmtId="177" fontId="29" fillId="0" borderId="2" xfId="0" applyNumberFormat="1" applyFont="1" applyBorder="1" applyAlignment="1">
      <alignment wrapText="1"/>
    </xf>
    <xf numFmtId="177" fontId="51" fillId="0" borderId="2" xfId="0" applyNumberFormat="1" applyFont="1" applyBorder="1" applyAlignment="1">
      <alignment horizontal="centerContinuous"/>
    </xf>
    <xf numFmtId="177" fontId="29" fillId="0" borderId="3" xfId="0" applyNumberFormat="1" applyFont="1" applyBorder="1" applyAlignment="1">
      <alignment horizontal="centerContinuous"/>
    </xf>
    <xf numFmtId="177" fontId="29" fillId="0" borderId="4" xfId="0" applyNumberFormat="1" applyFont="1" applyBorder="1" applyAlignment="1">
      <alignment horizontal="centerContinuous"/>
    </xf>
    <xf numFmtId="3" fontId="17" fillId="0" borderId="31" xfId="0" applyNumberFormat="1" applyFont="1" applyBorder="1" applyAlignment="1">
      <alignment/>
    </xf>
    <xf numFmtId="3" fontId="29" fillId="0" borderId="30" xfId="0" applyNumberFormat="1" applyFont="1" applyBorder="1" applyAlignment="1">
      <alignment/>
    </xf>
    <xf numFmtId="177" fontId="29" fillId="0" borderId="31" xfId="0" applyNumberFormat="1" applyFont="1" applyBorder="1" applyAlignment="1">
      <alignment horizontal="right"/>
    </xf>
    <xf numFmtId="177" fontId="29" fillId="0" borderId="30" xfId="0" applyNumberFormat="1" applyFont="1" applyBorder="1" applyAlignment="1">
      <alignment horizontal="center"/>
    </xf>
    <xf numFmtId="177" fontId="29" fillId="0" borderId="30" xfId="0" applyNumberFormat="1" applyFont="1" applyBorder="1" applyAlignment="1">
      <alignment horizontal="right"/>
    </xf>
    <xf numFmtId="177" fontId="29" fillId="0" borderId="30" xfId="0" applyNumberFormat="1" applyFont="1" applyBorder="1" applyAlignment="1">
      <alignment/>
    </xf>
    <xf numFmtId="177" fontId="29" fillId="0" borderId="32" xfId="0" applyNumberFormat="1" applyFont="1" applyBorder="1" applyAlignment="1">
      <alignment horizontal="right"/>
    </xf>
    <xf numFmtId="165" fontId="29" fillId="0" borderId="24" xfId="0" applyNumberFormat="1" applyFont="1" applyBorder="1" applyAlignment="1">
      <alignment/>
    </xf>
    <xf numFmtId="165" fontId="29" fillId="0" borderId="26" xfId="0" applyNumberFormat="1" applyFont="1" applyBorder="1" applyAlignment="1">
      <alignment/>
    </xf>
    <xf numFmtId="3" fontId="29" fillId="0" borderId="4" xfId="0" applyNumberFormat="1" applyFont="1" applyFill="1" applyBorder="1" applyAlignment="1">
      <alignment/>
    </xf>
    <xf numFmtId="177" fontId="29" fillId="0" borderId="4" xfId="0" applyNumberFormat="1" applyFont="1" applyBorder="1" applyAlignment="1">
      <alignment/>
    </xf>
    <xf numFmtId="177" fontId="29" fillId="0" borderId="3" xfId="0" applyNumberFormat="1" applyFont="1" applyBorder="1" applyAlignment="1">
      <alignment/>
    </xf>
    <xf numFmtId="3" fontId="17" fillId="0" borderId="2" xfId="0" applyNumberFormat="1" applyFont="1" applyBorder="1" applyAlignment="1">
      <alignment/>
    </xf>
    <xf numFmtId="177" fontId="17" fillId="0" borderId="4" xfId="0" applyNumberFormat="1" applyFont="1" applyBorder="1" applyAlignment="1">
      <alignment/>
    </xf>
    <xf numFmtId="177" fontId="17" fillId="0" borderId="2" xfId="0" applyNumberFormat="1" applyFont="1" applyBorder="1" applyAlignment="1">
      <alignment/>
    </xf>
    <xf numFmtId="3" fontId="29" fillId="0" borderId="2" xfId="0" applyNumberFormat="1" applyFont="1" applyBorder="1" applyAlignment="1">
      <alignment/>
    </xf>
    <xf numFmtId="177" fontId="29" fillId="0" borderId="4" xfId="0" applyNumberFormat="1" applyFont="1" applyBorder="1" applyAlignment="1">
      <alignment horizontal="centerContinuous" vertical="top" wrapText="1"/>
    </xf>
    <xf numFmtId="0" fontId="16" fillId="0" borderId="11" xfId="22" applyFont="1" applyBorder="1" applyAlignment="1">
      <alignment horizontal="centerContinuous"/>
      <protection/>
    </xf>
    <xf numFmtId="0" fontId="16" fillId="0" borderId="11" xfId="22" applyFont="1" applyBorder="1" applyAlignment="1">
      <alignment horizontal="left"/>
      <protection/>
    </xf>
    <xf numFmtId="0" fontId="23" fillId="0" borderId="121" xfId="22" applyFont="1" applyBorder="1">
      <alignment/>
      <protection/>
    </xf>
    <xf numFmtId="165" fontId="16" fillId="0" borderId="3" xfId="15" applyNumberFormat="1" applyFont="1" applyBorder="1" applyAlignment="1">
      <alignment/>
    </xf>
    <xf numFmtId="183" fontId="16" fillId="0" borderId="6" xfId="15" applyNumberFormat="1" applyFont="1" applyBorder="1" applyAlignment="1">
      <alignment/>
    </xf>
    <xf numFmtId="183" fontId="16" fillId="0" borderId="8" xfId="15" applyNumberFormat="1" applyFont="1" applyBorder="1" applyAlignment="1">
      <alignment/>
    </xf>
    <xf numFmtId="165" fontId="5" fillId="0" borderId="24" xfId="0" applyNumberFormat="1" applyFont="1" applyBorder="1" applyAlignment="1">
      <alignment/>
    </xf>
    <xf numFmtId="5" fontId="5" fillId="0" borderId="24" xfId="0" applyNumberFormat="1" applyFont="1" applyBorder="1" applyAlignment="1">
      <alignment/>
    </xf>
    <xf numFmtId="165" fontId="5" fillId="0" borderId="26" xfId="0" applyNumberFormat="1" applyFont="1" applyBorder="1" applyAlignment="1">
      <alignment/>
    </xf>
    <xf numFmtId="177" fontId="5" fillId="0" borderId="24" xfId="0" applyNumberFormat="1" applyFont="1" applyBorder="1" applyAlignment="1">
      <alignment horizontal="center"/>
    </xf>
    <xf numFmtId="177" fontId="13" fillId="2" borderId="33" xfId="0" applyNumberFormat="1" applyFont="1" applyFill="1" applyBorder="1" applyAlignment="1">
      <alignment horizontal="left"/>
    </xf>
    <xf numFmtId="177" fontId="13" fillId="2" borderId="125" xfId="0" applyNumberFormat="1" applyFont="1" applyFill="1" applyBorder="1" applyAlignment="1">
      <alignment/>
    </xf>
    <xf numFmtId="177" fontId="32" fillId="2" borderId="27" xfId="0" applyNumberFormat="1" applyFont="1" applyFill="1" applyBorder="1" applyAlignment="1">
      <alignment/>
    </xf>
    <xf numFmtId="177" fontId="13" fillId="2" borderId="126" xfId="0" applyNumberFormat="1" applyFont="1" applyFill="1" applyBorder="1" applyAlignment="1">
      <alignment/>
    </xf>
    <xf numFmtId="177" fontId="16" fillId="2" borderId="126" xfId="0" applyNumberFormat="1" applyFont="1" applyFill="1" applyBorder="1" applyAlignment="1">
      <alignment/>
    </xf>
    <xf numFmtId="177" fontId="32" fillId="2" borderId="25" xfId="0" applyNumberFormat="1" applyFont="1" applyFill="1" applyBorder="1" applyAlignment="1">
      <alignment/>
    </xf>
    <xf numFmtId="177" fontId="16" fillId="0" borderId="127" xfId="0" applyNumberFormat="1" applyFont="1" applyBorder="1" applyAlignment="1">
      <alignment/>
    </xf>
    <xf numFmtId="177" fontId="16" fillId="0" borderId="128" xfId="0" applyNumberFormat="1" applyFont="1" applyBorder="1" applyAlignment="1">
      <alignment/>
    </xf>
    <xf numFmtId="177" fontId="22" fillId="0" borderId="0" xfId="0" applyNumberFormat="1" applyFont="1" applyBorder="1" applyAlignment="1">
      <alignment/>
    </xf>
    <xf numFmtId="177" fontId="0" fillId="0" borderId="0" xfId="0" applyNumberFormat="1" applyFont="1" applyBorder="1" applyAlignment="1">
      <alignment/>
    </xf>
    <xf numFmtId="177" fontId="22" fillId="0" borderId="0" xfId="0" applyNumberFormat="1" applyFont="1" applyAlignment="1">
      <alignment/>
    </xf>
    <xf numFmtId="177" fontId="6" fillId="2" borderId="33" xfId="0" applyNumberFormat="1" applyFont="1" applyFill="1" applyBorder="1" applyAlignment="1">
      <alignment/>
    </xf>
    <xf numFmtId="165" fontId="32" fillId="2" borderId="40" xfId="0" applyNumberFormat="1" applyFont="1" applyFill="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Border="1" applyAlignment="1">
      <alignment/>
    </xf>
    <xf numFmtId="9" fontId="0" fillId="0" borderId="0" xfId="0" applyNumberFormat="1" applyAlignment="1">
      <alignment/>
    </xf>
    <xf numFmtId="4" fontId="34" fillId="2" borderId="66" xfId="0" applyNumberFormat="1" applyFont="1" applyFill="1" applyBorder="1" applyAlignment="1">
      <alignment/>
    </xf>
    <xf numFmtId="165" fontId="13" fillId="2" borderId="24" xfId="0" applyNumberFormat="1" applyFont="1" applyFill="1" applyBorder="1" applyAlignment="1">
      <alignment/>
    </xf>
    <xf numFmtId="177" fontId="52" fillId="0" borderId="0" xfId="0" applyNumberFormat="1" applyFont="1" applyAlignment="1">
      <alignment/>
    </xf>
    <xf numFmtId="177" fontId="54" fillId="0" borderId="0" xfId="0" applyNumberFormat="1" applyFont="1" applyAlignment="1">
      <alignment/>
    </xf>
    <xf numFmtId="177" fontId="16" fillId="2" borderId="24" xfId="0" applyNumberFormat="1" applyFont="1" applyFill="1" applyBorder="1" applyAlignment="1">
      <alignment/>
    </xf>
    <xf numFmtId="177" fontId="36" fillId="2" borderId="129" xfId="0" applyNumberFormat="1" applyFont="1" applyFill="1" applyBorder="1" applyAlignment="1">
      <alignment/>
    </xf>
    <xf numFmtId="177" fontId="15" fillId="2" borderId="27" xfId="0" applyNumberFormat="1" applyFont="1" applyFill="1" applyBorder="1" applyAlignment="1">
      <alignment/>
    </xf>
    <xf numFmtId="177" fontId="13" fillId="2" borderId="11" xfId="0" applyNumberFormat="1" applyFont="1" applyFill="1" applyBorder="1" applyAlignment="1">
      <alignment/>
    </xf>
    <xf numFmtId="177" fontId="13" fillId="2" borderId="34" xfId="0" applyNumberFormat="1" applyFont="1" applyFill="1" applyBorder="1" applyAlignment="1">
      <alignment/>
    </xf>
    <xf numFmtId="177" fontId="13" fillId="0" borderId="27" xfId="0" applyNumberFormat="1" applyFont="1" applyFill="1" applyBorder="1" applyAlignment="1">
      <alignment/>
    </xf>
    <xf numFmtId="177" fontId="13" fillId="0" borderId="121" xfId="0" applyNumberFormat="1" applyFont="1" applyFill="1" applyBorder="1" applyAlignment="1">
      <alignment/>
    </xf>
    <xf numFmtId="177" fontId="13" fillId="0" borderId="10" xfId="0" applyNumberFormat="1" applyFont="1" applyFill="1" applyBorder="1" applyAlignment="1">
      <alignment/>
    </xf>
    <xf numFmtId="0" fontId="1" fillId="0" borderId="7" xfId="0" applyFont="1" applyBorder="1" applyAlignment="1">
      <alignment horizontal="center"/>
    </xf>
    <xf numFmtId="177" fontId="28" fillId="2" borderId="121" xfId="0" applyNumberFormat="1" applyFont="1" applyFill="1" applyBorder="1" applyAlignment="1">
      <alignment/>
    </xf>
    <xf numFmtId="177" fontId="57" fillId="0" borderId="0" xfId="0" applyNumberFormat="1" applyFont="1" applyAlignment="1">
      <alignment/>
    </xf>
    <xf numFmtId="177" fontId="58" fillId="0" borderId="0" xfId="0" applyNumberFormat="1" applyFont="1" applyAlignment="1">
      <alignment/>
    </xf>
    <xf numFmtId="165" fontId="16" fillId="2" borderId="24" xfId="0" applyNumberFormat="1" applyFont="1" applyFill="1" applyBorder="1" applyAlignment="1">
      <alignment/>
    </xf>
    <xf numFmtId="177" fontId="31" fillId="2" borderId="24" xfId="0" applyNumberFormat="1" applyFont="1" applyFill="1" applyBorder="1" applyAlignment="1">
      <alignment/>
    </xf>
    <xf numFmtId="177" fontId="16" fillId="2" borderId="0" xfId="0" applyNumberFormat="1" applyFont="1" applyFill="1" applyBorder="1" applyAlignment="1">
      <alignment/>
    </xf>
    <xf numFmtId="5" fontId="28" fillId="2" borderId="24" xfId="0" applyNumberFormat="1" applyFont="1" applyFill="1" applyBorder="1" applyAlignment="1">
      <alignment/>
    </xf>
    <xf numFmtId="177" fontId="16" fillId="2" borderId="52" xfId="0" applyNumberFormat="1" applyFont="1" applyFill="1" applyBorder="1" applyAlignment="1">
      <alignment/>
    </xf>
    <xf numFmtId="177" fontId="16" fillId="0" borderId="24" xfId="0" applyNumberFormat="1" applyFont="1" applyFill="1" applyBorder="1" applyAlignment="1">
      <alignment/>
    </xf>
    <xf numFmtId="177" fontId="16" fillId="0" borderId="74" xfId="0" applyNumberFormat="1" applyFont="1" applyFill="1" applyBorder="1" applyAlignment="1">
      <alignment/>
    </xf>
    <xf numFmtId="177" fontId="16" fillId="2" borderId="38" xfId="0" applyNumberFormat="1" applyFont="1" applyFill="1" applyBorder="1" applyAlignment="1">
      <alignment/>
    </xf>
    <xf numFmtId="177" fontId="13" fillId="2" borderId="74" xfId="0" applyNumberFormat="1" applyFont="1" applyFill="1" applyBorder="1" applyAlignment="1">
      <alignment horizontal="right"/>
    </xf>
    <xf numFmtId="177" fontId="24" fillId="0" borderId="0" xfId="0" applyNumberFormat="1" applyFont="1" applyAlignment="1">
      <alignment horizontal="centerContinuous"/>
    </xf>
    <xf numFmtId="10" fontId="58" fillId="0" borderId="0" xfId="0" applyNumberFormat="1" applyFont="1" applyAlignment="1">
      <alignment/>
    </xf>
    <xf numFmtId="177" fontId="59" fillId="0" borderId="0" xfId="0" applyNumberFormat="1" applyFont="1" applyAlignment="1">
      <alignment/>
    </xf>
    <xf numFmtId="177" fontId="60" fillId="0" borderId="0" xfId="0" applyNumberFormat="1" applyFont="1" applyAlignment="1">
      <alignment horizontal="center"/>
    </xf>
    <xf numFmtId="177" fontId="60" fillId="0" borderId="0" xfId="0" applyNumberFormat="1" applyFont="1" applyAlignment="1">
      <alignment horizontal="center" wrapText="1"/>
    </xf>
    <xf numFmtId="177" fontId="60" fillId="0" borderId="0" xfId="0" applyNumberFormat="1" applyFont="1" applyAlignment="1">
      <alignment/>
    </xf>
    <xf numFmtId="177" fontId="6" fillId="0" borderId="130" xfId="0" applyNumberFormat="1" applyFont="1" applyBorder="1" applyAlignment="1">
      <alignment/>
    </xf>
    <xf numFmtId="177" fontId="24" fillId="0" borderId="0" xfId="0" applyNumberFormat="1" applyFont="1" applyBorder="1" applyAlignment="1">
      <alignment/>
    </xf>
    <xf numFmtId="177" fontId="61" fillId="0" borderId="0" xfId="0" applyNumberFormat="1" applyFont="1" applyAlignment="1">
      <alignment/>
    </xf>
    <xf numFmtId="177" fontId="62" fillId="0" borderId="0" xfId="0" applyNumberFormat="1" applyFont="1" applyAlignment="1">
      <alignment/>
    </xf>
    <xf numFmtId="3" fontId="63" fillId="0" borderId="0" xfId="0" applyNumberFormat="1" applyFont="1" applyAlignment="1">
      <alignment/>
    </xf>
    <xf numFmtId="3" fontId="63" fillId="0" borderId="0" xfId="0" applyNumberFormat="1" applyFont="1" applyBorder="1" applyAlignment="1">
      <alignment horizontal="center"/>
    </xf>
    <xf numFmtId="3" fontId="63" fillId="0" borderId="0" xfId="0" applyNumberFormat="1" applyFont="1" applyAlignment="1">
      <alignment horizontal="center"/>
    </xf>
    <xf numFmtId="3" fontId="64" fillId="0" borderId="0" xfId="0" applyNumberFormat="1" applyFont="1" applyBorder="1" applyAlignment="1">
      <alignment horizontal="center"/>
    </xf>
    <xf numFmtId="3" fontId="64" fillId="0" borderId="0" xfId="0" applyNumberFormat="1" applyFont="1" applyBorder="1" applyAlignment="1">
      <alignment horizontal="center"/>
    </xf>
    <xf numFmtId="3" fontId="64" fillId="0" borderId="0" xfId="0" applyNumberFormat="1" applyFont="1" applyAlignment="1">
      <alignment/>
    </xf>
    <xf numFmtId="3" fontId="64" fillId="0" borderId="0" xfId="0" applyNumberFormat="1" applyFont="1" applyBorder="1" applyAlignment="1">
      <alignment wrapText="1"/>
    </xf>
    <xf numFmtId="3" fontId="63" fillId="0" borderId="0" xfId="0" applyNumberFormat="1" applyFont="1" applyBorder="1" applyAlignment="1">
      <alignment wrapText="1"/>
    </xf>
    <xf numFmtId="0" fontId="0" fillId="0" borderId="0" xfId="0" applyFont="1" applyBorder="1" applyAlignment="1">
      <alignment wrapText="1"/>
    </xf>
    <xf numFmtId="0" fontId="0" fillId="0" borderId="0" xfId="0" applyFont="1" applyAlignment="1">
      <alignment/>
    </xf>
    <xf numFmtId="3" fontId="39" fillId="0" borderId="0" xfId="0" applyNumberFormat="1" applyFont="1" applyBorder="1" applyAlignment="1">
      <alignment/>
    </xf>
    <xf numFmtId="3" fontId="39" fillId="0" borderId="55" xfId="0" applyNumberFormat="1" applyFont="1" applyBorder="1" applyAlignment="1">
      <alignment/>
    </xf>
    <xf numFmtId="3" fontId="39" fillId="0" borderId="0" xfId="0" applyNumberFormat="1" applyFont="1" applyAlignment="1">
      <alignment/>
    </xf>
    <xf numFmtId="3" fontId="39" fillId="0" borderId="0" xfId="0" applyNumberFormat="1" applyFont="1" applyBorder="1" applyAlignment="1">
      <alignment/>
    </xf>
    <xf numFmtId="0" fontId="39" fillId="0" borderId="0" xfId="0" applyFont="1" applyBorder="1" applyAlignment="1">
      <alignment/>
    </xf>
    <xf numFmtId="3" fontId="39" fillId="0" borderId="2" xfId="0" applyNumberFormat="1" applyFont="1" applyBorder="1" applyAlignment="1">
      <alignment/>
    </xf>
    <xf numFmtId="0" fontId="0" fillId="0" borderId="0" xfId="0" applyFont="1" applyBorder="1" applyAlignment="1">
      <alignment wrapText="1"/>
    </xf>
    <xf numFmtId="0" fontId="6" fillId="0" borderId="0" xfId="0" applyFont="1" applyAlignment="1">
      <alignment horizontal="center"/>
    </xf>
    <xf numFmtId="3" fontId="25" fillId="0" borderId="0" xfId="0" applyNumberFormat="1" applyFont="1" applyAlignment="1">
      <alignment horizontal="centerContinuous"/>
    </xf>
    <xf numFmtId="0" fontId="23" fillId="0" borderId="0" xfId="21" applyAlignment="1">
      <alignment horizontal="centerContinuous"/>
      <protection/>
    </xf>
    <xf numFmtId="177" fontId="32" fillId="2" borderId="131" xfId="0" applyNumberFormat="1" applyFont="1" applyFill="1" applyBorder="1" applyAlignment="1">
      <alignment/>
    </xf>
    <xf numFmtId="166" fontId="32" fillId="2" borderId="20" xfId="0" applyNumberFormat="1" applyFont="1" applyFill="1" applyBorder="1" applyAlignment="1">
      <alignment/>
    </xf>
    <xf numFmtId="3" fontId="32" fillId="2" borderId="20" xfId="0" applyNumberFormat="1" applyFont="1" applyFill="1" applyBorder="1" applyAlignment="1">
      <alignment/>
    </xf>
    <xf numFmtId="3" fontId="34" fillId="2" borderId="22" xfId="0" applyNumberFormat="1" applyFont="1" applyFill="1" applyBorder="1" applyAlignment="1">
      <alignment/>
    </xf>
    <xf numFmtId="9" fontId="65" fillId="0" borderId="0" xfId="0" applyNumberFormat="1" applyFont="1" applyBorder="1" applyAlignment="1">
      <alignment/>
    </xf>
    <xf numFmtId="1" fontId="0" fillId="0" borderId="0" xfId="0" applyNumberFormat="1" applyBorder="1" applyAlignment="1">
      <alignment/>
    </xf>
    <xf numFmtId="3" fontId="66" fillId="2" borderId="0" xfId="0" applyNumberFormat="1" applyFont="1" applyFill="1" applyBorder="1" applyAlignment="1">
      <alignment/>
    </xf>
    <xf numFmtId="3" fontId="67" fillId="0" borderId="0" xfId="0" applyNumberFormat="1" applyFont="1" applyAlignment="1">
      <alignment/>
    </xf>
    <xf numFmtId="177" fontId="6" fillId="2" borderId="41" xfId="0" applyNumberFormat="1" applyFont="1" applyFill="1" applyBorder="1" applyAlignment="1">
      <alignment/>
    </xf>
    <xf numFmtId="177" fontId="32" fillId="2" borderId="132" xfId="0" applyNumberFormat="1" applyFont="1" applyFill="1" applyBorder="1" applyAlignment="1">
      <alignment/>
    </xf>
    <xf numFmtId="210" fontId="24" fillId="2" borderId="24" xfId="0" applyNumberFormat="1" applyFont="1" applyFill="1" applyBorder="1" applyAlignment="1">
      <alignment/>
    </xf>
    <xf numFmtId="4" fontId="24" fillId="2" borderId="66" xfId="0" applyNumberFormat="1" applyFont="1" applyFill="1" applyBorder="1" applyAlignment="1">
      <alignment/>
    </xf>
    <xf numFmtId="0" fontId="16" fillId="0" borderId="12" xfId="22" applyFont="1" applyBorder="1">
      <alignment/>
      <protection/>
    </xf>
    <xf numFmtId="3" fontId="65" fillId="0" borderId="0" xfId="0" applyNumberFormat="1" applyFont="1" applyAlignment="1">
      <alignment/>
    </xf>
    <xf numFmtId="3" fontId="65" fillId="0" borderId="0" xfId="0" applyNumberFormat="1" applyFont="1" applyBorder="1" applyAlignment="1">
      <alignment horizontal="center"/>
    </xf>
    <xf numFmtId="3" fontId="65" fillId="0" borderId="0" xfId="0" applyNumberFormat="1" applyFont="1" applyBorder="1" applyAlignment="1">
      <alignment horizontal="center"/>
    </xf>
    <xf numFmtId="177" fontId="68" fillId="0" borderId="0" xfId="0" applyNumberFormat="1" applyFont="1" applyAlignment="1">
      <alignment/>
    </xf>
    <xf numFmtId="177" fontId="57" fillId="0" borderId="0" xfId="0" applyNumberFormat="1" applyFont="1" applyAlignment="1">
      <alignment/>
    </xf>
    <xf numFmtId="0" fontId="6" fillId="0" borderId="0" xfId="0" applyFont="1" applyBorder="1" applyAlignment="1">
      <alignment vertical="top"/>
    </xf>
    <xf numFmtId="0" fontId="0" fillId="0" borderId="0" xfId="0" applyFont="1" applyBorder="1" applyAlignment="1">
      <alignment vertical="top"/>
    </xf>
    <xf numFmtId="177" fontId="13" fillId="2" borderId="133" xfId="0" applyNumberFormat="1" applyFont="1" applyFill="1" applyBorder="1" applyAlignment="1">
      <alignment/>
    </xf>
    <xf numFmtId="177" fontId="13" fillId="2" borderId="38" xfId="0" applyNumberFormat="1" applyFont="1" applyFill="1" applyBorder="1" applyAlignment="1">
      <alignment/>
    </xf>
    <xf numFmtId="177" fontId="13" fillId="2" borderId="134" xfId="0" applyNumberFormat="1" applyFont="1" applyFill="1" applyBorder="1" applyAlignment="1">
      <alignment/>
    </xf>
    <xf numFmtId="177" fontId="13" fillId="2" borderId="135" xfId="0" applyNumberFormat="1" applyFont="1" applyFill="1" applyBorder="1" applyAlignment="1">
      <alignment/>
    </xf>
    <xf numFmtId="177" fontId="13" fillId="2" borderId="136" xfId="0" applyNumberFormat="1" applyFont="1" applyFill="1" applyBorder="1" applyAlignment="1">
      <alignment/>
    </xf>
    <xf numFmtId="177" fontId="13" fillId="2" borderId="137" xfId="0" applyNumberFormat="1" applyFont="1" applyFill="1" applyBorder="1" applyAlignment="1">
      <alignment/>
    </xf>
    <xf numFmtId="177" fontId="13" fillId="2" borderId="138" xfId="0" applyNumberFormat="1" applyFont="1" applyFill="1" applyBorder="1" applyAlignment="1">
      <alignment/>
    </xf>
    <xf numFmtId="177" fontId="13" fillId="2" borderId="139" xfId="0" applyNumberFormat="1" applyFont="1" applyFill="1" applyBorder="1" applyAlignment="1">
      <alignment/>
    </xf>
    <xf numFmtId="177" fontId="13" fillId="2" borderId="115" xfId="0" applyNumberFormat="1" applyFont="1" applyFill="1" applyBorder="1" applyAlignment="1">
      <alignment/>
    </xf>
    <xf numFmtId="177" fontId="13" fillId="2" borderId="140" xfId="0" applyNumberFormat="1" applyFont="1" applyFill="1" applyBorder="1" applyAlignment="1">
      <alignment/>
    </xf>
    <xf numFmtId="177" fontId="13" fillId="2" borderId="141" xfId="0" applyNumberFormat="1" applyFont="1" applyFill="1" applyBorder="1" applyAlignment="1">
      <alignment/>
    </xf>
    <xf numFmtId="177" fontId="13" fillId="2" borderId="114" xfId="0" applyNumberFormat="1" applyFont="1" applyFill="1" applyBorder="1" applyAlignment="1">
      <alignment/>
    </xf>
    <xf numFmtId="177" fontId="13" fillId="2" borderId="142" xfId="0" applyNumberFormat="1" applyFont="1" applyFill="1" applyBorder="1" applyAlignment="1">
      <alignment/>
    </xf>
    <xf numFmtId="5" fontId="35" fillId="0" borderId="2" xfId="0" applyNumberFormat="1" applyFont="1" applyBorder="1" applyAlignment="1">
      <alignment horizontal="right"/>
    </xf>
    <xf numFmtId="165" fontId="5" fillId="0" borderId="24" xfId="0" applyNumberFormat="1" applyFont="1" applyBorder="1" applyAlignment="1">
      <alignment horizontal="right"/>
    </xf>
    <xf numFmtId="3" fontId="5" fillId="0" borderId="24" xfId="0" applyNumberFormat="1" applyFont="1" applyBorder="1" applyAlignment="1">
      <alignment horizontal="right"/>
    </xf>
    <xf numFmtId="177" fontId="4" fillId="0" borderId="0" xfId="0" applyNumberFormat="1" applyFont="1" applyAlignment="1">
      <alignment horizontal="right"/>
    </xf>
    <xf numFmtId="165" fontId="28" fillId="0" borderId="13" xfId="17" applyNumberFormat="1" applyFont="1" applyBorder="1" applyAlignment="1">
      <alignment horizontal="right"/>
    </xf>
    <xf numFmtId="183" fontId="28" fillId="0" borderId="8" xfId="15" applyNumberFormat="1" applyFont="1" applyBorder="1" applyAlignment="1">
      <alignment/>
    </xf>
    <xf numFmtId="165" fontId="35" fillId="0" borderId="2" xfId="0" applyNumberFormat="1" applyFont="1" applyBorder="1" applyAlignment="1">
      <alignment/>
    </xf>
    <xf numFmtId="165" fontId="35" fillId="0" borderId="3" xfId="0" applyNumberFormat="1" applyFont="1" applyBorder="1" applyAlignment="1">
      <alignment/>
    </xf>
    <xf numFmtId="165" fontId="34" fillId="2" borderId="143" xfId="0" applyNumberFormat="1" applyFont="1" applyFill="1" applyBorder="1" applyAlignment="1">
      <alignment/>
    </xf>
    <xf numFmtId="3" fontId="32" fillId="2" borderId="40" xfId="0" applyNumberFormat="1" applyFont="1" applyFill="1" applyBorder="1" applyAlignment="1">
      <alignment/>
    </xf>
    <xf numFmtId="165" fontId="32" fillId="2" borderId="103" xfId="0" applyNumberFormat="1" applyFont="1" applyFill="1" applyBorder="1" applyAlignment="1">
      <alignment/>
    </xf>
    <xf numFmtId="165" fontId="13" fillId="2" borderId="26" xfId="0" applyNumberFormat="1" applyFont="1" applyFill="1" applyBorder="1" applyAlignment="1">
      <alignment/>
    </xf>
    <xf numFmtId="165" fontId="13" fillId="2" borderId="8" xfId="0" applyNumberFormat="1" applyFont="1" applyFill="1" applyBorder="1" applyAlignment="1">
      <alignment/>
    </xf>
    <xf numFmtId="165" fontId="16" fillId="2" borderId="7" xfId="0" applyNumberFormat="1" applyFont="1" applyFill="1" applyBorder="1" applyAlignment="1">
      <alignment/>
    </xf>
    <xf numFmtId="165" fontId="13" fillId="2" borderId="7" xfId="0" applyNumberFormat="1" applyFont="1" applyFill="1" applyBorder="1" applyAlignment="1">
      <alignment/>
    </xf>
    <xf numFmtId="177" fontId="29" fillId="0" borderId="89" xfId="0" applyNumberFormat="1" applyFont="1" applyBorder="1" applyAlignment="1">
      <alignment/>
    </xf>
    <xf numFmtId="177" fontId="29" fillId="0" borderId="70" xfId="0" applyNumberFormat="1" applyFont="1" applyBorder="1" applyAlignment="1">
      <alignment/>
    </xf>
    <xf numFmtId="183" fontId="16" fillId="0" borderId="7" xfId="15" applyNumberFormat="1" applyFont="1" applyBorder="1" applyAlignment="1">
      <alignment horizontal="right"/>
    </xf>
    <xf numFmtId="183" fontId="16" fillId="0" borderId="8" xfId="15" applyNumberFormat="1" applyFont="1" applyBorder="1" applyAlignment="1">
      <alignment horizontal="right"/>
    </xf>
    <xf numFmtId="3" fontId="53" fillId="0" borderId="0" xfId="0" applyNumberFormat="1" applyFont="1" applyAlignment="1">
      <alignment/>
    </xf>
    <xf numFmtId="0" fontId="6" fillId="0" borderId="0" xfId="0" applyFont="1" applyAlignment="1">
      <alignment/>
    </xf>
    <xf numFmtId="0" fontId="45" fillId="0" borderId="0" xfId="0" applyFont="1" applyBorder="1" applyAlignment="1">
      <alignment wrapText="1"/>
    </xf>
    <xf numFmtId="0" fontId="0" fillId="0" borderId="0" xfId="0" applyFont="1" applyBorder="1" applyAlignment="1">
      <alignment wrapText="1"/>
    </xf>
    <xf numFmtId="165" fontId="29" fillId="0" borderId="144" xfId="0" applyNumberFormat="1" applyFont="1" applyBorder="1" applyAlignment="1">
      <alignment/>
    </xf>
    <xf numFmtId="0" fontId="50" fillId="0" borderId="54" xfId="0" applyFont="1" applyBorder="1" applyAlignment="1">
      <alignment/>
    </xf>
    <xf numFmtId="3" fontId="29" fillId="0" borderId="4" xfId="0" applyNumberFormat="1" applyFont="1" applyBorder="1" applyAlignment="1">
      <alignment/>
    </xf>
    <xf numFmtId="0" fontId="50" fillId="0" borderId="2" xfId="0" applyFont="1" applyBorder="1" applyAlignment="1">
      <alignment/>
    </xf>
    <xf numFmtId="0" fontId="28" fillId="0" borderId="4" xfId="23" applyFont="1" applyFill="1" applyBorder="1" applyAlignment="1">
      <alignment horizontal="center"/>
      <protection/>
    </xf>
    <xf numFmtId="0" fontId="28" fillId="0" borderId="3" xfId="23" applyFont="1" applyFill="1" applyBorder="1" applyAlignment="1">
      <alignment horizontal="center"/>
      <protection/>
    </xf>
    <xf numFmtId="0" fontId="28" fillId="0" borderId="5" xfId="23" applyFont="1" applyFill="1" applyBorder="1" applyAlignment="1">
      <alignment/>
      <protection/>
    </xf>
    <xf numFmtId="0" fontId="28" fillId="0" borderId="10" xfId="23" applyFont="1" applyFill="1" applyBorder="1" applyAlignment="1">
      <alignment/>
      <protection/>
    </xf>
    <xf numFmtId="177" fontId="24" fillId="0" borderId="6" xfId="0" applyNumberFormat="1" applyFont="1" applyBorder="1" applyAlignment="1">
      <alignment horizontal="center"/>
    </xf>
    <xf numFmtId="177" fontId="24" fillId="0" borderId="7" xfId="0" applyNumberFormat="1" applyFont="1" applyBorder="1" applyAlignment="1">
      <alignment horizontal="center"/>
    </xf>
    <xf numFmtId="177" fontId="24" fillId="0" borderId="8" xfId="0" applyNumberFormat="1" applyFont="1" applyBorder="1" applyAlignment="1">
      <alignment horizontal="center"/>
    </xf>
    <xf numFmtId="3" fontId="17" fillId="0" borderId="51" xfId="0" applyNumberFormat="1" applyFont="1" applyBorder="1" applyAlignment="1">
      <alignment/>
    </xf>
    <xf numFmtId="0" fontId="50" fillId="0" borderId="52" xfId="0" applyFont="1" applyBorder="1" applyAlignment="1">
      <alignment/>
    </xf>
    <xf numFmtId="3" fontId="29" fillId="0" borderId="28" xfId="0" applyNumberFormat="1" applyFont="1" applyBorder="1" applyAlignment="1">
      <alignment/>
    </xf>
    <xf numFmtId="0" fontId="50" fillId="0" borderId="29" xfId="0" applyFont="1" applyBorder="1" applyAlignment="1">
      <alignment/>
    </xf>
    <xf numFmtId="3" fontId="29" fillId="0" borderId="145" xfId="0" applyNumberFormat="1" applyFont="1" applyBorder="1" applyAlignment="1">
      <alignment/>
    </xf>
    <xf numFmtId="0" fontId="50" fillId="0" borderId="145" xfId="0" applyFont="1" applyBorder="1" applyAlignment="1">
      <alignment/>
    </xf>
    <xf numFmtId="0" fontId="50" fillId="0" borderId="146" xfId="0" applyFont="1" applyBorder="1" applyAlignment="1">
      <alignment/>
    </xf>
    <xf numFmtId="3" fontId="29" fillId="0" borderId="0" xfId="0" applyNumberFormat="1" applyFont="1" applyAlignment="1">
      <alignment wrapText="1"/>
    </xf>
    <xf numFmtId="0" fontId="50" fillId="0" borderId="0" xfId="0" applyFont="1" applyAlignment="1">
      <alignment wrapText="1"/>
    </xf>
    <xf numFmtId="3" fontId="29" fillId="0" borderId="52" xfId="0" applyNumberFormat="1" applyFont="1" applyBorder="1" applyAlignment="1">
      <alignment/>
    </xf>
    <xf numFmtId="0" fontId="39" fillId="0" borderId="0" xfId="0" applyFont="1" applyBorder="1" applyAlignment="1">
      <alignment horizontal="center" wrapText="1"/>
    </xf>
    <xf numFmtId="0" fontId="39" fillId="0" borderId="147" xfId="0" applyFont="1" applyBorder="1" applyAlignment="1">
      <alignment horizontal="center" wrapText="1"/>
    </xf>
    <xf numFmtId="0" fontId="24" fillId="0" borderId="0" xfId="23" applyFont="1" applyAlignment="1">
      <alignment horizontal="center"/>
      <protection/>
    </xf>
    <xf numFmtId="0" fontId="0" fillId="0" borderId="0" xfId="0" applyBorder="1" applyAlignment="1">
      <alignment horizontal="center"/>
    </xf>
    <xf numFmtId="3" fontId="24" fillId="0" borderId="0" xfId="23" applyNumberFormat="1" applyFont="1" applyAlignment="1">
      <alignment horizontal="center"/>
      <protection/>
    </xf>
    <xf numFmtId="0" fontId="0" fillId="0" borderId="0" xfId="0" applyBorder="1" applyAlignment="1">
      <alignment horizontal="center"/>
    </xf>
    <xf numFmtId="0" fontId="45" fillId="0" borderId="0" xfId="0" applyFont="1" applyBorder="1" applyAlignment="1">
      <alignment horizontal="center"/>
    </xf>
    <xf numFmtId="0" fontId="0" fillId="0" borderId="0" xfId="0" applyBorder="1" applyAlignment="1">
      <alignment horizontal="center"/>
    </xf>
    <xf numFmtId="0" fontId="39" fillId="0" borderId="0" xfId="0" applyFont="1" applyBorder="1" applyAlignment="1">
      <alignment wrapText="1"/>
    </xf>
    <xf numFmtId="0" fontId="39" fillId="0" borderId="0" xfId="0" applyFont="1" applyBorder="1" applyAlignment="1">
      <alignment wrapText="1"/>
    </xf>
    <xf numFmtId="0" fontId="39" fillId="0" borderId="0" xfId="0" applyFont="1" applyBorder="1" applyAlignment="1">
      <alignment wrapText="1"/>
    </xf>
    <xf numFmtId="0" fontId="0" fillId="0" borderId="0" xfId="0" applyFont="1" applyBorder="1" applyAlignment="1">
      <alignment wrapText="1"/>
    </xf>
    <xf numFmtId="0" fontId="45"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Border="1" applyAlignment="1">
      <alignment horizontal="left" vertical="center" wrapText="1"/>
    </xf>
    <xf numFmtId="0" fontId="0" fillId="0" borderId="0" xfId="0" applyBorder="1" applyAlignment="1">
      <alignment horizontal="center"/>
    </xf>
    <xf numFmtId="0" fontId="6" fillId="0" borderId="0" xfId="0" applyFont="1" applyBorder="1" applyAlignment="1">
      <alignment vertical="top" wrapText="1"/>
    </xf>
    <xf numFmtId="0" fontId="0" fillId="0" borderId="0" xfId="0" applyFont="1" applyBorder="1" applyAlignment="1">
      <alignment vertical="top" wrapText="1"/>
    </xf>
    <xf numFmtId="177" fontId="5" fillId="0" borderId="0" xfId="0" applyNumberFormat="1" applyFont="1" applyAlignment="1">
      <alignment wrapText="1"/>
    </xf>
    <xf numFmtId="0" fontId="0" fillId="0" borderId="0" xfId="0" applyFont="1" applyAlignment="1">
      <alignment wrapText="1"/>
    </xf>
    <xf numFmtId="0" fontId="0" fillId="0" borderId="0" xfId="0" applyAlignment="1">
      <alignment wrapText="1"/>
    </xf>
    <xf numFmtId="1" fontId="36" fillId="2" borderId="112" xfId="0" applyNumberFormat="1" applyFont="1" applyFill="1" applyBorder="1" applyAlignment="1">
      <alignment horizontal="left"/>
    </xf>
    <xf numFmtId="1" fontId="36" fillId="2" borderId="148" xfId="0" applyNumberFormat="1" applyFont="1" applyFill="1" applyBorder="1" applyAlignment="1">
      <alignment horizontal="left"/>
    </xf>
    <xf numFmtId="177" fontId="34" fillId="2" borderId="63" xfId="0" applyNumberFormat="1" applyFont="1" applyFill="1" applyBorder="1" applyAlignment="1">
      <alignment horizontal="center"/>
    </xf>
    <xf numFmtId="0" fontId="0" fillId="0" borderId="64" xfId="0" applyBorder="1" applyAlignment="1">
      <alignment horizontal="center"/>
    </xf>
    <xf numFmtId="0" fontId="0" fillId="0" borderId="58" xfId="0" applyBorder="1" applyAlignment="1">
      <alignment horizontal="center"/>
    </xf>
    <xf numFmtId="177" fontId="34" fillId="2" borderId="4" xfId="0" applyNumberFormat="1"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77" fontId="36" fillId="2" borderId="6" xfId="0" applyNumberFormat="1" applyFont="1" applyFill="1" applyBorder="1" applyAlignment="1">
      <alignment horizontal="center" wrapText="1"/>
    </xf>
    <xf numFmtId="0" fontId="0" fillId="0" borderId="7" xfId="0" applyBorder="1" applyAlignment="1">
      <alignment horizontal="center"/>
    </xf>
    <xf numFmtId="0" fontId="0" fillId="0" borderId="8" xfId="0" applyBorder="1" applyAlignment="1">
      <alignment horizontal="center"/>
    </xf>
    <xf numFmtId="0" fontId="0" fillId="0" borderId="8" xfId="0" applyBorder="1" applyAlignment="1">
      <alignment horizontal="center" wrapText="1"/>
    </xf>
    <xf numFmtId="177" fontId="6" fillId="0" borderId="89" xfId="0" applyNumberFormat="1" applyFont="1" applyBorder="1" applyAlignment="1">
      <alignment horizontal="center"/>
    </xf>
    <xf numFmtId="177" fontId="6" fillId="0" borderId="90" xfId="0" applyNumberFormat="1" applyFont="1" applyBorder="1" applyAlignment="1">
      <alignment horizontal="center"/>
    </xf>
    <xf numFmtId="177" fontId="6" fillId="0" borderId="91" xfId="0" applyNumberFormat="1" applyFont="1" applyBorder="1" applyAlignment="1">
      <alignment horizontal="center"/>
    </xf>
    <xf numFmtId="177" fontId="13" fillId="2" borderId="24" xfId="0" applyNumberFormat="1" applyFont="1" applyFill="1" applyBorder="1" applyAlignment="1">
      <alignment horizontal="center"/>
    </xf>
    <xf numFmtId="177" fontId="13" fillId="2" borderId="26" xfId="0" applyNumberFormat="1" applyFont="1" applyFill="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Appendix Exhibits.FINAL" xfId="21"/>
    <cellStyle name="Normal_Improve by DU" xfId="22"/>
    <cellStyle name="Normal_Rsrcs_X_ DOJ Goal  Obj"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11</xdr:col>
      <xdr:colOff>142875</xdr:colOff>
      <xdr:row>33</xdr:row>
      <xdr:rowOff>152400</xdr:rowOff>
    </xdr:to>
    <xdr:pic>
      <xdr:nvPicPr>
        <xdr:cNvPr id="1" name="Picture 1"/>
        <xdr:cNvPicPr preferRelativeResize="1">
          <a:picLocks noChangeAspect="1"/>
        </xdr:cNvPicPr>
      </xdr:nvPicPr>
      <xdr:blipFill>
        <a:blip r:embed="rId1"/>
        <a:stretch>
          <a:fillRect/>
        </a:stretch>
      </xdr:blipFill>
      <xdr:spPr>
        <a:xfrm>
          <a:off x="0" y="238125"/>
          <a:ext cx="8524875" cy="6257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3">
        <row r="6">
          <cell r="A6" t="str">
            <v>Salaries and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5"/>
  <sheetViews>
    <sheetView tabSelected="1" workbookViewId="0" topLeftCell="A1">
      <selection activeCell="E39" sqref="E39"/>
    </sheetView>
  </sheetViews>
  <sheetFormatPr defaultColWidth="8.88671875" defaultRowHeight="15"/>
  <sheetData>
    <row r="1" ht="18.75">
      <c r="A1" s="295" t="s">
        <v>165</v>
      </c>
    </row>
    <row r="25" ht="15.75">
      <c r="A25" s="497" t="s">
        <v>297</v>
      </c>
    </row>
  </sheetData>
  <printOptions horizontalCentered="1"/>
  <pageMargins left="0.75" right="0.75" top="1" bottom="1" header="0.5" footer="0.5"/>
  <pageSetup fitToHeight="1" fitToWidth="1" horizontalDpi="600" verticalDpi="600" orientation="landscape" scale="81" r:id="rId2"/>
  <headerFooter alignWithMargins="0">
    <oddFooter>&amp;C&amp;"Times New Roman,Regular"Exhibit A - Organizational Chart</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40"/>
  <sheetViews>
    <sheetView zoomScale="75" zoomScaleNormal="75" workbookViewId="0" topLeftCell="C7">
      <selection activeCell="B35" sqref="B35"/>
    </sheetView>
  </sheetViews>
  <sheetFormatPr defaultColWidth="8.88671875" defaultRowHeight="15"/>
  <cols>
    <col min="1" max="1" width="1.4375" style="0" customWidth="1"/>
    <col min="2" max="2" width="60.88671875" style="0" customWidth="1"/>
    <col min="3" max="3" width="6.21484375" style="0" customWidth="1"/>
    <col min="9" max="9" width="7.77734375" style="0" customWidth="1"/>
    <col min="11" max="11" width="6.99609375" style="0" customWidth="1"/>
    <col min="12" max="12" width="10.21484375" style="0" customWidth="1"/>
  </cols>
  <sheetData>
    <row r="1" spans="1:13" ht="30">
      <c r="A1" s="341" t="s">
        <v>0</v>
      </c>
      <c r="B1" s="342"/>
      <c r="C1" s="46"/>
      <c r="D1" s="46"/>
      <c r="E1" s="46"/>
      <c r="F1" s="46"/>
      <c r="G1" s="46"/>
      <c r="H1" s="46"/>
      <c r="I1" s="46"/>
      <c r="J1" s="46"/>
      <c r="K1" s="46"/>
      <c r="L1" s="49"/>
      <c r="M1" s="46"/>
    </row>
    <row r="2" spans="1:13" ht="12.75" customHeight="1">
      <c r="A2" s="51"/>
      <c r="B2" s="46"/>
      <c r="C2" s="46"/>
      <c r="D2" s="46"/>
      <c r="E2" s="46"/>
      <c r="F2" s="46"/>
      <c r="G2" s="46"/>
      <c r="H2" s="46"/>
      <c r="I2" s="46"/>
      <c r="J2" s="46"/>
      <c r="K2" s="46"/>
      <c r="L2" s="49"/>
      <c r="M2" s="46"/>
    </row>
    <row r="3" spans="1:13" ht="18.75">
      <c r="A3" s="45"/>
      <c r="B3" s="20" t="s">
        <v>230</v>
      </c>
      <c r="C3" s="47"/>
      <c r="D3" s="47"/>
      <c r="E3" s="47"/>
      <c r="F3" s="47"/>
      <c r="G3" s="47"/>
      <c r="H3" s="47"/>
      <c r="I3" s="47"/>
      <c r="J3" s="47"/>
      <c r="K3" s="47"/>
      <c r="L3" s="343"/>
      <c r="M3" s="46"/>
    </row>
    <row r="4" spans="1:13" ht="16.5">
      <c r="A4" s="125"/>
      <c r="B4" s="23" t="str">
        <f>+'(B) Sum of Req '!A4</f>
        <v>Tax Division</v>
      </c>
      <c r="C4" s="47"/>
      <c r="D4" s="47"/>
      <c r="E4" s="47"/>
      <c r="F4" s="47"/>
      <c r="G4" s="47"/>
      <c r="H4" s="47"/>
      <c r="I4" s="47"/>
      <c r="J4" s="47"/>
      <c r="K4" s="47"/>
      <c r="L4" s="343"/>
      <c r="M4" s="46"/>
    </row>
    <row r="5" spans="1:13" ht="16.5">
      <c r="A5" s="45"/>
      <c r="B5" s="23" t="str">
        <f>+'(B) Sum of Req '!A5</f>
        <v>Salaries and Expenses</v>
      </c>
      <c r="C5" s="47"/>
      <c r="D5" s="47"/>
      <c r="E5" s="47"/>
      <c r="F5" s="47"/>
      <c r="G5" s="47"/>
      <c r="H5" s="47"/>
      <c r="I5" s="47"/>
      <c r="J5" s="47"/>
      <c r="K5" s="47"/>
      <c r="L5" s="343"/>
      <c r="M5" s="46"/>
    </row>
    <row r="6" spans="1:13" ht="15.75">
      <c r="A6" s="45"/>
      <c r="B6" s="108" t="s">
        <v>163</v>
      </c>
      <c r="C6" s="47"/>
      <c r="D6" s="47"/>
      <c r="E6" s="47"/>
      <c r="F6" s="47"/>
      <c r="G6" s="47"/>
      <c r="H6" s="47"/>
      <c r="I6" s="47"/>
      <c r="J6" s="47"/>
      <c r="K6" s="47"/>
      <c r="L6" s="343"/>
      <c r="M6" s="46"/>
    </row>
    <row r="7" spans="1:13" ht="15.75">
      <c r="A7" s="45"/>
      <c r="B7" s="47"/>
      <c r="C7" s="344"/>
      <c r="D7" s="343"/>
      <c r="E7" s="343"/>
      <c r="F7" s="343"/>
      <c r="G7" s="343"/>
      <c r="H7" s="343"/>
      <c r="I7" s="343"/>
      <c r="J7" s="343"/>
      <c r="K7" s="47"/>
      <c r="L7" s="343"/>
      <c r="M7" s="46"/>
    </row>
    <row r="8" spans="1:13" ht="15.75">
      <c r="A8" s="45"/>
      <c r="B8" s="126"/>
      <c r="C8" s="345" t="s">
        <v>265</v>
      </c>
      <c r="D8" s="346"/>
      <c r="E8" s="340"/>
      <c r="F8" s="340"/>
      <c r="G8" s="340"/>
      <c r="H8" s="340"/>
      <c r="I8" s="340"/>
      <c r="J8" s="340"/>
      <c r="K8" s="483"/>
      <c r="L8" s="481"/>
      <c r="M8" s="49"/>
    </row>
    <row r="9" spans="1:13" ht="15.75">
      <c r="A9" s="45"/>
      <c r="B9" s="128"/>
      <c r="C9" s="136"/>
      <c r="D9" s="303"/>
      <c r="E9" s="303"/>
      <c r="F9" s="303"/>
      <c r="G9" s="303"/>
      <c r="H9" s="303"/>
      <c r="I9" s="303"/>
      <c r="J9" s="303"/>
      <c r="K9" s="484" t="s">
        <v>43</v>
      </c>
      <c r="L9" s="485"/>
      <c r="M9" s="49"/>
    </row>
    <row r="10" spans="1:13" ht="15.75">
      <c r="A10" s="45"/>
      <c r="B10" s="128"/>
      <c r="C10" s="134" t="s">
        <v>226</v>
      </c>
      <c r="D10" s="135"/>
      <c r="E10" s="135" t="s">
        <v>227</v>
      </c>
      <c r="F10" s="135"/>
      <c r="G10" s="135" t="s">
        <v>228</v>
      </c>
      <c r="H10" s="135"/>
      <c r="I10" s="135" t="s">
        <v>231</v>
      </c>
      <c r="J10" s="135"/>
      <c r="K10" s="484" t="s">
        <v>232</v>
      </c>
      <c r="L10" s="485"/>
      <c r="M10" s="49"/>
    </row>
    <row r="11" spans="1:13" ht="16.5" thickBot="1">
      <c r="A11" s="45"/>
      <c r="B11" s="276" t="s">
        <v>162</v>
      </c>
      <c r="C11" s="274" t="s">
        <v>195</v>
      </c>
      <c r="D11" s="275" t="s">
        <v>161</v>
      </c>
      <c r="E11" s="347" t="s">
        <v>195</v>
      </c>
      <c r="F11" s="275" t="s">
        <v>161</v>
      </c>
      <c r="G11" s="347" t="s">
        <v>195</v>
      </c>
      <c r="H11" s="275" t="s">
        <v>161</v>
      </c>
      <c r="I11" s="347" t="s">
        <v>195</v>
      </c>
      <c r="J11" s="275" t="s">
        <v>161</v>
      </c>
      <c r="K11" s="486" t="s">
        <v>195</v>
      </c>
      <c r="L11" s="487" t="s">
        <v>161</v>
      </c>
      <c r="M11" s="49"/>
    </row>
    <row r="12" spans="1:13" ht="15.75">
      <c r="A12" s="45"/>
      <c r="B12" s="129"/>
      <c r="C12" s="273"/>
      <c r="D12" s="348"/>
      <c r="E12" s="130"/>
      <c r="F12" s="348"/>
      <c r="G12" s="130"/>
      <c r="H12" s="130"/>
      <c r="I12" s="447"/>
      <c r="J12" s="130"/>
      <c r="K12" s="447"/>
      <c r="L12" s="348"/>
      <c r="M12" s="49"/>
    </row>
    <row r="13" spans="1:13" ht="15.75">
      <c r="A13" s="45"/>
      <c r="B13" s="267" t="s">
        <v>67</v>
      </c>
      <c r="C13" s="268">
        <v>0</v>
      </c>
      <c r="D13" s="269">
        <v>0</v>
      </c>
      <c r="E13" s="270">
        <v>0</v>
      </c>
      <c r="F13" s="277">
        <v>0</v>
      </c>
      <c r="G13" s="270">
        <v>0</v>
      </c>
      <c r="H13" s="270">
        <v>0</v>
      </c>
      <c r="I13" s="444">
        <v>0</v>
      </c>
      <c r="J13" s="270">
        <v>0</v>
      </c>
      <c r="K13" s="488">
        <f aca="true" t="shared" si="0" ref="K13:L17">SUM(G13,E13,C13)</f>
        <v>0</v>
      </c>
      <c r="L13" s="489">
        <f t="shared" si="0"/>
        <v>0</v>
      </c>
      <c r="M13" s="49"/>
    </row>
    <row r="14" spans="1:13" ht="15.75">
      <c r="A14" s="45"/>
      <c r="B14" s="267" t="s">
        <v>68</v>
      </c>
      <c r="C14" s="268">
        <f>19-2</f>
        <v>17</v>
      </c>
      <c r="D14" s="653">
        <f>107*C14</f>
        <v>1819</v>
      </c>
      <c r="E14" s="270">
        <v>0</v>
      </c>
      <c r="F14" s="277">
        <v>0</v>
      </c>
      <c r="G14" s="270">
        <v>0</v>
      </c>
      <c r="H14" s="270">
        <v>0</v>
      </c>
      <c r="I14" s="444">
        <v>0</v>
      </c>
      <c r="J14" s="270">
        <v>0</v>
      </c>
      <c r="K14" s="488">
        <f t="shared" si="0"/>
        <v>17</v>
      </c>
      <c r="L14" s="756">
        <f t="shared" si="0"/>
        <v>1819</v>
      </c>
      <c r="M14" s="49"/>
    </row>
    <row r="15" spans="1:13" ht="15.75">
      <c r="A15" s="45"/>
      <c r="B15" s="267" t="s">
        <v>69</v>
      </c>
      <c r="C15" s="268">
        <f>38-4</f>
        <v>34</v>
      </c>
      <c r="D15" s="269">
        <f>107*C15</f>
        <v>3638</v>
      </c>
      <c r="E15" s="270">
        <v>0</v>
      </c>
      <c r="F15" s="277">
        <v>0</v>
      </c>
      <c r="G15" s="270">
        <v>0</v>
      </c>
      <c r="H15" s="270">
        <v>0</v>
      </c>
      <c r="I15" s="444">
        <v>0</v>
      </c>
      <c r="J15" s="270">
        <v>0</v>
      </c>
      <c r="K15" s="488">
        <f t="shared" si="0"/>
        <v>34</v>
      </c>
      <c r="L15" s="489">
        <f t="shared" si="0"/>
        <v>3638</v>
      </c>
      <c r="M15" s="49"/>
    </row>
    <row r="16" spans="1:13" ht="15.75">
      <c r="A16" s="45"/>
      <c r="B16" s="267" t="s">
        <v>70</v>
      </c>
      <c r="C16" s="268">
        <v>0</v>
      </c>
      <c r="D16" s="269">
        <v>0</v>
      </c>
      <c r="E16" s="270">
        <v>7</v>
      </c>
      <c r="F16" s="653">
        <f>56*E16</f>
        <v>392</v>
      </c>
      <c r="G16" s="270">
        <v>0</v>
      </c>
      <c r="H16" s="270">
        <v>0</v>
      </c>
      <c r="I16" s="444">
        <v>0</v>
      </c>
      <c r="J16" s="270">
        <v>0</v>
      </c>
      <c r="K16" s="488">
        <f t="shared" si="0"/>
        <v>7</v>
      </c>
      <c r="L16" s="489">
        <f t="shared" si="0"/>
        <v>392</v>
      </c>
      <c r="M16" s="49"/>
    </row>
    <row r="17" spans="1:13" ht="15.75">
      <c r="A17" s="45"/>
      <c r="B17" s="267" t="s">
        <v>71</v>
      </c>
      <c r="C17" s="268">
        <v>0</v>
      </c>
      <c r="D17" s="269">
        <v>0</v>
      </c>
      <c r="E17" s="270">
        <v>0</v>
      </c>
      <c r="F17" s="277">
        <v>0</v>
      </c>
      <c r="G17" s="270">
        <v>13</v>
      </c>
      <c r="H17" s="653">
        <f>42*G17</f>
        <v>546</v>
      </c>
      <c r="I17" s="270">
        <v>0</v>
      </c>
      <c r="J17" s="270">
        <v>0</v>
      </c>
      <c r="K17" s="488">
        <f t="shared" si="0"/>
        <v>13</v>
      </c>
      <c r="L17" s="489">
        <f t="shared" si="0"/>
        <v>546</v>
      </c>
      <c r="M17" s="49"/>
    </row>
    <row r="18" spans="1:13" ht="15.75">
      <c r="A18" s="45"/>
      <c r="B18" s="131"/>
      <c r="C18" s="126"/>
      <c r="D18" s="349"/>
      <c r="E18" s="133"/>
      <c r="F18" s="349"/>
      <c r="G18" s="133"/>
      <c r="H18" s="133"/>
      <c r="I18" s="714"/>
      <c r="J18" s="133"/>
      <c r="K18" s="490"/>
      <c r="L18" s="491"/>
      <c r="M18" s="49"/>
    </row>
    <row r="19" spans="1:13" ht="15.75">
      <c r="A19" s="45"/>
      <c r="B19" s="267" t="s">
        <v>233</v>
      </c>
      <c r="C19" s="268">
        <f>SUM(C13:C17)</f>
        <v>51</v>
      </c>
      <c r="D19" s="269">
        <f aca="true" t="shared" si="1" ref="D19:J19">SUM(D13:D17)</f>
        <v>5457</v>
      </c>
      <c r="E19" s="268">
        <f t="shared" si="1"/>
        <v>7</v>
      </c>
      <c r="F19" s="269">
        <f t="shared" si="1"/>
        <v>392</v>
      </c>
      <c r="G19" s="268">
        <f t="shared" si="1"/>
        <v>13</v>
      </c>
      <c r="H19" s="269">
        <f t="shared" si="1"/>
        <v>546</v>
      </c>
      <c r="I19" s="268">
        <f t="shared" si="1"/>
        <v>0</v>
      </c>
      <c r="J19" s="269">
        <f t="shared" si="1"/>
        <v>0</v>
      </c>
      <c r="K19" s="444">
        <f>SUM(K13:K17)</f>
        <v>71</v>
      </c>
      <c r="L19" s="277">
        <f>SUM(L13:L17)</f>
        <v>6395</v>
      </c>
      <c r="M19" s="49"/>
    </row>
    <row r="20" spans="1:13" ht="15.75">
      <c r="A20" s="45"/>
      <c r="B20" s="271" t="s">
        <v>234</v>
      </c>
      <c r="C20" s="268">
        <v>0</v>
      </c>
      <c r="D20" s="269">
        <f aca="true" t="shared" si="2" ref="D20:J20">+D19/-2</f>
        <v>-2728.5</v>
      </c>
      <c r="E20" s="268">
        <v>0</v>
      </c>
      <c r="F20" s="269">
        <f t="shared" si="2"/>
        <v>-196</v>
      </c>
      <c r="G20" s="268">
        <v>0</v>
      </c>
      <c r="H20" s="269">
        <f t="shared" si="2"/>
        <v>-273</v>
      </c>
      <c r="I20" s="268">
        <f t="shared" si="2"/>
        <v>0</v>
      </c>
      <c r="J20" s="269">
        <f t="shared" si="2"/>
        <v>0</v>
      </c>
      <c r="K20" s="488">
        <f>SUM(G20,E20,C20)</f>
        <v>0</v>
      </c>
      <c r="L20" s="277">
        <f>SUM(D20,H20,F20)</f>
        <v>-3197.5</v>
      </c>
      <c r="M20" s="49"/>
    </row>
    <row r="21" spans="1:13" ht="15.75">
      <c r="A21" s="45"/>
      <c r="B21" s="272" t="s">
        <v>235</v>
      </c>
      <c r="C21" s="480">
        <v>0</v>
      </c>
      <c r="D21" s="137">
        <v>0</v>
      </c>
      <c r="E21" s="442">
        <v>0</v>
      </c>
      <c r="F21" s="138">
        <v>0</v>
      </c>
      <c r="G21" s="442">
        <v>0</v>
      </c>
      <c r="H21" s="138">
        <v>0</v>
      </c>
      <c r="I21" s="442">
        <v>0</v>
      </c>
      <c r="J21" s="138">
        <v>0</v>
      </c>
      <c r="K21" s="722">
        <f>SUM(G21,E21,C21)</f>
        <v>0</v>
      </c>
      <c r="L21" s="489">
        <f>SUM(H21,F21,D21)</f>
        <v>0</v>
      </c>
      <c r="M21" s="49"/>
    </row>
    <row r="22" spans="1:13" ht="15.75">
      <c r="A22" s="45"/>
      <c r="B22" s="131"/>
      <c r="C22" s="244"/>
      <c r="D22" s="481"/>
      <c r="E22" s="441"/>
      <c r="F22" s="350"/>
      <c r="G22" s="441"/>
      <c r="H22" s="350"/>
      <c r="I22" s="441"/>
      <c r="J22" s="350"/>
      <c r="K22" s="242"/>
      <c r="L22" s="491"/>
      <c r="M22" s="49"/>
    </row>
    <row r="23" spans="1:13" ht="15.75">
      <c r="A23" s="45"/>
      <c r="B23" s="443"/>
      <c r="C23" s="242"/>
      <c r="D23" s="482"/>
      <c r="E23" s="441"/>
      <c r="F23" s="351"/>
      <c r="G23" s="441"/>
      <c r="H23" s="351"/>
      <c r="I23" s="441"/>
      <c r="J23" s="351"/>
      <c r="K23" s="242"/>
      <c r="L23" s="482"/>
      <c r="M23" s="49"/>
    </row>
    <row r="24" spans="1:13" ht="15.75">
      <c r="A24" s="45"/>
      <c r="B24" s="479" t="s">
        <v>236</v>
      </c>
      <c r="C24" s="243">
        <f aca="true" t="shared" si="3" ref="C24:J24">SUM(C19:C21)</f>
        <v>51</v>
      </c>
      <c r="D24" s="253">
        <f t="shared" si="3"/>
        <v>2728.5</v>
      </c>
      <c r="E24" s="124">
        <f t="shared" si="3"/>
        <v>7</v>
      </c>
      <c r="F24" s="446">
        <f t="shared" si="3"/>
        <v>196</v>
      </c>
      <c r="G24" s="445">
        <f t="shared" si="3"/>
        <v>13</v>
      </c>
      <c r="H24" s="446">
        <f t="shared" si="3"/>
        <v>273</v>
      </c>
      <c r="I24" s="445">
        <f t="shared" si="3"/>
        <v>0</v>
      </c>
      <c r="J24" s="446">
        <f t="shared" si="3"/>
        <v>0</v>
      </c>
      <c r="K24" s="243">
        <f>SUM(K19:K21)</f>
        <v>71</v>
      </c>
      <c r="L24" s="253">
        <f>SUM(L19:L21)</f>
        <v>3197.5</v>
      </c>
      <c r="M24" s="49"/>
    </row>
    <row r="25" spans="1:13" ht="15.75">
      <c r="A25" s="45"/>
      <c r="B25" s="131"/>
      <c r="C25" s="128"/>
      <c r="D25" s="448"/>
      <c r="E25" s="132"/>
      <c r="F25" s="351"/>
      <c r="G25" s="132"/>
      <c r="H25" s="132"/>
      <c r="I25" s="483"/>
      <c r="J25" s="132"/>
      <c r="K25" s="483"/>
      <c r="L25" s="482"/>
      <c r="M25" s="49"/>
    </row>
    <row r="26" spans="1:13" ht="15.75">
      <c r="A26" s="45"/>
      <c r="B26" s="267" t="s">
        <v>72</v>
      </c>
      <c r="C26" s="268">
        <v>0</v>
      </c>
      <c r="D26" s="755">
        <v>806</v>
      </c>
      <c r="E26" s="270">
        <v>0</v>
      </c>
      <c r="F26" s="755">
        <v>58</v>
      </c>
      <c r="G26" s="270">
        <v>0</v>
      </c>
      <c r="H26" s="755">
        <v>80.6442</v>
      </c>
      <c r="I26" s="270">
        <v>0</v>
      </c>
      <c r="J26" s="270">
        <v>0</v>
      </c>
      <c r="K26" s="444">
        <f>SUM(G26,E26,C26)</f>
        <v>0</v>
      </c>
      <c r="L26" s="277">
        <f aca="true" t="shared" si="4" ref="L26:L35">SUM(H26,F26,D26)</f>
        <v>944.6442</v>
      </c>
      <c r="M26" s="49"/>
    </row>
    <row r="27" spans="1:13" ht="15.75">
      <c r="A27" s="45"/>
      <c r="B27" s="267" t="s">
        <v>76</v>
      </c>
      <c r="C27" s="268">
        <v>0</v>
      </c>
      <c r="D27" s="755">
        <v>255</v>
      </c>
      <c r="E27" s="270">
        <v>0</v>
      </c>
      <c r="F27" s="755">
        <v>4</v>
      </c>
      <c r="G27" s="270">
        <v>0</v>
      </c>
      <c r="H27" s="270">
        <v>0</v>
      </c>
      <c r="I27" s="713">
        <v>0</v>
      </c>
      <c r="J27" s="270">
        <v>0</v>
      </c>
      <c r="K27" s="488">
        <f aca="true" t="shared" si="5" ref="K27:K35">SUM(G27,E27,C27)</f>
        <v>0</v>
      </c>
      <c r="L27" s="489">
        <f t="shared" si="4"/>
        <v>259</v>
      </c>
      <c r="M27" s="49"/>
    </row>
    <row r="28" spans="1:13" ht="15.75">
      <c r="A28" s="45"/>
      <c r="B28" s="267" t="s">
        <v>73</v>
      </c>
      <c r="C28" s="268">
        <v>0</v>
      </c>
      <c r="D28" s="755">
        <v>49</v>
      </c>
      <c r="E28" s="270">
        <v>0</v>
      </c>
      <c r="F28" s="755">
        <v>7</v>
      </c>
      <c r="G28" s="270">
        <v>0</v>
      </c>
      <c r="H28" s="755">
        <v>13</v>
      </c>
      <c r="I28" s="268">
        <v>0</v>
      </c>
      <c r="J28" s="270">
        <v>0</v>
      </c>
      <c r="K28" s="488">
        <f t="shared" si="5"/>
        <v>0</v>
      </c>
      <c r="L28" s="489">
        <f t="shared" si="4"/>
        <v>69</v>
      </c>
      <c r="M28" s="49"/>
    </row>
    <row r="29" spans="1:13" ht="15.75">
      <c r="A29" s="45"/>
      <c r="B29" s="267" t="s">
        <v>77</v>
      </c>
      <c r="C29" s="268">
        <v>0</v>
      </c>
      <c r="D29" s="755">
        <v>0</v>
      </c>
      <c r="E29" s="270">
        <v>0</v>
      </c>
      <c r="F29" s="755">
        <v>0</v>
      </c>
      <c r="G29" s="270">
        <v>0</v>
      </c>
      <c r="H29" s="755">
        <v>0</v>
      </c>
      <c r="I29" s="268">
        <v>0</v>
      </c>
      <c r="J29" s="270">
        <v>0</v>
      </c>
      <c r="K29" s="488">
        <f t="shared" si="5"/>
        <v>0</v>
      </c>
      <c r="L29" s="489">
        <f t="shared" si="4"/>
        <v>0</v>
      </c>
      <c r="M29" s="49"/>
    </row>
    <row r="30" spans="1:13" ht="15.75">
      <c r="A30" s="45"/>
      <c r="B30" s="267" t="s">
        <v>78</v>
      </c>
      <c r="C30" s="268">
        <v>0</v>
      </c>
      <c r="D30" s="755">
        <v>77</v>
      </c>
      <c r="E30" s="270">
        <v>0</v>
      </c>
      <c r="F30" s="755">
        <v>5</v>
      </c>
      <c r="G30" s="270">
        <v>0</v>
      </c>
      <c r="H30" s="755">
        <v>6.5</v>
      </c>
      <c r="I30" s="268">
        <v>0</v>
      </c>
      <c r="J30" s="270">
        <v>0</v>
      </c>
      <c r="K30" s="488">
        <f t="shared" si="5"/>
        <v>0</v>
      </c>
      <c r="L30" s="489">
        <f t="shared" si="4"/>
        <v>88.5</v>
      </c>
      <c r="M30" s="49"/>
    </row>
    <row r="31" spans="1:13" ht="15.75">
      <c r="A31" s="45"/>
      <c r="B31" s="267" t="s">
        <v>79</v>
      </c>
      <c r="C31" s="268">
        <v>0</v>
      </c>
      <c r="D31" s="755">
        <v>179</v>
      </c>
      <c r="E31" s="270">
        <v>0</v>
      </c>
      <c r="F31" s="755">
        <v>11</v>
      </c>
      <c r="G31" s="270">
        <v>0</v>
      </c>
      <c r="H31" s="755">
        <v>13</v>
      </c>
      <c r="I31" s="268">
        <v>0</v>
      </c>
      <c r="J31" s="270">
        <v>0</v>
      </c>
      <c r="K31" s="488">
        <f t="shared" si="5"/>
        <v>0</v>
      </c>
      <c r="L31" s="489">
        <f t="shared" si="4"/>
        <v>203</v>
      </c>
      <c r="M31" s="49"/>
    </row>
    <row r="32" spans="1:13" ht="15.75">
      <c r="A32" s="45"/>
      <c r="B32" s="267" t="s">
        <v>75</v>
      </c>
      <c r="C32" s="268">
        <v>0</v>
      </c>
      <c r="D32" s="755">
        <v>155</v>
      </c>
      <c r="E32" s="721">
        <v>0</v>
      </c>
      <c r="F32" s="755">
        <v>13</v>
      </c>
      <c r="G32" s="721">
        <v>0</v>
      </c>
      <c r="H32" s="755">
        <v>23</v>
      </c>
      <c r="I32" s="268">
        <v>0</v>
      </c>
      <c r="J32" s="270">
        <v>0</v>
      </c>
      <c r="K32" s="488">
        <f t="shared" si="5"/>
        <v>0</v>
      </c>
      <c r="L32" s="489">
        <f t="shared" si="4"/>
        <v>191</v>
      </c>
      <c r="M32" s="49"/>
    </row>
    <row r="33" spans="1:13" ht="15.75">
      <c r="A33" s="45"/>
      <c r="B33" s="267" t="s">
        <v>81</v>
      </c>
      <c r="C33" s="268">
        <v>0</v>
      </c>
      <c r="D33" s="755">
        <v>128</v>
      </c>
      <c r="E33" s="270">
        <v>0</v>
      </c>
      <c r="F33" s="755">
        <v>18</v>
      </c>
      <c r="G33" s="270">
        <v>0</v>
      </c>
      <c r="H33" s="755">
        <v>26</v>
      </c>
      <c r="I33" s="268">
        <v>0</v>
      </c>
      <c r="J33" s="270">
        <v>0</v>
      </c>
      <c r="K33" s="488">
        <f t="shared" si="5"/>
        <v>0</v>
      </c>
      <c r="L33" s="489">
        <f t="shared" si="4"/>
        <v>172</v>
      </c>
      <c r="M33" s="49"/>
    </row>
    <row r="34" spans="1:13" ht="15.75">
      <c r="A34" s="45"/>
      <c r="B34" s="267" t="s">
        <v>80</v>
      </c>
      <c r="C34" s="268">
        <v>0</v>
      </c>
      <c r="D34" s="755">
        <v>26</v>
      </c>
      <c r="E34" s="270">
        <v>0</v>
      </c>
      <c r="F34" s="755">
        <v>4</v>
      </c>
      <c r="G34" s="270">
        <v>0</v>
      </c>
      <c r="H34" s="755">
        <v>6.5</v>
      </c>
      <c r="I34" s="268">
        <v>0</v>
      </c>
      <c r="J34" s="270">
        <v>0</v>
      </c>
      <c r="K34" s="488">
        <f t="shared" si="5"/>
        <v>0</v>
      </c>
      <c r="L34" s="489">
        <f t="shared" si="4"/>
        <v>36.5</v>
      </c>
      <c r="M34" s="49"/>
    </row>
    <row r="35" spans="1:13" ht="15.75">
      <c r="A35" s="45"/>
      <c r="B35" s="272" t="s">
        <v>280</v>
      </c>
      <c r="C35" s="268">
        <v>0</v>
      </c>
      <c r="D35" s="755">
        <v>26</v>
      </c>
      <c r="E35" s="270">
        <v>0</v>
      </c>
      <c r="F35" s="277">
        <v>0</v>
      </c>
      <c r="G35" s="270">
        <v>0</v>
      </c>
      <c r="H35" s="270">
        <v>0</v>
      </c>
      <c r="I35" s="268">
        <v>0</v>
      </c>
      <c r="J35" s="270">
        <v>0</v>
      </c>
      <c r="K35" s="488">
        <f t="shared" si="5"/>
        <v>0</v>
      </c>
      <c r="L35" s="489">
        <f t="shared" si="4"/>
        <v>26</v>
      </c>
      <c r="M35" s="49"/>
    </row>
    <row r="36" spans="1:13" ht="15.75">
      <c r="A36" s="45"/>
      <c r="B36" s="131"/>
      <c r="C36" s="126"/>
      <c r="D36" s="350"/>
      <c r="E36" s="127"/>
      <c r="F36" s="350"/>
      <c r="G36" s="127"/>
      <c r="H36" s="127"/>
      <c r="I36" s="715"/>
      <c r="J36" s="127"/>
      <c r="K36" s="490"/>
      <c r="L36" s="491"/>
      <c r="M36" s="49"/>
    </row>
    <row r="37" spans="1:13" ht="15.75">
      <c r="A37" s="45"/>
      <c r="B37" s="302"/>
      <c r="C37" s="136"/>
      <c r="D37" s="352"/>
      <c r="E37" s="303"/>
      <c r="F37" s="352"/>
      <c r="G37" s="303"/>
      <c r="H37" s="303"/>
      <c r="I37" s="716"/>
      <c r="J37" s="303"/>
      <c r="K37" s="492"/>
      <c r="L37" s="493"/>
      <c r="M37" s="49"/>
    </row>
    <row r="38" spans="1:16" ht="16.5" thickBot="1">
      <c r="A38" s="45"/>
      <c r="B38" s="374" t="s">
        <v>16</v>
      </c>
      <c r="C38" s="375">
        <f aca="true" t="shared" si="6" ref="C38:J38">SUM(C24:C35)</f>
        <v>51</v>
      </c>
      <c r="D38" s="754">
        <f>SUM(D24:D35)</f>
        <v>4429.5</v>
      </c>
      <c r="E38" s="376">
        <f t="shared" si="6"/>
        <v>7</v>
      </c>
      <c r="F38" s="754">
        <f>SUM(F24:F35)</f>
        <v>316</v>
      </c>
      <c r="G38" s="376">
        <f t="shared" si="6"/>
        <v>13</v>
      </c>
      <c r="H38" s="377">
        <f t="shared" si="6"/>
        <v>441.6442</v>
      </c>
      <c r="I38" s="375">
        <f t="shared" si="6"/>
        <v>0</v>
      </c>
      <c r="J38" s="377">
        <f t="shared" si="6"/>
        <v>0</v>
      </c>
      <c r="K38" s="494">
        <f>SUM(K24:K35)</f>
        <v>71</v>
      </c>
      <c r="L38" s="495">
        <f>SUM(L24:L35)</f>
        <v>5187.1442</v>
      </c>
      <c r="M38" s="719"/>
      <c r="N38" s="720"/>
      <c r="O38" s="720"/>
      <c r="P38" s="654"/>
    </row>
    <row r="39" spans="1:27" ht="15.75">
      <c r="A39" s="45"/>
      <c r="B39" s="49"/>
      <c r="D39" s="657"/>
      <c r="E39" s="49"/>
      <c r="F39" s="49"/>
      <c r="G39" s="49"/>
      <c r="H39" s="49"/>
      <c r="I39" s="49"/>
      <c r="J39" s="49"/>
      <c r="K39" s="49"/>
      <c r="L39" s="373"/>
      <c r="M39" s="46"/>
      <c r="N39" s="717"/>
      <c r="O39" s="718"/>
      <c r="P39" s="655"/>
      <c r="Q39" s="48"/>
      <c r="R39" s="48"/>
      <c r="S39" s="48"/>
      <c r="T39" s="48"/>
      <c r="U39" s="48"/>
      <c r="V39" s="48"/>
      <c r="W39" s="48"/>
      <c r="X39" s="48"/>
      <c r="Y39" s="48"/>
      <c r="Z39" s="48"/>
      <c r="AA39" s="48"/>
    </row>
    <row r="40" spans="1:27" ht="15.75">
      <c r="A40" s="45"/>
      <c r="B40" s="49"/>
      <c r="D40" s="765"/>
      <c r="F40" s="49"/>
      <c r="G40" s="49"/>
      <c r="H40" s="49"/>
      <c r="I40" s="49"/>
      <c r="J40" s="49"/>
      <c r="K40" s="49"/>
      <c r="L40" s="49"/>
      <c r="M40" s="49"/>
      <c r="N40" s="717"/>
      <c r="O40" s="718"/>
      <c r="P40" s="656"/>
      <c r="Q40" s="50"/>
      <c r="R40" s="50"/>
      <c r="S40" s="50"/>
      <c r="T40" s="50"/>
      <c r="U40" s="50"/>
      <c r="V40" s="50"/>
      <c r="W40" s="50"/>
      <c r="X40" s="50"/>
      <c r="Y40" s="50"/>
      <c r="Z40" s="50"/>
      <c r="AA40" s="50"/>
    </row>
  </sheetData>
  <printOptions horizontalCentered="1"/>
  <pageMargins left="0.5" right="0.5" top="0.5" bottom="0.5" header="0.5" footer="0.5"/>
  <pageSetup fitToHeight="0" fitToWidth="1" horizontalDpi="600" verticalDpi="600" orientation="landscape" scale="72" r:id="rId1"/>
  <headerFooter alignWithMargins="0">
    <oddFooter>&amp;C&amp;"Times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dimension ref="A1:N35"/>
  <sheetViews>
    <sheetView showGridLines="0" showOutlineSymbols="0" zoomScale="70" zoomScaleNormal="70" workbookViewId="0" topLeftCell="B1">
      <selection activeCell="B23" sqref="B23"/>
    </sheetView>
  </sheetViews>
  <sheetFormatPr defaultColWidth="8.88671875" defaultRowHeight="15"/>
  <cols>
    <col min="1" max="1" width="3.88671875" style="13" hidden="1" customWidth="1"/>
    <col min="2" max="2" width="56.99609375" style="13" customWidth="1"/>
    <col min="3" max="3" width="1.66796875" style="13" customWidth="1"/>
    <col min="4" max="4" width="8.3359375" style="13" customWidth="1"/>
    <col min="5" max="5" width="9.77734375" style="13" customWidth="1"/>
    <col min="6" max="6" width="10.10546875" style="13" customWidth="1"/>
    <col min="7" max="7" width="8.77734375" style="13" customWidth="1"/>
    <col min="8" max="8" width="9.77734375" style="13" customWidth="1"/>
    <col min="9" max="9" width="4.99609375" style="13" customWidth="1"/>
    <col min="10" max="10" width="9.21484375" style="13" customWidth="1"/>
    <col min="11" max="11" width="9.77734375" style="13" customWidth="1"/>
    <col min="12" max="12" width="3.77734375" style="13" customWidth="1"/>
    <col min="13" max="13" width="7.77734375" style="13" customWidth="1"/>
    <col min="14" max="14" width="9.77734375" style="13" customWidth="1"/>
    <col min="15" max="16384" width="9.6640625" style="13" customWidth="1"/>
  </cols>
  <sheetData>
    <row r="1" spans="1:14" ht="20.25">
      <c r="A1" s="51" t="s">
        <v>122</v>
      </c>
      <c r="B1" s="259" t="s">
        <v>188</v>
      </c>
      <c r="C1" s="34"/>
      <c r="D1" s="34"/>
      <c r="E1" s="34"/>
      <c r="F1" s="34"/>
      <c r="G1" s="34"/>
      <c r="H1" s="34"/>
      <c r="I1" s="34"/>
      <c r="J1" s="34"/>
      <c r="K1" s="34"/>
      <c r="L1" s="34"/>
      <c r="M1" s="34"/>
      <c r="N1" s="34"/>
    </row>
    <row r="2" spans="1:14" ht="20.25">
      <c r="A2" s="51"/>
      <c r="B2" s="256"/>
      <c r="C2" s="34"/>
      <c r="D2" s="34"/>
      <c r="E2" s="34"/>
      <c r="F2" s="34"/>
      <c r="G2" s="34"/>
      <c r="H2" s="34"/>
      <c r="I2" s="34"/>
      <c r="J2" s="34"/>
      <c r="K2" s="34"/>
      <c r="L2" s="34"/>
      <c r="M2" s="34"/>
      <c r="N2" s="34"/>
    </row>
    <row r="3" spans="1:14" ht="20.25">
      <c r="A3" s="51"/>
      <c r="B3" s="34"/>
      <c r="C3" s="34"/>
      <c r="D3" s="34"/>
      <c r="E3" s="34"/>
      <c r="F3" s="34"/>
      <c r="G3" s="34"/>
      <c r="H3" s="34"/>
      <c r="I3" s="34"/>
      <c r="J3" s="34"/>
      <c r="K3" s="34"/>
      <c r="L3" s="34"/>
      <c r="M3" s="34"/>
      <c r="N3" s="34"/>
    </row>
    <row r="4" spans="1:14" ht="20.25">
      <c r="A4" s="51"/>
      <c r="B4" s="257" t="s">
        <v>211</v>
      </c>
      <c r="C4" s="38"/>
      <c r="D4" s="38"/>
      <c r="E4" s="38"/>
      <c r="F4" s="38"/>
      <c r="G4" s="38"/>
      <c r="H4" s="38"/>
      <c r="I4" s="38"/>
      <c r="J4" s="38"/>
      <c r="K4" s="38"/>
      <c r="L4" s="38"/>
      <c r="M4" s="38"/>
      <c r="N4" s="38"/>
    </row>
    <row r="5" spans="1:14" ht="18.75">
      <c r="A5" s="14" t="s">
        <v>211</v>
      </c>
      <c r="B5" s="258" t="str">
        <f>+'(B) Sum of Req '!A4</f>
        <v>Tax Division</v>
      </c>
      <c r="C5" s="38"/>
      <c r="D5" s="38"/>
      <c r="E5" s="38"/>
      <c r="F5" s="39"/>
      <c r="G5" s="38"/>
      <c r="H5" s="38"/>
      <c r="I5" s="38"/>
      <c r="J5" s="38"/>
      <c r="K5" s="38"/>
      <c r="L5" s="38"/>
      <c r="M5" s="38"/>
      <c r="N5" s="38"/>
    </row>
    <row r="6" spans="1:14" ht="18.75">
      <c r="A6" s="17" t="e">
        <f>+#REF!</f>
        <v>#REF!</v>
      </c>
      <c r="B6" s="258" t="str">
        <f>+'(B) Sum of Req '!A5</f>
        <v>Salaries and Expenses</v>
      </c>
      <c r="C6" s="38"/>
      <c r="D6" s="38"/>
      <c r="E6" s="38"/>
      <c r="F6" s="39"/>
      <c r="G6" s="38"/>
      <c r="H6" s="38"/>
      <c r="I6" s="38"/>
      <c r="J6" s="38"/>
      <c r="K6" s="38"/>
      <c r="L6" s="38"/>
      <c r="M6" s="38"/>
      <c r="N6" s="38"/>
    </row>
    <row r="7" spans="1:14" ht="15.75">
      <c r="A7" s="18"/>
      <c r="B7" s="38"/>
      <c r="C7" s="38"/>
      <c r="D7" s="38"/>
      <c r="E7" s="38"/>
      <c r="F7" s="39"/>
      <c r="G7" s="38"/>
      <c r="H7" s="38"/>
      <c r="I7" s="38"/>
      <c r="J7" s="38"/>
      <c r="K7" s="38"/>
      <c r="L7" s="38"/>
      <c r="M7" s="38"/>
      <c r="N7" s="38"/>
    </row>
    <row r="8" spans="1:14" ht="16.5" thickBot="1">
      <c r="A8" s="34"/>
      <c r="B8" s="34" t="s">
        <v>196</v>
      </c>
      <c r="C8" s="34"/>
      <c r="D8" s="34"/>
      <c r="E8" s="34"/>
      <c r="F8" s="34"/>
      <c r="G8" s="34"/>
      <c r="H8" s="34"/>
      <c r="I8" s="34"/>
      <c r="J8" s="34"/>
      <c r="K8" s="34"/>
      <c r="L8" s="34"/>
      <c r="M8" s="34"/>
      <c r="N8" s="34"/>
    </row>
    <row r="9" spans="1:14" ht="15.75">
      <c r="A9" s="244"/>
      <c r="B9" s="361"/>
      <c r="C9" s="362"/>
      <c r="D9" s="813"/>
      <c r="E9" s="814"/>
      <c r="F9" s="815"/>
      <c r="G9" s="813"/>
      <c r="H9" s="814"/>
      <c r="I9" s="815"/>
      <c r="J9" s="363"/>
      <c r="K9" s="364"/>
      <c r="L9" s="364"/>
      <c r="M9" s="363"/>
      <c r="N9" s="365"/>
    </row>
    <row r="10" spans="1:14" ht="15.75">
      <c r="A10" s="242"/>
      <c r="B10" s="242"/>
      <c r="C10" s="122"/>
      <c r="D10" s="816" t="s">
        <v>291</v>
      </c>
      <c r="E10" s="817"/>
      <c r="F10" s="818"/>
      <c r="G10" s="816" t="s">
        <v>241</v>
      </c>
      <c r="H10" s="817"/>
      <c r="I10" s="818"/>
      <c r="J10" s="249" t="s">
        <v>157</v>
      </c>
      <c r="K10" s="248"/>
      <c r="L10" s="248"/>
      <c r="M10" s="249" t="s">
        <v>32</v>
      </c>
      <c r="N10" s="251"/>
    </row>
    <row r="11" spans="1:14" ht="16.5" thickBot="1">
      <c r="A11" s="245"/>
      <c r="B11" s="245" t="s">
        <v>45</v>
      </c>
      <c r="C11" s="246"/>
      <c r="D11" s="250" t="s">
        <v>195</v>
      </c>
      <c r="E11" s="247" t="s">
        <v>197</v>
      </c>
      <c r="F11" s="246"/>
      <c r="G11" s="250" t="s">
        <v>195</v>
      </c>
      <c r="H11" s="247" t="s">
        <v>197</v>
      </c>
      <c r="I11" s="246"/>
      <c r="J11" s="250" t="s">
        <v>195</v>
      </c>
      <c r="K11" s="247" t="s">
        <v>197</v>
      </c>
      <c r="L11" s="246"/>
      <c r="M11" s="250" t="s">
        <v>195</v>
      </c>
      <c r="N11" s="252" t="s">
        <v>197</v>
      </c>
    </row>
    <row r="12" spans="1:14" ht="15.75">
      <c r="A12" s="242"/>
      <c r="B12" s="242"/>
      <c r="C12" s="122"/>
      <c r="D12" s="242"/>
      <c r="E12" s="122"/>
      <c r="F12" s="122"/>
      <c r="G12" s="242"/>
      <c r="H12" s="122"/>
      <c r="I12" s="122"/>
      <c r="J12" s="242"/>
      <c r="K12" s="122"/>
      <c r="L12" s="122"/>
      <c r="M12" s="242"/>
      <c r="N12" s="123"/>
    </row>
    <row r="13" spans="1:14" ht="15.75">
      <c r="A13" s="242"/>
      <c r="B13" s="353" t="s">
        <v>118</v>
      </c>
      <c r="C13" s="261" t="s">
        <v>196</v>
      </c>
      <c r="D13" s="262">
        <v>23</v>
      </c>
      <c r="E13" s="261"/>
      <c r="F13" s="261"/>
      <c r="G13" s="262">
        <v>23</v>
      </c>
      <c r="H13" s="261"/>
      <c r="I13" s="261"/>
      <c r="J13" s="262">
        <v>23</v>
      </c>
      <c r="K13" s="261"/>
      <c r="L13" s="261"/>
      <c r="M13" s="262">
        <f aca="true" t="shared" si="0" ref="M13:M28">J13-G13</f>
        <v>0</v>
      </c>
      <c r="N13" s="263"/>
    </row>
    <row r="14" spans="1:14" ht="15.75">
      <c r="A14" s="242"/>
      <c r="B14" s="260" t="s">
        <v>110</v>
      </c>
      <c r="C14" s="261" t="s">
        <v>196</v>
      </c>
      <c r="D14" s="262">
        <v>256</v>
      </c>
      <c r="E14" s="261"/>
      <c r="F14" s="261"/>
      <c r="G14" s="262">
        <f>256-3+7</f>
        <v>260</v>
      </c>
      <c r="H14" s="261"/>
      <c r="I14" s="261"/>
      <c r="J14" s="262">
        <v>277</v>
      </c>
      <c r="K14" s="261"/>
      <c r="L14" s="261"/>
      <c r="M14" s="262">
        <f t="shared" si="0"/>
        <v>17</v>
      </c>
      <c r="N14" s="263"/>
    </row>
    <row r="15" spans="1:14" ht="15.75">
      <c r="A15" s="242"/>
      <c r="B15" s="260" t="s">
        <v>111</v>
      </c>
      <c r="C15" s="261" t="s">
        <v>196</v>
      </c>
      <c r="D15" s="262">
        <v>62</v>
      </c>
      <c r="E15" s="261"/>
      <c r="F15" s="261"/>
      <c r="G15" s="262">
        <f>62+15</f>
        <v>77</v>
      </c>
      <c r="H15" s="261"/>
      <c r="I15" s="261"/>
      <c r="J15" s="262">
        <v>111</v>
      </c>
      <c r="K15" s="261"/>
      <c r="L15" s="261"/>
      <c r="M15" s="262">
        <f t="shared" si="0"/>
        <v>34</v>
      </c>
      <c r="N15" s="263"/>
    </row>
    <row r="16" spans="1:14" ht="15.75">
      <c r="A16" s="242"/>
      <c r="B16" s="260" t="s">
        <v>112</v>
      </c>
      <c r="C16" s="261" t="s">
        <v>196</v>
      </c>
      <c r="D16" s="262">
        <v>42</v>
      </c>
      <c r="E16" s="261"/>
      <c r="F16" s="261"/>
      <c r="G16" s="262">
        <v>42</v>
      </c>
      <c r="H16" s="261"/>
      <c r="I16" s="261"/>
      <c r="J16" s="262">
        <f>+G16</f>
        <v>42</v>
      </c>
      <c r="K16" s="261"/>
      <c r="L16" s="261"/>
      <c r="M16" s="262">
        <f t="shared" si="0"/>
        <v>0</v>
      </c>
      <c r="N16" s="263"/>
    </row>
    <row r="17" spans="1:14" ht="15.75">
      <c r="A17" s="242"/>
      <c r="B17" s="260" t="s">
        <v>113</v>
      </c>
      <c r="C17" s="261" t="s">
        <v>196</v>
      </c>
      <c r="D17" s="262">
        <v>15</v>
      </c>
      <c r="E17" s="261"/>
      <c r="F17" s="261"/>
      <c r="G17" s="262">
        <v>15</v>
      </c>
      <c r="H17" s="261"/>
      <c r="I17" s="261"/>
      <c r="J17" s="262">
        <f aca="true" t="shared" si="1" ref="J17:J24">+G17</f>
        <v>15</v>
      </c>
      <c r="K17" s="261"/>
      <c r="L17" s="261"/>
      <c r="M17" s="262">
        <f t="shared" si="0"/>
        <v>0</v>
      </c>
      <c r="N17" s="263"/>
    </row>
    <row r="18" spans="1:14" ht="15.75">
      <c r="A18" s="242"/>
      <c r="B18" s="260" t="s">
        <v>114</v>
      </c>
      <c r="C18" s="261" t="s">
        <v>196</v>
      </c>
      <c r="D18" s="262">
        <v>42</v>
      </c>
      <c r="E18" s="261"/>
      <c r="F18" s="261"/>
      <c r="G18" s="262">
        <v>42</v>
      </c>
      <c r="H18" s="261"/>
      <c r="I18" s="261"/>
      <c r="J18" s="262">
        <f t="shared" si="1"/>
        <v>42</v>
      </c>
      <c r="K18" s="261"/>
      <c r="L18" s="261"/>
      <c r="M18" s="262">
        <f t="shared" si="0"/>
        <v>0</v>
      </c>
      <c r="N18" s="263"/>
    </row>
    <row r="19" spans="1:14" ht="15.75">
      <c r="A19" s="242"/>
      <c r="B19" s="260" t="s">
        <v>115</v>
      </c>
      <c r="C19" s="261" t="s">
        <v>196</v>
      </c>
      <c r="D19" s="262">
        <v>2</v>
      </c>
      <c r="E19" s="261"/>
      <c r="F19" s="261"/>
      <c r="G19" s="262">
        <v>2</v>
      </c>
      <c r="H19" s="261"/>
      <c r="I19" s="261"/>
      <c r="J19" s="262">
        <f t="shared" si="1"/>
        <v>2</v>
      </c>
      <c r="K19" s="261"/>
      <c r="L19" s="261"/>
      <c r="M19" s="262">
        <f t="shared" si="0"/>
        <v>0</v>
      </c>
      <c r="N19" s="263"/>
    </row>
    <row r="20" spans="1:14" ht="15.75">
      <c r="A20" s="242"/>
      <c r="B20" s="260" t="s">
        <v>116</v>
      </c>
      <c r="C20" s="261" t="s">
        <v>196</v>
      </c>
      <c r="D20" s="262">
        <v>41</v>
      </c>
      <c r="E20" s="261"/>
      <c r="F20" s="261"/>
      <c r="G20" s="262">
        <f>41+3</f>
        <v>44</v>
      </c>
      <c r="H20" s="261"/>
      <c r="I20" s="261"/>
      <c r="J20" s="652">
        <v>51</v>
      </c>
      <c r="K20" s="261"/>
      <c r="L20" s="261"/>
      <c r="M20" s="262">
        <f t="shared" si="0"/>
        <v>7</v>
      </c>
      <c r="N20" s="263"/>
    </row>
    <row r="21" spans="1:14" ht="15.75">
      <c r="A21" s="242"/>
      <c r="B21" s="260" t="s">
        <v>109</v>
      </c>
      <c r="C21" s="261" t="s">
        <v>196</v>
      </c>
      <c r="D21" s="262">
        <v>62</v>
      </c>
      <c r="E21" s="261"/>
      <c r="F21" s="261"/>
      <c r="G21" s="262">
        <v>62</v>
      </c>
      <c r="H21" s="261"/>
      <c r="I21" s="261"/>
      <c r="J21" s="262">
        <f t="shared" si="1"/>
        <v>62</v>
      </c>
      <c r="K21" s="261"/>
      <c r="L21" s="261"/>
      <c r="M21" s="262">
        <f t="shared" si="0"/>
        <v>0</v>
      </c>
      <c r="N21" s="263"/>
    </row>
    <row r="22" spans="1:14" ht="15.75">
      <c r="A22" s="242"/>
      <c r="B22" s="260" t="s">
        <v>140</v>
      </c>
      <c r="C22" s="261" t="s">
        <v>196</v>
      </c>
      <c r="D22" s="262">
        <v>17</v>
      </c>
      <c r="E22" s="261"/>
      <c r="F22" s="261"/>
      <c r="G22" s="262">
        <f>17+7</f>
        <v>24</v>
      </c>
      <c r="H22" s="261"/>
      <c r="I22" s="261"/>
      <c r="J22" s="652">
        <v>37</v>
      </c>
      <c r="K22" s="261"/>
      <c r="L22" s="261"/>
      <c r="M22" s="262">
        <f t="shared" si="0"/>
        <v>13</v>
      </c>
      <c r="N22" s="263"/>
    </row>
    <row r="23" spans="1:14" ht="15.75">
      <c r="A23" s="242"/>
      <c r="B23" s="260" t="s">
        <v>139</v>
      </c>
      <c r="C23" s="261" t="s">
        <v>196</v>
      </c>
      <c r="D23" s="262">
        <v>2</v>
      </c>
      <c r="E23" s="261"/>
      <c r="F23" s="261"/>
      <c r="G23" s="262">
        <v>2</v>
      </c>
      <c r="H23" s="261"/>
      <c r="I23" s="261"/>
      <c r="J23" s="262">
        <f t="shared" si="1"/>
        <v>2</v>
      </c>
      <c r="K23" s="261"/>
      <c r="L23" s="261"/>
      <c r="M23" s="262">
        <f t="shared" si="0"/>
        <v>0</v>
      </c>
      <c r="N23" s="263"/>
    </row>
    <row r="24" spans="1:14" ht="15.75">
      <c r="A24" s="242"/>
      <c r="B24" s="260" t="s">
        <v>117</v>
      </c>
      <c r="C24" s="261" t="s">
        <v>196</v>
      </c>
      <c r="D24" s="262">
        <v>2</v>
      </c>
      <c r="E24" s="261"/>
      <c r="F24" s="261"/>
      <c r="G24" s="262">
        <v>2</v>
      </c>
      <c r="H24" s="261"/>
      <c r="I24" s="261"/>
      <c r="J24" s="262">
        <f t="shared" si="1"/>
        <v>2</v>
      </c>
      <c r="K24" s="261"/>
      <c r="L24" s="261"/>
      <c r="M24" s="262">
        <f t="shared" si="0"/>
        <v>0</v>
      </c>
      <c r="N24" s="263"/>
    </row>
    <row r="25" spans="1:14" ht="15.75">
      <c r="A25" s="242"/>
      <c r="B25" s="260" t="s">
        <v>138</v>
      </c>
      <c r="C25" s="261" t="s">
        <v>196</v>
      </c>
      <c r="D25" s="262">
        <v>0</v>
      </c>
      <c r="E25" s="261"/>
      <c r="F25" s="261"/>
      <c r="G25" s="262">
        <v>0</v>
      </c>
      <c r="H25" s="261"/>
      <c r="I25" s="261"/>
      <c r="J25" s="262">
        <v>0</v>
      </c>
      <c r="K25" s="261"/>
      <c r="L25" s="261"/>
      <c r="M25" s="262">
        <f t="shared" si="0"/>
        <v>0</v>
      </c>
      <c r="N25" s="263"/>
    </row>
    <row r="26" spans="1:14" ht="15.75">
      <c r="A26" s="242"/>
      <c r="B26" s="260" t="s">
        <v>137</v>
      </c>
      <c r="C26" s="263" t="s">
        <v>196</v>
      </c>
      <c r="D26" s="261">
        <v>0</v>
      </c>
      <c r="E26" s="261"/>
      <c r="F26" s="261"/>
      <c r="G26" s="262">
        <v>0</v>
      </c>
      <c r="H26" s="261"/>
      <c r="I26" s="261"/>
      <c r="J26" s="262">
        <v>0</v>
      </c>
      <c r="K26" s="261"/>
      <c r="L26" s="261"/>
      <c r="M26" s="262">
        <f t="shared" si="0"/>
        <v>0</v>
      </c>
      <c r="N26" s="263"/>
    </row>
    <row r="27" spans="1:14" ht="15.75">
      <c r="A27" s="242"/>
      <c r="B27" s="260" t="s">
        <v>136</v>
      </c>
      <c r="C27" s="261"/>
      <c r="D27" s="262">
        <v>0</v>
      </c>
      <c r="E27" s="261"/>
      <c r="F27" s="261"/>
      <c r="G27" s="262">
        <v>0</v>
      </c>
      <c r="H27" s="261"/>
      <c r="I27" s="261"/>
      <c r="J27" s="262">
        <v>0</v>
      </c>
      <c r="K27" s="261"/>
      <c r="L27" s="261"/>
      <c r="M27" s="262">
        <f t="shared" si="0"/>
        <v>0</v>
      </c>
      <c r="N27" s="263"/>
    </row>
    <row r="28" spans="1:14" ht="15.75">
      <c r="A28" s="242"/>
      <c r="B28" s="255" t="s">
        <v>135</v>
      </c>
      <c r="C28" s="124"/>
      <c r="D28" s="243">
        <v>0</v>
      </c>
      <c r="E28" s="124"/>
      <c r="F28" s="124"/>
      <c r="G28" s="243">
        <v>0</v>
      </c>
      <c r="H28" s="124"/>
      <c r="I28" s="124"/>
      <c r="J28" s="243">
        <v>0</v>
      </c>
      <c r="K28" s="124"/>
      <c r="L28" s="124"/>
      <c r="M28" s="243">
        <f t="shared" si="0"/>
        <v>0</v>
      </c>
      <c r="N28" s="253"/>
    </row>
    <row r="29" spans="1:14" ht="15.75">
      <c r="A29" s="242"/>
      <c r="B29" s="309" t="s">
        <v>66</v>
      </c>
      <c r="C29" s="264" t="s">
        <v>196</v>
      </c>
      <c r="D29" s="310">
        <f>SUM(D13:D28)</f>
        <v>566</v>
      </c>
      <c r="E29" s="264"/>
      <c r="F29" s="264"/>
      <c r="G29" s="310">
        <f>SUM(G13:G28)</f>
        <v>595</v>
      </c>
      <c r="H29" s="264"/>
      <c r="I29" s="264"/>
      <c r="J29" s="310">
        <f>SUM(J13:J28)</f>
        <v>666</v>
      </c>
      <c r="K29" s="264"/>
      <c r="L29" s="264"/>
      <c r="M29" s="310">
        <f>SUM(M13:M28)</f>
        <v>71</v>
      </c>
      <c r="N29" s="265"/>
    </row>
    <row r="30" spans="1:14" ht="15.75">
      <c r="A30" s="242"/>
      <c r="B30" s="254"/>
      <c r="C30" s="122"/>
      <c r="D30" s="242"/>
      <c r="E30" s="122"/>
      <c r="F30" s="122"/>
      <c r="G30" s="242"/>
      <c r="H30" s="122"/>
      <c r="I30" s="122"/>
      <c r="J30" s="242"/>
      <c r="K30" s="122"/>
      <c r="L30" s="122"/>
      <c r="M30" s="242"/>
      <c r="N30" s="123"/>
    </row>
    <row r="31" spans="1:14" ht="15.75">
      <c r="A31" s="242"/>
      <c r="B31" s="311" t="s">
        <v>290</v>
      </c>
      <c r="C31" s="261"/>
      <c r="D31" s="262"/>
      <c r="E31" s="723">
        <v>152000</v>
      </c>
      <c r="F31" s="261"/>
      <c r="G31" s="262"/>
      <c r="H31" s="339">
        <v>156104</v>
      </c>
      <c r="I31" s="261"/>
      <c r="J31" s="193"/>
      <c r="K31" s="339">
        <v>159538</v>
      </c>
      <c r="L31" s="261"/>
      <c r="M31" s="262"/>
      <c r="N31" s="263"/>
    </row>
    <row r="32" spans="1:14" ht="15.75">
      <c r="A32" s="242"/>
      <c r="B32" s="311" t="s">
        <v>82</v>
      </c>
      <c r="C32" s="261"/>
      <c r="D32" s="266"/>
      <c r="E32" s="723">
        <v>82691</v>
      </c>
      <c r="F32" s="261"/>
      <c r="G32" s="262"/>
      <c r="H32" s="339">
        <v>84554</v>
      </c>
      <c r="I32" s="261"/>
      <c r="J32" s="193"/>
      <c r="K32" s="339">
        <v>86296</v>
      </c>
      <c r="L32" s="261"/>
      <c r="M32" s="262"/>
      <c r="N32" s="263"/>
    </row>
    <row r="33" spans="1:14" ht="16.5" thickBot="1">
      <c r="A33" s="243"/>
      <c r="B33" s="366" t="s">
        <v>83</v>
      </c>
      <c r="C33" s="367"/>
      <c r="D33" s="368"/>
      <c r="E33" s="724">
        <v>12.75</v>
      </c>
      <c r="F33" s="369"/>
      <c r="G33" s="370"/>
      <c r="H33" s="658">
        <v>12.71</v>
      </c>
      <c r="I33" s="369"/>
      <c r="J33" s="370"/>
      <c r="K33" s="658">
        <v>12.69</v>
      </c>
      <c r="L33" s="367"/>
      <c r="M33" s="371"/>
      <c r="N33" s="372"/>
    </row>
    <row r="34" spans="1:14" ht="15.75">
      <c r="A34" s="34"/>
      <c r="B34" s="37"/>
      <c r="C34" s="34"/>
      <c r="D34" s="34"/>
      <c r="E34" s="34"/>
      <c r="F34" s="34"/>
      <c r="G34" s="34"/>
      <c r="H34" s="34"/>
      <c r="I34" s="34"/>
      <c r="J34" s="40"/>
      <c r="K34" s="40"/>
      <c r="L34" s="34"/>
      <c r="M34" s="34"/>
      <c r="N34" s="34"/>
    </row>
    <row r="35" spans="2:14" ht="15.75">
      <c r="B35" s="34"/>
      <c r="C35" s="34"/>
      <c r="D35" s="34"/>
      <c r="E35" s="34"/>
      <c r="F35" s="34"/>
      <c r="G35" s="34"/>
      <c r="H35" s="34"/>
      <c r="I35" s="34"/>
      <c r="J35" s="34"/>
      <c r="K35" s="34"/>
      <c r="L35" s="34"/>
      <c r="M35" s="34"/>
      <c r="N35" s="34"/>
    </row>
  </sheetData>
  <mergeCells count="4">
    <mergeCell ref="D9:F9"/>
    <mergeCell ref="D10:F10"/>
    <mergeCell ref="G10:I10"/>
    <mergeCell ref="G9:I9"/>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dimension ref="A1:AE77"/>
  <sheetViews>
    <sheetView zoomScale="75" zoomScaleNormal="75" workbookViewId="0" topLeftCell="A1">
      <selection activeCell="B55" sqref="B55"/>
    </sheetView>
  </sheetViews>
  <sheetFormatPr defaultColWidth="8.88671875" defaultRowHeight="15"/>
  <cols>
    <col min="1" max="1" width="1.88671875" style="3" customWidth="1"/>
    <col min="2" max="2" width="27.10546875" style="3" customWidth="1"/>
    <col min="3" max="3" width="12.5546875" style="3" customWidth="1"/>
    <col min="4" max="4" width="16.6640625" style="3" customWidth="1"/>
    <col min="5" max="5" width="8.88671875" style="3" customWidth="1"/>
    <col min="6" max="6" width="8.99609375" style="3" bestFit="1" customWidth="1"/>
    <col min="7" max="7" width="2.3359375" style="3" customWidth="1"/>
    <col min="8" max="8" width="8.88671875" style="3" customWidth="1"/>
    <col min="9" max="9" width="8.99609375" style="3" bestFit="1" customWidth="1"/>
    <col min="10" max="10" width="1.88671875" style="3" customWidth="1"/>
    <col min="11" max="11" width="9.10546875" style="3" hidden="1" customWidth="1"/>
    <col min="12" max="12" width="8.88671875" style="3" customWidth="1"/>
    <col min="13" max="13" width="9.21484375" style="3" bestFit="1" customWidth="1"/>
    <col min="14" max="14" width="2.3359375" style="3" customWidth="1"/>
    <col min="15" max="15" width="8.88671875" style="3" customWidth="1"/>
    <col min="16" max="16" width="8.99609375" style="3" bestFit="1" customWidth="1"/>
    <col min="17" max="19" width="0" style="3" hidden="1" customWidth="1"/>
    <col min="20" max="20" width="11.5546875" style="3" customWidth="1"/>
    <col min="21" max="25" width="8.88671875" style="3" customWidth="1"/>
    <col min="26" max="26" width="32.88671875" style="3" customWidth="1"/>
    <col min="27" max="27" width="5.77734375" style="3" customWidth="1"/>
    <col min="28" max="28" width="2.77734375" style="3" customWidth="1"/>
    <col min="29" max="16384" width="8.88671875" style="3" customWidth="1"/>
  </cols>
  <sheetData>
    <row r="1" ht="18.75" customHeight="1">
      <c r="A1" s="51" t="s">
        <v>189</v>
      </c>
    </row>
    <row r="2" ht="18.75" customHeight="1">
      <c r="A2" s="51"/>
    </row>
    <row r="3" spans="2:16" ht="18.75">
      <c r="B3" s="14" t="s">
        <v>89</v>
      </c>
      <c r="C3" s="4"/>
      <c r="D3" s="4"/>
      <c r="E3" s="4"/>
      <c r="F3" s="4"/>
      <c r="G3" s="4"/>
      <c r="H3" s="4"/>
      <c r="I3" s="4"/>
      <c r="J3" s="4"/>
      <c r="K3" s="4"/>
      <c r="L3" s="4"/>
      <c r="M3" s="4"/>
      <c r="N3" s="4"/>
      <c r="O3" s="4"/>
      <c r="P3" s="4"/>
    </row>
    <row r="4" spans="2:16" ht="16.5">
      <c r="B4" s="17" t="str">
        <f>+'(B) Sum of Req '!A4</f>
        <v>Tax Division</v>
      </c>
      <c r="C4" s="4"/>
      <c r="D4" s="4"/>
      <c r="E4" s="4"/>
      <c r="F4" s="4"/>
      <c r="G4" s="4"/>
      <c r="H4" s="4"/>
      <c r="I4" s="4"/>
      <c r="J4" s="4"/>
      <c r="K4" s="4"/>
      <c r="L4" s="4"/>
      <c r="M4" s="4"/>
      <c r="N4" s="4"/>
      <c r="O4" s="4"/>
      <c r="P4" s="4"/>
    </row>
    <row r="5" spans="2:16" ht="16.5">
      <c r="B5" s="17" t="str">
        <f>+'(B) Sum of Req '!A5</f>
        <v>Salaries and Expenses</v>
      </c>
      <c r="C5" s="4"/>
      <c r="D5" s="4"/>
      <c r="E5" s="4"/>
      <c r="F5" s="4"/>
      <c r="G5" s="4"/>
      <c r="H5" s="4"/>
      <c r="I5" s="4"/>
      <c r="J5" s="4"/>
      <c r="K5" s="4"/>
      <c r="L5" s="4"/>
      <c r="M5" s="4"/>
      <c r="N5" s="4"/>
      <c r="O5" s="42"/>
      <c r="P5" s="42"/>
    </row>
    <row r="6" spans="2:16" ht="15.75">
      <c r="B6" s="109" t="s">
        <v>163</v>
      </c>
      <c r="C6" s="4"/>
      <c r="D6" s="4"/>
      <c r="E6" s="4"/>
      <c r="F6" s="4"/>
      <c r="G6" s="4"/>
      <c r="H6" s="4"/>
      <c r="I6" s="4"/>
      <c r="J6" s="4"/>
      <c r="K6" s="4"/>
      <c r="L6" s="4"/>
      <c r="M6" s="4"/>
      <c r="N6" s="4"/>
      <c r="O6" s="7"/>
      <c r="P6" s="7"/>
    </row>
    <row r="7" spans="1:16" ht="11.25" customHeight="1">
      <c r="A7" s="54"/>
      <c r="B7" s="17"/>
      <c r="C7" s="42"/>
      <c r="D7" s="42"/>
      <c r="E7" s="42"/>
      <c r="F7" s="42"/>
      <c r="G7" s="42"/>
      <c r="H7" s="42"/>
      <c r="I7" s="42"/>
      <c r="J7" s="42"/>
      <c r="K7" s="42"/>
      <c r="L7" s="42"/>
      <c r="M7" s="42"/>
      <c r="N7" s="42"/>
      <c r="O7" s="6"/>
      <c r="P7" s="6"/>
    </row>
    <row r="8" spans="1:17" ht="44.25" customHeight="1">
      <c r="A8" s="212"/>
      <c r="B8" s="213"/>
      <c r="C8" s="213"/>
      <c r="D8" s="216"/>
      <c r="E8" s="819" t="s">
        <v>294</v>
      </c>
      <c r="F8" s="822"/>
      <c r="G8" s="819" t="s">
        <v>241</v>
      </c>
      <c r="H8" s="820"/>
      <c r="I8" s="820"/>
      <c r="J8" s="821"/>
      <c r="K8" s="670">
        <v>2007</v>
      </c>
      <c r="L8" s="218" t="s">
        <v>157</v>
      </c>
      <c r="M8" s="219"/>
      <c r="N8" s="220"/>
      <c r="O8" s="218" t="s">
        <v>32</v>
      </c>
      <c r="P8" s="221"/>
      <c r="Q8" s="13"/>
    </row>
    <row r="9" spans="1:29" ht="25.5" customHeight="1" thickBot="1">
      <c r="A9" s="197"/>
      <c r="B9" s="214" t="s">
        <v>84</v>
      </c>
      <c r="C9" s="214"/>
      <c r="D9" s="217"/>
      <c r="E9" s="222" t="s">
        <v>37</v>
      </c>
      <c r="F9" s="223" t="s">
        <v>197</v>
      </c>
      <c r="G9" s="224"/>
      <c r="H9" s="223" t="s">
        <v>37</v>
      </c>
      <c r="I9" s="223" t="s">
        <v>197</v>
      </c>
      <c r="J9" s="225"/>
      <c r="K9" s="663" t="s">
        <v>167</v>
      </c>
      <c r="L9" s="222" t="s">
        <v>37</v>
      </c>
      <c r="M9" s="223" t="s">
        <v>197</v>
      </c>
      <c r="N9" s="225"/>
      <c r="O9" s="222" t="s">
        <v>37</v>
      </c>
      <c r="P9" s="226" t="s">
        <v>197</v>
      </c>
      <c r="Q9" s="13"/>
      <c r="T9" s="683"/>
      <c r="U9" s="683"/>
      <c r="V9" s="683"/>
      <c r="W9" s="683"/>
      <c r="X9" s="683"/>
      <c r="Y9" s="683"/>
      <c r="Z9" s="683"/>
      <c r="AA9" s="683"/>
      <c r="AC9" s="516" t="s">
        <v>171</v>
      </c>
    </row>
    <row r="10" spans="1:31" ht="15.75">
      <c r="A10" s="193"/>
      <c r="B10" s="227" t="s">
        <v>285</v>
      </c>
      <c r="C10" s="143"/>
      <c r="D10" s="145" t="s">
        <v>196</v>
      </c>
      <c r="E10" s="143">
        <f>422-4</f>
        <v>418</v>
      </c>
      <c r="F10" s="659">
        <v>44906</v>
      </c>
      <c r="G10" s="228"/>
      <c r="H10" s="143">
        <f>+E10+13</f>
        <v>431</v>
      </c>
      <c r="I10" s="674">
        <v>45288.12</v>
      </c>
      <c r="J10" s="143"/>
      <c r="K10" s="146">
        <f>1335+513+1265+81-4-328</f>
        <v>2862</v>
      </c>
      <c r="L10" s="228">
        <f>+H10+16+36</f>
        <v>483</v>
      </c>
      <c r="M10" s="659">
        <v>51942.52633096814</v>
      </c>
      <c r="N10" s="143"/>
      <c r="O10" s="228">
        <f>L10-H10</f>
        <v>52</v>
      </c>
      <c r="P10" s="757">
        <f aca="true" t="shared" si="0" ref="O10:P15">M10-I10</f>
        <v>6654.406330968137</v>
      </c>
      <c r="Q10" s="13"/>
      <c r="T10" s="660"/>
      <c r="U10" s="660"/>
      <c r="V10" s="660"/>
      <c r="W10" s="660"/>
      <c r="X10" s="672"/>
      <c r="Y10" s="661"/>
      <c r="Z10" s="660"/>
      <c r="AC10" s="3">
        <f>M10-I10</f>
        <v>6654.406330968137</v>
      </c>
      <c r="AD10" s="661">
        <v>1413</v>
      </c>
      <c r="AE10" s="660" t="s">
        <v>170</v>
      </c>
    </row>
    <row r="11" spans="1:31" ht="15.75">
      <c r="A11" s="193"/>
      <c r="B11" s="227" t="s">
        <v>65</v>
      </c>
      <c r="C11" s="143"/>
      <c r="D11" s="145" t="s">
        <v>196</v>
      </c>
      <c r="E11" s="143">
        <v>63</v>
      </c>
      <c r="F11" s="143">
        <v>1529</v>
      </c>
      <c r="G11" s="228"/>
      <c r="H11" s="143">
        <v>37</v>
      </c>
      <c r="I11" s="662">
        <v>2862</v>
      </c>
      <c r="J11" s="143"/>
      <c r="K11" s="146"/>
      <c r="L11" s="228">
        <f>+H11</f>
        <v>37</v>
      </c>
      <c r="M11" s="143">
        <v>3030.2351242672653</v>
      </c>
      <c r="N11" s="143"/>
      <c r="O11" s="228">
        <f t="shared" si="0"/>
        <v>0</v>
      </c>
      <c r="P11" s="145">
        <f t="shared" si="0"/>
        <v>168.2351242672653</v>
      </c>
      <c r="Q11" s="43" t="s">
        <v>35</v>
      </c>
      <c r="R11" s="3" t="s">
        <v>36</v>
      </c>
      <c r="T11" s="660"/>
      <c r="U11" s="660"/>
      <c r="V11" s="660"/>
      <c r="W11" s="660"/>
      <c r="X11" s="672"/>
      <c r="Y11" s="661"/>
      <c r="Z11" s="660"/>
      <c r="AD11" s="660">
        <f>+AD10*0.24</f>
        <v>339.12</v>
      </c>
      <c r="AE11" s="660" t="s">
        <v>168</v>
      </c>
    </row>
    <row r="12" spans="1:31" ht="15.75">
      <c r="A12" s="193"/>
      <c r="B12" s="227" t="s">
        <v>47</v>
      </c>
      <c r="C12" s="143"/>
      <c r="D12" s="145" t="s">
        <v>196</v>
      </c>
      <c r="E12" s="143">
        <v>0</v>
      </c>
      <c r="F12" s="143">
        <v>642</v>
      </c>
      <c r="G12" s="228"/>
      <c r="H12" s="143">
        <v>0</v>
      </c>
      <c r="I12" s="662">
        <v>899</v>
      </c>
      <c r="J12" s="143"/>
      <c r="K12" s="146"/>
      <c r="L12" s="228">
        <v>0</v>
      </c>
      <c r="M12" s="143">
        <v>951.8453447645952</v>
      </c>
      <c r="N12" s="143"/>
      <c r="O12" s="228">
        <f t="shared" si="0"/>
        <v>0</v>
      </c>
      <c r="P12" s="145">
        <f t="shared" si="0"/>
        <v>52.84534476459521</v>
      </c>
      <c r="Q12" s="13">
        <v>93</v>
      </c>
      <c r="T12" s="660"/>
      <c r="U12" s="660"/>
      <c r="V12" s="660"/>
      <c r="W12" s="660"/>
      <c r="X12" s="672"/>
      <c r="Y12" s="661"/>
      <c r="Z12" s="660"/>
      <c r="AD12" s="660">
        <f>+AD10-AD11</f>
        <v>1073.88</v>
      </c>
      <c r="AE12" s="660" t="s">
        <v>169</v>
      </c>
    </row>
    <row r="13" spans="1:26" ht="18">
      <c r="A13" s="193"/>
      <c r="B13" s="229" t="s">
        <v>49</v>
      </c>
      <c r="C13" s="143"/>
      <c r="D13" s="145" t="s">
        <v>196</v>
      </c>
      <c r="E13" s="230">
        <v>0</v>
      </c>
      <c r="F13" s="231">
        <v>0</v>
      </c>
      <c r="G13" s="230"/>
      <c r="H13" s="231">
        <v>0</v>
      </c>
      <c r="I13" s="675">
        <v>0</v>
      </c>
      <c r="J13" s="231"/>
      <c r="K13" s="664"/>
      <c r="L13" s="230">
        <v>0</v>
      </c>
      <c r="M13" s="231">
        <v>0</v>
      </c>
      <c r="N13" s="231"/>
      <c r="O13" s="230">
        <f t="shared" si="0"/>
        <v>0</v>
      </c>
      <c r="P13" s="232">
        <f t="shared" si="0"/>
        <v>0</v>
      </c>
      <c r="Q13" s="13"/>
      <c r="T13" s="692"/>
      <c r="U13" s="660"/>
      <c r="V13" s="660"/>
      <c r="W13" s="672"/>
      <c r="X13" s="672"/>
      <c r="Y13" s="660"/>
      <c r="Z13" s="660"/>
    </row>
    <row r="14" spans="1:25" ht="15.75">
      <c r="A14" s="193"/>
      <c r="B14" s="229" t="s">
        <v>48</v>
      </c>
      <c r="C14" s="143"/>
      <c r="D14" s="145" t="s">
        <v>196</v>
      </c>
      <c r="E14" s="230">
        <v>0</v>
      </c>
      <c r="F14" s="231">
        <v>0</v>
      </c>
      <c r="G14" s="230"/>
      <c r="H14" s="231">
        <v>0</v>
      </c>
      <c r="I14" s="675">
        <v>0</v>
      </c>
      <c r="J14" s="231"/>
      <c r="K14" s="664"/>
      <c r="L14" s="230">
        <v>0</v>
      </c>
      <c r="M14" s="231">
        <v>0</v>
      </c>
      <c r="N14" s="231"/>
      <c r="O14" s="230">
        <f t="shared" si="0"/>
        <v>0</v>
      </c>
      <c r="P14" s="232">
        <f t="shared" si="0"/>
        <v>0</v>
      </c>
      <c r="Q14" s="13"/>
      <c r="T14" s="661"/>
      <c r="U14" s="660"/>
      <c r="V14" s="672"/>
      <c r="W14" s="672"/>
      <c r="X14" s="661"/>
      <c r="Y14" s="661"/>
    </row>
    <row r="15" spans="1:25" ht="18">
      <c r="A15" s="192"/>
      <c r="B15" s="209" t="s">
        <v>50</v>
      </c>
      <c r="C15" s="210"/>
      <c r="D15" s="211" t="s">
        <v>196</v>
      </c>
      <c r="E15" s="215">
        <v>0</v>
      </c>
      <c r="F15" s="35">
        <v>0</v>
      </c>
      <c r="G15" s="215"/>
      <c r="H15" s="35">
        <v>0</v>
      </c>
      <c r="I15" s="676">
        <v>0</v>
      </c>
      <c r="J15" s="35"/>
      <c r="K15" s="665"/>
      <c r="L15" s="215">
        <v>0</v>
      </c>
      <c r="M15" s="35">
        <v>0</v>
      </c>
      <c r="N15" s="35"/>
      <c r="O15" s="215">
        <f t="shared" si="0"/>
        <v>0</v>
      </c>
      <c r="P15" s="36">
        <f t="shared" si="0"/>
        <v>0</v>
      </c>
      <c r="Q15" s="13"/>
      <c r="T15" s="516"/>
      <c r="U15" s="516"/>
      <c r="V15" s="688"/>
      <c r="X15" s="660"/>
      <c r="Y15" s="660"/>
    </row>
    <row r="16" spans="1:29" ht="15.75">
      <c r="A16" s="193"/>
      <c r="B16" s="227" t="s">
        <v>286</v>
      </c>
      <c r="C16" s="143"/>
      <c r="D16" s="143" t="s">
        <v>196</v>
      </c>
      <c r="E16" s="435">
        <f>SUM(E10:E15)</f>
        <v>481</v>
      </c>
      <c r="F16" s="758">
        <f>SUM(F10:F15)</f>
        <v>47077</v>
      </c>
      <c r="G16" s="435"/>
      <c r="H16" s="436">
        <f>SUM(H10:H15)</f>
        <v>468</v>
      </c>
      <c r="I16" s="759">
        <f>SUM(I10:I15)</f>
        <v>49049.12</v>
      </c>
      <c r="J16" s="436"/>
      <c r="K16" s="681">
        <f>SUM(K10:K15)</f>
        <v>2862</v>
      </c>
      <c r="L16" s="435">
        <f>SUM(L10:L15)</f>
        <v>520</v>
      </c>
      <c r="M16" s="760">
        <f>SUM(M10:M15)</f>
        <v>55924.6068</v>
      </c>
      <c r="N16" s="436"/>
      <c r="O16" s="435">
        <f>SUM(O10:O15)</f>
        <v>52</v>
      </c>
      <c r="P16" s="758">
        <f>SUM(P10:P15)</f>
        <v>6875.486799999997</v>
      </c>
      <c r="Q16" s="55">
        <f>697+630+957+2333</f>
        <v>4617</v>
      </c>
      <c r="R16" s="3">
        <f>2451-93</f>
        <v>2358</v>
      </c>
      <c r="S16" s="3">
        <f>+I16-M16</f>
        <v>-6875.486799999999</v>
      </c>
      <c r="T16" s="516"/>
      <c r="U16" s="516"/>
      <c r="W16" s="672"/>
      <c r="X16" s="660"/>
      <c r="Y16" s="660"/>
      <c r="AC16" s="3">
        <f>+I16-F16</f>
        <v>1972.1200000000026</v>
      </c>
    </row>
    <row r="17" spans="1:26" ht="17.25" customHeight="1">
      <c r="A17" s="459"/>
      <c r="B17" s="460"/>
      <c r="C17" s="461"/>
      <c r="D17" s="462"/>
      <c r="E17" s="215"/>
      <c r="F17" s="35"/>
      <c r="G17" s="215"/>
      <c r="H17" s="35"/>
      <c r="I17" s="676"/>
      <c r="J17" s="35"/>
      <c r="K17" s="665"/>
      <c r="L17" s="215"/>
      <c r="M17" s="35"/>
      <c r="N17" s="35"/>
      <c r="O17" s="215"/>
      <c r="P17" s="36"/>
      <c r="Q17" s="6"/>
      <c r="T17" s="673"/>
      <c r="U17" s="684"/>
      <c r="V17" s="672"/>
      <c r="X17" s="685"/>
      <c r="Z17" s="685"/>
    </row>
    <row r="18" spans="1:26" ht="16.5" customHeight="1">
      <c r="A18" s="193"/>
      <c r="B18" s="227" t="s">
        <v>183</v>
      </c>
      <c r="C18" s="143"/>
      <c r="D18" s="200"/>
      <c r="E18" s="228">
        <v>4</v>
      </c>
      <c r="F18" s="143"/>
      <c r="G18" s="228"/>
      <c r="H18" s="143">
        <v>8</v>
      </c>
      <c r="I18" s="662"/>
      <c r="J18" s="143"/>
      <c r="K18" s="146"/>
      <c r="L18" s="228">
        <v>8</v>
      </c>
      <c r="M18" s="143"/>
      <c r="N18" s="143"/>
      <c r="O18" s="228"/>
      <c r="P18" s="145"/>
      <c r="Q18" s="13"/>
      <c r="T18" s="673"/>
      <c r="U18" s="684"/>
      <c r="V18" s="672"/>
      <c r="X18" s="685"/>
      <c r="Z18" s="685"/>
    </row>
    <row r="19" spans="1:26" ht="15.75">
      <c r="A19" s="193"/>
      <c r="B19" s="227" t="s">
        <v>51</v>
      </c>
      <c r="C19" s="143"/>
      <c r="D19" s="200"/>
      <c r="E19" s="233">
        <f>+E16+E18</f>
        <v>485</v>
      </c>
      <c r="F19" s="143"/>
      <c r="G19" s="228"/>
      <c r="H19" s="682">
        <f>+H16+H18</f>
        <v>476</v>
      </c>
      <c r="I19" s="662"/>
      <c r="J19" s="143"/>
      <c r="K19" s="146"/>
      <c r="L19" s="233">
        <f>+L16+L18</f>
        <v>528</v>
      </c>
      <c r="M19" s="143"/>
      <c r="N19" s="143"/>
      <c r="O19" s="233"/>
      <c r="P19" s="145"/>
      <c r="Q19" s="13"/>
      <c r="T19" s="673"/>
      <c r="U19" s="673"/>
      <c r="V19" s="673"/>
      <c r="W19" s="673"/>
      <c r="X19" s="672"/>
      <c r="Y19" s="685"/>
      <c r="Z19" s="685"/>
    </row>
    <row r="20" spans="1:17" ht="9.75" customHeight="1">
      <c r="A20" s="823"/>
      <c r="B20" s="824"/>
      <c r="C20" s="824"/>
      <c r="D20" s="825"/>
      <c r="E20" s="215"/>
      <c r="F20" s="35"/>
      <c r="G20" s="215"/>
      <c r="H20" s="35"/>
      <c r="I20" s="676"/>
      <c r="J20" s="35"/>
      <c r="K20" s="665"/>
      <c r="L20" s="215"/>
      <c r="M20" s="35"/>
      <c r="N20" s="35"/>
      <c r="O20" s="215"/>
      <c r="P20" s="36"/>
      <c r="Q20" s="13"/>
    </row>
    <row r="21" spans="1:23" ht="18" customHeight="1">
      <c r="A21" s="193"/>
      <c r="B21" s="227" t="s">
        <v>85</v>
      </c>
      <c r="C21" s="826"/>
      <c r="D21" s="827"/>
      <c r="E21" s="228"/>
      <c r="F21" s="143"/>
      <c r="G21" s="228"/>
      <c r="H21" s="143"/>
      <c r="I21" s="662"/>
      <c r="J21" s="143"/>
      <c r="K21" s="146"/>
      <c r="L21" s="228"/>
      <c r="M21" s="143"/>
      <c r="N21" s="143"/>
      <c r="O21" s="228"/>
      <c r="P21" s="145"/>
      <c r="Q21" s="13"/>
      <c r="T21" s="686"/>
      <c r="U21" s="686"/>
      <c r="V21" s="687"/>
      <c r="W21" s="688"/>
    </row>
    <row r="22" spans="1:29" ht="15.75">
      <c r="A22" s="193"/>
      <c r="B22" s="227" t="s">
        <v>52</v>
      </c>
      <c r="C22" s="143"/>
      <c r="D22" s="200"/>
      <c r="E22" s="228"/>
      <c r="F22" s="659">
        <v>11078</v>
      </c>
      <c r="G22" s="228"/>
      <c r="H22" s="234"/>
      <c r="I22" s="674">
        <v>11417.88</v>
      </c>
      <c r="J22" s="143"/>
      <c r="K22" s="146">
        <f>304+19-104</f>
        <v>219</v>
      </c>
      <c r="L22" s="228"/>
      <c r="M22" s="659">
        <v>14410.393199999999</v>
      </c>
      <c r="N22" s="143"/>
      <c r="O22" s="228"/>
      <c r="P22" s="757">
        <f aca="true" t="shared" si="1" ref="P22:P30">M22-I22</f>
        <v>2992.5131999999994</v>
      </c>
      <c r="Q22" s="13">
        <v>359</v>
      </c>
      <c r="R22" s="3">
        <f>1171+93</f>
        <v>1264</v>
      </c>
      <c r="S22" s="3">
        <f>+I22-M22</f>
        <v>-2992.5131999999994</v>
      </c>
      <c r="V22" s="672"/>
      <c r="W22" s="672"/>
      <c r="X22" s="672"/>
      <c r="Y22" s="672"/>
      <c r="Z22" s="672"/>
      <c r="AC22" s="3">
        <f>+I22-F22</f>
        <v>339.8799999999992</v>
      </c>
    </row>
    <row r="23" spans="1:29" ht="15.75">
      <c r="A23" s="193"/>
      <c r="B23" s="227" t="s">
        <v>229</v>
      </c>
      <c r="C23" s="143"/>
      <c r="D23" s="200"/>
      <c r="E23" s="228"/>
      <c r="F23" s="143">
        <v>0</v>
      </c>
      <c r="G23" s="228"/>
      <c r="H23" s="234"/>
      <c r="I23" s="662">
        <v>28</v>
      </c>
      <c r="J23" s="143"/>
      <c r="K23" s="146"/>
      <c r="L23" s="228"/>
      <c r="M23" s="143">
        <v>28</v>
      </c>
      <c r="N23" s="143"/>
      <c r="O23" s="228"/>
      <c r="P23" s="145"/>
      <c r="Q23" s="13"/>
      <c r="AC23" s="3">
        <f aca="true" t="shared" si="2" ref="AC23:AC33">+I23-F23</f>
        <v>28</v>
      </c>
    </row>
    <row r="24" spans="1:29" ht="15.75">
      <c r="A24" s="193"/>
      <c r="B24" s="227" t="s">
        <v>53</v>
      </c>
      <c r="C24" s="143"/>
      <c r="D24" s="200"/>
      <c r="E24" s="228"/>
      <c r="F24" s="143">
        <v>2748</v>
      </c>
      <c r="G24" s="228"/>
      <c r="H24" s="143"/>
      <c r="I24" s="662">
        <v>3405</v>
      </c>
      <c r="J24" s="143"/>
      <c r="K24" s="146">
        <v>101</v>
      </c>
      <c r="L24" s="228"/>
      <c r="M24" s="143">
        <v>3405</v>
      </c>
      <c r="N24" s="143"/>
      <c r="O24" s="228"/>
      <c r="P24" s="145">
        <f t="shared" si="1"/>
        <v>0</v>
      </c>
      <c r="Q24" s="13"/>
      <c r="R24" s="3">
        <v>110</v>
      </c>
      <c r="S24" s="3">
        <f aca="true" t="shared" si="3" ref="S24:S34">+I24-M24</f>
        <v>0</v>
      </c>
      <c r="AC24" s="3">
        <f t="shared" si="2"/>
        <v>657</v>
      </c>
    </row>
    <row r="25" spans="1:29" ht="15.75">
      <c r="A25" s="193"/>
      <c r="B25" s="227" t="s">
        <v>54</v>
      </c>
      <c r="C25" s="143"/>
      <c r="D25" s="200"/>
      <c r="E25" s="228"/>
      <c r="F25" s="143">
        <v>726</v>
      </c>
      <c r="G25" s="228"/>
      <c r="H25" s="143"/>
      <c r="I25" s="662">
        <v>775</v>
      </c>
      <c r="J25" s="143"/>
      <c r="K25" s="146">
        <v>22</v>
      </c>
      <c r="L25" s="228"/>
      <c r="M25" s="143">
        <v>775</v>
      </c>
      <c r="N25" s="143"/>
      <c r="O25" s="228"/>
      <c r="P25" s="145">
        <f t="shared" si="1"/>
        <v>0</v>
      </c>
      <c r="Q25" s="13"/>
      <c r="R25" s="3">
        <v>0</v>
      </c>
      <c r="S25" s="3">
        <f t="shared" si="3"/>
        <v>0</v>
      </c>
      <c r="AC25" s="3">
        <f t="shared" si="2"/>
        <v>49</v>
      </c>
    </row>
    <row r="26" spans="1:31" ht="15.75">
      <c r="A26" s="193"/>
      <c r="B26" s="227" t="s">
        <v>281</v>
      </c>
      <c r="C26" s="143"/>
      <c r="D26" s="200"/>
      <c r="E26" s="228"/>
      <c r="F26" s="143">
        <v>11077</v>
      </c>
      <c r="G26" s="228"/>
      <c r="H26" s="143"/>
      <c r="I26" s="662">
        <v>12078</v>
      </c>
      <c r="J26" s="143"/>
      <c r="K26" s="146">
        <v>3664</v>
      </c>
      <c r="L26" s="228"/>
      <c r="M26" s="143">
        <v>14116</v>
      </c>
      <c r="N26" s="143"/>
      <c r="O26" s="228"/>
      <c r="P26" s="145">
        <f t="shared" si="1"/>
        <v>2038</v>
      </c>
      <c r="Q26" s="13">
        <f>4220-576</f>
        <v>3644</v>
      </c>
      <c r="S26" s="3">
        <f t="shared" si="3"/>
        <v>-2038</v>
      </c>
      <c r="V26" s="672"/>
      <c r="W26" s="672"/>
      <c r="X26" s="672"/>
      <c r="AC26" s="3">
        <f t="shared" si="2"/>
        <v>1001</v>
      </c>
      <c r="AD26" s="3">
        <v>12078</v>
      </c>
      <c r="AE26" s="3">
        <f>+I26-AD26</f>
        <v>0</v>
      </c>
    </row>
    <row r="27" spans="1:29" ht="15.75">
      <c r="A27" s="193"/>
      <c r="B27" s="227" t="s">
        <v>55</v>
      </c>
      <c r="C27" s="143"/>
      <c r="D27" s="200"/>
      <c r="E27" s="228"/>
      <c r="F27" s="143">
        <v>1140</v>
      </c>
      <c r="G27" s="228"/>
      <c r="H27" s="143"/>
      <c r="I27" s="662">
        <v>1065</v>
      </c>
      <c r="J27" s="143"/>
      <c r="K27" s="146">
        <v>34</v>
      </c>
      <c r="L27" s="228"/>
      <c r="M27" s="143">
        <v>1065</v>
      </c>
      <c r="N27" s="143"/>
      <c r="O27" s="228"/>
      <c r="P27" s="145">
        <f t="shared" si="1"/>
        <v>0</v>
      </c>
      <c r="Q27" s="13">
        <v>332</v>
      </c>
      <c r="R27" s="3">
        <v>175</v>
      </c>
      <c r="S27" s="3">
        <f t="shared" si="3"/>
        <v>0</v>
      </c>
      <c r="W27" s="672"/>
      <c r="X27" s="672"/>
      <c r="AC27" s="3">
        <f t="shared" si="2"/>
        <v>-75</v>
      </c>
    </row>
    <row r="28" spans="1:29" ht="15.75">
      <c r="A28" s="193"/>
      <c r="B28" s="227" t="s">
        <v>56</v>
      </c>
      <c r="C28" s="143"/>
      <c r="D28" s="200"/>
      <c r="E28" s="228"/>
      <c r="F28" s="143">
        <v>68</v>
      </c>
      <c r="G28" s="228"/>
      <c r="H28" s="143"/>
      <c r="I28" s="662">
        <v>66</v>
      </c>
      <c r="J28" s="143"/>
      <c r="K28" s="146"/>
      <c r="L28" s="228"/>
      <c r="M28" s="143">
        <v>66</v>
      </c>
      <c r="N28" s="143"/>
      <c r="O28" s="228"/>
      <c r="P28" s="145">
        <f t="shared" si="1"/>
        <v>0</v>
      </c>
      <c r="Q28" s="13"/>
      <c r="S28" s="3">
        <f t="shared" si="3"/>
        <v>0</v>
      </c>
      <c r="W28" s="672"/>
      <c r="X28" s="672"/>
      <c r="Y28" s="685"/>
      <c r="AC28" s="3">
        <f t="shared" si="2"/>
        <v>-2</v>
      </c>
    </row>
    <row r="29" spans="1:29" ht="15.75">
      <c r="A29" s="193"/>
      <c r="B29" s="227" t="s">
        <v>57</v>
      </c>
      <c r="C29" s="143"/>
      <c r="D29" s="200"/>
      <c r="E29" s="228"/>
      <c r="F29" s="143">
        <v>3380</v>
      </c>
      <c r="G29" s="228"/>
      <c r="H29" s="143"/>
      <c r="I29" s="662">
        <f>2367+472</f>
        <v>2839</v>
      </c>
      <c r="J29" s="143"/>
      <c r="K29" s="146">
        <v>55</v>
      </c>
      <c r="L29" s="228"/>
      <c r="M29" s="143">
        <f>2500-1</f>
        <v>2499</v>
      </c>
      <c r="N29" s="143"/>
      <c r="O29" s="228"/>
      <c r="P29" s="145">
        <f t="shared" si="1"/>
        <v>-340</v>
      </c>
      <c r="Q29" s="13">
        <v>276</v>
      </c>
      <c r="R29" s="3">
        <v>14853</v>
      </c>
      <c r="S29" s="3">
        <f t="shared" si="3"/>
        <v>340</v>
      </c>
      <c r="V29" s="672"/>
      <c r="W29" s="672"/>
      <c r="X29" s="672"/>
      <c r="Y29" s="672"/>
      <c r="Z29" s="672"/>
      <c r="AC29" s="3">
        <f t="shared" si="2"/>
        <v>-541</v>
      </c>
    </row>
    <row r="30" spans="1:29" ht="15.75">
      <c r="A30" s="193"/>
      <c r="B30" s="227" t="s">
        <v>130</v>
      </c>
      <c r="C30" s="143"/>
      <c r="D30" s="200"/>
      <c r="E30" s="228"/>
      <c r="F30" s="143">
        <v>1191</v>
      </c>
      <c r="G30" s="228"/>
      <c r="H30" s="143"/>
      <c r="I30" s="662">
        <v>1529</v>
      </c>
      <c r="J30" s="143"/>
      <c r="K30" s="146">
        <v>63</v>
      </c>
      <c r="L30" s="228"/>
      <c r="M30" s="143">
        <v>1548</v>
      </c>
      <c r="N30" s="143"/>
      <c r="O30" s="228"/>
      <c r="P30" s="145">
        <f t="shared" si="1"/>
        <v>19</v>
      </c>
      <c r="Q30" s="13"/>
      <c r="R30" s="3">
        <v>135</v>
      </c>
      <c r="S30" s="3">
        <f t="shared" si="3"/>
        <v>-19</v>
      </c>
      <c r="V30" s="672"/>
      <c r="W30" s="672"/>
      <c r="X30" s="672"/>
      <c r="Y30" s="672"/>
      <c r="AC30" s="3">
        <f t="shared" si="2"/>
        <v>338</v>
      </c>
    </row>
    <row r="31" spans="1:29" ht="15.75">
      <c r="A31" s="193"/>
      <c r="B31" s="227" t="s">
        <v>133</v>
      </c>
      <c r="C31" s="143"/>
      <c r="D31" s="200"/>
      <c r="E31" s="228"/>
      <c r="F31" s="143">
        <v>282</v>
      </c>
      <c r="G31" s="228"/>
      <c r="H31" s="143"/>
      <c r="I31" s="662">
        <v>180</v>
      </c>
      <c r="J31" s="143"/>
      <c r="K31" s="146">
        <v>115</v>
      </c>
      <c r="L31" s="228"/>
      <c r="M31" s="143">
        <v>180</v>
      </c>
      <c r="N31" s="143"/>
      <c r="O31" s="228"/>
      <c r="P31" s="145">
        <f>M31-I31</f>
        <v>0</v>
      </c>
      <c r="Q31" s="13"/>
      <c r="R31" s="3">
        <v>10</v>
      </c>
      <c r="S31" s="3">
        <f t="shared" si="3"/>
        <v>0</v>
      </c>
      <c r="AC31" s="3">
        <f t="shared" si="2"/>
        <v>-102</v>
      </c>
    </row>
    <row r="32" spans="1:29" ht="15.75">
      <c r="A32" s="193"/>
      <c r="B32" s="227" t="s">
        <v>58</v>
      </c>
      <c r="C32" s="143"/>
      <c r="D32" s="200"/>
      <c r="E32" s="228"/>
      <c r="F32" s="143">
        <v>679</v>
      </c>
      <c r="G32" s="228"/>
      <c r="H32" s="143"/>
      <c r="I32" s="662">
        <v>561</v>
      </c>
      <c r="J32" s="143"/>
      <c r="K32" s="146">
        <v>17</v>
      </c>
      <c r="L32" s="228"/>
      <c r="M32" s="143">
        <v>561</v>
      </c>
      <c r="N32" s="143"/>
      <c r="O32" s="228"/>
      <c r="P32" s="145">
        <f>M32-I32</f>
        <v>0</v>
      </c>
      <c r="Q32" s="13"/>
      <c r="R32" s="3">
        <v>85</v>
      </c>
      <c r="S32" s="3">
        <f t="shared" si="3"/>
        <v>0</v>
      </c>
      <c r="T32" s="54"/>
      <c r="U32" s="54"/>
      <c r="V32" s="54"/>
      <c r="W32" s="54"/>
      <c r="AC32" s="3">
        <f t="shared" si="2"/>
        <v>-118</v>
      </c>
    </row>
    <row r="33" spans="1:29" ht="15.75">
      <c r="A33" s="193"/>
      <c r="B33" s="227" t="s">
        <v>59</v>
      </c>
      <c r="C33" s="143"/>
      <c r="D33" s="200"/>
      <c r="E33" s="228"/>
      <c r="F33" s="143">
        <v>432</v>
      </c>
      <c r="G33" s="228"/>
      <c r="H33" s="143"/>
      <c r="I33" s="662">
        <v>100</v>
      </c>
      <c r="J33" s="143"/>
      <c r="K33" s="146">
        <v>32</v>
      </c>
      <c r="L33" s="228"/>
      <c r="M33" s="143">
        <v>100</v>
      </c>
      <c r="N33" s="143"/>
      <c r="O33" s="228"/>
      <c r="P33" s="145">
        <f>M33-I33</f>
        <v>0</v>
      </c>
      <c r="Q33" s="13"/>
      <c r="R33" s="3">
        <v>37758</v>
      </c>
      <c r="S33" s="3">
        <f t="shared" si="3"/>
        <v>0</v>
      </c>
      <c r="T33" s="689"/>
      <c r="U33" s="689"/>
      <c r="V33" s="689"/>
      <c r="W33" s="689"/>
      <c r="X33" s="55"/>
      <c r="AC33" s="3">
        <f t="shared" si="2"/>
        <v>-332</v>
      </c>
    </row>
    <row r="34" spans="1:29" ht="15.75">
      <c r="A34" s="193"/>
      <c r="B34" s="304" t="s">
        <v>60</v>
      </c>
      <c r="C34" s="143"/>
      <c r="D34" s="200"/>
      <c r="E34" s="305"/>
      <c r="F34" s="308">
        <f>SUM(F16:F33)</f>
        <v>79878</v>
      </c>
      <c r="G34" s="305"/>
      <c r="H34" s="306"/>
      <c r="I34" s="677">
        <f>SUM(I16:I33)</f>
        <v>83093</v>
      </c>
      <c r="J34" s="306"/>
      <c r="K34" s="671">
        <f>SUM(K16:K33)</f>
        <v>7184</v>
      </c>
      <c r="L34" s="305"/>
      <c r="M34" s="308">
        <f>SUM(M16:M33)</f>
        <v>94678</v>
      </c>
      <c r="N34" s="306"/>
      <c r="O34" s="305"/>
      <c r="P34" s="307">
        <f>SUM(P16:P33)</f>
        <v>11584.999999999996</v>
      </c>
      <c r="Q34" s="13">
        <f>SUM(Q12:Q33)</f>
        <v>9321</v>
      </c>
      <c r="R34" s="3">
        <f>SUM(R16:R33)</f>
        <v>56748</v>
      </c>
      <c r="S34" s="3">
        <f t="shared" si="3"/>
        <v>-11585</v>
      </c>
      <c r="T34" s="690"/>
      <c r="U34" s="690"/>
      <c r="V34" s="690"/>
      <c r="W34" s="690"/>
      <c r="AC34" s="671">
        <f>SUM(AC16:AC33)</f>
        <v>3215.000000000002</v>
      </c>
    </row>
    <row r="35" spans="1:23" ht="16.5" customHeight="1">
      <c r="A35" s="296"/>
      <c r="B35" s="297"/>
      <c r="C35" s="298"/>
      <c r="D35" s="299"/>
      <c r="E35" s="300"/>
      <c r="F35" s="298"/>
      <c r="G35" s="300"/>
      <c r="H35" s="298"/>
      <c r="I35" s="678"/>
      <c r="J35" s="298"/>
      <c r="K35" s="666"/>
      <c r="L35" s="300"/>
      <c r="M35" s="298"/>
      <c r="N35" s="298"/>
      <c r="O35" s="300"/>
      <c r="P35" s="301"/>
      <c r="Q35" s="13"/>
      <c r="V35" s="691"/>
      <c r="W35" s="691"/>
    </row>
    <row r="36" spans="1:25" ht="16.5" customHeight="1">
      <c r="A36" s="193"/>
      <c r="B36" s="392" t="s">
        <v>10</v>
      </c>
      <c r="C36" s="393"/>
      <c r="D36" s="394"/>
      <c r="E36" s="395"/>
      <c r="F36" s="393"/>
      <c r="G36" s="395"/>
      <c r="H36" s="393"/>
      <c r="I36" s="679">
        <v>-472</v>
      </c>
      <c r="J36" s="393"/>
      <c r="K36" s="667"/>
      <c r="L36" s="395"/>
      <c r="M36" s="393">
        <f>-I37</f>
        <v>0</v>
      </c>
      <c r="N36" s="393"/>
      <c r="O36" s="395"/>
      <c r="P36" s="396"/>
      <c r="Q36" s="13"/>
      <c r="V36" s="516"/>
      <c r="W36" s="516"/>
      <c r="X36" s="673"/>
      <c r="Y36" s="673"/>
    </row>
    <row r="37" spans="1:26" ht="15.75">
      <c r="A37" s="193"/>
      <c r="B37" s="392" t="s">
        <v>11</v>
      </c>
      <c r="C37" s="393"/>
      <c r="D37" s="394"/>
      <c r="E37" s="395"/>
      <c r="F37" s="393"/>
      <c r="G37" s="395"/>
      <c r="H37" s="393"/>
      <c r="I37" s="679"/>
      <c r="J37" s="393"/>
      <c r="K37" s="667"/>
      <c r="L37" s="395"/>
      <c r="M37" s="393"/>
      <c r="N37" s="393"/>
      <c r="O37" s="395"/>
      <c r="P37" s="396"/>
      <c r="Q37" s="13"/>
      <c r="Z37" s="660"/>
    </row>
    <row r="38" spans="1:26" ht="15.75">
      <c r="A38" s="193"/>
      <c r="B38" s="392" t="s">
        <v>12</v>
      </c>
      <c r="C38" s="393"/>
      <c r="D38" s="394"/>
      <c r="E38" s="395"/>
      <c r="F38" s="393">
        <v>0</v>
      </c>
      <c r="G38" s="395"/>
      <c r="H38" s="393"/>
      <c r="I38" s="679">
        <v>0</v>
      </c>
      <c r="J38" s="393"/>
      <c r="K38" s="667"/>
      <c r="L38" s="395"/>
      <c r="M38" s="393">
        <v>0</v>
      </c>
      <c r="N38" s="393"/>
      <c r="O38" s="395"/>
      <c r="P38" s="396"/>
      <c r="Q38" s="13"/>
      <c r="X38" s="661"/>
      <c r="Y38" s="661"/>
      <c r="Z38" s="661"/>
    </row>
    <row r="39" spans="1:17" ht="15.75">
      <c r="A39" s="193"/>
      <c r="B39" s="392" t="s">
        <v>61</v>
      </c>
      <c r="C39" s="393"/>
      <c r="D39" s="394"/>
      <c r="E39" s="395"/>
      <c r="F39" s="393">
        <f>SUM(F34:F38)</f>
        <v>79878</v>
      </c>
      <c r="G39" s="395"/>
      <c r="H39" s="393"/>
      <c r="I39" s="679">
        <f>SUM(I34:I38)</f>
        <v>82621</v>
      </c>
      <c r="J39" s="393"/>
      <c r="K39" s="667"/>
      <c r="L39" s="395"/>
      <c r="M39" s="393">
        <f>SUM(M34:M38)</f>
        <v>94678</v>
      </c>
      <c r="N39" s="393"/>
      <c r="O39" s="395"/>
      <c r="P39" s="396"/>
      <c r="Q39" s="13"/>
    </row>
    <row r="40" spans="1:17" ht="18" customHeight="1">
      <c r="A40" s="235"/>
      <c r="B40" s="397"/>
      <c r="C40" s="398"/>
      <c r="D40" s="399"/>
      <c r="E40" s="400"/>
      <c r="F40" s="398"/>
      <c r="G40" s="400"/>
      <c r="H40" s="398"/>
      <c r="I40" s="680"/>
      <c r="J40" s="398"/>
      <c r="K40" s="668"/>
      <c r="L40" s="400"/>
      <c r="M40" s="398"/>
      <c r="N40" s="398"/>
      <c r="O40" s="401"/>
      <c r="P40" s="402"/>
      <c r="Q40" s="13"/>
    </row>
    <row r="41" spans="1:17" ht="15.75">
      <c r="A41" s="193"/>
      <c r="B41" s="392" t="s">
        <v>86</v>
      </c>
      <c r="C41" s="393"/>
      <c r="D41" s="394"/>
      <c r="E41" s="395"/>
      <c r="F41" s="393"/>
      <c r="G41" s="395"/>
      <c r="H41" s="393"/>
      <c r="I41" s="679"/>
      <c r="J41" s="393"/>
      <c r="K41" s="667"/>
      <c r="L41" s="395"/>
      <c r="M41" s="393"/>
      <c r="N41" s="393"/>
      <c r="O41" s="403"/>
      <c r="P41" s="404"/>
      <c r="Q41" s="13"/>
    </row>
    <row r="42" spans="1:17" ht="15.75">
      <c r="A42" s="193"/>
      <c r="B42" s="392" t="s">
        <v>62</v>
      </c>
      <c r="C42" s="393"/>
      <c r="D42" s="394"/>
      <c r="E42" s="395"/>
      <c r="F42" s="393">
        <v>0</v>
      </c>
      <c r="G42" s="395"/>
      <c r="H42" s="393"/>
      <c r="I42" s="679">
        <v>0</v>
      </c>
      <c r="J42" s="393"/>
      <c r="K42" s="667"/>
      <c r="L42" s="395"/>
      <c r="M42" s="393">
        <v>0</v>
      </c>
      <c r="N42" s="393"/>
      <c r="O42" s="403"/>
      <c r="P42" s="404"/>
      <c r="Q42" s="13"/>
    </row>
    <row r="43" spans="1:17" ht="15.75">
      <c r="A43" s="193"/>
      <c r="B43" s="392" t="s">
        <v>13</v>
      </c>
      <c r="C43" s="393"/>
      <c r="D43" s="394"/>
      <c r="E43" s="395"/>
      <c r="F43" s="679">
        <v>0</v>
      </c>
      <c r="G43" s="395"/>
      <c r="H43" s="393"/>
      <c r="I43" s="393">
        <f>-F44</f>
        <v>0</v>
      </c>
      <c r="J43" s="393"/>
      <c r="K43" s="667"/>
      <c r="L43" s="395"/>
      <c r="M43" s="393">
        <f>-I44</f>
        <v>0</v>
      </c>
      <c r="N43" s="393"/>
      <c r="O43" s="403"/>
      <c r="P43" s="404"/>
      <c r="Q43" s="13"/>
    </row>
    <row r="44" spans="1:17" ht="15.75">
      <c r="A44" s="193"/>
      <c r="B44" s="392" t="s">
        <v>14</v>
      </c>
      <c r="C44" s="393"/>
      <c r="D44" s="394"/>
      <c r="E44" s="395" t="s">
        <v>196</v>
      </c>
      <c r="F44" s="393">
        <v>0</v>
      </c>
      <c r="G44" s="395"/>
      <c r="H44" s="393"/>
      <c r="I44" s="393">
        <v>0</v>
      </c>
      <c r="J44" s="393"/>
      <c r="K44" s="667"/>
      <c r="L44" s="395"/>
      <c r="M44" s="393">
        <v>0</v>
      </c>
      <c r="N44" s="393"/>
      <c r="O44" s="395"/>
      <c r="P44" s="396"/>
      <c r="Q44" s="13"/>
    </row>
    <row r="45" spans="1:17" ht="15.75">
      <c r="A45" s="193"/>
      <c r="B45" s="392" t="s">
        <v>63</v>
      </c>
      <c r="C45" s="393"/>
      <c r="D45" s="394"/>
      <c r="E45" s="395"/>
      <c r="F45" s="393">
        <v>0</v>
      </c>
      <c r="G45" s="395"/>
      <c r="H45" s="393"/>
      <c r="I45" s="393">
        <v>0</v>
      </c>
      <c r="J45" s="393"/>
      <c r="K45" s="667"/>
      <c r="L45" s="395"/>
      <c r="M45" s="393">
        <v>0</v>
      </c>
      <c r="N45" s="393"/>
      <c r="O45" s="405"/>
      <c r="P45" s="406"/>
      <c r="Q45" s="13"/>
    </row>
    <row r="46" spans="1:17" ht="15.75">
      <c r="A46" s="192"/>
      <c r="B46" s="407" t="s">
        <v>64</v>
      </c>
      <c r="C46" s="408"/>
      <c r="D46" s="409"/>
      <c r="E46" s="410"/>
      <c r="F46" s="408"/>
      <c r="G46" s="410"/>
      <c r="H46" s="408"/>
      <c r="I46" s="408"/>
      <c r="J46" s="408"/>
      <c r="K46" s="669"/>
      <c r="L46" s="410"/>
      <c r="M46" s="408"/>
      <c r="N46" s="408"/>
      <c r="O46" s="410"/>
      <c r="P46" s="411"/>
      <c r="Q46" s="13"/>
    </row>
    <row r="47" spans="1:17" ht="15.75">
      <c r="A47" s="13"/>
      <c r="B47" s="41"/>
      <c r="C47" s="12"/>
      <c r="D47" s="12" t="s">
        <v>196</v>
      </c>
      <c r="E47" s="12"/>
      <c r="F47" s="12"/>
      <c r="G47" s="12"/>
      <c r="H47" s="12"/>
      <c r="I47" s="12"/>
      <c r="J47" s="12"/>
      <c r="K47" s="12"/>
      <c r="L47" s="12"/>
      <c r="M47" s="12"/>
      <c r="N47" s="12"/>
      <c r="Q47" s="13"/>
    </row>
    <row r="48" spans="1:17" ht="18" customHeight="1">
      <c r="A48" s="12"/>
      <c r="B48" s="766" t="s">
        <v>295</v>
      </c>
      <c r="C48" s="12"/>
      <c r="D48" s="12"/>
      <c r="E48" s="12"/>
      <c r="F48" s="12"/>
      <c r="G48" s="12"/>
      <c r="H48" s="12"/>
      <c r="I48" s="13"/>
      <c r="J48" s="12"/>
      <c r="K48" s="12"/>
      <c r="L48" s="12"/>
      <c r="M48" s="12"/>
      <c r="N48" s="12"/>
      <c r="Q48" s="13"/>
    </row>
    <row r="49" spans="1:17" ht="15.75">
      <c r="A49" s="12"/>
      <c r="C49" s="12"/>
      <c r="D49" s="12"/>
      <c r="E49" s="12"/>
      <c r="F49" s="12"/>
      <c r="G49" s="12"/>
      <c r="H49" s="12"/>
      <c r="I49" s="661"/>
      <c r="J49" s="12"/>
      <c r="K49" s="12"/>
      <c r="L49" s="13"/>
      <c r="M49" s="12"/>
      <c r="N49" s="12"/>
      <c r="Q49" s="13"/>
    </row>
    <row r="50" spans="12:17" ht="15.75">
      <c r="L50" s="661"/>
      <c r="N50" s="5"/>
      <c r="Q50" s="13"/>
    </row>
    <row r="51" ht="15.75">
      <c r="Q51" s="13"/>
    </row>
    <row r="52" ht="15.75">
      <c r="Q52" s="13"/>
    </row>
    <row r="53" ht="15.75">
      <c r="Q53" s="13"/>
    </row>
    <row r="54" ht="15.75">
      <c r="Q54" s="13"/>
    </row>
    <row r="55" ht="15.75">
      <c r="Q55" s="13"/>
    </row>
    <row r="56" ht="15.75">
      <c r="Q56" s="13"/>
    </row>
    <row r="57" ht="15.75">
      <c r="Q57" s="13"/>
    </row>
    <row r="58" ht="15.75">
      <c r="Q58" s="13"/>
    </row>
    <row r="59" ht="15.75">
      <c r="Q59" s="13"/>
    </row>
    <row r="60" ht="15.75">
      <c r="Q60" s="13"/>
    </row>
    <row r="61" ht="15.75">
      <c r="Q61" s="13"/>
    </row>
    <row r="62" ht="15.75">
      <c r="Q62" s="13"/>
    </row>
    <row r="63" ht="15.75">
      <c r="Q63" s="13"/>
    </row>
    <row r="64" ht="15.75">
      <c r="Q64" s="13"/>
    </row>
    <row r="65" ht="15.75">
      <c r="Q65" s="13"/>
    </row>
    <row r="66" ht="15.75">
      <c r="Q66" s="13"/>
    </row>
    <row r="67" ht="15.75">
      <c r="Q67" s="13"/>
    </row>
    <row r="68" ht="15.75">
      <c r="Q68" s="13"/>
    </row>
    <row r="69" ht="15.75">
      <c r="Q69" s="13"/>
    </row>
    <row r="70" ht="15.75">
      <c r="Q70" s="13"/>
    </row>
    <row r="71" ht="15.75">
      <c r="Q71" s="13"/>
    </row>
    <row r="72" ht="15.75">
      <c r="Q72" s="13"/>
    </row>
    <row r="73" ht="15.75">
      <c r="Q73" s="13"/>
    </row>
    <row r="74" ht="15.75">
      <c r="Q74" s="13"/>
    </row>
    <row r="75" ht="15.75">
      <c r="Q75" s="13"/>
    </row>
    <row r="76" ht="15.75">
      <c r="Q76" s="13"/>
    </row>
    <row r="77" ht="15.75">
      <c r="Q77" s="13"/>
    </row>
  </sheetData>
  <mergeCells count="4">
    <mergeCell ref="G8:J8"/>
    <mergeCell ref="E8:F8"/>
    <mergeCell ref="A20:D20"/>
    <mergeCell ref="C21:D21"/>
  </mergeCells>
  <printOptions horizontalCentered="1"/>
  <pageMargins left="0.5" right="0.5" top="0.5" bottom="0.25" header="0.5" footer="0.5"/>
  <pageSetup horizontalDpi="600" verticalDpi="600" orientation="landscape" scale="65" r:id="rId3"/>
  <headerFooter alignWithMargins="0">
    <oddFooter>&amp;C&amp;"Times New Roman,Regular"Exhibit L - Summary of Requirements by Object Class</oddFooter>
  </headerFooter>
  <legacyDrawing r:id="rId2"/>
</worksheet>
</file>

<file path=xl/worksheets/sheet13.xml><?xml version="1.0" encoding="utf-8"?>
<worksheet xmlns="http://schemas.openxmlformats.org/spreadsheetml/2006/main" xmlns:r="http://schemas.openxmlformats.org/officeDocument/2006/relationships">
  <dimension ref="A1:J4"/>
  <sheetViews>
    <sheetView workbookViewId="0" topLeftCell="A1">
      <selection activeCell="B22" sqref="B22"/>
    </sheetView>
  </sheetViews>
  <sheetFormatPr defaultColWidth="8.88671875" defaultRowHeight="15"/>
  <sheetData>
    <row r="1" ht="15.75">
      <c r="A1" s="434" t="s">
        <v>190</v>
      </c>
    </row>
    <row r="2" spans="1:10" ht="20.25">
      <c r="A2" s="51"/>
      <c r="B2" s="496"/>
      <c r="C2" s="496"/>
      <c r="D2" s="496"/>
      <c r="E2" s="496"/>
      <c r="F2" s="496"/>
      <c r="G2" s="496"/>
      <c r="H2" s="496"/>
      <c r="I2" s="496"/>
      <c r="J2" s="496"/>
    </row>
    <row r="3" spans="1:10" ht="20.25">
      <c r="A3" s="711" t="s">
        <v>106</v>
      </c>
      <c r="B3" s="712"/>
      <c r="C3" s="712"/>
      <c r="D3" s="712"/>
      <c r="E3" s="712"/>
      <c r="F3" s="712"/>
      <c r="G3" s="712"/>
      <c r="H3" s="496"/>
      <c r="I3" s="496"/>
      <c r="J3" s="496"/>
    </row>
    <row r="4" spans="1:10" ht="20.25">
      <c r="A4" s="51"/>
      <c r="B4" s="496"/>
      <c r="C4" s="496"/>
      <c r="D4" s="496"/>
      <c r="E4" s="496"/>
      <c r="F4" s="496"/>
      <c r="G4" s="496"/>
      <c r="H4" s="496"/>
      <c r="I4" s="496"/>
      <c r="J4" s="496"/>
    </row>
  </sheetData>
  <printOptions/>
  <pageMargins left="0.75" right="0.75" top="1" bottom="1" header="0.5" footer="0.5"/>
  <pageSetup horizontalDpi="600" verticalDpi="600" orientation="landscape" r:id="rId1"/>
  <headerFooter alignWithMargins="0">
    <oddFooter>&amp;CExhibit M - Status of Congressionally Requested Studies, Reports, and Evaluations</oddFooter>
  </headerFooter>
</worksheet>
</file>

<file path=xl/worksheets/sheet2.xml><?xml version="1.0" encoding="utf-8"?>
<worksheet xmlns="http://schemas.openxmlformats.org/spreadsheetml/2006/main" xmlns:r="http://schemas.openxmlformats.org/officeDocument/2006/relationships">
  <dimension ref="A1:BJ92"/>
  <sheetViews>
    <sheetView showGridLines="0" showOutlineSymbols="0" zoomScale="50" zoomScaleNormal="50" zoomScaleSheetLayoutView="50" workbookViewId="0" topLeftCell="A1">
      <selection activeCell="A26" sqref="A26"/>
    </sheetView>
  </sheetViews>
  <sheetFormatPr defaultColWidth="8.88671875" defaultRowHeight="15"/>
  <cols>
    <col min="1" max="1" width="2.5546875" style="8" customWidth="1"/>
    <col min="2" max="2" width="3.21484375" style="8" customWidth="1"/>
    <col min="3" max="3" width="24.99609375" style="8" customWidth="1"/>
    <col min="4" max="4" width="8.6640625" style="8" customWidth="1"/>
    <col min="5" max="5" width="1.66796875" style="8" customWidth="1"/>
    <col min="6" max="6" width="1.99609375" style="8" customWidth="1"/>
    <col min="7" max="7" width="3.77734375" style="8" customWidth="1"/>
    <col min="8" max="8" width="7.5546875" style="13" customWidth="1"/>
    <col min="9" max="9" width="6.88671875" style="13" customWidth="1"/>
    <col min="10" max="10" width="10.6640625" style="13" customWidth="1"/>
    <col min="11" max="11" width="1.66796875" style="13" customWidth="1"/>
    <col min="12" max="12" width="7.21484375" style="13" customWidth="1"/>
    <col min="13" max="13" width="7.3359375" style="13" customWidth="1"/>
    <col min="14" max="14" width="10.21484375" style="13" customWidth="1"/>
    <col min="15" max="15" width="1.88671875" style="13" customWidth="1"/>
    <col min="16" max="17" width="5.6640625" style="13" customWidth="1"/>
    <col min="18" max="18" width="8.99609375" style="13" customWidth="1"/>
    <col min="19" max="19" width="1.66796875" style="13" customWidth="1"/>
    <col min="20" max="21" width="6.99609375" style="13" customWidth="1"/>
    <col min="22" max="22" width="11.3359375" style="13" customWidth="1"/>
    <col min="23" max="23" width="1.66796875" style="13" customWidth="1"/>
    <col min="24" max="25" width="5.6640625" style="13" customWidth="1"/>
    <col min="26" max="26" width="8.5546875" style="13" customWidth="1"/>
    <col min="27" max="27" width="1.66796875" style="13" customWidth="1"/>
    <col min="28" max="28" width="6.10546875" style="13" customWidth="1"/>
    <col min="29" max="29" width="5.6640625" style="13" customWidth="1"/>
    <col min="30" max="30" width="6.99609375" style="13" customWidth="1"/>
    <col min="31" max="31" width="1.66796875" style="13" hidden="1" customWidth="1"/>
    <col min="32" max="32" width="9.5546875" style="13" customWidth="1"/>
    <col min="33" max="33" width="7.5546875" style="13" customWidth="1"/>
    <col min="34" max="34" width="10.5546875" style="13" customWidth="1"/>
    <col min="35" max="35" width="3.3359375" style="13" hidden="1" customWidth="1"/>
    <col min="36" max="36" width="0.23046875" style="13" hidden="1" customWidth="1"/>
    <col min="37" max="37" width="8.4453125" style="13" hidden="1" customWidth="1"/>
    <col min="38" max="38" width="7.99609375" style="13" hidden="1" customWidth="1"/>
    <col min="39" max="40" width="5.6640625" style="8" customWidth="1"/>
    <col min="41" max="41" width="7.6640625" style="8" customWidth="1"/>
    <col min="42" max="16384" width="9.6640625" style="8" customWidth="1"/>
  </cols>
  <sheetData>
    <row r="1" ht="22.5">
      <c r="A1" s="207" t="s">
        <v>7</v>
      </c>
    </row>
    <row r="3" spans="1:39" ht="22.5">
      <c r="A3" s="205" t="s">
        <v>181</v>
      </c>
      <c r="B3" s="10"/>
      <c r="C3" s="10"/>
      <c r="D3" s="10"/>
      <c r="E3" s="10"/>
      <c r="F3" s="10"/>
      <c r="G3" s="10"/>
      <c r="H3" s="15"/>
      <c r="I3" s="15"/>
      <c r="J3" s="15"/>
      <c r="K3" s="15"/>
      <c r="L3" s="15"/>
      <c r="M3" s="15"/>
      <c r="N3" s="15"/>
      <c r="O3" s="15"/>
      <c r="P3" s="15"/>
      <c r="Q3" s="16"/>
      <c r="R3" s="15"/>
      <c r="S3" s="15"/>
      <c r="T3" s="15"/>
      <c r="U3" s="15"/>
      <c r="V3" s="15"/>
      <c r="W3" s="15"/>
      <c r="X3" s="15"/>
      <c r="Y3" s="15"/>
      <c r="Z3" s="15"/>
      <c r="AA3" s="15"/>
      <c r="AB3" s="15"/>
      <c r="AC3" s="15"/>
      <c r="AD3" s="15"/>
      <c r="AE3" s="15"/>
      <c r="AF3" s="15"/>
      <c r="AG3" s="15"/>
      <c r="AH3" s="15"/>
      <c r="AI3" s="15"/>
      <c r="AJ3" s="15"/>
      <c r="AK3" s="15"/>
      <c r="AL3" s="15"/>
      <c r="AM3" s="9"/>
    </row>
    <row r="4" spans="1:39" ht="23.25">
      <c r="A4" s="206" t="s">
        <v>266</v>
      </c>
      <c r="B4" s="10"/>
      <c r="C4" s="10"/>
      <c r="D4" s="10"/>
      <c r="E4" s="10"/>
      <c r="F4" s="10"/>
      <c r="G4" s="10"/>
      <c r="H4" s="15"/>
      <c r="I4" s="15"/>
      <c r="J4" s="15"/>
      <c r="K4" s="15"/>
      <c r="L4" s="15"/>
      <c r="M4" s="15"/>
      <c r="N4" s="15"/>
      <c r="O4" s="15"/>
      <c r="P4" s="15"/>
      <c r="Q4" s="16"/>
      <c r="R4" s="15"/>
      <c r="S4" s="15"/>
      <c r="T4" s="15"/>
      <c r="U4" s="15"/>
      <c r="V4" s="15"/>
      <c r="W4" s="15"/>
      <c r="X4" s="15"/>
      <c r="Y4" s="15"/>
      <c r="Z4" s="15"/>
      <c r="AA4" s="15"/>
      <c r="AB4" s="15"/>
      <c r="AC4" s="15"/>
      <c r="AD4" s="15"/>
      <c r="AE4" s="15"/>
      <c r="AF4" s="15"/>
      <c r="AG4" s="15"/>
      <c r="AH4" s="15"/>
      <c r="AI4" s="15"/>
      <c r="AJ4" s="15"/>
      <c r="AK4" s="15"/>
      <c r="AL4" s="15"/>
      <c r="AM4" s="9"/>
    </row>
    <row r="5" spans="1:39" ht="23.25">
      <c r="A5" s="206" t="s">
        <v>164</v>
      </c>
      <c r="B5" s="10"/>
      <c r="C5" s="10"/>
      <c r="D5" s="10"/>
      <c r="E5" s="10"/>
      <c r="F5" s="10"/>
      <c r="G5" s="10"/>
      <c r="H5" s="15"/>
      <c r="I5" s="15"/>
      <c r="J5" s="15"/>
      <c r="K5" s="15"/>
      <c r="L5" s="15"/>
      <c r="M5" s="15"/>
      <c r="N5" s="15"/>
      <c r="O5" s="15"/>
      <c r="P5" s="15"/>
      <c r="Q5" s="16"/>
      <c r="R5" s="15"/>
      <c r="S5" s="15"/>
      <c r="T5" s="15"/>
      <c r="U5" s="15"/>
      <c r="V5" s="15"/>
      <c r="W5" s="15"/>
      <c r="X5" s="15"/>
      <c r="Y5" s="15"/>
      <c r="Z5" s="15"/>
      <c r="AA5" s="15"/>
      <c r="AB5" s="15"/>
      <c r="AC5" s="15"/>
      <c r="AD5" s="15"/>
      <c r="AE5" s="15"/>
      <c r="AF5" s="15"/>
      <c r="AG5" s="15"/>
      <c r="AH5" s="15"/>
      <c r="AI5" s="15"/>
      <c r="AJ5" s="15"/>
      <c r="AK5" s="15"/>
      <c r="AL5" s="15"/>
      <c r="AM5" s="9"/>
    </row>
    <row r="6" spans="1:39" ht="23.25">
      <c r="A6" s="206" t="s">
        <v>163</v>
      </c>
      <c r="B6" s="10"/>
      <c r="C6" s="10"/>
      <c r="D6" s="10"/>
      <c r="E6" s="10"/>
      <c r="F6" s="10"/>
      <c r="G6" s="10"/>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9"/>
    </row>
    <row r="7" spans="1:39" ht="23.25">
      <c r="A7" s="206"/>
      <c r="B7" s="10"/>
      <c r="C7" s="10"/>
      <c r="D7" s="10"/>
      <c r="E7" s="10"/>
      <c r="F7" s="10"/>
      <c r="G7" s="10"/>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9"/>
    </row>
    <row r="8" spans="1:39" ht="23.25">
      <c r="A8" s="206"/>
      <c r="B8" s="10"/>
      <c r="C8" s="10"/>
      <c r="D8" s="10"/>
      <c r="E8" s="10"/>
      <c r="F8" s="10"/>
      <c r="G8" s="10"/>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9"/>
    </row>
    <row r="9" spans="1:39" ht="15.75">
      <c r="A9" s="139"/>
      <c r="B9" s="10"/>
      <c r="C9" s="10"/>
      <c r="D9" s="10"/>
      <c r="E9" s="10"/>
      <c r="F9" s="10"/>
      <c r="G9" s="10"/>
      <c r="H9" s="15"/>
      <c r="I9" s="15"/>
      <c r="J9" s="15"/>
      <c r="K9" s="15"/>
      <c r="L9" s="15"/>
      <c r="M9" s="15"/>
      <c r="N9" s="15"/>
      <c r="O9" s="15"/>
      <c r="P9" s="15"/>
      <c r="Q9" s="15"/>
      <c r="R9" s="15"/>
      <c r="S9" s="15"/>
      <c r="T9" s="15"/>
      <c r="U9" s="15"/>
      <c r="V9" s="15"/>
      <c r="W9" s="15"/>
      <c r="X9" s="15"/>
      <c r="Y9" s="15"/>
      <c r="Z9" s="15"/>
      <c r="AA9" s="15"/>
      <c r="AB9" s="15"/>
      <c r="AC9" s="15"/>
      <c r="AD9" s="15"/>
      <c r="AE9" s="15"/>
      <c r="AF9" s="777" t="s">
        <v>212</v>
      </c>
      <c r="AG9" s="778"/>
      <c r="AH9" s="779"/>
      <c r="AI9" s="383"/>
      <c r="AJ9" s="777" t="s">
        <v>182</v>
      </c>
      <c r="AK9" s="778"/>
      <c r="AL9" s="779"/>
      <c r="AM9" s="9"/>
    </row>
    <row r="10" spans="1:39" ht="15.75">
      <c r="A10" s="139"/>
      <c r="B10" s="10"/>
      <c r="C10" s="10"/>
      <c r="D10" s="10"/>
      <c r="E10" s="10"/>
      <c r="F10" s="10"/>
      <c r="G10" s="10"/>
      <c r="H10" s="15"/>
      <c r="I10" s="15"/>
      <c r="J10" s="15"/>
      <c r="K10" s="15"/>
      <c r="L10" s="15"/>
      <c r="M10" s="15"/>
      <c r="N10" s="15"/>
      <c r="O10" s="15"/>
      <c r="P10" s="15"/>
      <c r="Q10" s="15"/>
      <c r="R10" s="15"/>
      <c r="S10" s="15"/>
      <c r="T10" s="15"/>
      <c r="U10" s="15"/>
      <c r="V10" s="15"/>
      <c r="W10" s="15"/>
      <c r="X10" s="15"/>
      <c r="Y10" s="15"/>
      <c r="Z10" s="15"/>
      <c r="AA10" s="15"/>
      <c r="AB10" s="15"/>
      <c r="AC10" s="15"/>
      <c r="AD10" s="15"/>
      <c r="AE10" s="15"/>
      <c r="AF10" s="385"/>
      <c r="AG10" s="386"/>
      <c r="AH10" s="387"/>
      <c r="AI10" s="388"/>
      <c r="AJ10" s="385"/>
      <c r="AK10" s="386"/>
      <c r="AL10" s="387"/>
      <c r="AM10" s="9"/>
    </row>
    <row r="11" spans="1:39" ht="15.75">
      <c r="A11" s="11"/>
      <c r="B11" s="11"/>
      <c r="C11" s="11"/>
      <c r="D11" s="11"/>
      <c r="E11" s="11"/>
      <c r="F11" s="11"/>
      <c r="G11" s="11"/>
      <c r="H11" s="426"/>
      <c r="I11" s="426"/>
      <c r="J11" s="426"/>
      <c r="K11" s="426"/>
      <c r="L11" s="426"/>
      <c r="M11" s="426"/>
      <c r="N11" s="426"/>
      <c r="O11" s="426"/>
      <c r="P11" s="426"/>
      <c r="Q11" s="426"/>
      <c r="R11" s="426"/>
      <c r="S11" s="426"/>
      <c r="T11" s="426"/>
      <c r="U11" s="426"/>
      <c r="V11" s="426"/>
      <c r="W11" s="426"/>
      <c r="X11" s="426"/>
      <c r="Y11" s="426"/>
      <c r="Z11" s="426"/>
      <c r="AA11" s="426"/>
      <c r="AB11" s="426"/>
      <c r="AC11" s="426"/>
      <c r="AD11" s="189"/>
      <c r="AE11" s="190"/>
      <c r="AF11" s="201" t="s">
        <v>198</v>
      </c>
      <c r="AG11" s="204"/>
      <c r="AH11" s="204"/>
      <c r="AI11" s="191"/>
      <c r="AJ11" s="201" t="s">
        <v>198</v>
      </c>
      <c r="AK11" s="204"/>
      <c r="AL11" s="198"/>
      <c r="AM11" s="9"/>
    </row>
    <row r="12" spans="1:39" ht="16.5" thickBot="1">
      <c r="A12" s="438"/>
      <c r="B12" s="194"/>
      <c r="C12" s="194"/>
      <c r="D12" s="194"/>
      <c r="E12" s="194"/>
      <c r="F12" s="194"/>
      <c r="G12" s="194"/>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202" t="s">
        <v>195</v>
      </c>
      <c r="AG12" s="202" t="s">
        <v>37</v>
      </c>
      <c r="AH12" s="384" t="s">
        <v>197</v>
      </c>
      <c r="AI12" s="196"/>
      <c r="AJ12" s="202" t="s">
        <v>195</v>
      </c>
      <c r="AK12" s="202" t="s">
        <v>37</v>
      </c>
      <c r="AL12" s="199" t="s">
        <v>197</v>
      </c>
      <c r="AM12" s="9"/>
    </row>
    <row r="13" spans="1:39" ht="9" customHeight="1">
      <c r="A13" s="422"/>
      <c r="B13" s="423"/>
      <c r="C13" s="423"/>
      <c r="D13" s="423"/>
      <c r="E13" s="423"/>
      <c r="F13" s="423"/>
      <c r="G13" s="423"/>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5"/>
      <c r="AG13" s="425"/>
      <c r="AH13" s="519"/>
      <c r="AJ13" s="203"/>
      <c r="AK13" s="203"/>
      <c r="AL13" s="189"/>
      <c r="AM13" s="9"/>
    </row>
    <row r="14" spans="1:62" s="532" customFormat="1" ht="18" customHeight="1">
      <c r="A14" s="520" t="s">
        <v>15</v>
      </c>
      <c r="B14" s="522"/>
      <c r="C14" s="523"/>
      <c r="D14" s="523"/>
      <c r="E14" s="523"/>
      <c r="F14" s="523"/>
      <c r="G14" s="523"/>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5">
        <v>566</v>
      </c>
      <c r="AG14" s="525">
        <v>518</v>
      </c>
      <c r="AH14" s="526">
        <v>80507</v>
      </c>
      <c r="AI14" s="527"/>
      <c r="AJ14" s="528"/>
      <c r="AK14" s="528"/>
      <c r="AL14" s="529">
        <v>0</v>
      </c>
      <c r="AM14" s="530"/>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row>
    <row r="15" spans="1:62" s="541" customFormat="1" ht="18" customHeight="1">
      <c r="A15" s="533" t="s">
        <v>287</v>
      </c>
      <c r="B15" s="534"/>
      <c r="C15" s="535"/>
      <c r="D15" s="535"/>
      <c r="E15" s="535"/>
      <c r="F15" s="535"/>
      <c r="G15" s="535"/>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7">
        <v>0</v>
      </c>
      <c r="AG15" s="537">
        <v>0</v>
      </c>
      <c r="AH15" s="537">
        <v>0</v>
      </c>
      <c r="AI15" s="536"/>
      <c r="AJ15" s="539"/>
      <c r="AK15" s="539"/>
      <c r="AL15" s="540"/>
      <c r="AM15" s="530"/>
      <c r="AN15" s="531"/>
      <c r="AO15" s="531"/>
      <c r="AP15" s="531"/>
      <c r="AQ15" s="531"/>
      <c r="AR15" s="531"/>
      <c r="AS15" s="531"/>
      <c r="AT15" s="531"/>
      <c r="AU15" s="531"/>
      <c r="AV15" s="531"/>
      <c r="AW15" s="531"/>
      <c r="AX15" s="531"/>
      <c r="AY15" s="531"/>
      <c r="AZ15" s="531"/>
      <c r="BA15" s="531"/>
      <c r="BB15" s="531"/>
      <c r="BC15" s="531"/>
      <c r="BD15" s="531"/>
      <c r="BE15" s="531"/>
      <c r="BF15" s="531"/>
      <c r="BG15" s="531"/>
      <c r="BH15" s="531"/>
      <c r="BI15" s="531"/>
      <c r="BJ15" s="531"/>
    </row>
    <row r="16" spans="1:39" s="531" customFormat="1" ht="18" customHeight="1">
      <c r="A16" s="542" t="s">
        <v>253</v>
      </c>
      <c r="B16" s="534"/>
      <c r="C16" s="535"/>
      <c r="D16" s="535"/>
      <c r="E16" s="535"/>
      <c r="F16" s="535"/>
      <c r="G16" s="535"/>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7">
        <f>SUM(AF14:AF15)</f>
        <v>566</v>
      </c>
      <c r="AG16" s="537">
        <f>SUM(AG14:AG15)</f>
        <v>518</v>
      </c>
      <c r="AH16" s="543">
        <f>SUM(AH14:AH15)</f>
        <v>80507</v>
      </c>
      <c r="AI16" s="536"/>
      <c r="AJ16" s="539"/>
      <c r="AK16" s="539"/>
      <c r="AL16" s="540"/>
      <c r="AM16" s="530"/>
    </row>
    <row r="17" spans="1:39" s="531" customFormat="1" ht="18" customHeight="1">
      <c r="A17" s="542"/>
      <c r="B17" s="534"/>
      <c r="C17" s="535"/>
      <c r="D17" s="535"/>
      <c r="E17" s="535"/>
      <c r="F17" s="535"/>
      <c r="G17" s="535"/>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7"/>
      <c r="AG17" s="537"/>
      <c r="AH17" s="543"/>
      <c r="AI17" s="536"/>
      <c r="AJ17" s="539"/>
      <c r="AK17" s="539"/>
      <c r="AL17" s="540"/>
      <c r="AM17" s="530"/>
    </row>
    <row r="18" spans="1:39" s="531" customFormat="1" ht="18" customHeight="1">
      <c r="A18" s="542" t="s">
        <v>273</v>
      </c>
      <c r="B18" s="534"/>
      <c r="C18" s="535"/>
      <c r="D18" s="535"/>
      <c r="E18" s="535"/>
      <c r="F18" s="535"/>
      <c r="G18" s="535"/>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7">
        <v>595</v>
      </c>
      <c r="AG18" s="537">
        <v>531</v>
      </c>
      <c r="AH18" s="543">
        <v>87691</v>
      </c>
      <c r="AI18" s="536"/>
      <c r="AJ18" s="539"/>
      <c r="AK18" s="539"/>
      <c r="AL18" s="540"/>
      <c r="AM18" s="530"/>
    </row>
    <row r="19" spans="1:39" s="531" customFormat="1" ht="18" customHeight="1">
      <c r="A19" s="542" t="s">
        <v>274</v>
      </c>
      <c r="B19" s="534"/>
      <c r="C19" s="535"/>
      <c r="D19" s="535"/>
      <c r="E19" s="535"/>
      <c r="F19" s="535"/>
      <c r="G19" s="535"/>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7">
        <v>566</v>
      </c>
      <c r="AG19" s="537">
        <v>531</v>
      </c>
      <c r="AH19" s="543">
        <v>80507</v>
      </c>
      <c r="AI19" s="536"/>
      <c r="AJ19" s="539"/>
      <c r="AK19" s="539"/>
      <c r="AL19" s="540"/>
      <c r="AM19" s="530"/>
    </row>
    <row r="20" spans="1:39" s="531" customFormat="1" ht="18" customHeight="1">
      <c r="A20" s="542"/>
      <c r="B20" s="534"/>
      <c r="C20" s="535"/>
      <c r="D20" s="535"/>
      <c r="E20" s="535"/>
      <c r="F20" s="535"/>
      <c r="G20" s="535"/>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7"/>
      <c r="AG20" s="537"/>
      <c r="AH20" s="538"/>
      <c r="AI20" s="536"/>
      <c r="AJ20" s="539"/>
      <c r="AK20" s="539"/>
      <c r="AL20" s="540"/>
      <c r="AM20" s="530"/>
    </row>
    <row r="21" spans="1:61" s="532" customFormat="1" ht="18" customHeight="1">
      <c r="A21" s="544" t="s">
        <v>237</v>
      </c>
      <c r="B21" s="541"/>
      <c r="C21" s="545"/>
      <c r="D21" s="545"/>
      <c r="E21" s="545"/>
      <c r="F21" s="545"/>
      <c r="G21" s="545"/>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37">
        <v>595</v>
      </c>
      <c r="AG21" s="537">
        <v>531</v>
      </c>
      <c r="AH21" s="543">
        <v>82621</v>
      </c>
      <c r="AI21" s="546"/>
      <c r="AJ21" s="537"/>
      <c r="AK21" s="537"/>
      <c r="AL21" s="547"/>
      <c r="AM21" s="530"/>
      <c r="AN21" s="531"/>
      <c r="AO21" s="531"/>
      <c r="AP21" s="531"/>
      <c r="AQ21" s="531"/>
      <c r="AR21" s="531"/>
      <c r="AS21" s="531"/>
      <c r="AT21" s="531"/>
      <c r="AU21" s="531"/>
      <c r="AV21" s="531"/>
      <c r="AW21" s="531"/>
      <c r="AX21" s="531"/>
      <c r="AY21" s="531"/>
      <c r="AZ21" s="531"/>
      <c r="BA21" s="531"/>
      <c r="BB21" s="531"/>
      <c r="BC21" s="531"/>
      <c r="BD21" s="531"/>
      <c r="BE21" s="531"/>
      <c r="BF21" s="531"/>
      <c r="BG21" s="531"/>
      <c r="BH21" s="531"/>
      <c r="BI21" s="531"/>
    </row>
    <row r="22" spans="1:39" s="541" customFormat="1" ht="18" customHeight="1">
      <c r="A22" s="542" t="s">
        <v>276</v>
      </c>
      <c r="C22" s="545"/>
      <c r="D22" s="545"/>
      <c r="E22" s="545"/>
      <c r="F22" s="545"/>
      <c r="G22" s="545"/>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37">
        <v>0</v>
      </c>
      <c r="AG22" s="537">
        <v>0</v>
      </c>
      <c r="AH22" s="543">
        <v>0</v>
      </c>
      <c r="AI22" s="546"/>
      <c r="AJ22" s="537"/>
      <c r="AK22" s="537"/>
      <c r="AL22" s="547"/>
      <c r="AM22" s="548"/>
    </row>
    <row r="23" spans="1:39" s="531" customFormat="1" ht="18" customHeight="1">
      <c r="A23" s="542" t="s">
        <v>254</v>
      </c>
      <c r="B23" s="534"/>
      <c r="C23" s="535"/>
      <c r="D23" s="535"/>
      <c r="E23" s="535"/>
      <c r="F23" s="535"/>
      <c r="G23" s="535"/>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7">
        <f>SUM(AF21:AF22)</f>
        <v>595</v>
      </c>
      <c r="AG23" s="537">
        <f>SUM(AG21:AG22)</f>
        <v>531</v>
      </c>
      <c r="AH23" s="537">
        <f>SUM(AH21:AH22)</f>
        <v>82621</v>
      </c>
      <c r="AI23" s="536"/>
      <c r="AJ23" s="539"/>
      <c r="AK23" s="539"/>
      <c r="AL23" s="540"/>
      <c r="AM23" s="530"/>
    </row>
    <row r="24" spans="1:39" s="531" customFormat="1" ht="18" customHeight="1">
      <c r="A24" s="542"/>
      <c r="B24" s="534"/>
      <c r="C24" s="535"/>
      <c r="D24" s="535"/>
      <c r="E24" s="535"/>
      <c r="F24" s="535"/>
      <c r="G24" s="535"/>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7"/>
      <c r="AG24" s="537"/>
      <c r="AH24" s="538"/>
      <c r="AI24" s="536"/>
      <c r="AJ24" s="539"/>
      <c r="AK24" s="539"/>
      <c r="AL24" s="540"/>
      <c r="AM24" s="530"/>
    </row>
    <row r="25" spans="1:61" s="532" customFormat="1" ht="18" customHeight="1">
      <c r="A25" s="542" t="s">
        <v>91</v>
      </c>
      <c r="B25" s="541"/>
      <c r="C25" s="545"/>
      <c r="D25" s="545"/>
      <c r="E25" s="545"/>
      <c r="F25" s="545"/>
      <c r="G25" s="545"/>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37"/>
      <c r="AG25" s="537"/>
      <c r="AH25" s="543">
        <v>478</v>
      </c>
      <c r="AI25" s="546"/>
      <c r="AJ25" s="537"/>
      <c r="AK25" s="537"/>
      <c r="AL25" s="547"/>
      <c r="AM25" s="530"/>
      <c r="AN25" s="531"/>
      <c r="AO25" s="531"/>
      <c r="AP25" s="531"/>
      <c r="AQ25" s="531"/>
      <c r="AR25" s="531"/>
      <c r="AS25" s="531"/>
      <c r="AT25" s="531"/>
      <c r="AU25" s="531"/>
      <c r="AV25" s="531"/>
      <c r="AW25" s="531"/>
      <c r="AX25" s="531"/>
      <c r="AY25" s="531"/>
      <c r="AZ25" s="531"/>
      <c r="BA25" s="531"/>
      <c r="BB25" s="531"/>
      <c r="BC25" s="531"/>
      <c r="BD25" s="531"/>
      <c r="BE25" s="531"/>
      <c r="BF25" s="531"/>
      <c r="BG25" s="531"/>
      <c r="BH25" s="531"/>
      <c r="BI25" s="531"/>
    </row>
    <row r="26" spans="1:61" s="532" customFormat="1" ht="18" customHeight="1">
      <c r="A26" s="542"/>
      <c r="B26" s="541"/>
      <c r="C26" s="549" t="s">
        <v>215</v>
      </c>
      <c r="D26" s="545"/>
      <c r="E26" s="545"/>
      <c r="F26" s="545"/>
      <c r="G26" s="545"/>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37">
        <v>0</v>
      </c>
      <c r="AG26" s="537">
        <v>0</v>
      </c>
      <c r="AH26" s="543">
        <v>0</v>
      </c>
      <c r="AI26" s="546"/>
      <c r="AJ26" s="537"/>
      <c r="AK26" s="537"/>
      <c r="AL26" s="547"/>
      <c r="AM26" s="530"/>
      <c r="AN26" s="531"/>
      <c r="AO26" s="531"/>
      <c r="AP26" s="531"/>
      <c r="AQ26" s="531"/>
      <c r="AR26" s="531"/>
      <c r="AS26" s="531"/>
      <c r="AT26" s="531"/>
      <c r="AU26" s="531"/>
      <c r="AV26" s="531"/>
      <c r="AW26" s="531"/>
      <c r="AX26" s="531"/>
      <c r="AY26" s="531"/>
      <c r="AZ26" s="531"/>
      <c r="BA26" s="531"/>
      <c r="BB26" s="531"/>
      <c r="BC26" s="531"/>
      <c r="BD26" s="531"/>
      <c r="BE26" s="531"/>
      <c r="BF26" s="531"/>
      <c r="BG26" s="531"/>
      <c r="BH26" s="531"/>
      <c r="BI26" s="531"/>
    </row>
    <row r="27" spans="1:61" s="532" customFormat="1" ht="18" customHeight="1">
      <c r="A27" s="542" t="s">
        <v>131</v>
      </c>
      <c r="B27" s="541"/>
      <c r="C27" s="550"/>
      <c r="D27" s="545"/>
      <c r="E27" s="545"/>
      <c r="F27" s="545"/>
      <c r="G27" s="545"/>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37">
        <f>SUM(AF25:AF26)</f>
        <v>0</v>
      </c>
      <c r="AG27" s="537">
        <f>SUM(AG25:AG26)</f>
        <v>0</v>
      </c>
      <c r="AH27" s="543">
        <f>SUM(AH25:AH26)</f>
        <v>478</v>
      </c>
      <c r="AI27" s="546"/>
      <c r="AJ27" s="537"/>
      <c r="AK27" s="537"/>
      <c r="AL27" s="547"/>
      <c r="AM27" s="551"/>
      <c r="AN27" s="531"/>
      <c r="AO27" s="531"/>
      <c r="AP27" s="531"/>
      <c r="AQ27" s="531"/>
      <c r="AR27" s="531"/>
      <c r="AS27" s="531"/>
      <c r="AT27" s="531"/>
      <c r="AU27" s="531"/>
      <c r="AV27" s="531"/>
      <c r="AW27" s="531"/>
      <c r="AX27" s="531"/>
      <c r="AY27" s="531"/>
      <c r="AZ27" s="531"/>
      <c r="BA27" s="531"/>
      <c r="BB27" s="531"/>
      <c r="BC27" s="531"/>
      <c r="BD27" s="531"/>
      <c r="BE27" s="531"/>
      <c r="BF27" s="531"/>
      <c r="BG27" s="531"/>
      <c r="BH27" s="531"/>
      <c r="BI27" s="531"/>
    </row>
    <row r="28" spans="1:39" s="532" customFormat="1" ht="18" customHeight="1">
      <c r="A28" s="542"/>
      <c r="B28" s="541"/>
      <c r="C28" s="545"/>
      <c r="D28" s="545"/>
      <c r="E28" s="545"/>
      <c r="F28" s="545"/>
      <c r="G28" s="545"/>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37"/>
      <c r="AG28" s="537"/>
      <c r="AH28" s="543"/>
      <c r="AI28" s="546"/>
      <c r="AJ28" s="537"/>
      <c r="AK28" s="537"/>
      <c r="AL28" s="547"/>
      <c r="AM28" s="552"/>
    </row>
    <row r="29" spans="1:39" s="532" customFormat="1" ht="18" customHeight="1">
      <c r="A29" s="542" t="s">
        <v>245</v>
      </c>
      <c r="B29" s="541"/>
      <c r="C29" s="545"/>
      <c r="D29" s="545"/>
      <c r="E29" s="545"/>
      <c r="F29" s="545"/>
      <c r="G29" s="545"/>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37"/>
      <c r="AG29" s="553"/>
      <c r="AH29" s="554"/>
      <c r="AI29" s="546"/>
      <c r="AJ29" s="537"/>
      <c r="AK29" s="537"/>
      <c r="AL29" s="547"/>
      <c r="AM29" s="552"/>
    </row>
    <row r="30" spans="1:39" s="532" customFormat="1" ht="18" customHeight="1">
      <c r="A30" s="542"/>
      <c r="B30" s="541" t="s">
        <v>30</v>
      </c>
      <c r="C30" s="545"/>
      <c r="D30" s="545" t="s">
        <v>196</v>
      </c>
      <c r="E30" s="545"/>
      <c r="F30" s="545"/>
      <c r="G30" s="545"/>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37"/>
      <c r="AG30" s="553"/>
      <c r="AH30" s="543"/>
      <c r="AI30" s="546"/>
      <c r="AJ30" s="537"/>
      <c r="AK30" s="537"/>
      <c r="AL30" s="547"/>
      <c r="AM30" s="552"/>
    </row>
    <row r="31" spans="1:39" s="532" customFormat="1" ht="18" customHeight="1">
      <c r="A31" s="542"/>
      <c r="B31" s="541"/>
      <c r="C31" s="555" t="s">
        <v>216</v>
      </c>
      <c r="D31" s="545"/>
      <c r="E31" s="545"/>
      <c r="F31" s="545"/>
      <c r="G31" s="545"/>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37"/>
      <c r="AG31" s="553"/>
      <c r="AH31" s="543">
        <v>1350</v>
      </c>
      <c r="AI31" s="546"/>
      <c r="AJ31" s="537"/>
      <c r="AK31" s="537"/>
      <c r="AL31" s="547"/>
      <c r="AM31" s="552"/>
    </row>
    <row r="32" spans="1:39" s="532" customFormat="1" ht="18" customHeight="1">
      <c r="A32" s="542"/>
      <c r="B32" s="541"/>
      <c r="C32" s="541" t="s">
        <v>292</v>
      </c>
      <c r="D32" s="545"/>
      <c r="E32" s="545"/>
      <c r="F32" s="545"/>
      <c r="G32" s="545"/>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37"/>
      <c r="AG32" s="553"/>
      <c r="AH32" s="543">
        <v>546</v>
      </c>
      <c r="AI32" s="546"/>
      <c r="AJ32" s="537"/>
      <c r="AK32" s="537"/>
      <c r="AL32" s="547"/>
      <c r="AM32" s="552"/>
    </row>
    <row r="33" spans="1:39" s="532" customFormat="1" ht="18" customHeight="1">
      <c r="A33" s="542"/>
      <c r="B33" s="541"/>
      <c r="C33" s="541" t="s">
        <v>213</v>
      </c>
      <c r="D33" s="545"/>
      <c r="E33" s="545"/>
      <c r="F33" s="545"/>
      <c r="G33" s="545"/>
      <c r="H33" s="546"/>
      <c r="I33" s="546"/>
      <c r="J33" s="546"/>
      <c r="K33" s="546"/>
      <c r="L33" s="546"/>
      <c r="M33" s="546"/>
      <c r="N33" s="546"/>
      <c r="O33" s="546"/>
      <c r="P33" s="546"/>
      <c r="Q33" s="546"/>
      <c r="R33" s="546"/>
      <c r="S33" s="546"/>
      <c r="T33" s="546"/>
      <c r="U33" s="546"/>
      <c r="V33" s="546"/>
      <c r="W33" s="546"/>
      <c r="X33" s="546"/>
      <c r="Y33" s="546"/>
      <c r="Z33" s="546"/>
      <c r="AA33" s="546"/>
      <c r="AB33" s="546"/>
      <c r="AC33" s="546"/>
      <c r="AD33" s="546"/>
      <c r="AE33" s="546"/>
      <c r="AF33" s="537"/>
      <c r="AG33" s="553">
        <v>16</v>
      </c>
      <c r="AH33" s="543">
        <v>1747</v>
      </c>
      <c r="AI33" s="546"/>
      <c r="AJ33" s="537"/>
      <c r="AK33" s="537"/>
      <c r="AL33" s="547"/>
      <c r="AM33" s="552"/>
    </row>
    <row r="34" spans="1:39" s="532" customFormat="1" ht="18" customHeight="1">
      <c r="A34" s="542"/>
      <c r="B34" s="541"/>
      <c r="C34" s="541" t="s">
        <v>214</v>
      </c>
      <c r="D34" s="545"/>
      <c r="E34" s="545"/>
      <c r="F34" s="545"/>
      <c r="G34" s="545"/>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37"/>
      <c r="AG34" s="553"/>
      <c r="AH34" s="543">
        <v>0</v>
      </c>
      <c r="AI34" s="546"/>
      <c r="AJ34" s="537"/>
      <c r="AK34" s="537"/>
      <c r="AL34" s="547"/>
      <c r="AM34" s="552"/>
    </row>
    <row r="35" spans="1:38" s="541" customFormat="1" ht="18" customHeight="1">
      <c r="A35" s="561"/>
      <c r="C35" s="541" t="s">
        <v>255</v>
      </c>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3"/>
      <c r="AG35" s="564"/>
      <c r="AH35" s="554">
        <v>449</v>
      </c>
      <c r="AI35" s="562"/>
      <c r="AJ35" s="562"/>
      <c r="AK35" s="562"/>
      <c r="AL35" s="562"/>
    </row>
    <row r="36" spans="1:38" s="541" customFormat="1" ht="18" customHeight="1">
      <c r="A36" s="561"/>
      <c r="C36" s="541" t="s">
        <v>256</v>
      </c>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3"/>
      <c r="AG36" s="564"/>
      <c r="AH36" s="554">
        <v>132</v>
      </c>
      <c r="AI36" s="562"/>
      <c r="AJ36" s="562"/>
      <c r="AK36" s="562"/>
      <c r="AL36" s="562"/>
    </row>
    <row r="37" spans="1:38" s="541" customFormat="1" ht="18" customHeight="1">
      <c r="A37" s="561"/>
      <c r="C37" s="541" t="s">
        <v>257</v>
      </c>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3"/>
      <c r="AG37" s="564"/>
      <c r="AH37" s="554">
        <v>129</v>
      </c>
      <c r="AI37" s="562"/>
      <c r="AJ37" s="562"/>
      <c r="AK37" s="562"/>
      <c r="AL37" s="562"/>
    </row>
    <row r="38" spans="1:38" s="541" customFormat="1" ht="18" customHeight="1">
      <c r="A38" s="561"/>
      <c r="C38" s="541" t="s">
        <v>258</v>
      </c>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3"/>
      <c r="AG38" s="564"/>
      <c r="AH38" s="554">
        <v>-22</v>
      </c>
      <c r="AI38" s="562"/>
      <c r="AJ38" s="562"/>
      <c r="AK38" s="562"/>
      <c r="AL38" s="562"/>
    </row>
    <row r="39" spans="1:38" s="541" customFormat="1" ht="18" customHeight="1">
      <c r="A39" s="561"/>
      <c r="C39" s="541" t="s">
        <v>259</v>
      </c>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3"/>
      <c r="AG39" s="564"/>
      <c r="AH39" s="554">
        <v>2038</v>
      </c>
      <c r="AI39" s="562"/>
      <c r="AJ39" s="562"/>
      <c r="AK39" s="562"/>
      <c r="AL39" s="562"/>
    </row>
    <row r="40" spans="1:38" s="541" customFormat="1" ht="18" customHeight="1">
      <c r="A40" s="561"/>
      <c r="C40" s="541" t="s">
        <v>260</v>
      </c>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3"/>
      <c r="AG40" s="564"/>
      <c r="AH40" s="554">
        <v>4</v>
      </c>
      <c r="AI40" s="562"/>
      <c r="AJ40" s="562"/>
      <c r="AK40" s="562"/>
      <c r="AL40" s="562"/>
    </row>
    <row r="41" spans="1:38" s="541" customFormat="1" ht="18" customHeight="1">
      <c r="A41" s="561"/>
      <c r="C41" s="541" t="s">
        <v>261</v>
      </c>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3"/>
      <c r="AG41" s="564"/>
      <c r="AH41" s="554">
        <v>19</v>
      </c>
      <c r="AI41" s="562"/>
      <c r="AJ41" s="562"/>
      <c r="AK41" s="562"/>
      <c r="AL41" s="562"/>
    </row>
    <row r="42" spans="1:39" s="532" customFormat="1" ht="18" customHeight="1">
      <c r="A42" s="542"/>
      <c r="B42" s="541"/>
      <c r="C42" s="541" t="s">
        <v>186</v>
      </c>
      <c r="D42" s="545"/>
      <c r="E42" s="545"/>
      <c r="F42" s="545"/>
      <c r="G42" s="545"/>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63">
        <f>SUM(AF31:AF41)</f>
        <v>0</v>
      </c>
      <c r="AG42" s="564">
        <f>SUM(AG31:AG41)</f>
        <v>16</v>
      </c>
      <c r="AH42" s="554">
        <f>SUM(AH31:AH41)</f>
        <v>6392</v>
      </c>
      <c r="AI42" s="546"/>
      <c r="AJ42" s="537">
        <f>SUM(AJ31:AJ34)</f>
        <v>0</v>
      </c>
      <c r="AK42" s="537">
        <f>SUM(AK31:AK34)</f>
        <v>0</v>
      </c>
      <c r="AL42" s="547">
        <f>SUM(AL31:AL34)</f>
        <v>0</v>
      </c>
      <c r="AM42" s="552"/>
    </row>
    <row r="43" spans="1:39" s="532" customFormat="1" ht="18" customHeight="1">
      <c r="A43" s="542"/>
      <c r="B43" s="541" t="s">
        <v>31</v>
      </c>
      <c r="C43" s="545"/>
      <c r="D43" s="545" t="s">
        <v>196</v>
      </c>
      <c r="E43" s="545"/>
      <c r="F43" s="545"/>
      <c r="G43" s="545"/>
      <c r="H43" s="546"/>
      <c r="I43" s="546"/>
      <c r="J43" s="546"/>
      <c r="K43" s="546"/>
      <c r="L43" s="546"/>
      <c r="M43" s="546"/>
      <c r="N43" s="546"/>
      <c r="O43" s="546"/>
      <c r="P43" s="546"/>
      <c r="Q43" s="546"/>
      <c r="R43" s="546"/>
      <c r="S43" s="546"/>
      <c r="T43" s="546"/>
      <c r="U43" s="546"/>
      <c r="V43" s="546"/>
      <c r="W43" s="546"/>
      <c r="X43" s="546"/>
      <c r="Y43" s="546"/>
      <c r="Z43" s="546"/>
      <c r="AA43" s="546"/>
      <c r="AB43" s="546"/>
      <c r="AC43" s="546"/>
      <c r="AD43" s="546"/>
      <c r="AE43" s="546"/>
      <c r="AF43" s="537"/>
      <c r="AG43" s="553"/>
      <c r="AH43" s="543"/>
      <c r="AI43" s="546"/>
      <c r="AJ43" s="537"/>
      <c r="AK43" s="537"/>
      <c r="AL43" s="547"/>
      <c r="AM43" s="552"/>
    </row>
    <row r="44" spans="1:39" s="532" customFormat="1" ht="18" customHeight="1">
      <c r="A44" s="542"/>
      <c r="B44" s="541"/>
      <c r="C44" s="549" t="s">
        <v>217</v>
      </c>
      <c r="D44" s="545"/>
      <c r="E44" s="545"/>
      <c r="F44" s="545"/>
      <c r="G44" s="545"/>
      <c r="H44" s="546"/>
      <c r="I44" s="546"/>
      <c r="J44" s="546"/>
      <c r="K44" s="546"/>
      <c r="L44" s="546"/>
      <c r="M44" s="546"/>
      <c r="N44" s="546"/>
      <c r="O44" s="546"/>
      <c r="P44" s="546"/>
      <c r="Q44" s="546"/>
      <c r="R44" s="546"/>
      <c r="S44" s="546"/>
      <c r="T44" s="546"/>
      <c r="U44" s="546"/>
      <c r="V44" s="546"/>
      <c r="W44" s="546"/>
      <c r="X44" s="546"/>
      <c r="Y44" s="546"/>
      <c r="Z44" s="546"/>
      <c r="AA44" s="546"/>
      <c r="AB44" s="546"/>
      <c r="AC44" s="546"/>
      <c r="AD44" s="546"/>
      <c r="AE44" s="546"/>
      <c r="AF44" s="566"/>
      <c r="AG44" s="542"/>
      <c r="AH44" s="567"/>
      <c r="AI44" s="546"/>
      <c r="AJ44" s="537"/>
      <c r="AK44" s="537"/>
      <c r="AL44" s="547"/>
      <c r="AM44" s="552"/>
    </row>
    <row r="45" spans="1:39" s="532" customFormat="1" ht="18" customHeight="1">
      <c r="A45" s="542"/>
      <c r="B45" s="541"/>
      <c r="C45" s="555" t="s">
        <v>8</v>
      </c>
      <c r="D45" s="545"/>
      <c r="E45" s="545"/>
      <c r="F45" s="545"/>
      <c r="G45" s="545"/>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66"/>
      <c r="AG45" s="542"/>
      <c r="AH45" s="567"/>
      <c r="AI45" s="546"/>
      <c r="AJ45" s="537">
        <v>0</v>
      </c>
      <c r="AK45" s="537">
        <v>0</v>
      </c>
      <c r="AL45" s="547"/>
      <c r="AM45" s="552"/>
    </row>
    <row r="46" spans="1:39" s="532" customFormat="1" ht="18" customHeight="1">
      <c r="A46" s="542"/>
      <c r="B46" s="541"/>
      <c r="C46" s="541" t="s">
        <v>187</v>
      </c>
      <c r="D46" s="545"/>
      <c r="E46" s="545"/>
      <c r="F46" s="545"/>
      <c r="G46" s="545"/>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37">
        <f>+AF44+AF45</f>
        <v>0</v>
      </c>
      <c r="AG46" s="553">
        <f>+AG44+AG45</f>
        <v>0</v>
      </c>
      <c r="AH46" s="543">
        <f>+AH44+AH45</f>
        <v>0</v>
      </c>
      <c r="AI46" s="546"/>
      <c r="AJ46" s="537">
        <f>AJ45</f>
        <v>0</v>
      </c>
      <c r="AK46" s="537">
        <f>AK45</f>
        <v>0</v>
      </c>
      <c r="AL46" s="547">
        <f>AL45</f>
        <v>0</v>
      </c>
      <c r="AM46" s="552"/>
    </row>
    <row r="47" spans="1:39" s="532" customFormat="1" ht="18" customHeight="1">
      <c r="A47" s="542"/>
      <c r="B47" s="568" t="s">
        <v>29</v>
      </c>
      <c r="C47" s="545"/>
      <c r="D47" s="545"/>
      <c r="E47" s="545"/>
      <c r="F47" s="545"/>
      <c r="G47" s="545"/>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37">
        <f>+AF42+AF46</f>
        <v>0</v>
      </c>
      <c r="AG47" s="553">
        <f>+AG42+AG46</f>
        <v>16</v>
      </c>
      <c r="AH47" s="543">
        <f>+AH42+AH46</f>
        <v>6392</v>
      </c>
      <c r="AI47" s="546"/>
      <c r="AJ47" s="537" t="e">
        <f>AJ46+AJ42+#REF!</f>
        <v>#REF!</v>
      </c>
      <c r="AK47" s="537" t="e">
        <f>AK46+AK42+#REF!</f>
        <v>#REF!</v>
      </c>
      <c r="AL47" s="547" t="e">
        <f>AL46+AL42+#REF!</f>
        <v>#REF!</v>
      </c>
      <c r="AM47" s="552"/>
    </row>
    <row r="48" spans="1:39" s="532" customFormat="1" ht="18" customHeight="1">
      <c r="A48" s="542"/>
      <c r="B48" s="568" t="s">
        <v>27</v>
      </c>
      <c r="C48" s="545"/>
      <c r="D48" s="545"/>
      <c r="E48" s="545"/>
      <c r="F48" s="545"/>
      <c r="G48" s="545"/>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37">
        <f>AF47+AF27</f>
        <v>0</v>
      </c>
      <c r="AG48" s="553">
        <f>AG47+AG27</f>
        <v>16</v>
      </c>
      <c r="AH48" s="543">
        <f>AH47+AH27</f>
        <v>6870</v>
      </c>
      <c r="AI48" s="546"/>
      <c r="AJ48" s="537"/>
      <c r="AK48" s="537"/>
      <c r="AL48" s="547"/>
      <c r="AM48" s="552"/>
    </row>
    <row r="49" spans="1:39" s="532" customFormat="1" ht="18" customHeight="1">
      <c r="A49" s="556"/>
      <c r="B49" s="569"/>
      <c r="C49" s="570"/>
      <c r="D49" s="570"/>
      <c r="E49" s="570"/>
      <c r="F49" s="570"/>
      <c r="G49" s="570"/>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57"/>
      <c r="AG49" s="557"/>
      <c r="AH49" s="559"/>
      <c r="AI49" s="571"/>
      <c r="AJ49" s="557"/>
      <c r="AK49" s="557"/>
      <c r="AL49" s="560"/>
      <c r="AM49" s="552"/>
    </row>
    <row r="50" spans="1:39" s="532" customFormat="1" ht="18" customHeight="1">
      <c r="A50" s="572" t="s">
        <v>222</v>
      </c>
      <c r="B50" s="573"/>
      <c r="C50" s="573"/>
      <c r="D50" s="573"/>
      <c r="E50" s="573"/>
      <c r="F50" s="573"/>
      <c r="G50" s="573"/>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8">
        <f>AF48+AF23</f>
        <v>595</v>
      </c>
      <c r="AG50" s="528">
        <f>AG48+AG23</f>
        <v>547</v>
      </c>
      <c r="AH50" s="574">
        <f>AH48+AH23</f>
        <v>89491</v>
      </c>
      <c r="AI50" s="527"/>
      <c r="AJ50" s="528" t="e">
        <f>AJ47+#REF!</f>
        <v>#REF!</v>
      </c>
      <c r="AK50" s="528" t="e">
        <f>AK47+#REF!</f>
        <v>#REF!</v>
      </c>
      <c r="AL50" s="575" t="e">
        <f>AL47+#REF!</f>
        <v>#REF!</v>
      </c>
      <c r="AM50" s="552"/>
    </row>
    <row r="51" spans="1:39" s="532" customFormat="1" ht="18" customHeight="1">
      <c r="A51" s="542"/>
      <c r="B51" s="545"/>
      <c r="C51" s="545"/>
      <c r="D51" s="545"/>
      <c r="E51" s="545"/>
      <c r="F51" s="545"/>
      <c r="G51" s="545"/>
      <c r="H51" s="546"/>
      <c r="I51" s="546"/>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37"/>
      <c r="AG51" s="537"/>
      <c r="AH51" s="543"/>
      <c r="AI51" s="546"/>
      <c r="AJ51" s="537"/>
      <c r="AK51" s="537"/>
      <c r="AL51" s="547"/>
      <c r="AM51" s="552"/>
    </row>
    <row r="52" spans="1:39" s="532" customFormat="1" ht="18" customHeight="1">
      <c r="A52" s="542" t="s">
        <v>92</v>
      </c>
      <c r="B52" s="545"/>
      <c r="C52" s="545"/>
      <c r="D52" s="545"/>
      <c r="E52" s="545"/>
      <c r="F52" s="545"/>
      <c r="G52" s="545"/>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37"/>
      <c r="AG52" s="537"/>
      <c r="AH52" s="543"/>
      <c r="AI52" s="546"/>
      <c r="AJ52" s="537"/>
      <c r="AK52" s="537"/>
      <c r="AL52" s="547"/>
      <c r="AM52" s="552"/>
    </row>
    <row r="53" spans="1:39" s="532" customFormat="1" ht="18" customHeight="1">
      <c r="A53" s="542"/>
      <c r="B53" s="541" t="s">
        <v>93</v>
      </c>
      <c r="C53" s="541"/>
      <c r="D53" s="541"/>
      <c r="E53" s="541"/>
      <c r="F53" s="541"/>
      <c r="G53" s="541"/>
      <c r="H53" s="562"/>
      <c r="I53" s="562"/>
      <c r="J53" s="562"/>
      <c r="K53" s="562"/>
      <c r="L53" s="546"/>
      <c r="M53" s="546"/>
      <c r="N53" s="546"/>
      <c r="O53" s="546"/>
      <c r="P53" s="546"/>
      <c r="Q53" s="546"/>
      <c r="R53" s="546"/>
      <c r="S53" s="546"/>
      <c r="T53" s="546"/>
      <c r="U53" s="546"/>
      <c r="V53" s="546"/>
      <c r="W53" s="546"/>
      <c r="X53" s="546"/>
      <c r="Y53" s="546"/>
      <c r="Z53" s="546"/>
      <c r="AA53" s="546"/>
      <c r="AB53" s="546"/>
      <c r="AC53" s="546"/>
      <c r="AD53" s="546"/>
      <c r="AE53" s="546"/>
      <c r="AF53" s="537" t="s">
        <v>196</v>
      </c>
      <c r="AG53" s="537"/>
      <c r="AH53" s="543"/>
      <c r="AI53" s="546" t="s">
        <v>196</v>
      </c>
      <c r="AJ53" s="537" t="s">
        <v>196</v>
      </c>
      <c r="AK53" s="537"/>
      <c r="AL53" s="547"/>
      <c r="AM53" s="552"/>
    </row>
    <row r="54" spans="1:39" s="532" customFormat="1" ht="18" customHeight="1">
      <c r="A54" s="542"/>
      <c r="B54" s="541"/>
      <c r="C54" s="541" t="s">
        <v>262</v>
      </c>
      <c r="D54" s="541"/>
      <c r="E54" s="541"/>
      <c r="F54" s="541"/>
      <c r="G54" s="541"/>
      <c r="H54" s="562"/>
      <c r="I54" s="562"/>
      <c r="J54" s="562"/>
      <c r="K54" s="562"/>
      <c r="L54" s="546"/>
      <c r="M54" s="546"/>
      <c r="N54" s="546"/>
      <c r="O54" s="546"/>
      <c r="P54" s="546"/>
      <c r="Q54" s="546"/>
      <c r="R54" s="546"/>
      <c r="S54" s="546"/>
      <c r="T54" s="546"/>
      <c r="U54" s="546"/>
      <c r="V54" s="546"/>
      <c r="W54" s="546"/>
      <c r="X54" s="546"/>
      <c r="Y54" s="546"/>
      <c r="Z54" s="546"/>
      <c r="AA54" s="546"/>
      <c r="AB54" s="546"/>
      <c r="AC54" s="546"/>
      <c r="AD54" s="546"/>
      <c r="AE54" s="546"/>
      <c r="AF54" s="537">
        <v>71</v>
      </c>
      <c r="AG54" s="537">
        <v>36</v>
      </c>
      <c r="AH54" s="543">
        <v>5187</v>
      </c>
      <c r="AI54" s="546"/>
      <c r="AJ54" s="537"/>
      <c r="AK54" s="537"/>
      <c r="AL54" s="547"/>
      <c r="AM54" s="552"/>
    </row>
    <row r="55" spans="1:39" s="532" customFormat="1" ht="18" customHeight="1">
      <c r="A55" s="542" t="s">
        <v>132</v>
      </c>
      <c r="B55" s="541"/>
      <c r="C55" s="541"/>
      <c r="D55" s="541"/>
      <c r="E55" s="541"/>
      <c r="F55" s="541"/>
      <c r="G55" s="541"/>
      <c r="H55" s="562"/>
      <c r="I55" s="562"/>
      <c r="J55" s="562"/>
      <c r="K55" s="562"/>
      <c r="L55" s="546"/>
      <c r="M55" s="546"/>
      <c r="N55" s="546"/>
      <c r="O55" s="546"/>
      <c r="P55" s="546"/>
      <c r="Q55" s="546"/>
      <c r="R55" s="546"/>
      <c r="S55" s="546"/>
      <c r="T55" s="546"/>
      <c r="U55" s="546"/>
      <c r="V55" s="546"/>
      <c r="W55" s="546"/>
      <c r="X55" s="546"/>
      <c r="Y55" s="546"/>
      <c r="Z55" s="546"/>
      <c r="AA55" s="546"/>
      <c r="AB55" s="546"/>
      <c r="AC55" s="546"/>
      <c r="AD55" s="546"/>
      <c r="AE55" s="546"/>
      <c r="AF55" s="537">
        <f>SUM(AF54:AF54)</f>
        <v>71</v>
      </c>
      <c r="AG55" s="537">
        <f>SUM(AG54:AG54)</f>
        <v>36</v>
      </c>
      <c r="AH55" s="543">
        <f>SUM(AH54:AH54)</f>
        <v>5187</v>
      </c>
      <c r="AI55" s="546"/>
      <c r="AJ55" s="537"/>
      <c r="AK55" s="537"/>
      <c r="AL55" s="547"/>
      <c r="AM55" s="552"/>
    </row>
    <row r="56" spans="1:39" s="532" customFormat="1" ht="18" customHeight="1">
      <c r="A56" s="542"/>
      <c r="B56" s="541" t="s">
        <v>264</v>
      </c>
      <c r="C56" s="541"/>
      <c r="D56" s="541"/>
      <c r="E56" s="541"/>
      <c r="F56" s="541"/>
      <c r="G56" s="541"/>
      <c r="H56" s="562"/>
      <c r="I56" s="562"/>
      <c r="J56" s="562"/>
      <c r="K56" s="562"/>
      <c r="L56" s="546"/>
      <c r="M56" s="546"/>
      <c r="N56" s="546"/>
      <c r="O56" s="546"/>
      <c r="P56" s="546"/>
      <c r="Q56" s="546"/>
      <c r="R56" s="546"/>
      <c r="S56" s="546"/>
      <c r="T56" s="546"/>
      <c r="U56" s="546"/>
      <c r="V56" s="546"/>
      <c r="W56" s="546"/>
      <c r="X56" s="546"/>
      <c r="Y56" s="546"/>
      <c r="Z56" s="546"/>
      <c r="AA56" s="546"/>
      <c r="AB56" s="546"/>
      <c r="AC56" s="546"/>
      <c r="AD56" s="546"/>
      <c r="AE56" s="546"/>
      <c r="AF56" s="537"/>
      <c r="AG56" s="537"/>
      <c r="AH56" s="543"/>
      <c r="AI56" s="546"/>
      <c r="AJ56" s="537"/>
      <c r="AK56" s="537"/>
      <c r="AL56" s="547"/>
      <c r="AM56" s="552"/>
    </row>
    <row r="57" spans="1:39" s="532" customFormat="1" ht="18" customHeight="1">
      <c r="A57" s="542"/>
      <c r="B57" s="541"/>
      <c r="C57" s="541" t="s">
        <v>263</v>
      </c>
      <c r="D57" s="541"/>
      <c r="E57" s="541"/>
      <c r="F57" s="541"/>
      <c r="G57" s="541"/>
      <c r="H57" s="562"/>
      <c r="I57" s="562"/>
      <c r="J57" s="562"/>
      <c r="K57" s="562"/>
      <c r="L57" s="546"/>
      <c r="M57" s="546"/>
      <c r="N57" s="546"/>
      <c r="O57" s="546"/>
      <c r="P57" s="546"/>
      <c r="Q57" s="546"/>
      <c r="R57" s="546"/>
      <c r="S57" s="546"/>
      <c r="T57" s="546"/>
      <c r="U57" s="546"/>
      <c r="V57" s="546"/>
      <c r="W57" s="546"/>
      <c r="X57" s="546"/>
      <c r="Y57" s="546"/>
      <c r="Z57" s="546"/>
      <c r="AA57" s="546"/>
      <c r="AB57" s="546"/>
      <c r="AC57" s="546"/>
      <c r="AD57" s="546"/>
      <c r="AE57" s="546"/>
      <c r="AF57" s="537">
        <v>0</v>
      </c>
      <c r="AG57" s="537">
        <v>0</v>
      </c>
      <c r="AH57" s="543">
        <v>0</v>
      </c>
      <c r="AI57" s="546"/>
      <c r="AJ57" s="537"/>
      <c r="AK57" s="537"/>
      <c r="AL57" s="547"/>
      <c r="AM57" s="552"/>
    </row>
    <row r="58" spans="1:39" s="532" customFormat="1" ht="18" customHeight="1">
      <c r="A58" s="542"/>
      <c r="B58" s="541"/>
      <c r="C58" s="541" t="s">
        <v>95</v>
      </c>
      <c r="D58" s="541"/>
      <c r="E58" s="541"/>
      <c r="F58" s="541"/>
      <c r="G58" s="541"/>
      <c r="H58" s="562"/>
      <c r="I58" s="562"/>
      <c r="J58" s="562"/>
      <c r="K58" s="562"/>
      <c r="L58" s="546"/>
      <c r="M58" s="546"/>
      <c r="N58" s="546"/>
      <c r="O58" s="546"/>
      <c r="P58" s="546"/>
      <c r="Q58" s="546"/>
      <c r="R58" s="546"/>
      <c r="S58" s="546"/>
      <c r="T58" s="546"/>
      <c r="U58" s="546"/>
      <c r="V58" s="546"/>
      <c r="W58" s="546"/>
      <c r="X58" s="546"/>
      <c r="Y58" s="546"/>
      <c r="Z58" s="546"/>
      <c r="AA58" s="546"/>
      <c r="AB58" s="546"/>
      <c r="AC58" s="546"/>
      <c r="AD58" s="546"/>
      <c r="AE58" s="546"/>
      <c r="AF58" s="537">
        <f>SUM(AF57:AF57)</f>
        <v>0</v>
      </c>
      <c r="AG58" s="537">
        <f>SUM(AG57:AG57)</f>
        <v>0</v>
      </c>
      <c r="AH58" s="543">
        <f>SUM(AH57:AH57)</f>
        <v>0</v>
      </c>
      <c r="AI58" s="546"/>
      <c r="AJ58" s="537"/>
      <c r="AK58" s="537"/>
      <c r="AL58" s="547"/>
      <c r="AM58" s="552"/>
    </row>
    <row r="59" spans="1:39" s="532" customFormat="1" ht="18" customHeight="1">
      <c r="A59" s="542"/>
      <c r="B59" s="541" t="s">
        <v>94</v>
      </c>
      <c r="C59" s="541"/>
      <c r="D59" s="541"/>
      <c r="E59" s="541"/>
      <c r="F59" s="541"/>
      <c r="G59" s="541"/>
      <c r="H59" s="562"/>
      <c r="I59" s="562"/>
      <c r="J59" s="562"/>
      <c r="K59" s="562"/>
      <c r="L59" s="546"/>
      <c r="M59" s="546"/>
      <c r="N59" s="546"/>
      <c r="O59" s="546"/>
      <c r="P59" s="546"/>
      <c r="Q59" s="546"/>
      <c r="R59" s="546"/>
      <c r="S59" s="546"/>
      <c r="T59" s="546"/>
      <c r="U59" s="546"/>
      <c r="V59" s="546"/>
      <c r="W59" s="546"/>
      <c r="X59" s="546"/>
      <c r="Y59" s="546"/>
      <c r="Z59" s="546"/>
      <c r="AA59" s="546"/>
      <c r="AB59" s="546"/>
      <c r="AC59" s="546"/>
      <c r="AD59" s="546"/>
      <c r="AE59" s="546"/>
      <c r="AF59" s="557">
        <f>SUM(AF55+AF58)</f>
        <v>71</v>
      </c>
      <c r="AG59" s="557">
        <f>SUM(AG55+AG58)</f>
        <v>36</v>
      </c>
      <c r="AH59" s="559">
        <f>SUM(AH55+AH58)</f>
        <v>5187</v>
      </c>
      <c r="AI59" s="546"/>
      <c r="AJ59" s="537" t="e">
        <f>SUM(AJ56+#REF!)</f>
        <v>#REF!</v>
      </c>
      <c r="AK59" s="537" t="e">
        <f>SUM(AK56+#REF!)</f>
        <v>#REF!</v>
      </c>
      <c r="AL59" s="537" t="e">
        <f>SUM(AL56+#REF!)</f>
        <v>#REF!</v>
      </c>
      <c r="AM59" s="552"/>
    </row>
    <row r="60" spans="1:39" s="532" customFormat="1" ht="18" customHeight="1">
      <c r="A60" s="780"/>
      <c r="B60" s="781"/>
      <c r="C60" s="781"/>
      <c r="D60" s="573"/>
      <c r="E60" s="573"/>
      <c r="F60" s="573"/>
      <c r="G60" s="573"/>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76"/>
      <c r="AG60" s="576"/>
      <c r="AH60" s="577"/>
      <c r="AI60" s="527"/>
      <c r="AJ60" s="528" t="e">
        <f>#REF!+AJ50+AJ59</f>
        <v>#REF!</v>
      </c>
      <c r="AK60" s="528" t="e">
        <f>#REF!+AK50+AK59</f>
        <v>#REF!</v>
      </c>
      <c r="AL60" s="528" t="e">
        <f>#REF!+AL50+AL59</f>
        <v>#REF!</v>
      </c>
      <c r="AM60" s="552"/>
    </row>
    <row r="61" spans="1:39" s="532" customFormat="1" ht="18" customHeight="1">
      <c r="A61" s="780" t="s">
        <v>223</v>
      </c>
      <c r="B61" s="781"/>
      <c r="C61" s="781"/>
      <c r="D61" s="573"/>
      <c r="E61" s="573"/>
      <c r="F61" s="573"/>
      <c r="G61" s="573"/>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8">
        <f>AF50+AF59</f>
        <v>666</v>
      </c>
      <c r="AG61" s="528">
        <f>AG50+AG59</f>
        <v>583</v>
      </c>
      <c r="AH61" s="574">
        <f>AH50+AH59</f>
        <v>94678</v>
      </c>
      <c r="AI61" s="527"/>
      <c r="AJ61" s="528"/>
      <c r="AK61" s="528"/>
      <c r="AL61" s="575"/>
      <c r="AM61" s="552"/>
    </row>
    <row r="62" spans="1:39" s="532" customFormat="1" ht="18" customHeight="1">
      <c r="A62" s="782" t="s">
        <v>224</v>
      </c>
      <c r="B62" s="783"/>
      <c r="C62" s="783"/>
      <c r="D62" s="570"/>
      <c r="E62" s="570"/>
      <c r="F62" s="570"/>
      <c r="G62" s="570"/>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57">
        <f>AF61-AF23</f>
        <v>71</v>
      </c>
      <c r="AG62" s="557">
        <f>AG61-AG23</f>
        <v>52</v>
      </c>
      <c r="AH62" s="769">
        <f>AH61-AH23</f>
        <v>12057</v>
      </c>
      <c r="AI62" s="571"/>
      <c r="AJ62" s="557" t="e">
        <f>AJ60-#REF!</f>
        <v>#REF!</v>
      </c>
      <c r="AK62" s="557" t="e">
        <f>AK60-#REF!</f>
        <v>#REF!</v>
      </c>
      <c r="AL62" s="560" t="e">
        <f>AL60-#REF!</f>
        <v>#REF!</v>
      </c>
      <c r="AM62" s="552"/>
    </row>
    <row r="63" spans="1:40" s="584" customFormat="1" ht="18" customHeight="1">
      <c r="A63" s="561"/>
      <c r="B63" s="579"/>
      <c r="C63" s="579"/>
      <c r="D63" s="580"/>
      <c r="E63" s="580"/>
      <c r="F63" s="580"/>
      <c r="G63" s="580"/>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63"/>
      <c r="AG63" s="563"/>
      <c r="AH63" s="554"/>
      <c r="AI63" s="581"/>
      <c r="AJ63" s="582"/>
      <c r="AK63" s="582"/>
      <c r="AL63" s="582"/>
      <c r="AM63" s="583"/>
      <c r="AN63" s="584" t="s">
        <v>196</v>
      </c>
    </row>
    <row r="64" spans="1:39" s="532" customFormat="1" ht="18" customHeight="1">
      <c r="A64" s="771" t="s">
        <v>218</v>
      </c>
      <c r="B64" s="772"/>
      <c r="C64" s="772"/>
      <c r="D64" s="585"/>
      <c r="E64" s="585"/>
      <c r="F64" s="585"/>
      <c r="G64" s="585"/>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7"/>
      <c r="AG64" s="587"/>
      <c r="AH64" s="588"/>
      <c r="AI64" s="571"/>
      <c r="AJ64" s="589"/>
      <c r="AK64" s="589"/>
      <c r="AL64" s="589"/>
      <c r="AM64" s="552"/>
    </row>
    <row r="65" spans="1:39" s="532" customFormat="1" ht="18" customHeight="1">
      <c r="A65" s="531"/>
      <c r="B65" s="590"/>
      <c r="C65" s="590"/>
      <c r="D65" s="570"/>
      <c r="E65" s="570"/>
      <c r="F65" s="570"/>
      <c r="G65" s="570"/>
      <c r="H65" s="571"/>
      <c r="I65" s="571"/>
      <c r="J65" s="571"/>
      <c r="K65" s="571"/>
      <c r="L65" s="571"/>
      <c r="M65" s="571"/>
      <c r="N65" s="571"/>
      <c r="O65" s="571"/>
      <c r="P65" s="571"/>
      <c r="Q65" s="571"/>
      <c r="R65" s="571"/>
      <c r="S65" s="571"/>
      <c r="T65" s="571"/>
      <c r="U65" s="571"/>
      <c r="V65" s="571"/>
      <c r="W65" s="571"/>
      <c r="X65" s="571"/>
      <c r="Y65" s="571"/>
      <c r="Z65" s="571"/>
      <c r="AA65" s="571"/>
      <c r="AB65" s="571"/>
      <c r="AC65" s="571"/>
      <c r="AD65" s="571"/>
      <c r="AE65" s="571"/>
      <c r="AF65" s="589"/>
      <c r="AG65" s="589"/>
      <c r="AH65" s="589"/>
      <c r="AI65" s="571"/>
      <c r="AJ65" s="589"/>
      <c r="AK65" s="589"/>
      <c r="AL65" s="589"/>
      <c r="AM65" s="552"/>
    </row>
    <row r="66" spans="1:39" s="532" customFormat="1" ht="18" customHeight="1">
      <c r="A66" s="787" t="s">
        <v>275</v>
      </c>
      <c r="B66" s="788"/>
      <c r="C66" s="788"/>
      <c r="D66" s="788"/>
      <c r="E66" s="788"/>
      <c r="F66" s="788"/>
      <c r="G66" s="788"/>
      <c r="H66" s="788"/>
      <c r="I66" s="788"/>
      <c r="J66" s="788"/>
      <c r="K66" s="788"/>
      <c r="L66" s="788"/>
      <c r="M66" s="788"/>
      <c r="N66" s="788"/>
      <c r="O66" s="788"/>
      <c r="P66" s="788"/>
      <c r="Q66" s="788"/>
      <c r="R66" s="788"/>
      <c r="S66" s="788"/>
      <c r="T66" s="788"/>
      <c r="U66" s="788"/>
      <c r="V66" s="788"/>
      <c r="W66" s="788"/>
      <c r="X66" s="788"/>
      <c r="Y66" s="788"/>
      <c r="Z66" s="788"/>
      <c r="AA66" s="788"/>
      <c r="AB66" s="788"/>
      <c r="AC66" s="788"/>
      <c r="AD66" s="788"/>
      <c r="AE66" s="788"/>
      <c r="AF66" s="788"/>
      <c r="AG66" s="788"/>
      <c r="AH66" s="788"/>
      <c r="AI66" s="565"/>
      <c r="AJ66" s="565"/>
      <c r="AK66" s="565"/>
      <c r="AL66" s="565"/>
      <c r="AM66" s="552"/>
    </row>
    <row r="67" spans="1:39" s="532" customFormat="1" ht="18" customHeight="1">
      <c r="A67" s="788"/>
      <c r="B67" s="788"/>
      <c r="C67" s="788"/>
      <c r="D67" s="788"/>
      <c r="E67" s="788"/>
      <c r="F67" s="788"/>
      <c r="G67" s="788"/>
      <c r="H67" s="788"/>
      <c r="I67" s="788"/>
      <c r="J67" s="788"/>
      <c r="K67" s="788"/>
      <c r="L67" s="788"/>
      <c r="M67" s="788"/>
      <c r="N67" s="788"/>
      <c r="O67" s="788"/>
      <c r="P67" s="788"/>
      <c r="Q67" s="788"/>
      <c r="R67" s="788"/>
      <c r="S67" s="788"/>
      <c r="T67" s="788"/>
      <c r="U67" s="788"/>
      <c r="V67" s="788"/>
      <c r="W67" s="788"/>
      <c r="X67" s="788"/>
      <c r="Y67" s="788"/>
      <c r="Z67" s="788"/>
      <c r="AA67" s="788"/>
      <c r="AB67" s="788"/>
      <c r="AC67" s="788"/>
      <c r="AD67" s="788"/>
      <c r="AE67" s="788"/>
      <c r="AF67" s="788"/>
      <c r="AG67" s="788"/>
      <c r="AH67" s="788"/>
      <c r="AI67" s="565"/>
      <c r="AJ67" s="565"/>
      <c r="AK67" s="565"/>
      <c r="AL67" s="565"/>
      <c r="AM67" s="552"/>
    </row>
    <row r="68" spans="8:39" s="532" customFormat="1" ht="18" customHeight="1">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52"/>
    </row>
    <row r="69" spans="1:39" s="532" customFormat="1" ht="18" customHeight="1">
      <c r="A69" s="591" t="s">
        <v>181</v>
      </c>
      <c r="B69" s="592"/>
      <c r="C69" s="592"/>
      <c r="D69" s="592"/>
      <c r="E69" s="592"/>
      <c r="F69" s="592"/>
      <c r="G69" s="592"/>
      <c r="H69" s="593"/>
      <c r="I69" s="593"/>
      <c r="J69" s="593"/>
      <c r="K69" s="593"/>
      <c r="L69" s="593"/>
      <c r="M69" s="593"/>
      <c r="N69" s="593"/>
      <c r="O69" s="593"/>
      <c r="P69" s="593"/>
      <c r="Q69" s="594"/>
      <c r="R69" s="593"/>
      <c r="S69" s="593"/>
      <c r="T69" s="593"/>
      <c r="U69" s="593"/>
      <c r="V69" s="593"/>
      <c r="W69" s="593"/>
      <c r="X69" s="593"/>
      <c r="Y69" s="593"/>
      <c r="Z69" s="593"/>
      <c r="AA69" s="593"/>
      <c r="AB69" s="593"/>
      <c r="AC69" s="593"/>
      <c r="AD69" s="593"/>
      <c r="AE69" s="593"/>
      <c r="AF69" s="593"/>
      <c r="AG69" s="593"/>
      <c r="AH69" s="593"/>
      <c r="AI69" s="593"/>
      <c r="AJ69" s="593"/>
      <c r="AK69" s="593"/>
      <c r="AL69" s="593"/>
      <c r="AM69" s="552"/>
    </row>
    <row r="70" spans="1:39" s="532" customFormat="1" ht="18" customHeight="1">
      <c r="A70" s="592" t="str">
        <f>+A4</f>
        <v>Tax Division</v>
      </c>
      <c r="B70" s="592"/>
      <c r="C70" s="592"/>
      <c r="D70" s="592"/>
      <c r="E70" s="592"/>
      <c r="F70" s="592"/>
      <c r="G70" s="592"/>
      <c r="H70" s="593"/>
      <c r="I70" s="593"/>
      <c r="J70" s="593"/>
      <c r="K70" s="593"/>
      <c r="L70" s="593"/>
      <c r="M70" s="593"/>
      <c r="N70" s="593"/>
      <c r="O70" s="593"/>
      <c r="P70" s="593"/>
      <c r="Q70" s="594"/>
      <c r="R70" s="593"/>
      <c r="S70" s="593"/>
      <c r="T70" s="593"/>
      <c r="U70" s="593"/>
      <c r="V70" s="593"/>
      <c r="W70" s="593"/>
      <c r="X70" s="593"/>
      <c r="Y70" s="593"/>
      <c r="Z70" s="593"/>
      <c r="AA70" s="593"/>
      <c r="AB70" s="593"/>
      <c r="AC70" s="593"/>
      <c r="AD70" s="593"/>
      <c r="AE70" s="593"/>
      <c r="AF70" s="593"/>
      <c r="AG70" s="593"/>
      <c r="AH70" s="593"/>
      <c r="AI70" s="593"/>
      <c r="AJ70" s="593"/>
      <c r="AK70" s="593"/>
      <c r="AL70" s="593"/>
      <c r="AM70" s="552"/>
    </row>
    <row r="71" spans="1:39" s="532" customFormat="1" ht="18" customHeight="1">
      <c r="A71" s="592" t="s">
        <v>164</v>
      </c>
      <c r="B71" s="592"/>
      <c r="C71" s="592"/>
      <c r="D71" s="592"/>
      <c r="E71" s="592"/>
      <c r="F71" s="592"/>
      <c r="G71" s="592"/>
      <c r="H71" s="593"/>
      <c r="I71" s="593"/>
      <c r="J71" s="593"/>
      <c r="K71" s="593"/>
      <c r="L71" s="593"/>
      <c r="M71" s="593"/>
      <c r="N71" s="593"/>
      <c r="O71" s="593"/>
      <c r="P71" s="593"/>
      <c r="Q71" s="594"/>
      <c r="R71" s="593"/>
      <c r="S71" s="593"/>
      <c r="T71" s="593"/>
      <c r="U71" s="593"/>
      <c r="V71" s="593"/>
      <c r="W71" s="593"/>
      <c r="X71" s="593"/>
      <c r="Y71" s="593"/>
      <c r="Z71" s="593"/>
      <c r="AA71" s="593"/>
      <c r="AB71" s="593"/>
      <c r="AC71" s="593"/>
      <c r="AD71" s="593"/>
      <c r="AE71" s="593"/>
      <c r="AF71" s="593"/>
      <c r="AG71" s="593"/>
      <c r="AH71" s="593"/>
      <c r="AI71" s="593"/>
      <c r="AJ71" s="593"/>
      <c r="AK71" s="593"/>
      <c r="AL71" s="593"/>
      <c r="AM71" s="552"/>
    </row>
    <row r="72" spans="1:39" s="532" customFormat="1" ht="18" customHeight="1">
      <c r="A72" s="592" t="s">
        <v>163</v>
      </c>
      <c r="B72" s="592"/>
      <c r="C72" s="592"/>
      <c r="D72" s="592"/>
      <c r="E72" s="592"/>
      <c r="F72" s="592"/>
      <c r="G72" s="592"/>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3"/>
      <c r="AL72" s="593"/>
      <c r="AM72" s="552"/>
    </row>
    <row r="73" spans="8:39" s="532" customFormat="1" ht="18" customHeight="1">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5"/>
      <c r="AL73" s="565"/>
      <c r="AM73" s="552"/>
    </row>
    <row r="74" spans="8:39" s="532" customFormat="1" ht="18" customHeight="1">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c r="AK74" s="565"/>
      <c r="AL74" s="565"/>
      <c r="AM74" s="552"/>
    </row>
    <row r="75" spans="8:39" s="532" customFormat="1" ht="18" customHeight="1">
      <c r="H75" s="565"/>
      <c r="I75" s="565"/>
      <c r="J75" s="565"/>
      <c r="K75" s="565"/>
      <c r="L75" s="565"/>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5"/>
      <c r="AJ75" s="565"/>
      <c r="AK75" s="565"/>
      <c r="AL75" s="565"/>
      <c r="AM75" s="552"/>
    </row>
    <row r="76" spans="8:39" s="532" customFormat="1" ht="18" customHeight="1">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5"/>
      <c r="AL76" s="565"/>
      <c r="AM76" s="552"/>
    </row>
    <row r="77" spans="1:39" s="532" customFormat="1" ht="18" customHeight="1">
      <c r="A77" s="591"/>
      <c r="B77" s="591"/>
      <c r="C77" s="591"/>
      <c r="D77" s="591"/>
      <c r="E77" s="591"/>
      <c r="F77" s="591"/>
      <c r="G77" s="591"/>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552"/>
    </row>
    <row r="78" spans="1:38" s="532" customFormat="1" ht="18" customHeight="1">
      <c r="A78" s="578"/>
      <c r="B78" s="595"/>
      <c r="C78" s="595"/>
      <c r="D78" s="595"/>
      <c r="E78" s="595"/>
      <c r="F78" s="595"/>
      <c r="G78" s="595"/>
      <c r="H78" s="596" t="s">
        <v>288</v>
      </c>
      <c r="I78" s="597"/>
      <c r="J78" s="597"/>
      <c r="K78" s="598"/>
      <c r="L78" s="600">
        <v>2007</v>
      </c>
      <c r="M78" s="597"/>
      <c r="N78" s="597"/>
      <c r="O78" s="599"/>
      <c r="P78" s="600">
        <v>2008</v>
      </c>
      <c r="Q78" s="601"/>
      <c r="R78" s="601"/>
      <c r="S78" s="598"/>
      <c r="T78" s="600">
        <v>2008</v>
      </c>
      <c r="U78" s="601"/>
      <c r="V78" s="601"/>
      <c r="W78" s="598"/>
      <c r="X78" s="600">
        <v>2008</v>
      </c>
      <c r="Y78" s="601"/>
      <c r="Z78" s="601"/>
      <c r="AA78" s="598"/>
      <c r="AB78" s="600">
        <v>2008</v>
      </c>
      <c r="AC78" s="601"/>
      <c r="AD78" s="601"/>
      <c r="AE78" s="598"/>
      <c r="AF78" s="600">
        <v>2008</v>
      </c>
      <c r="AG78" s="601"/>
      <c r="AH78" s="602"/>
      <c r="AI78" s="598"/>
      <c r="AJ78" s="596" t="s">
        <v>126</v>
      </c>
      <c r="AK78" s="597"/>
      <c r="AL78" s="603"/>
    </row>
    <row r="79" spans="1:38" s="532" customFormat="1" ht="39" customHeight="1">
      <c r="A79" s="556"/>
      <c r="B79" s="604"/>
      <c r="C79" s="592"/>
      <c r="D79" s="592"/>
      <c r="F79" s="604"/>
      <c r="H79" s="630" t="s">
        <v>246</v>
      </c>
      <c r="I79" s="606"/>
      <c r="J79" s="606"/>
      <c r="K79" s="607"/>
      <c r="L79" s="605" t="s">
        <v>238</v>
      </c>
      <c r="M79" s="606"/>
      <c r="N79" s="606"/>
      <c r="O79" s="607"/>
      <c r="P79" s="608" t="s">
        <v>28</v>
      </c>
      <c r="Q79" s="609"/>
      <c r="R79" s="609"/>
      <c r="S79" s="610"/>
      <c r="T79" s="605" t="s">
        <v>202</v>
      </c>
      <c r="U79" s="606"/>
      <c r="V79" s="606"/>
      <c r="W79" s="607"/>
      <c r="X79" s="605" t="s">
        <v>203</v>
      </c>
      <c r="Y79" s="611"/>
      <c r="Z79" s="611"/>
      <c r="AA79" s="607"/>
      <c r="AB79" s="605" t="s">
        <v>209</v>
      </c>
      <c r="AC79" s="611"/>
      <c r="AD79" s="611"/>
      <c r="AE79" s="607"/>
      <c r="AF79" s="605" t="s">
        <v>193</v>
      </c>
      <c r="AG79" s="606"/>
      <c r="AH79" s="612"/>
      <c r="AI79" s="607"/>
      <c r="AJ79" s="613" t="s">
        <v>199</v>
      </c>
      <c r="AK79" s="606"/>
      <c r="AL79" s="612"/>
    </row>
    <row r="80" spans="1:38" s="532" customFormat="1" ht="18" customHeight="1" thickBot="1">
      <c r="A80" s="614" t="s">
        <v>194</v>
      </c>
      <c r="B80" s="615"/>
      <c r="C80" s="615"/>
      <c r="D80" s="615"/>
      <c r="E80" s="615"/>
      <c r="F80" s="615"/>
      <c r="G80" s="615"/>
      <c r="H80" s="616" t="s">
        <v>195</v>
      </c>
      <c r="I80" s="617" t="s">
        <v>37</v>
      </c>
      <c r="J80" s="618" t="s">
        <v>197</v>
      </c>
      <c r="K80" s="619"/>
      <c r="L80" s="616" t="s">
        <v>195</v>
      </c>
      <c r="M80" s="617" t="s">
        <v>37</v>
      </c>
      <c r="N80" s="618" t="s">
        <v>197</v>
      </c>
      <c r="O80" s="619"/>
      <c r="P80" s="616" t="s">
        <v>195</v>
      </c>
      <c r="Q80" s="617" t="s">
        <v>37</v>
      </c>
      <c r="R80" s="618" t="s">
        <v>197</v>
      </c>
      <c r="S80" s="619"/>
      <c r="T80" s="616" t="s">
        <v>195</v>
      </c>
      <c r="U80" s="617" t="s">
        <v>37</v>
      </c>
      <c r="V80" s="618" t="s">
        <v>197</v>
      </c>
      <c r="W80" s="619"/>
      <c r="X80" s="616" t="s">
        <v>195</v>
      </c>
      <c r="Y80" s="617" t="s">
        <v>37</v>
      </c>
      <c r="Z80" s="618" t="s">
        <v>197</v>
      </c>
      <c r="AA80" s="619"/>
      <c r="AB80" s="616" t="s">
        <v>195</v>
      </c>
      <c r="AC80" s="617" t="s">
        <v>37</v>
      </c>
      <c r="AD80" s="618" t="s">
        <v>197</v>
      </c>
      <c r="AE80" s="619"/>
      <c r="AF80" s="616" t="s">
        <v>195</v>
      </c>
      <c r="AG80" s="617" t="s">
        <v>37</v>
      </c>
      <c r="AH80" s="620" t="s">
        <v>197</v>
      </c>
      <c r="AI80" s="619"/>
      <c r="AJ80" s="616" t="s">
        <v>195</v>
      </c>
      <c r="AK80" s="617" t="s">
        <v>37</v>
      </c>
      <c r="AL80" s="620" t="s">
        <v>197</v>
      </c>
    </row>
    <row r="81" spans="1:38" s="532" customFormat="1" ht="18" customHeight="1">
      <c r="A81" s="542"/>
      <c r="B81" s="784" t="s">
        <v>265</v>
      </c>
      <c r="C81" s="785"/>
      <c r="D81" s="785"/>
      <c r="E81" s="785"/>
      <c r="F81" s="785"/>
      <c r="G81" s="786"/>
      <c r="H81" s="553">
        <f>+AF16</f>
        <v>566</v>
      </c>
      <c r="I81" s="562">
        <f>+AG16</f>
        <v>518</v>
      </c>
      <c r="J81" s="621">
        <f>+AH16</f>
        <v>80507</v>
      </c>
      <c r="K81" s="562"/>
      <c r="L81" s="553">
        <f>+AF23</f>
        <v>595</v>
      </c>
      <c r="M81" s="562">
        <f>+AG23</f>
        <v>531</v>
      </c>
      <c r="N81" s="621">
        <f>+AH23</f>
        <v>82621</v>
      </c>
      <c r="O81" s="562"/>
      <c r="P81" s="553">
        <f>+AF48</f>
        <v>0</v>
      </c>
      <c r="Q81" s="562">
        <f>+AG48</f>
        <v>16</v>
      </c>
      <c r="R81" s="621">
        <f>+AH48</f>
        <v>6870</v>
      </c>
      <c r="S81" s="562"/>
      <c r="T81" s="553">
        <f>P81+L81</f>
        <v>595</v>
      </c>
      <c r="U81" s="562">
        <f aca="true" t="shared" si="0" ref="T81:V82">Q81+M81</f>
        <v>547</v>
      </c>
      <c r="V81" s="562">
        <f>R81+N81</f>
        <v>89491</v>
      </c>
      <c r="W81" s="562"/>
      <c r="X81" s="553">
        <f>+AF59</f>
        <v>71</v>
      </c>
      <c r="Y81" s="562">
        <f>+AG59</f>
        <v>36</v>
      </c>
      <c r="Z81" s="621">
        <f>+AH59</f>
        <v>5187</v>
      </c>
      <c r="AA81" s="562"/>
      <c r="AB81" s="553">
        <v>0</v>
      </c>
      <c r="AC81" s="562">
        <v>0</v>
      </c>
      <c r="AD81" s="621">
        <v>0</v>
      </c>
      <c r="AE81" s="562"/>
      <c r="AF81" s="553">
        <f aca="true" t="shared" si="1" ref="AF81:AH82">X81+T81</f>
        <v>666</v>
      </c>
      <c r="AG81" s="562">
        <f t="shared" si="1"/>
        <v>583</v>
      </c>
      <c r="AH81" s="622">
        <f t="shared" si="1"/>
        <v>94678</v>
      </c>
      <c r="AI81" s="562"/>
      <c r="AJ81" s="553">
        <f aca="true" t="shared" si="2" ref="AJ81:AL82">AF81-L81</f>
        <v>71</v>
      </c>
      <c r="AK81" s="562">
        <f t="shared" si="2"/>
        <v>52</v>
      </c>
      <c r="AL81" s="622">
        <f t="shared" si="2"/>
        <v>12057</v>
      </c>
    </row>
    <row r="82" spans="1:38" s="532" customFormat="1" ht="18" customHeight="1">
      <c r="A82" s="623"/>
      <c r="B82" s="789" t="s">
        <v>196</v>
      </c>
      <c r="C82" s="781"/>
      <c r="D82" s="781"/>
      <c r="E82" s="781"/>
      <c r="F82" s="781"/>
      <c r="G82" s="770"/>
      <c r="H82" s="624"/>
      <c r="I82" s="607"/>
      <c r="J82" s="607"/>
      <c r="K82" s="607"/>
      <c r="L82" s="624"/>
      <c r="M82" s="607"/>
      <c r="N82" s="607"/>
      <c r="O82" s="607"/>
      <c r="P82" s="624"/>
      <c r="Q82" s="607"/>
      <c r="R82" s="607"/>
      <c r="S82" s="607"/>
      <c r="T82" s="624">
        <f t="shared" si="0"/>
        <v>0</v>
      </c>
      <c r="U82" s="607">
        <f t="shared" si="0"/>
        <v>0</v>
      </c>
      <c r="V82" s="607">
        <f t="shared" si="0"/>
        <v>0</v>
      </c>
      <c r="W82" s="607"/>
      <c r="X82" s="624"/>
      <c r="Y82" s="607"/>
      <c r="Z82" s="607"/>
      <c r="AA82" s="607"/>
      <c r="AB82" s="624"/>
      <c r="AC82" s="607"/>
      <c r="AD82" s="607"/>
      <c r="AE82" s="607"/>
      <c r="AF82" s="624">
        <f t="shared" si="1"/>
        <v>0</v>
      </c>
      <c r="AG82" s="607">
        <f t="shared" si="1"/>
        <v>0</v>
      </c>
      <c r="AH82" s="625">
        <f t="shared" si="1"/>
        <v>0</v>
      </c>
      <c r="AI82" s="607"/>
      <c r="AJ82" s="624">
        <f t="shared" si="2"/>
        <v>0</v>
      </c>
      <c r="AK82" s="607">
        <f t="shared" si="2"/>
        <v>0</v>
      </c>
      <c r="AL82" s="625">
        <f t="shared" si="2"/>
        <v>0</v>
      </c>
    </row>
    <row r="83" spans="1:39" s="532" customFormat="1" ht="18" customHeight="1">
      <c r="A83" s="521"/>
      <c r="B83" s="626"/>
      <c r="C83" s="626" t="s">
        <v>38</v>
      </c>
      <c r="D83" s="573"/>
      <c r="E83" s="573"/>
      <c r="F83" s="573"/>
      <c r="G83" s="626"/>
      <c r="H83" s="627">
        <f>SUM(H81:H82)</f>
        <v>566</v>
      </c>
      <c r="I83" s="628">
        <f>SUM(I81:I82)</f>
        <v>518</v>
      </c>
      <c r="J83" s="628">
        <f>SUM(J81:J82)</f>
        <v>80507</v>
      </c>
      <c r="K83" s="628"/>
      <c r="L83" s="627">
        <f>SUM(L81:L82)</f>
        <v>595</v>
      </c>
      <c r="M83" s="628">
        <f>SUM(M81:M82)</f>
        <v>531</v>
      </c>
      <c r="N83" s="628">
        <f>SUM(N81:N82)</f>
        <v>82621</v>
      </c>
      <c r="O83" s="628"/>
      <c r="P83" s="627">
        <f>SUM(P81:P82)</f>
        <v>0</v>
      </c>
      <c r="Q83" s="628">
        <f>SUM(Q81:Q82)</f>
        <v>16</v>
      </c>
      <c r="R83" s="628">
        <f>SUM(R81:R82)</f>
        <v>6870</v>
      </c>
      <c r="S83" s="628"/>
      <c r="T83" s="627">
        <f>SUM(T81:T82)</f>
        <v>595</v>
      </c>
      <c r="U83" s="628">
        <f>SUM(U81:U82)</f>
        <v>547</v>
      </c>
      <c r="V83" s="628">
        <f>SUM(V81:V82)</f>
        <v>89491</v>
      </c>
      <c r="W83" s="628"/>
      <c r="X83" s="627">
        <f>SUM(X81:X82)</f>
        <v>71</v>
      </c>
      <c r="Y83" s="628">
        <f>SUM(Y81:Y82)</f>
        <v>36</v>
      </c>
      <c r="Z83" s="628">
        <f>SUM(Z81:Z82)</f>
        <v>5187</v>
      </c>
      <c r="AA83" s="628"/>
      <c r="AB83" s="627">
        <f>SUM(AB81:AB82)</f>
        <v>0</v>
      </c>
      <c r="AC83" s="628">
        <f>SUM(AC81:AC82)</f>
        <v>0</v>
      </c>
      <c r="AD83" s="628">
        <f>SUM(AD81:AD82)</f>
        <v>0</v>
      </c>
      <c r="AE83" s="628"/>
      <c r="AF83" s="627">
        <f>SUM(AF81:AF82)</f>
        <v>666</v>
      </c>
      <c r="AG83" s="628">
        <f>SUM(AG81:AG82)</f>
        <v>583</v>
      </c>
      <c r="AH83" s="575">
        <f>SUM(AH81:AH82)</f>
        <v>94678</v>
      </c>
      <c r="AI83" s="628"/>
      <c r="AJ83" s="627">
        <f>SUM(AJ81:AJ82)</f>
        <v>71</v>
      </c>
      <c r="AK83" s="628">
        <f>SUM(AK81:AK82)</f>
        <v>52</v>
      </c>
      <c r="AL83" s="575">
        <f>SUM(AL81:AL82)</f>
        <v>12057</v>
      </c>
      <c r="AM83" s="531"/>
    </row>
    <row r="84" spans="1:38" s="532" customFormat="1" ht="18" customHeight="1">
      <c r="A84" s="556"/>
      <c r="H84" s="558"/>
      <c r="I84" s="565"/>
      <c r="J84" s="565"/>
      <c r="K84" s="565"/>
      <c r="L84" s="558"/>
      <c r="M84" s="565"/>
      <c r="N84" s="565"/>
      <c r="O84" s="565"/>
      <c r="P84" s="558"/>
      <c r="Q84" s="565"/>
      <c r="R84" s="565"/>
      <c r="S84" s="565"/>
      <c r="T84" s="558"/>
      <c r="U84" s="565"/>
      <c r="V84" s="565"/>
      <c r="W84" s="565"/>
      <c r="X84" s="558"/>
      <c r="Y84" s="565"/>
      <c r="Z84" s="565"/>
      <c r="AA84" s="565"/>
      <c r="AB84" s="558"/>
      <c r="AC84" s="565"/>
      <c r="AD84" s="565"/>
      <c r="AE84" s="565"/>
      <c r="AF84" s="558"/>
      <c r="AG84" s="589"/>
      <c r="AH84" s="560"/>
      <c r="AI84" s="565"/>
      <c r="AJ84" s="558"/>
      <c r="AK84" s="565"/>
      <c r="AL84" s="560"/>
    </row>
    <row r="85" spans="1:38" s="532" customFormat="1" ht="18" customHeight="1">
      <c r="A85" s="521" t="s">
        <v>173</v>
      </c>
      <c r="B85" s="629"/>
      <c r="C85" s="585"/>
      <c r="D85" s="585"/>
      <c r="E85" s="585"/>
      <c r="F85" s="585"/>
      <c r="G85" s="629"/>
      <c r="H85" s="624"/>
      <c r="I85" s="607">
        <v>8</v>
      </c>
      <c r="J85" s="607"/>
      <c r="K85" s="607"/>
      <c r="L85" s="624"/>
      <c r="M85" s="607">
        <v>8</v>
      </c>
      <c r="N85" s="607"/>
      <c r="O85" s="607"/>
      <c r="P85" s="624"/>
      <c r="Q85" s="607"/>
      <c r="R85" s="607"/>
      <c r="S85" s="607"/>
      <c r="T85" s="624"/>
      <c r="U85" s="607">
        <f>+M85+Q85</f>
        <v>8</v>
      </c>
      <c r="V85" s="607"/>
      <c r="W85" s="607"/>
      <c r="X85" s="624"/>
      <c r="Y85" s="607"/>
      <c r="Z85" s="607"/>
      <c r="AA85" s="607"/>
      <c r="AB85" s="624"/>
      <c r="AC85" s="607"/>
      <c r="AD85" s="607"/>
      <c r="AE85" s="607"/>
      <c r="AF85" s="624"/>
      <c r="AG85" s="607">
        <f>Y85+U85</f>
        <v>8</v>
      </c>
      <c r="AH85" s="625"/>
      <c r="AI85" s="607"/>
      <c r="AJ85" s="624"/>
      <c r="AK85" s="607">
        <f>AG85-M85</f>
        <v>0</v>
      </c>
      <c r="AL85" s="625"/>
    </row>
    <row r="86" spans="1:38" s="532" customFormat="1" ht="18" customHeight="1">
      <c r="A86" s="542"/>
      <c r="B86" s="541" t="s">
        <v>176</v>
      </c>
      <c r="C86" s="545"/>
      <c r="D86" s="545"/>
      <c r="E86" s="545"/>
      <c r="F86" s="545"/>
      <c r="G86" s="541"/>
      <c r="H86" s="553"/>
      <c r="I86" s="562">
        <f>+I83+I85</f>
        <v>526</v>
      </c>
      <c r="J86" s="562"/>
      <c r="K86" s="562"/>
      <c r="L86" s="553"/>
      <c r="M86" s="562">
        <f>+M83+M85</f>
        <v>539</v>
      </c>
      <c r="N86" s="562"/>
      <c r="O86" s="562"/>
      <c r="P86" s="762"/>
      <c r="Q86" s="562">
        <f>+Q83+Q85</f>
        <v>16</v>
      </c>
      <c r="R86" s="562"/>
      <c r="S86" s="562"/>
      <c r="T86" s="553"/>
      <c r="U86" s="562">
        <f>+U83+U85</f>
        <v>555</v>
      </c>
      <c r="V86" s="562"/>
      <c r="W86" s="562"/>
      <c r="X86" s="553"/>
      <c r="Y86" s="562">
        <f>+Y83+Y85</f>
        <v>36</v>
      </c>
      <c r="Z86" s="562"/>
      <c r="AA86" s="562"/>
      <c r="AB86" s="553"/>
      <c r="AC86" s="562">
        <f>+AC83+AC85</f>
        <v>0</v>
      </c>
      <c r="AD86" s="562"/>
      <c r="AE86" s="562"/>
      <c r="AF86" s="553"/>
      <c r="AG86" s="562">
        <f>+AG83+AG85</f>
        <v>591</v>
      </c>
      <c r="AH86" s="547"/>
      <c r="AI86" s="562"/>
      <c r="AJ86" s="553"/>
      <c r="AK86" s="562">
        <f>+AK83+AK85</f>
        <v>52</v>
      </c>
      <c r="AL86" s="547"/>
    </row>
    <row r="87" spans="1:38" s="532" customFormat="1" ht="18" customHeight="1">
      <c r="A87" s="556"/>
      <c r="H87" s="558"/>
      <c r="I87" s="565"/>
      <c r="J87" s="565"/>
      <c r="K87" s="565"/>
      <c r="L87" s="558"/>
      <c r="M87" s="565"/>
      <c r="N87" s="565"/>
      <c r="O87" s="565"/>
      <c r="P87" s="761"/>
      <c r="Q87" s="565"/>
      <c r="R87" s="565"/>
      <c r="S87" s="565"/>
      <c r="T87" s="558"/>
      <c r="U87" s="565"/>
      <c r="V87" s="565"/>
      <c r="W87" s="565"/>
      <c r="X87" s="558"/>
      <c r="Y87" s="565"/>
      <c r="Z87" s="565"/>
      <c r="AA87" s="565"/>
      <c r="AB87" s="558"/>
      <c r="AC87" s="565"/>
      <c r="AD87" s="565"/>
      <c r="AE87" s="565"/>
      <c r="AF87" s="558"/>
      <c r="AG87" s="589"/>
      <c r="AH87" s="560"/>
      <c r="AI87" s="565"/>
      <c r="AJ87" s="558"/>
      <c r="AK87" s="565"/>
      <c r="AL87" s="560"/>
    </row>
    <row r="88" spans="1:38" s="532" customFormat="1" ht="18" customHeight="1">
      <c r="A88" s="542"/>
      <c r="B88" s="541" t="s">
        <v>174</v>
      </c>
      <c r="C88" s="541"/>
      <c r="D88" s="541"/>
      <c r="E88" s="541"/>
      <c r="F88" s="541"/>
      <c r="G88" s="541"/>
      <c r="H88" s="553"/>
      <c r="I88" s="562"/>
      <c r="J88" s="562"/>
      <c r="K88" s="562"/>
      <c r="L88" s="553"/>
      <c r="M88" s="562"/>
      <c r="N88" s="562"/>
      <c r="O88" s="562"/>
      <c r="P88" s="553"/>
      <c r="Q88" s="562"/>
      <c r="R88" s="562"/>
      <c r="S88" s="562"/>
      <c r="T88" s="553"/>
      <c r="U88" s="562"/>
      <c r="V88" s="562"/>
      <c r="W88" s="562"/>
      <c r="X88" s="553"/>
      <c r="Y88" s="562"/>
      <c r="Z88" s="562"/>
      <c r="AA88" s="562"/>
      <c r="AB88" s="553"/>
      <c r="AC88" s="562"/>
      <c r="AD88" s="562"/>
      <c r="AE88" s="562"/>
      <c r="AF88" s="553"/>
      <c r="AG88" s="562"/>
      <c r="AH88" s="547"/>
      <c r="AI88" s="562"/>
      <c r="AJ88" s="553"/>
      <c r="AK88" s="562"/>
      <c r="AL88" s="547"/>
    </row>
    <row r="89" spans="1:38" s="532" customFormat="1" ht="18" customHeight="1">
      <c r="A89" s="542"/>
      <c r="B89" s="545"/>
      <c r="C89" s="541" t="s">
        <v>46</v>
      </c>
      <c r="D89" s="545"/>
      <c r="E89" s="545"/>
      <c r="F89" s="545"/>
      <c r="G89" s="541"/>
      <c r="H89" s="553"/>
      <c r="I89" s="562"/>
      <c r="J89" s="562"/>
      <c r="K89" s="562"/>
      <c r="L89" s="553"/>
      <c r="M89" s="562"/>
      <c r="N89" s="562"/>
      <c r="O89" s="562"/>
      <c r="P89" s="553"/>
      <c r="Q89" s="562">
        <v>0</v>
      </c>
      <c r="R89" s="562"/>
      <c r="S89" s="562"/>
      <c r="T89" s="553"/>
      <c r="U89" s="562"/>
      <c r="V89" s="562"/>
      <c r="W89" s="562"/>
      <c r="X89" s="553"/>
      <c r="Y89" s="562">
        <v>0</v>
      </c>
      <c r="Z89" s="562"/>
      <c r="AA89" s="562"/>
      <c r="AB89" s="553"/>
      <c r="AC89" s="562">
        <v>0</v>
      </c>
      <c r="AD89" s="562"/>
      <c r="AE89" s="562"/>
      <c r="AF89" s="553"/>
      <c r="AG89" s="562"/>
      <c r="AH89" s="547"/>
      <c r="AI89" s="562"/>
      <c r="AJ89" s="553"/>
      <c r="AK89" s="562">
        <f>AG89-M89</f>
        <v>0</v>
      </c>
      <c r="AL89" s="547"/>
    </row>
    <row r="90" spans="1:38" s="532" customFormat="1" ht="18" customHeight="1">
      <c r="A90" s="521"/>
      <c r="B90" s="585"/>
      <c r="C90" s="629" t="s">
        <v>90</v>
      </c>
      <c r="D90" s="585"/>
      <c r="E90" s="585"/>
      <c r="F90" s="585"/>
      <c r="G90" s="629"/>
      <c r="H90" s="624"/>
      <c r="I90" s="607">
        <v>2</v>
      </c>
      <c r="J90" s="607"/>
      <c r="K90" s="607"/>
      <c r="L90" s="624"/>
      <c r="M90" s="607">
        <v>2</v>
      </c>
      <c r="N90" s="607"/>
      <c r="O90" s="607"/>
      <c r="P90" s="624"/>
      <c r="Q90" s="607">
        <v>0</v>
      </c>
      <c r="R90" s="607"/>
      <c r="S90" s="607"/>
      <c r="T90" s="624"/>
      <c r="U90" s="607">
        <v>0</v>
      </c>
      <c r="V90" s="607"/>
      <c r="W90" s="607"/>
      <c r="X90" s="624"/>
      <c r="Y90" s="607">
        <v>0</v>
      </c>
      <c r="Z90" s="607"/>
      <c r="AA90" s="607"/>
      <c r="AB90" s="624"/>
      <c r="AC90" s="607">
        <v>0</v>
      </c>
      <c r="AD90" s="607"/>
      <c r="AE90" s="607"/>
      <c r="AF90" s="624"/>
      <c r="AG90" s="607">
        <v>2</v>
      </c>
      <c r="AH90" s="625"/>
      <c r="AI90" s="607"/>
      <c r="AJ90" s="624"/>
      <c r="AK90" s="607">
        <f>AG90-M90</f>
        <v>0</v>
      </c>
      <c r="AL90" s="625"/>
    </row>
    <row r="91" spans="1:38" s="532" customFormat="1" ht="18" customHeight="1">
      <c r="A91" s="521"/>
      <c r="B91" s="629" t="s">
        <v>175</v>
      </c>
      <c r="C91" s="585"/>
      <c r="D91" s="585"/>
      <c r="E91" s="585"/>
      <c r="F91" s="585"/>
      <c r="G91" s="629"/>
      <c r="H91" s="624"/>
      <c r="I91" s="607">
        <f>I90+I89+I86</f>
        <v>528</v>
      </c>
      <c r="J91" s="607"/>
      <c r="K91" s="607"/>
      <c r="L91" s="624"/>
      <c r="M91" s="607">
        <f>M90+M89+M86</f>
        <v>541</v>
      </c>
      <c r="N91" s="607"/>
      <c r="O91" s="607"/>
      <c r="P91" s="624"/>
      <c r="Q91" s="607">
        <f>Q90+Q89+Q86</f>
        <v>16</v>
      </c>
      <c r="R91" s="607"/>
      <c r="S91" s="607"/>
      <c r="T91" s="624"/>
      <c r="U91" s="607">
        <f>U90+U89+U86</f>
        <v>555</v>
      </c>
      <c r="V91" s="607"/>
      <c r="W91" s="607"/>
      <c r="X91" s="624"/>
      <c r="Y91" s="607">
        <f>Y90+Y89+Y86</f>
        <v>36</v>
      </c>
      <c r="Z91" s="607"/>
      <c r="AA91" s="607"/>
      <c r="AB91" s="624"/>
      <c r="AC91" s="607">
        <f>AC90+AC89+AC86</f>
        <v>0</v>
      </c>
      <c r="AD91" s="607"/>
      <c r="AE91" s="607"/>
      <c r="AF91" s="624"/>
      <c r="AG91" s="607">
        <f>AG90+AG89+AG86</f>
        <v>593</v>
      </c>
      <c r="AH91" s="625"/>
      <c r="AI91" s="607"/>
      <c r="AJ91" s="624"/>
      <c r="AK91" s="607">
        <f>AK90+AK89+AK86</f>
        <v>52</v>
      </c>
      <c r="AL91" s="625"/>
    </row>
    <row r="92" ht="15.75">
      <c r="AM92" s="9"/>
    </row>
  </sheetData>
  <mergeCells count="9">
    <mergeCell ref="B81:G81"/>
    <mergeCell ref="A66:AH67"/>
    <mergeCell ref="B82:G82"/>
    <mergeCell ref="A64:C64"/>
    <mergeCell ref="AJ9:AL9"/>
    <mergeCell ref="AF9:AH9"/>
    <mergeCell ref="A60:C60"/>
    <mergeCell ref="A62:C62"/>
    <mergeCell ref="A61:C61"/>
  </mergeCells>
  <printOptions horizontalCentered="1"/>
  <pageMargins left="0.5" right="0.4" top="0.5" bottom="0.25" header="0" footer="0"/>
  <pageSetup firstPageNumber="8" useFirstPageNumber="1" fitToHeight="0" horizontalDpi="600" verticalDpi="600" orientation="landscape" scale="45" r:id="rId1"/>
  <headerFooter alignWithMargins="0">
    <oddFooter>&amp;C&amp;"Times New Roman,Regular"Exhibit B - Summary of Requirements</oddFooter>
  </headerFooter>
  <rowBreaks count="1" manualBreakCount="1">
    <brk id="67" max="37" man="1"/>
  </rowBreaks>
</worksheet>
</file>

<file path=xl/worksheets/sheet3.xml><?xml version="1.0" encoding="utf-8"?>
<worksheet xmlns="http://schemas.openxmlformats.org/spreadsheetml/2006/main" xmlns:r="http://schemas.openxmlformats.org/officeDocument/2006/relationships">
  <sheetPr>
    <pageSetUpPr fitToPage="1"/>
  </sheetPr>
  <dimension ref="A1:G24"/>
  <sheetViews>
    <sheetView workbookViewId="0" topLeftCell="A5">
      <selection activeCell="A26" sqref="A26"/>
    </sheetView>
  </sheetViews>
  <sheetFormatPr defaultColWidth="8.88671875" defaultRowHeight="15"/>
  <cols>
    <col min="1" max="1" width="17.88671875" style="56" customWidth="1"/>
    <col min="2" max="2" width="26.88671875" style="56" customWidth="1"/>
    <col min="3" max="3" width="4.6640625" style="56" customWidth="1"/>
    <col min="4" max="4" width="7.5546875" style="56" customWidth="1"/>
    <col min="5" max="5" width="4.6640625" style="56" customWidth="1"/>
    <col min="6" max="6" width="7.21484375" style="56" customWidth="1"/>
    <col min="7" max="7" width="11.21484375" style="56" customWidth="1"/>
    <col min="8" max="16384" width="7.21484375" style="56" customWidth="1"/>
  </cols>
  <sheetData>
    <row r="1" ht="15.75">
      <c r="A1" s="64" t="s">
        <v>6</v>
      </c>
    </row>
    <row r="2" ht="20.25">
      <c r="A2" s="51"/>
    </row>
    <row r="4" spans="1:7" ht="15.75">
      <c r="A4" s="65" t="s">
        <v>141</v>
      </c>
      <c r="B4" s="63"/>
      <c r="C4" s="63"/>
      <c r="D4" s="63"/>
      <c r="E4" s="63"/>
      <c r="F4" s="63"/>
      <c r="G4" s="63"/>
    </row>
    <row r="5" spans="1:7" ht="15.75">
      <c r="A5" s="67" t="str">
        <f>'(B) Sum of Req '!A70</f>
        <v>Tax Division</v>
      </c>
      <c r="B5" s="63"/>
      <c r="C5" s="63"/>
      <c r="D5" s="63"/>
      <c r="E5" s="63"/>
      <c r="F5" s="63"/>
      <c r="G5" s="63"/>
    </row>
    <row r="6" spans="1:7" ht="12.75">
      <c r="A6" s="66" t="s">
        <v>163</v>
      </c>
      <c r="B6" s="63"/>
      <c r="C6" s="63"/>
      <c r="D6" s="63"/>
      <c r="E6" s="63"/>
      <c r="F6" s="63"/>
      <c r="G6" s="63"/>
    </row>
    <row r="7" spans="1:7" ht="12.75">
      <c r="A7" s="319"/>
      <c r="B7" s="63"/>
      <c r="C7" s="63"/>
      <c r="D7" s="63"/>
      <c r="E7" s="63"/>
      <c r="F7" s="63"/>
      <c r="G7" s="63"/>
    </row>
    <row r="9" spans="1:7" ht="12.75">
      <c r="A9" s="360" t="s">
        <v>129</v>
      </c>
      <c r="B9" s="72" t="s">
        <v>160</v>
      </c>
      <c r="C9" s="73" t="s">
        <v>88</v>
      </c>
      <c r="D9" s="74"/>
      <c r="E9" s="74"/>
      <c r="F9" s="75"/>
      <c r="G9" s="76" t="s">
        <v>38</v>
      </c>
    </row>
    <row r="10" spans="1:7" ht="12.75">
      <c r="A10" s="359"/>
      <c r="B10" s="78" t="s">
        <v>123</v>
      </c>
      <c r="C10" s="79" t="s">
        <v>195</v>
      </c>
      <c r="D10" s="79" t="s">
        <v>242</v>
      </c>
      <c r="E10" s="79" t="s">
        <v>37</v>
      </c>
      <c r="F10" s="80" t="s">
        <v>197</v>
      </c>
      <c r="G10" s="80" t="s">
        <v>203</v>
      </c>
    </row>
    <row r="11" spans="1:7" ht="12.75">
      <c r="A11" s="81"/>
      <c r="B11" s="81"/>
      <c r="C11" s="82"/>
      <c r="D11" s="82"/>
      <c r="E11" s="82"/>
      <c r="F11" s="83"/>
      <c r="G11" s="83"/>
    </row>
    <row r="12" spans="1:7" ht="15.75">
      <c r="A12" s="631" t="s">
        <v>265</v>
      </c>
      <c r="B12" s="632" t="s">
        <v>262</v>
      </c>
      <c r="C12" s="725">
        <f>+'(B) Sum of Req '!AF59</f>
        <v>71</v>
      </c>
      <c r="D12" s="82">
        <v>51</v>
      </c>
      <c r="E12" s="82">
        <f>+'(B) Sum of Req '!AG59</f>
        <v>36</v>
      </c>
      <c r="F12" s="451">
        <f>+'(B) Sum of Req '!AH59</f>
        <v>5187</v>
      </c>
      <c r="G12" s="451">
        <f>+F12</f>
        <v>5187</v>
      </c>
    </row>
    <row r="13" spans="1:7" ht="15.75">
      <c r="A13" s="84"/>
      <c r="B13" s="187"/>
      <c r="C13" s="452">
        <v>0</v>
      </c>
      <c r="D13" s="453">
        <v>0</v>
      </c>
      <c r="E13" s="453">
        <v>0</v>
      </c>
      <c r="F13" s="454">
        <v>0</v>
      </c>
      <c r="G13" s="455">
        <v>0</v>
      </c>
    </row>
    <row r="14" spans="1:7" ht="12.75">
      <c r="A14" s="92" t="s">
        <v>184</v>
      </c>
      <c r="B14" s="72"/>
      <c r="C14" s="86">
        <f>SUM(C12:C13)</f>
        <v>71</v>
      </c>
      <c r="D14" s="87">
        <f>SUM(D12:D13)</f>
        <v>51</v>
      </c>
      <c r="E14" s="87">
        <f>SUM(E12:E13)</f>
        <v>36</v>
      </c>
      <c r="F14" s="88">
        <f>SUM(F12:F13)</f>
        <v>5187</v>
      </c>
      <c r="G14" s="89">
        <f>SUM(G12:G13)</f>
        <v>5187</v>
      </c>
    </row>
    <row r="15" spans="1:7" ht="15" customHeight="1">
      <c r="A15" s="90"/>
      <c r="B15" s="84"/>
      <c r="C15" s="90"/>
      <c r="D15" s="85"/>
      <c r="E15" s="85"/>
      <c r="F15" s="91"/>
      <c r="G15" s="91"/>
    </row>
    <row r="16" spans="1:7" ht="12.75" customHeight="1">
      <c r="A16" s="360" t="s">
        <v>244</v>
      </c>
      <c r="B16" s="72" t="s">
        <v>160</v>
      </c>
      <c r="C16" s="73" t="s">
        <v>88</v>
      </c>
      <c r="D16" s="74"/>
      <c r="E16" s="74"/>
      <c r="F16" s="75"/>
      <c r="G16" s="76" t="s">
        <v>38</v>
      </c>
    </row>
    <row r="17" spans="1:7" ht="12.75" customHeight="1">
      <c r="A17" s="77"/>
      <c r="B17" s="78" t="s">
        <v>123</v>
      </c>
      <c r="C17" s="79" t="s">
        <v>195</v>
      </c>
      <c r="D17" s="79" t="s">
        <v>242</v>
      </c>
      <c r="E17" s="79" t="s">
        <v>37</v>
      </c>
      <c r="F17" s="80" t="s">
        <v>197</v>
      </c>
      <c r="G17" s="80" t="s">
        <v>209</v>
      </c>
    </row>
    <row r="18" spans="1:7" ht="12.75" customHeight="1">
      <c r="A18" s="378"/>
      <c r="B18" s="379"/>
      <c r="C18" s="380"/>
      <c r="D18" s="380"/>
      <c r="E18" s="380"/>
      <c r="F18" s="381"/>
      <c r="G18" s="379"/>
    </row>
    <row r="19" spans="1:7" ht="12" customHeight="1">
      <c r="A19" s="631" t="s">
        <v>265</v>
      </c>
      <c r="B19" s="633" t="s">
        <v>267</v>
      </c>
      <c r="C19" s="449">
        <v>0</v>
      </c>
      <c r="D19" s="450">
        <v>0</v>
      </c>
      <c r="E19" s="450">
        <v>0</v>
      </c>
      <c r="F19" s="451">
        <v>0</v>
      </c>
      <c r="G19" s="451">
        <v>0</v>
      </c>
    </row>
    <row r="20" spans="1:7" ht="12" customHeight="1">
      <c r="A20" s="188"/>
      <c r="B20" s="382"/>
      <c r="C20" s="452">
        <v>0</v>
      </c>
      <c r="D20" s="453">
        <v>0</v>
      </c>
      <c r="E20" s="453">
        <v>0</v>
      </c>
      <c r="F20" s="454">
        <v>0</v>
      </c>
      <c r="G20" s="455">
        <v>0</v>
      </c>
    </row>
    <row r="21" spans="1:7" ht="14.25" customHeight="1">
      <c r="A21" s="360" t="s">
        <v>166</v>
      </c>
      <c r="B21" s="321"/>
      <c r="C21" s="86">
        <f>SUM(C19:C20)</f>
        <v>0</v>
      </c>
      <c r="D21" s="87">
        <f>SUM(D19:D20)</f>
        <v>0</v>
      </c>
      <c r="E21" s="87">
        <f>SUM(E19:E20)</f>
        <v>0</v>
      </c>
      <c r="F21" s="88">
        <f>SUM(F19:F20)</f>
        <v>0</v>
      </c>
      <c r="G21" s="89">
        <f>SUM(G19:G20)</f>
        <v>0</v>
      </c>
    </row>
    <row r="22" spans="1:7" ht="12.75">
      <c r="A22" s="84"/>
      <c r="B22" s="57"/>
      <c r="C22" s="59"/>
      <c r="D22" s="57"/>
      <c r="E22" s="57"/>
      <c r="F22" s="58"/>
      <c r="G22" s="58"/>
    </row>
    <row r="23" spans="1:7" ht="13.5" customHeight="1">
      <c r="A23" s="321"/>
      <c r="B23" s="287"/>
      <c r="C23" s="287"/>
      <c r="D23" s="287"/>
      <c r="E23" s="287"/>
      <c r="F23" s="287"/>
      <c r="G23" s="287"/>
    </row>
    <row r="24" spans="1:7" ht="18" customHeight="1">
      <c r="A24" s="320"/>
      <c r="B24" s="287"/>
      <c r="C24" s="287"/>
      <c r="D24" s="287"/>
      <c r="E24" s="287"/>
      <c r="F24" s="287"/>
      <c r="G24" s="287"/>
    </row>
  </sheetData>
  <printOptions horizontalCentered="1"/>
  <pageMargins left="0.75" right="0.75" top="1" bottom="1" header="0.5" footer="0.5"/>
  <pageSetup fitToHeight="1" fitToWidth="1" horizontalDpi="600" verticalDpi="600"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9"/>
  <sheetViews>
    <sheetView workbookViewId="0" topLeftCell="A1">
      <selection activeCell="A25" sqref="A25"/>
    </sheetView>
  </sheetViews>
  <sheetFormatPr defaultColWidth="8.88671875" defaultRowHeight="15"/>
  <cols>
    <col min="1" max="1" width="45.4453125" style="61" customWidth="1"/>
    <col min="2" max="2" width="1.2265625" style="61" customWidth="1"/>
    <col min="3" max="3" width="9.3359375" style="61" customWidth="1"/>
    <col min="4" max="4" width="10.5546875" style="61" customWidth="1"/>
    <col min="5" max="5" width="1.2265625" style="61" customWidth="1"/>
    <col min="6" max="6" width="9.6640625" style="61" customWidth="1"/>
    <col min="7" max="7" width="9.99609375" style="61" customWidth="1"/>
    <col min="8" max="8" width="1.2265625" style="61" customWidth="1"/>
    <col min="9" max="9" width="7.21484375" style="61" customWidth="1"/>
    <col min="10" max="10" width="7.99609375" style="61" customWidth="1"/>
    <col min="11" max="11" width="8.99609375" style="61" customWidth="1"/>
    <col min="12" max="12" width="8.21484375" style="61" customWidth="1"/>
    <col min="13" max="13" width="8.88671875" style="61" customWidth="1"/>
    <col min="14" max="14" width="8.5546875" style="61" customWidth="1"/>
    <col min="15" max="15" width="9.21484375" style="61" customWidth="1"/>
    <col min="16" max="16" width="8.99609375" style="61" customWidth="1"/>
    <col min="17" max="17" width="1.88671875" style="61" customWidth="1"/>
    <col min="18" max="16384" width="7.21484375" style="61" customWidth="1"/>
  </cols>
  <sheetData>
    <row r="1" ht="15.75">
      <c r="A1" s="68" t="s">
        <v>5</v>
      </c>
    </row>
    <row r="2" ht="18.75" customHeight="1">
      <c r="A2" s="68"/>
    </row>
    <row r="3" spans="1:19" ht="15.75">
      <c r="A3" s="69" t="s">
        <v>243</v>
      </c>
      <c r="B3" s="60"/>
      <c r="C3" s="60"/>
      <c r="D3" s="60"/>
      <c r="E3" s="60"/>
      <c r="F3" s="60"/>
      <c r="G3" s="60"/>
      <c r="H3" s="60"/>
      <c r="I3" s="60"/>
      <c r="J3" s="60"/>
      <c r="K3" s="60"/>
      <c r="L3" s="60"/>
      <c r="M3" s="60"/>
      <c r="N3" s="60"/>
      <c r="O3" s="60"/>
      <c r="P3" s="60"/>
      <c r="Q3" s="60"/>
      <c r="R3" s="60"/>
      <c r="S3" s="60"/>
    </row>
    <row r="4" spans="1:19" ht="15.75">
      <c r="A4" s="70" t="str">
        <f>+'(B) Sum of Req '!A70</f>
        <v>Tax Division</v>
      </c>
      <c r="B4" s="60"/>
      <c r="C4" s="60"/>
      <c r="D4" s="60"/>
      <c r="E4" s="60"/>
      <c r="F4" s="60"/>
      <c r="G4" s="60"/>
      <c r="H4" s="60"/>
      <c r="I4" s="60"/>
      <c r="J4" s="60"/>
      <c r="K4" s="60"/>
      <c r="L4" s="60"/>
      <c r="M4" s="60"/>
      <c r="N4" s="60"/>
      <c r="O4" s="60"/>
      <c r="P4" s="60"/>
      <c r="Q4" s="60"/>
      <c r="R4" s="60"/>
      <c r="S4" s="60"/>
    </row>
    <row r="5" spans="1:19" ht="12.75">
      <c r="A5" s="71" t="s">
        <v>163</v>
      </c>
      <c r="B5" s="60"/>
      <c r="C5" s="60"/>
      <c r="D5" s="60"/>
      <c r="E5" s="60"/>
      <c r="F5" s="60"/>
      <c r="G5" s="60"/>
      <c r="H5" s="60"/>
      <c r="I5" s="60"/>
      <c r="J5" s="60"/>
      <c r="K5" s="60"/>
      <c r="L5" s="60"/>
      <c r="M5" s="60"/>
      <c r="N5" s="60"/>
      <c r="O5" s="60"/>
      <c r="P5" s="60"/>
      <c r="Q5" s="60"/>
      <c r="R5" s="60"/>
      <c r="S5" s="60"/>
    </row>
    <row r="7" ht="13.5" thickBot="1"/>
    <row r="8" spans="1:19" ht="12.75">
      <c r="A8" s="391"/>
      <c r="B8" s="93"/>
      <c r="C8" s="427" t="str">
        <f>+'(B) Sum of Req '!H78</f>
        <v>2006  Enacted</v>
      </c>
      <c r="D8" s="389"/>
      <c r="E8" s="312"/>
      <c r="F8" s="427">
        <v>2007</v>
      </c>
      <c r="G8" s="389"/>
      <c r="H8" s="312"/>
      <c r="I8" s="390">
        <f>+'(B) Sum of Req '!T78</f>
        <v>2008</v>
      </c>
      <c r="J8" s="389"/>
      <c r="K8" s="417">
        <f>+'(B) Sum of Req '!X78</f>
        <v>2008</v>
      </c>
      <c r="L8" s="418"/>
      <c r="M8" s="419"/>
      <c r="N8" s="420"/>
      <c r="O8" s="390">
        <f>+'(B) Sum of Req '!AF78</f>
        <v>2008</v>
      </c>
      <c r="P8" s="389"/>
      <c r="Q8" s="313"/>
      <c r="R8" s="429"/>
      <c r="S8" s="430"/>
    </row>
    <row r="9" spans="1:19" ht="19.5" customHeight="1">
      <c r="A9" s="93"/>
      <c r="B9" s="93"/>
      <c r="C9" s="428" t="str">
        <f>+'(B) Sum of Req '!H79</f>
        <v>w/Rescissions and Supplementals</v>
      </c>
      <c r="D9" s="315"/>
      <c r="E9" s="312"/>
      <c r="F9" s="428" t="s">
        <v>238</v>
      </c>
      <c r="G9" s="315"/>
      <c r="H9" s="312"/>
      <c r="I9" s="314" t="str">
        <f>+'(B) Sum of Req '!T79</f>
        <v>Current Services</v>
      </c>
      <c r="J9" s="316"/>
      <c r="K9" s="773" t="s">
        <v>203</v>
      </c>
      <c r="L9" s="774"/>
      <c r="M9" s="412" t="s">
        <v>209</v>
      </c>
      <c r="N9" s="316"/>
      <c r="O9" s="314" t="str">
        <f>+'(B) Sum of Req '!AF79</f>
        <v>Request</v>
      </c>
      <c r="P9" s="316"/>
      <c r="Q9" s="313"/>
      <c r="R9" s="430"/>
      <c r="S9" s="430"/>
    </row>
    <row r="10" spans="1:19" ht="3" customHeight="1">
      <c r="A10" s="775" t="s">
        <v>127</v>
      </c>
      <c r="B10" s="93"/>
      <c r="C10" s="317"/>
      <c r="D10" s="318"/>
      <c r="E10" s="312"/>
      <c r="F10" s="317"/>
      <c r="G10" s="318"/>
      <c r="H10" s="312"/>
      <c r="I10" s="317"/>
      <c r="J10" s="318"/>
      <c r="K10" s="317"/>
      <c r="L10" s="318"/>
      <c r="M10" s="413"/>
      <c r="N10" s="318"/>
      <c r="O10" s="317"/>
      <c r="P10" s="318"/>
      <c r="Q10" s="313"/>
      <c r="R10" s="413"/>
      <c r="S10" s="413"/>
    </row>
    <row r="11" spans="1:19" ht="39" customHeight="1">
      <c r="A11" s="776"/>
      <c r="B11" s="93"/>
      <c r="C11" s="457" t="s">
        <v>283</v>
      </c>
      <c r="D11" s="458" t="s">
        <v>284</v>
      </c>
      <c r="E11" s="312"/>
      <c r="F11" s="457" t="s">
        <v>283</v>
      </c>
      <c r="G11" s="458" t="s">
        <v>284</v>
      </c>
      <c r="H11" s="312"/>
      <c r="I11" s="457" t="s">
        <v>283</v>
      </c>
      <c r="J11" s="458" t="s">
        <v>284</v>
      </c>
      <c r="K11" s="457" t="s">
        <v>283</v>
      </c>
      <c r="L11" s="458" t="s">
        <v>284</v>
      </c>
      <c r="M11" s="457" t="s">
        <v>283</v>
      </c>
      <c r="N11" s="458" t="s">
        <v>284</v>
      </c>
      <c r="O11" s="457" t="s">
        <v>283</v>
      </c>
      <c r="P11" s="458" t="s">
        <v>284</v>
      </c>
      <c r="Q11" s="313"/>
      <c r="R11" s="431"/>
      <c r="S11" s="431"/>
    </row>
    <row r="12" spans="1:19" ht="12.75">
      <c r="A12" s="94"/>
      <c r="B12" s="93"/>
      <c r="C12" s="95"/>
      <c r="D12" s="96"/>
      <c r="E12" s="93"/>
      <c r="F12" s="95"/>
      <c r="G12" s="96"/>
      <c r="H12" s="93"/>
      <c r="I12" s="95"/>
      <c r="J12" s="96"/>
      <c r="K12" s="95"/>
      <c r="L12" s="414"/>
      <c r="M12" s="421"/>
      <c r="N12" s="96"/>
      <c r="O12" s="95"/>
      <c r="P12" s="96"/>
      <c r="R12" s="414"/>
      <c r="S12" s="414"/>
    </row>
    <row r="13" spans="1:19" ht="25.5">
      <c r="A13" s="100" t="s">
        <v>251</v>
      </c>
      <c r="B13" s="93"/>
      <c r="C13" s="95"/>
      <c r="D13" s="96"/>
      <c r="E13" s="93"/>
      <c r="F13" s="95"/>
      <c r="G13" s="96"/>
      <c r="H13" s="93"/>
      <c r="I13" s="95"/>
      <c r="J13" s="96"/>
      <c r="K13" s="95"/>
      <c r="L13" s="414"/>
      <c r="M13" s="95"/>
      <c r="N13" s="96"/>
      <c r="O13" s="95"/>
      <c r="P13" s="96"/>
      <c r="R13" s="414"/>
      <c r="S13" s="414"/>
    </row>
    <row r="14" spans="1:19" ht="14.25" customHeight="1">
      <c r="A14" s="279" t="s">
        <v>268</v>
      </c>
      <c r="B14" s="94"/>
      <c r="C14" s="280">
        <f>148</f>
        <v>148</v>
      </c>
      <c r="D14" s="634">
        <v>20997</v>
      </c>
      <c r="E14" s="98"/>
      <c r="F14" s="280">
        <f>154</f>
        <v>154</v>
      </c>
      <c r="G14" s="634">
        <f>22840-1321</f>
        <v>21519</v>
      </c>
      <c r="H14" s="283"/>
      <c r="I14" s="280">
        <f>+F14+4</f>
        <v>158</v>
      </c>
      <c r="J14" s="634">
        <f>24375-864</f>
        <v>23511</v>
      </c>
      <c r="K14" s="280">
        <v>9</v>
      </c>
      <c r="L14" s="634">
        <v>1351</v>
      </c>
      <c r="M14" s="280">
        <v>0</v>
      </c>
      <c r="N14" s="281">
        <v>0</v>
      </c>
      <c r="O14" s="280">
        <f>K14+I14+M14</f>
        <v>167</v>
      </c>
      <c r="P14" s="634">
        <f>N14+J14+L14</f>
        <v>24862</v>
      </c>
      <c r="R14" s="416"/>
      <c r="S14" s="416"/>
    </row>
    <row r="15" spans="1:19" ht="12.75">
      <c r="A15" s="279" t="s">
        <v>269</v>
      </c>
      <c r="B15" s="93"/>
      <c r="C15" s="635">
        <v>378</v>
      </c>
      <c r="D15" s="636">
        <v>59510</v>
      </c>
      <c r="E15" s="99"/>
      <c r="F15" s="280">
        <v>385</v>
      </c>
      <c r="G15" s="636">
        <f>64851-3749</f>
        <v>61102</v>
      </c>
      <c r="H15" s="99"/>
      <c r="I15" s="280">
        <f>+F15+12</f>
        <v>397</v>
      </c>
      <c r="J15" s="764">
        <f>68432-2452</f>
        <v>65980</v>
      </c>
      <c r="K15" s="635">
        <v>27</v>
      </c>
      <c r="L15" s="763">
        <v>3836</v>
      </c>
      <c r="M15" s="635">
        <v>0</v>
      </c>
      <c r="N15" s="636">
        <v>0</v>
      </c>
      <c r="O15" s="280">
        <f>K15+I15+M15</f>
        <v>424</v>
      </c>
      <c r="P15" s="281">
        <f>N15+J15+L15</f>
        <v>69816</v>
      </c>
      <c r="R15" s="416"/>
      <c r="S15" s="415"/>
    </row>
    <row r="16" spans="1:19" ht="12.75">
      <c r="A16" s="101" t="s">
        <v>252</v>
      </c>
      <c r="B16" s="97"/>
      <c r="C16" s="102">
        <f>SUM(C14:C15)</f>
        <v>526</v>
      </c>
      <c r="D16" s="103">
        <f>SUM(D14:D15)</f>
        <v>80507</v>
      </c>
      <c r="E16" s="437"/>
      <c r="F16" s="102">
        <f>SUM(F14:F15)</f>
        <v>539</v>
      </c>
      <c r="G16" s="103">
        <f>SUM(G14:G15)</f>
        <v>82621</v>
      </c>
      <c r="H16" s="282"/>
      <c r="I16" s="102">
        <f aca="true" t="shared" si="0" ref="I16:N16">SUM(I14:I15)</f>
        <v>555</v>
      </c>
      <c r="J16" s="103">
        <f t="shared" si="0"/>
        <v>89491</v>
      </c>
      <c r="K16" s="102">
        <f t="shared" si="0"/>
        <v>36</v>
      </c>
      <c r="L16" s="751">
        <f t="shared" si="0"/>
        <v>5187</v>
      </c>
      <c r="M16" s="102">
        <f t="shared" si="0"/>
        <v>0</v>
      </c>
      <c r="N16" s="103">
        <f t="shared" si="0"/>
        <v>0</v>
      </c>
      <c r="O16" s="102">
        <f>K16+I16+M16</f>
        <v>591</v>
      </c>
      <c r="P16" s="103">
        <f>N16+J16+L16</f>
        <v>94678</v>
      </c>
      <c r="R16" s="432"/>
      <c r="S16" s="432"/>
    </row>
    <row r="17" spans="1:19" ht="13.5" thickBot="1">
      <c r="A17" s="94"/>
      <c r="B17" s="93"/>
      <c r="C17" s="95"/>
      <c r="D17" s="96"/>
      <c r="E17" s="93"/>
      <c r="F17" s="95"/>
      <c r="G17" s="96"/>
      <c r="H17" s="93"/>
      <c r="I17" s="95"/>
      <c r="J17" s="96"/>
      <c r="K17" s="95"/>
      <c r="L17" s="414"/>
      <c r="M17" s="95"/>
      <c r="N17" s="96"/>
      <c r="O17" s="95"/>
      <c r="P17" s="96"/>
      <c r="R17" s="414"/>
      <c r="S17" s="414"/>
    </row>
    <row r="18" spans="1:19" s="62" customFormat="1" ht="13.5" thickBot="1">
      <c r="A18" s="285" t="s">
        <v>282</v>
      </c>
      <c r="B18" s="286"/>
      <c r="C18" s="284">
        <f>+C16</f>
        <v>526</v>
      </c>
      <c r="D18" s="750">
        <f>+D16</f>
        <v>80507</v>
      </c>
      <c r="E18" s="286"/>
      <c r="F18" s="284">
        <f>+F16</f>
        <v>539</v>
      </c>
      <c r="G18" s="750">
        <f>+G16</f>
        <v>82621</v>
      </c>
      <c r="H18" s="286"/>
      <c r="I18" s="284">
        <f aca="true" t="shared" si="1" ref="I18:P18">+I16</f>
        <v>555</v>
      </c>
      <c r="J18" s="750">
        <f t="shared" si="1"/>
        <v>89491</v>
      </c>
      <c r="K18" s="284">
        <f t="shared" si="1"/>
        <v>36</v>
      </c>
      <c r="L18" s="750">
        <f t="shared" si="1"/>
        <v>5187</v>
      </c>
      <c r="M18" s="284">
        <f t="shared" si="1"/>
        <v>0</v>
      </c>
      <c r="N18" s="104">
        <f t="shared" si="1"/>
        <v>0</v>
      </c>
      <c r="O18" s="284">
        <f t="shared" si="1"/>
        <v>591</v>
      </c>
      <c r="P18" s="750">
        <f t="shared" si="1"/>
        <v>94678</v>
      </c>
      <c r="R18" s="106"/>
      <c r="S18" s="107"/>
    </row>
    <row r="19" spans="1:19" s="62" customFormat="1" ht="12.75">
      <c r="A19" s="105"/>
      <c r="B19" s="105"/>
      <c r="C19" s="106"/>
      <c r="D19" s="107"/>
      <c r="E19" s="105"/>
      <c r="F19" s="106"/>
      <c r="G19" s="107"/>
      <c r="H19" s="105"/>
      <c r="I19" s="106"/>
      <c r="J19" s="107"/>
      <c r="R19" s="433"/>
      <c r="S19" s="433"/>
    </row>
  </sheetData>
  <mergeCells count="2">
    <mergeCell ref="K9:L9"/>
    <mergeCell ref="A10:A11"/>
  </mergeCells>
  <printOptions horizontalCentered="1"/>
  <pageMargins left="0.75" right="0.75" top="1" bottom="1" header="0.5" footer="0.5"/>
  <pageSetup fitToHeight="1" fitToWidth="1" horizontalDpi="600" verticalDpi="600" orientation="landscape" scale="58"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dimension ref="A1:AA47"/>
  <sheetViews>
    <sheetView zoomScaleSheetLayoutView="100" workbookViewId="0" topLeftCell="A1">
      <selection activeCell="A11" sqref="A11"/>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8.88671875" style="693" hidden="1" customWidth="1"/>
    <col min="15" max="15" width="8.88671875" style="0" hidden="1" customWidth="1"/>
    <col min="16" max="18" width="0" style="0" hidden="1" customWidth="1"/>
    <col min="19" max="19" width="8.88671875" style="726" customWidth="1"/>
  </cols>
  <sheetData>
    <row r="1" ht="18" customHeight="1">
      <c r="A1" s="68" t="s">
        <v>4</v>
      </c>
    </row>
    <row r="2" ht="18">
      <c r="A2" s="456" t="s">
        <v>196</v>
      </c>
    </row>
    <row r="3" spans="1:27" ht="15" customHeight="1">
      <c r="A3" s="792" t="s">
        <v>144</v>
      </c>
      <c r="B3" s="793"/>
      <c r="C3" s="793"/>
      <c r="D3" s="793"/>
      <c r="E3" s="793"/>
      <c r="F3" s="793"/>
      <c r="G3" s="793"/>
      <c r="H3" s="793"/>
      <c r="I3" s="793"/>
      <c r="J3" s="793"/>
      <c r="K3" s="793"/>
      <c r="L3" s="793"/>
      <c r="M3" s="793"/>
      <c r="N3" s="694"/>
      <c r="O3" s="322"/>
      <c r="P3" s="322"/>
      <c r="Q3" s="322"/>
      <c r="R3" s="322"/>
      <c r="S3" s="727"/>
      <c r="T3" s="322"/>
      <c r="U3" s="322"/>
      <c r="V3" s="322"/>
      <c r="W3" s="322"/>
      <c r="X3" s="322"/>
      <c r="Y3" s="322"/>
      <c r="Z3" s="322"/>
      <c r="AA3" s="323"/>
    </row>
    <row r="4" spans="1:27" ht="18" customHeight="1">
      <c r="A4" s="794" t="str">
        <f>+'(B) Sum of Req '!A4</f>
        <v>Tax Division</v>
      </c>
      <c r="B4" s="793"/>
      <c r="C4" s="793"/>
      <c r="D4" s="793"/>
      <c r="E4" s="793"/>
      <c r="F4" s="793"/>
      <c r="G4" s="793"/>
      <c r="H4" s="793"/>
      <c r="I4" s="793"/>
      <c r="J4" s="793"/>
      <c r="K4" s="793"/>
      <c r="L4" s="793"/>
      <c r="M4" s="795"/>
      <c r="N4" s="695"/>
      <c r="O4" s="337"/>
      <c r="P4" s="322"/>
      <c r="Q4" s="322"/>
      <c r="R4" s="322"/>
      <c r="S4" s="727"/>
      <c r="T4" s="322"/>
      <c r="U4" s="322"/>
      <c r="V4" s="322"/>
      <c r="W4" s="322"/>
      <c r="X4" s="322"/>
      <c r="Y4" s="322"/>
      <c r="Z4" s="322"/>
      <c r="AA4" s="323"/>
    </row>
    <row r="5" spans="1:27" ht="18.75" customHeight="1">
      <c r="A5" s="326"/>
      <c r="B5" s="327"/>
      <c r="C5" s="327"/>
      <c r="D5" s="327"/>
      <c r="E5" s="327"/>
      <c r="F5" s="327"/>
      <c r="G5" s="327"/>
      <c r="H5" s="327"/>
      <c r="I5" s="327"/>
      <c r="J5" s="327"/>
      <c r="K5" s="327"/>
      <c r="L5" s="327"/>
      <c r="M5" s="327"/>
      <c r="N5" s="696"/>
      <c r="O5" s="327"/>
      <c r="P5" s="324"/>
      <c r="Q5" s="324"/>
      <c r="R5" s="324"/>
      <c r="S5" s="728"/>
      <c r="T5" s="324"/>
      <c r="U5" s="324"/>
      <c r="V5" s="324"/>
      <c r="W5" s="324"/>
      <c r="X5" s="324"/>
      <c r="Y5" s="324"/>
      <c r="Z5" s="324"/>
      <c r="AA5" s="325"/>
    </row>
    <row r="6" spans="1:15" ht="18.75">
      <c r="A6" s="796" t="s">
        <v>203</v>
      </c>
      <c r="B6" s="797"/>
      <c r="C6" s="797"/>
      <c r="D6" s="797"/>
      <c r="E6" s="797"/>
      <c r="F6" s="797"/>
      <c r="G6" s="797"/>
      <c r="H6" s="797"/>
      <c r="I6" s="797"/>
      <c r="J6" s="797"/>
      <c r="K6" s="797"/>
      <c r="L6" s="797"/>
      <c r="M6" s="797"/>
      <c r="N6" s="697"/>
      <c r="O6" s="328"/>
    </row>
    <row r="7" spans="1:15" ht="18.75" customHeight="1">
      <c r="A7" s="140"/>
      <c r="B7" s="140"/>
      <c r="C7" s="140"/>
      <c r="D7" s="140"/>
      <c r="E7" s="140"/>
      <c r="F7" s="140"/>
      <c r="G7" s="140"/>
      <c r="H7" s="140"/>
      <c r="I7" s="140"/>
      <c r="J7" s="140"/>
      <c r="K7" s="140"/>
      <c r="L7" s="140"/>
      <c r="M7" s="140"/>
      <c r="N7" s="698"/>
      <c r="O7" s="140"/>
    </row>
    <row r="8" spans="1:16" ht="41.25" customHeight="1">
      <c r="A8" s="767" t="s">
        <v>293</v>
      </c>
      <c r="B8" s="768"/>
      <c r="C8" s="768"/>
      <c r="D8" s="768"/>
      <c r="E8" s="768"/>
      <c r="F8" s="768"/>
      <c r="G8" s="768"/>
      <c r="H8" s="768"/>
      <c r="I8" s="768"/>
      <c r="J8" s="768"/>
      <c r="K8" s="768"/>
      <c r="L8" s="768"/>
      <c r="M8" s="768"/>
      <c r="N8" s="699">
        <v>1350</v>
      </c>
      <c r="O8" s="699">
        <f>+N8*0.2954</f>
        <v>398.79</v>
      </c>
      <c r="P8" s="699">
        <f>+N8-O8</f>
        <v>951.21</v>
      </c>
    </row>
    <row r="9" spans="1:16" ht="15.75" customHeight="1">
      <c r="A9" s="140"/>
      <c r="B9" s="140"/>
      <c r="C9" s="140"/>
      <c r="D9" s="140"/>
      <c r="E9" s="140"/>
      <c r="F9" s="140"/>
      <c r="G9" s="140"/>
      <c r="H9" s="140"/>
      <c r="I9" s="140"/>
      <c r="J9" s="140"/>
      <c r="K9" s="140"/>
      <c r="L9" s="140"/>
      <c r="M9" s="140"/>
      <c r="N9" s="698"/>
      <c r="O9" s="710" t="s">
        <v>168</v>
      </c>
      <c r="P9" s="702" t="s">
        <v>172</v>
      </c>
    </row>
    <row r="10" spans="1:16" ht="35.25" customHeight="1">
      <c r="A10" s="767" t="s">
        <v>296</v>
      </c>
      <c r="B10" s="768"/>
      <c r="C10" s="768"/>
      <c r="D10" s="768"/>
      <c r="E10" s="768"/>
      <c r="F10" s="768"/>
      <c r="G10" s="768"/>
      <c r="H10" s="768"/>
      <c r="I10" s="768"/>
      <c r="J10" s="768"/>
      <c r="K10" s="768"/>
      <c r="L10" s="768"/>
      <c r="M10" s="768"/>
      <c r="N10" s="700">
        <v>546</v>
      </c>
      <c r="O10" s="699">
        <f>+N10*0.2954</f>
        <v>161.2884</v>
      </c>
      <c r="P10" s="699">
        <f>+N10-O10</f>
        <v>384.7116</v>
      </c>
    </row>
    <row r="11" spans="1:16" ht="15.75" customHeight="1">
      <c r="A11" s="338"/>
      <c r="B11" s="701"/>
      <c r="C11" s="701"/>
      <c r="D11" s="701"/>
      <c r="E11" s="701"/>
      <c r="F11" s="701"/>
      <c r="G11" s="701"/>
      <c r="H11" s="701"/>
      <c r="I11" s="701"/>
      <c r="J11" s="701"/>
      <c r="K11" s="701"/>
      <c r="L11" s="701"/>
      <c r="M11" s="701"/>
      <c r="N11" s="700"/>
      <c r="O11" s="710" t="s">
        <v>168</v>
      </c>
      <c r="P11" s="702" t="s">
        <v>172</v>
      </c>
    </row>
    <row r="12" spans="1:15" ht="65.25" customHeight="1">
      <c r="A12" s="767" t="s">
        <v>97</v>
      </c>
      <c r="B12" s="768"/>
      <c r="C12" s="768"/>
      <c r="D12" s="768"/>
      <c r="E12" s="768"/>
      <c r="F12" s="768"/>
      <c r="G12" s="768"/>
      <c r="H12" s="768"/>
      <c r="I12" s="768"/>
      <c r="J12" s="768"/>
      <c r="K12" s="768"/>
      <c r="L12" s="768"/>
      <c r="M12" s="768"/>
      <c r="N12" s="700">
        <v>1747</v>
      </c>
      <c r="O12" s="331"/>
    </row>
    <row r="13" spans="1:15" ht="15.75" customHeight="1">
      <c r="A13" s="140"/>
      <c r="B13" s="140"/>
      <c r="C13" s="140"/>
      <c r="D13" s="140"/>
      <c r="E13" s="140"/>
      <c r="F13" s="140"/>
      <c r="G13" s="140"/>
      <c r="H13" s="140"/>
      <c r="I13" s="140"/>
      <c r="J13" s="140"/>
      <c r="K13" s="140"/>
      <c r="L13" s="140"/>
      <c r="M13" s="140"/>
      <c r="N13" s="698"/>
      <c r="O13" s="140"/>
    </row>
    <row r="14" spans="2:15" ht="18.75">
      <c r="B14" s="140"/>
      <c r="C14" s="140"/>
      <c r="D14" s="140"/>
      <c r="E14" s="790" t="s">
        <v>128</v>
      </c>
      <c r="F14" s="333"/>
      <c r="G14" s="790" t="s">
        <v>247</v>
      </c>
      <c r="H14" s="336"/>
      <c r="I14" s="790" t="s">
        <v>248</v>
      </c>
      <c r="J14" s="140"/>
      <c r="K14" s="790" t="s">
        <v>247</v>
      </c>
      <c r="L14" s="140"/>
      <c r="M14" s="140"/>
      <c r="N14" s="698"/>
      <c r="O14" s="140"/>
    </row>
    <row r="15" spans="2:15" ht="19.5" customHeight="1">
      <c r="B15" s="140"/>
      <c r="C15" s="140"/>
      <c r="D15" s="140"/>
      <c r="E15" s="791"/>
      <c r="F15" s="335"/>
      <c r="G15" s="791"/>
      <c r="H15" s="336"/>
      <c r="I15" s="791"/>
      <c r="J15" s="140"/>
      <c r="K15" s="791"/>
      <c r="L15" s="140"/>
      <c r="M15" s="140"/>
      <c r="N15" s="698"/>
      <c r="O15" s="140"/>
    </row>
    <row r="16" spans="1:15" ht="18.75">
      <c r="A16" s="140" t="s">
        <v>98</v>
      </c>
      <c r="B16" s="140"/>
      <c r="C16" s="140"/>
      <c r="D16" s="140"/>
      <c r="E16" s="332"/>
      <c r="F16" s="140"/>
      <c r="G16" s="332"/>
      <c r="H16" s="336"/>
      <c r="I16" s="703">
        <v>2530</v>
      </c>
      <c r="J16" s="140"/>
      <c r="K16" s="703">
        <v>2530</v>
      </c>
      <c r="L16" s="140"/>
      <c r="M16" s="140"/>
      <c r="N16" s="698"/>
      <c r="O16" s="140"/>
    </row>
    <row r="17" spans="1:15" ht="18.75">
      <c r="A17" s="140" t="s">
        <v>124</v>
      </c>
      <c r="B17" s="140"/>
      <c r="C17" s="140"/>
      <c r="D17" s="140"/>
      <c r="E17" s="334"/>
      <c r="F17" s="140"/>
      <c r="G17" s="334"/>
      <c r="H17" s="336"/>
      <c r="I17" s="704">
        <v>1265</v>
      </c>
      <c r="J17" s="140"/>
      <c r="K17" s="704">
        <f>+K16/2</f>
        <v>1265</v>
      </c>
      <c r="L17" s="140"/>
      <c r="M17" s="140"/>
      <c r="N17" s="698"/>
      <c r="O17" s="140"/>
    </row>
    <row r="18" spans="1:15" ht="18.75">
      <c r="A18" s="140" t="s">
        <v>145</v>
      </c>
      <c r="B18" s="140"/>
      <c r="C18" s="140"/>
      <c r="D18" s="140"/>
      <c r="E18" s="332">
        <f>E16-E17</f>
        <v>0</v>
      </c>
      <c r="F18" s="140"/>
      <c r="G18" s="332">
        <f>G16-G17</f>
        <v>0</v>
      </c>
      <c r="H18" s="336"/>
      <c r="I18" s="703">
        <f>I16-I17</f>
        <v>1265</v>
      </c>
      <c r="J18" s="140"/>
      <c r="K18" s="703">
        <f>K16-K17</f>
        <v>1265</v>
      </c>
      <c r="L18" s="140"/>
      <c r="M18" s="140"/>
      <c r="N18" s="698"/>
      <c r="O18" s="140"/>
    </row>
    <row r="19" spans="1:15" ht="18.75">
      <c r="A19" s="140" t="s">
        <v>146</v>
      </c>
      <c r="B19" s="140"/>
      <c r="C19" s="140"/>
      <c r="D19" s="140"/>
      <c r="E19" s="140"/>
      <c r="F19" s="140"/>
      <c r="G19" s="140"/>
      <c r="H19" s="336"/>
      <c r="I19" s="705">
        <v>303.5</v>
      </c>
      <c r="J19" s="140"/>
      <c r="K19" s="705">
        <v>304</v>
      </c>
      <c r="L19" s="140"/>
      <c r="M19" s="140"/>
      <c r="N19" s="698"/>
      <c r="O19" s="140"/>
    </row>
    <row r="20" spans="1:15" ht="18.75">
      <c r="A20" s="140" t="s">
        <v>96</v>
      </c>
      <c r="B20" s="140"/>
      <c r="C20" s="140"/>
      <c r="D20" s="140"/>
      <c r="E20" s="140"/>
      <c r="F20" s="140"/>
      <c r="G20" s="140"/>
      <c r="H20" s="336"/>
      <c r="I20" s="705">
        <v>100.5</v>
      </c>
      <c r="J20" s="140"/>
      <c r="K20" s="705">
        <v>101</v>
      </c>
      <c r="L20" s="140"/>
      <c r="M20" s="140"/>
      <c r="N20" s="698"/>
      <c r="O20" s="140"/>
    </row>
    <row r="21" spans="1:15" ht="18.75">
      <c r="A21" s="140" t="s">
        <v>147</v>
      </c>
      <c r="B21" s="140"/>
      <c r="C21" s="140"/>
      <c r="D21" s="140"/>
      <c r="E21" s="140"/>
      <c r="F21" s="140"/>
      <c r="G21" s="140"/>
      <c r="H21" s="336"/>
      <c r="I21" s="705">
        <v>22</v>
      </c>
      <c r="J21" s="140"/>
      <c r="K21" s="705">
        <v>22</v>
      </c>
      <c r="L21" s="140"/>
      <c r="M21" s="140"/>
      <c r="N21" s="698"/>
      <c r="O21" s="140"/>
    </row>
    <row r="22" spans="1:15" ht="18.75">
      <c r="A22" s="140" t="s">
        <v>148</v>
      </c>
      <c r="B22" s="140"/>
      <c r="C22" s="140"/>
      <c r="D22" s="140"/>
      <c r="E22" s="140"/>
      <c r="F22" s="140"/>
      <c r="G22" s="140"/>
      <c r="H22" s="336"/>
      <c r="I22" s="705">
        <v>34</v>
      </c>
      <c r="J22" s="140"/>
      <c r="K22" s="705">
        <v>0</v>
      </c>
      <c r="L22" s="140"/>
      <c r="M22" s="140"/>
      <c r="N22" s="698"/>
      <c r="O22" s="140"/>
    </row>
    <row r="23" spans="1:15" ht="18.75">
      <c r="A23" s="140" t="s">
        <v>149</v>
      </c>
      <c r="B23" s="140"/>
      <c r="C23" s="140"/>
      <c r="D23" s="140"/>
      <c r="E23" s="140"/>
      <c r="F23" s="140"/>
      <c r="G23" s="140"/>
      <c r="H23" s="336"/>
      <c r="I23" s="705">
        <v>55</v>
      </c>
      <c r="J23" s="140"/>
      <c r="K23" s="705">
        <v>0</v>
      </c>
      <c r="L23" s="140"/>
      <c r="M23" s="140"/>
      <c r="N23" s="698"/>
      <c r="O23" s="140"/>
    </row>
    <row r="24" spans="1:15" ht="18.75">
      <c r="A24" s="140" t="s">
        <v>150</v>
      </c>
      <c r="B24" s="140"/>
      <c r="C24" s="140"/>
      <c r="D24" s="140"/>
      <c r="E24" s="140"/>
      <c r="F24" s="140"/>
      <c r="G24" s="140"/>
      <c r="H24" s="336"/>
      <c r="I24" s="705">
        <v>56</v>
      </c>
      <c r="J24" s="140"/>
      <c r="K24" s="705">
        <v>0</v>
      </c>
      <c r="L24" s="140"/>
      <c r="M24" s="140"/>
      <c r="N24" s="698"/>
      <c r="O24" s="140"/>
    </row>
    <row r="25" spans="1:15" ht="18.75">
      <c r="A25" s="140" t="s">
        <v>151</v>
      </c>
      <c r="B25" s="140"/>
      <c r="C25" s="140"/>
      <c r="D25" s="140"/>
      <c r="E25" s="140"/>
      <c r="F25" s="140"/>
      <c r="G25" s="140"/>
      <c r="H25" s="336"/>
      <c r="I25" s="705"/>
      <c r="J25" s="140"/>
      <c r="K25" s="705">
        <v>55</v>
      </c>
      <c r="L25" s="140"/>
      <c r="M25" s="140"/>
      <c r="N25" s="698"/>
      <c r="O25" s="140"/>
    </row>
    <row r="26" spans="1:15" ht="18.75" customHeight="1">
      <c r="A26" s="140" t="s">
        <v>152</v>
      </c>
      <c r="B26" s="140"/>
      <c r="C26" s="140"/>
      <c r="D26" s="140"/>
      <c r="E26" s="140"/>
      <c r="F26" s="140"/>
      <c r="G26" s="140"/>
      <c r="H26" s="336"/>
      <c r="I26" s="705"/>
      <c r="J26" s="140"/>
      <c r="K26" s="705">
        <v>0</v>
      </c>
      <c r="L26" s="140"/>
      <c r="M26" s="140"/>
      <c r="N26" s="698"/>
      <c r="O26" s="140"/>
    </row>
    <row r="27" spans="1:15" ht="18.75" customHeight="1">
      <c r="A27" s="140" t="s">
        <v>153</v>
      </c>
      <c r="B27" s="140"/>
      <c r="C27" s="140"/>
      <c r="D27" s="140"/>
      <c r="E27" s="140"/>
      <c r="F27" s="140"/>
      <c r="G27" s="140"/>
      <c r="H27" s="336"/>
      <c r="I27" s="705">
        <v>115</v>
      </c>
      <c r="J27" s="140"/>
      <c r="K27" s="705">
        <v>0</v>
      </c>
      <c r="L27" s="140"/>
      <c r="M27" s="140"/>
      <c r="N27" s="698"/>
      <c r="O27" s="140"/>
    </row>
    <row r="28" spans="1:15" ht="18.75">
      <c r="A28" s="140" t="s">
        <v>154</v>
      </c>
      <c r="B28" s="140"/>
      <c r="C28" s="140"/>
      <c r="D28" s="140"/>
      <c r="E28" s="140"/>
      <c r="F28" s="140"/>
      <c r="G28" s="140"/>
      <c r="H28" s="336"/>
      <c r="I28" s="705"/>
      <c r="J28" s="140"/>
      <c r="K28" s="705">
        <v>0</v>
      </c>
      <c r="L28" s="140"/>
      <c r="M28" s="140"/>
      <c r="N28" s="698"/>
      <c r="O28" s="140"/>
    </row>
    <row r="29" spans="1:15" ht="18.75">
      <c r="A29" s="140" t="s">
        <v>155</v>
      </c>
      <c r="B29" s="140"/>
      <c r="C29" s="140"/>
      <c r="D29" s="140"/>
      <c r="E29" s="140"/>
      <c r="F29" s="140"/>
      <c r="G29" s="140"/>
      <c r="H29" s="336"/>
      <c r="I29" s="705">
        <v>17</v>
      </c>
      <c r="J29" s="140"/>
      <c r="K29" s="706">
        <v>0</v>
      </c>
      <c r="L29" s="140"/>
      <c r="M29" s="140"/>
      <c r="N29" s="698"/>
      <c r="O29" s="140"/>
    </row>
    <row r="30" spans="1:15" ht="18.75">
      <c r="A30" s="140" t="s">
        <v>74</v>
      </c>
      <c r="B30" s="140"/>
      <c r="C30" s="140"/>
      <c r="D30" s="140"/>
      <c r="E30" s="334"/>
      <c r="F30" s="140"/>
      <c r="G30" s="334"/>
      <c r="H30" s="336"/>
      <c r="I30" s="704">
        <v>32</v>
      </c>
      <c r="J30" s="707"/>
      <c r="K30" s="708">
        <v>0</v>
      </c>
      <c r="L30" s="140"/>
      <c r="M30" s="140"/>
      <c r="N30" s="698"/>
      <c r="O30" s="140"/>
    </row>
    <row r="31" spans="1:15" ht="18.75">
      <c r="A31" s="140" t="s">
        <v>158</v>
      </c>
      <c r="B31" s="140"/>
      <c r="C31" s="140"/>
      <c r="D31" s="140"/>
      <c r="E31" s="332">
        <f>E18+E19</f>
        <v>0</v>
      </c>
      <c r="F31" s="140"/>
      <c r="G31" s="332">
        <f>G18+G19</f>
        <v>0</v>
      </c>
      <c r="H31" s="336"/>
      <c r="I31" s="703">
        <f>SUM(I18:I30)</f>
        <v>2000</v>
      </c>
      <c r="J31" s="705"/>
      <c r="K31" s="703">
        <f>SUM(K18:K30)</f>
        <v>1747</v>
      </c>
      <c r="L31" s="140"/>
      <c r="M31" s="140"/>
      <c r="N31" s="698"/>
      <c r="O31" s="140"/>
    </row>
    <row r="32" spans="1:15" ht="15.75" customHeight="1">
      <c r="A32" s="140"/>
      <c r="B32" s="140"/>
      <c r="C32" s="140"/>
      <c r="D32" s="140"/>
      <c r="E32" s="140"/>
      <c r="F32" s="140"/>
      <c r="G32" s="140"/>
      <c r="H32" s="140"/>
      <c r="I32" s="140"/>
      <c r="J32" s="140"/>
      <c r="K32" s="140"/>
      <c r="L32" s="140"/>
      <c r="M32" s="140"/>
      <c r="N32" s="698"/>
      <c r="O32" s="140"/>
    </row>
    <row r="33" spans="1:15" ht="37.5" customHeight="1">
      <c r="A33" s="767" t="s">
        <v>99</v>
      </c>
      <c r="B33" s="798"/>
      <c r="C33" s="798"/>
      <c r="D33" s="798"/>
      <c r="E33" s="798"/>
      <c r="F33" s="798"/>
      <c r="G33" s="799"/>
      <c r="H33" s="799"/>
      <c r="I33" s="799"/>
      <c r="J33" s="798"/>
      <c r="K33" s="798"/>
      <c r="L33" s="800"/>
      <c r="N33" s="698">
        <v>449</v>
      </c>
      <c r="O33" s="140"/>
    </row>
    <row r="34" spans="1:15" ht="15.75" customHeight="1">
      <c r="A34" s="338"/>
      <c r="B34" s="329"/>
      <c r="C34" s="329"/>
      <c r="D34" s="329"/>
      <c r="E34" s="329"/>
      <c r="F34" s="329"/>
      <c r="G34" s="329"/>
      <c r="H34" s="329"/>
      <c r="I34" s="329"/>
      <c r="J34" s="329"/>
      <c r="K34" s="329"/>
      <c r="L34" s="330"/>
      <c r="N34" s="698"/>
      <c r="O34" s="140"/>
    </row>
    <row r="35" spans="1:15" ht="39.75" customHeight="1">
      <c r="A35" s="767" t="s">
        <v>104</v>
      </c>
      <c r="B35" s="768"/>
      <c r="C35" s="768"/>
      <c r="D35" s="768"/>
      <c r="E35" s="768"/>
      <c r="F35" s="768"/>
      <c r="G35" s="768"/>
      <c r="H35" s="768"/>
      <c r="I35" s="768"/>
      <c r="J35" s="768"/>
      <c r="K35" s="768"/>
      <c r="L35" s="801"/>
      <c r="N35" s="698">
        <v>132</v>
      </c>
      <c r="O35" s="140"/>
    </row>
    <row r="36" spans="1:15" ht="15.75" customHeight="1">
      <c r="A36" s="338"/>
      <c r="B36" s="701"/>
      <c r="C36" s="701"/>
      <c r="D36" s="701"/>
      <c r="E36" s="701"/>
      <c r="F36" s="701"/>
      <c r="G36" s="701"/>
      <c r="H36" s="701"/>
      <c r="I36" s="701"/>
      <c r="J36" s="701"/>
      <c r="K36" s="701"/>
      <c r="L36" s="701"/>
      <c r="N36" s="698"/>
      <c r="O36" s="140"/>
    </row>
    <row r="37" spans="1:15" ht="30.75" customHeight="1">
      <c r="A37" s="767" t="s">
        <v>100</v>
      </c>
      <c r="B37" s="768"/>
      <c r="C37" s="768"/>
      <c r="D37" s="768"/>
      <c r="E37" s="768"/>
      <c r="F37" s="768"/>
      <c r="G37" s="768"/>
      <c r="H37" s="768"/>
      <c r="I37" s="768"/>
      <c r="J37" s="768"/>
      <c r="K37" s="768"/>
      <c r="L37" s="801"/>
      <c r="N37" s="698">
        <v>129</v>
      </c>
      <c r="O37" s="140"/>
    </row>
    <row r="38" spans="1:15" ht="18.75">
      <c r="A38" s="140"/>
      <c r="B38" s="140"/>
      <c r="C38" s="140"/>
      <c r="D38" s="140"/>
      <c r="E38" s="140"/>
      <c r="F38" s="140"/>
      <c r="G38" s="140"/>
      <c r="H38" s="140"/>
      <c r="I38" s="140"/>
      <c r="J38" s="140"/>
      <c r="K38" s="705"/>
      <c r="L38" s="140"/>
      <c r="M38" s="140"/>
      <c r="N38" s="698"/>
      <c r="O38" s="140"/>
    </row>
    <row r="39" spans="1:15" ht="53.25" customHeight="1">
      <c r="A39" s="767" t="s">
        <v>105</v>
      </c>
      <c r="B39" s="798"/>
      <c r="C39" s="798"/>
      <c r="D39" s="798"/>
      <c r="E39" s="798"/>
      <c r="F39" s="798"/>
      <c r="G39" s="798"/>
      <c r="H39" s="798"/>
      <c r="I39" s="798"/>
      <c r="J39" s="798"/>
      <c r="K39" s="798"/>
      <c r="L39" s="798"/>
      <c r="M39" s="800"/>
      <c r="N39" s="698">
        <v>2038</v>
      </c>
      <c r="O39" s="140"/>
    </row>
    <row r="40" spans="1:15" ht="15.75" customHeight="1">
      <c r="A40" s="338"/>
      <c r="B40" s="701"/>
      <c r="C40" s="701"/>
      <c r="D40" s="701"/>
      <c r="E40" s="701"/>
      <c r="F40" s="701"/>
      <c r="G40" s="701"/>
      <c r="H40" s="701"/>
      <c r="I40" s="701"/>
      <c r="J40" s="701"/>
      <c r="K40" s="701"/>
      <c r="L40" s="701"/>
      <c r="M40" s="709"/>
      <c r="N40" s="698"/>
      <c r="O40" s="140"/>
    </row>
    <row r="41" spans="1:15" ht="36.75" customHeight="1">
      <c r="A41" s="767" t="s">
        <v>101</v>
      </c>
      <c r="B41" s="768"/>
      <c r="C41" s="768"/>
      <c r="D41" s="768"/>
      <c r="E41" s="768"/>
      <c r="F41" s="768"/>
      <c r="G41" s="768"/>
      <c r="H41" s="768"/>
      <c r="I41" s="768"/>
      <c r="J41" s="768"/>
      <c r="K41" s="768"/>
      <c r="L41" s="768"/>
      <c r="M41" s="801"/>
      <c r="N41" s="698">
        <v>4</v>
      </c>
      <c r="O41" s="140"/>
    </row>
    <row r="42" spans="1:15" ht="15.75" customHeight="1">
      <c r="A42" s="338"/>
      <c r="B42" s="701"/>
      <c r="C42" s="701"/>
      <c r="D42" s="701"/>
      <c r="E42" s="701"/>
      <c r="F42" s="701"/>
      <c r="G42" s="701"/>
      <c r="H42" s="701"/>
      <c r="I42" s="701"/>
      <c r="J42" s="701"/>
      <c r="K42" s="701"/>
      <c r="L42" s="701"/>
      <c r="M42" s="709"/>
      <c r="N42" s="698"/>
      <c r="O42" s="140"/>
    </row>
    <row r="43" spans="1:15" ht="18.75">
      <c r="A43" s="767" t="s">
        <v>102</v>
      </c>
      <c r="B43" s="768"/>
      <c r="C43" s="768"/>
      <c r="D43" s="768"/>
      <c r="E43" s="768"/>
      <c r="F43" s="768"/>
      <c r="G43" s="768"/>
      <c r="H43" s="768"/>
      <c r="I43" s="768"/>
      <c r="J43" s="768"/>
      <c r="K43" s="768"/>
      <c r="L43" s="768"/>
      <c r="M43" s="801"/>
      <c r="N43" s="698">
        <v>19</v>
      </c>
      <c r="O43" s="140"/>
    </row>
    <row r="44" spans="1:15" ht="15.75" customHeight="1">
      <c r="A44" s="338"/>
      <c r="B44" s="701"/>
      <c r="C44" s="701"/>
      <c r="D44" s="701"/>
      <c r="E44" s="701"/>
      <c r="F44" s="701"/>
      <c r="G44" s="701"/>
      <c r="H44" s="701"/>
      <c r="I44" s="701"/>
      <c r="J44" s="701"/>
      <c r="K44" s="701"/>
      <c r="L44" s="701"/>
      <c r="M44" s="709"/>
      <c r="N44" s="698"/>
      <c r="O44" s="140"/>
    </row>
    <row r="45" spans="1:15" ht="30" customHeight="1">
      <c r="A45" s="796" t="s">
        <v>159</v>
      </c>
      <c r="B45" s="797"/>
      <c r="C45" s="797"/>
      <c r="D45" s="797"/>
      <c r="E45" s="797"/>
      <c r="F45" s="797"/>
      <c r="G45" s="797"/>
      <c r="H45" s="797"/>
      <c r="I45" s="797"/>
      <c r="J45" s="797"/>
      <c r="K45" s="797"/>
      <c r="L45" s="797"/>
      <c r="M45" s="805"/>
      <c r="N45" s="698"/>
      <c r="O45" s="140"/>
    </row>
    <row r="46" spans="1:15" ht="15.75" customHeight="1">
      <c r="A46" s="140"/>
      <c r="B46" s="140"/>
      <c r="C46" s="140"/>
      <c r="D46" s="140"/>
      <c r="E46" s="140"/>
      <c r="F46" s="140"/>
      <c r="G46" s="140"/>
      <c r="H46" s="140"/>
      <c r="I46" s="140"/>
      <c r="J46" s="140"/>
      <c r="K46" s="140"/>
      <c r="L46" s="140"/>
      <c r="M46" s="140"/>
      <c r="N46" s="698"/>
      <c r="O46" s="140"/>
    </row>
    <row r="47" spans="1:15" ht="34.5" customHeight="1">
      <c r="A47" s="802" t="s">
        <v>103</v>
      </c>
      <c r="B47" s="803"/>
      <c r="C47" s="803"/>
      <c r="D47" s="803"/>
      <c r="E47" s="803"/>
      <c r="F47" s="803"/>
      <c r="G47" s="803"/>
      <c r="H47" s="803"/>
      <c r="I47" s="803"/>
      <c r="J47" s="803"/>
      <c r="K47" s="803"/>
      <c r="L47" s="803"/>
      <c r="M47" s="804"/>
      <c r="N47" s="698">
        <v>-22</v>
      </c>
      <c r="O47" s="140"/>
    </row>
  </sheetData>
  <mergeCells count="18">
    <mergeCell ref="A33:L33"/>
    <mergeCell ref="A35:L35"/>
    <mergeCell ref="A37:L37"/>
    <mergeCell ref="A47:M47"/>
    <mergeCell ref="A39:M39"/>
    <mergeCell ref="A41:M41"/>
    <mergeCell ref="A43:M43"/>
    <mergeCell ref="A45:M45"/>
    <mergeCell ref="A10:M10"/>
    <mergeCell ref="A3:M3"/>
    <mergeCell ref="A4:M4"/>
    <mergeCell ref="A6:M6"/>
    <mergeCell ref="A8:M8"/>
    <mergeCell ref="A12:M12"/>
    <mergeCell ref="E14:E15"/>
    <mergeCell ref="G14:G15"/>
    <mergeCell ref="I14:I15"/>
    <mergeCell ref="K14:K15"/>
  </mergeCells>
  <printOptions horizontalCentered="1" verticalCentered="1"/>
  <pageMargins left="0.75" right="0.75" top="1" bottom="1" header="0.5" footer="0.5"/>
  <pageSetup horizontalDpi="600" verticalDpi="600" orientation="landscape" scale="72" r:id="rId1"/>
  <headerFooter alignWithMargins="0">
    <oddFooter>&amp;C&amp;"Times New Roman,Regular"&amp;11Exhibit E - Justification for Base Adjustments</oddFooter>
  </headerFooter>
  <rowBreaks count="1" manualBreakCount="1">
    <brk id="31" max="14" man="1"/>
  </rowBreaks>
</worksheet>
</file>

<file path=xl/worksheets/sheet6.xml><?xml version="1.0" encoding="utf-8"?>
<worksheet xmlns="http://schemas.openxmlformats.org/spreadsheetml/2006/main" xmlns:r="http://schemas.openxmlformats.org/officeDocument/2006/relationships">
  <sheetPr>
    <pageSetUpPr fitToPage="1"/>
  </sheetPr>
  <dimension ref="A1:AM33"/>
  <sheetViews>
    <sheetView showGridLines="0" showOutlineSymbols="0" zoomScale="80" zoomScaleNormal="80" workbookViewId="0" topLeftCell="A8">
      <selection activeCell="A27" sqref="A27"/>
    </sheetView>
  </sheetViews>
  <sheetFormatPr defaultColWidth="8.88671875" defaultRowHeight="15"/>
  <cols>
    <col min="1" max="1" width="3.77734375" style="19" customWidth="1"/>
    <col min="2" max="2" width="23.88671875" style="19" customWidth="1"/>
    <col min="3" max="3" width="5.6640625" style="19" customWidth="1"/>
    <col min="4" max="4" width="6.77734375" style="19" customWidth="1"/>
    <col min="5" max="5" width="7.6640625" style="19" customWidth="1"/>
    <col min="6" max="6" width="1.1171875" style="19" customWidth="1"/>
    <col min="7" max="7" width="5.77734375" style="19" customWidth="1"/>
    <col min="8" max="8" width="5.6640625" style="19" customWidth="1"/>
    <col min="9" max="9" width="7.77734375" style="19" customWidth="1"/>
    <col min="10" max="10" width="0.78125" style="26" customWidth="1"/>
    <col min="11" max="12" width="5.6640625" style="19" customWidth="1"/>
    <col min="13" max="13" width="7.77734375" style="19" customWidth="1"/>
    <col min="14" max="14" width="0.78125" style="19" customWidth="1"/>
    <col min="15" max="15" width="5.5546875" style="19" customWidth="1"/>
    <col min="16" max="16" width="5.6640625" style="19" customWidth="1"/>
    <col min="17" max="17" width="7.77734375" style="19" customWidth="1"/>
    <col min="18" max="18" width="0.78125" style="19" customWidth="1"/>
    <col min="19" max="20" width="5.6640625" style="19" customWidth="1"/>
    <col min="21" max="21" width="8.77734375" style="19" customWidth="1"/>
    <col min="22" max="22" width="0.88671875" style="19" customWidth="1"/>
    <col min="23" max="23" width="5.6640625" style="19" customWidth="1"/>
    <col min="24" max="24" width="6.77734375" style="19" customWidth="1"/>
    <col min="25" max="25" width="7.77734375" style="19" customWidth="1"/>
    <col min="26" max="16384" width="9.6640625" style="19" customWidth="1"/>
  </cols>
  <sheetData>
    <row r="1" spans="1:25" ht="20.25">
      <c r="A1" s="51" t="s">
        <v>3</v>
      </c>
      <c r="B1" s="1"/>
      <c r="C1" s="1"/>
      <c r="D1" s="1"/>
      <c r="E1" s="1"/>
      <c r="F1" s="1"/>
      <c r="G1" s="1"/>
      <c r="H1" s="1"/>
      <c r="I1" s="1"/>
      <c r="J1" s="2"/>
      <c r="K1" s="1"/>
      <c r="L1" s="1"/>
      <c r="M1" s="1"/>
      <c r="N1" s="1"/>
      <c r="O1" s="1"/>
      <c r="P1" s="1"/>
      <c r="Q1" s="1"/>
      <c r="R1" s="1"/>
      <c r="S1" s="1"/>
      <c r="T1" s="1"/>
      <c r="U1" s="1"/>
      <c r="V1" s="1"/>
      <c r="W1" s="1"/>
      <c r="X1" s="1"/>
      <c r="Y1" s="1"/>
    </row>
    <row r="2" spans="1:25" ht="15.75">
      <c r="A2" s="1"/>
      <c r="B2" s="1"/>
      <c r="C2" s="1"/>
      <c r="D2" s="1"/>
      <c r="E2" s="1"/>
      <c r="F2" s="1"/>
      <c r="G2" s="1"/>
      <c r="H2" s="1"/>
      <c r="I2" s="1"/>
      <c r="J2" s="2"/>
      <c r="K2" s="1"/>
      <c r="L2" s="1"/>
      <c r="M2" s="1"/>
      <c r="N2" s="1"/>
      <c r="O2" s="1"/>
      <c r="P2" s="1"/>
      <c r="Q2" s="1"/>
      <c r="R2" s="1"/>
      <c r="S2" s="1"/>
      <c r="T2" s="1"/>
      <c r="U2" s="1"/>
      <c r="V2" s="1"/>
      <c r="W2" s="1"/>
      <c r="X2" s="1"/>
      <c r="Y2" s="1"/>
    </row>
    <row r="3" spans="1:25" ht="18.75">
      <c r="A3" s="20" t="s">
        <v>134</v>
      </c>
      <c r="B3" s="21"/>
      <c r="C3" s="21"/>
      <c r="D3" s="21"/>
      <c r="E3" s="21"/>
      <c r="F3" s="21"/>
      <c r="G3" s="21"/>
      <c r="H3" s="21"/>
      <c r="I3" s="21"/>
      <c r="J3" s="22"/>
      <c r="K3" s="21"/>
      <c r="L3" s="21"/>
      <c r="M3" s="21"/>
      <c r="N3" s="21"/>
      <c r="O3" s="21"/>
      <c r="P3" s="21"/>
      <c r="Q3" s="21"/>
      <c r="R3" s="21"/>
      <c r="S3" s="21"/>
      <c r="T3" s="21"/>
      <c r="U3" s="21"/>
      <c r="V3" s="21"/>
      <c r="W3" s="21"/>
      <c r="X3" s="21"/>
      <c r="Y3" s="21"/>
    </row>
    <row r="4" spans="1:25" ht="16.5">
      <c r="A4" s="23" t="str">
        <f>+'(B) Sum of Req '!A4</f>
        <v>Tax Division</v>
      </c>
      <c r="B4" s="21"/>
      <c r="C4" s="21"/>
      <c r="D4" s="21"/>
      <c r="E4" s="21"/>
      <c r="F4" s="21"/>
      <c r="G4" s="21"/>
      <c r="H4" s="21"/>
      <c r="I4" s="21"/>
      <c r="J4" s="22"/>
      <c r="K4" s="21"/>
      <c r="L4" s="21"/>
      <c r="M4" s="21"/>
      <c r="N4" s="21"/>
      <c r="O4" s="21"/>
      <c r="P4" s="21"/>
      <c r="Q4" s="21"/>
      <c r="R4" s="21"/>
      <c r="S4" s="21"/>
      <c r="T4" s="21"/>
      <c r="U4" s="21"/>
      <c r="V4" s="21"/>
      <c r="W4" s="21"/>
      <c r="X4" s="21"/>
      <c r="Y4" s="21"/>
    </row>
    <row r="5" spans="1:25" ht="16.5">
      <c r="A5" s="23" t="str">
        <f>+'(B) Sum of Req '!A5</f>
        <v>Salaries and Expenses</v>
      </c>
      <c r="B5" s="21"/>
      <c r="C5" s="21"/>
      <c r="D5" s="21"/>
      <c r="E5" s="21"/>
      <c r="F5" s="21"/>
      <c r="G5" s="21"/>
      <c r="H5" s="21"/>
      <c r="I5" s="21"/>
      <c r="J5" s="22"/>
      <c r="K5" s="21"/>
      <c r="L5" s="21"/>
      <c r="M5" s="21"/>
      <c r="N5" s="21"/>
      <c r="O5" s="21"/>
      <c r="P5" s="21"/>
      <c r="Q5" s="21"/>
      <c r="R5" s="21"/>
      <c r="S5" s="21"/>
      <c r="T5" s="21"/>
      <c r="U5" s="21"/>
      <c r="V5" s="21"/>
      <c r="W5" s="21"/>
      <c r="X5" s="21"/>
      <c r="Y5" s="21"/>
    </row>
    <row r="6" spans="1:25" ht="15.75">
      <c r="A6" s="108" t="s">
        <v>163</v>
      </c>
      <c r="B6" s="21"/>
      <c r="C6" s="21"/>
      <c r="D6" s="21"/>
      <c r="E6" s="21"/>
      <c r="F6" s="21"/>
      <c r="G6" s="21"/>
      <c r="H6" s="21"/>
      <c r="I6" s="21"/>
      <c r="J6" s="22"/>
      <c r="K6" s="21"/>
      <c r="L6" s="21"/>
      <c r="M6" s="21"/>
      <c r="N6" s="21"/>
      <c r="O6" s="21"/>
      <c r="P6" s="21"/>
      <c r="Q6" s="21"/>
      <c r="R6" s="21"/>
      <c r="S6" s="21"/>
      <c r="T6" s="21"/>
      <c r="U6" s="21"/>
      <c r="V6" s="21"/>
      <c r="W6" s="21"/>
      <c r="X6" s="21"/>
      <c r="Y6" s="21"/>
    </row>
    <row r="7" spans="1:25" ht="15.75">
      <c r="A7" s="1"/>
      <c r="B7" s="1"/>
      <c r="C7" s="1"/>
      <c r="D7" s="1"/>
      <c r="E7" s="1"/>
      <c r="F7" s="1"/>
      <c r="G7" s="21"/>
      <c r="H7" s="21"/>
      <c r="I7" s="21"/>
      <c r="J7" s="22"/>
      <c r="K7" s="21"/>
      <c r="L7" s="21"/>
      <c r="M7" s="21"/>
      <c r="N7" s="21"/>
      <c r="O7" s="21"/>
      <c r="P7" s="21"/>
      <c r="Q7" s="21"/>
      <c r="R7" s="1"/>
      <c r="S7" s="1"/>
      <c r="T7" s="1"/>
      <c r="U7" s="1"/>
      <c r="V7" s="1"/>
      <c r="W7" s="1"/>
      <c r="X7" s="1"/>
      <c r="Y7" s="1"/>
    </row>
    <row r="8" spans="1:25" ht="15.75">
      <c r="A8" s="1"/>
      <c r="B8" s="1"/>
      <c r="C8" s="21"/>
      <c r="D8" s="21"/>
      <c r="E8" s="21"/>
      <c r="F8" s="21"/>
      <c r="G8" s="21"/>
      <c r="H8" s="21"/>
      <c r="I8" s="21"/>
      <c r="J8" s="22"/>
      <c r="K8" s="21"/>
      <c r="L8" s="21"/>
      <c r="M8" s="21"/>
      <c r="N8" s="21"/>
      <c r="O8" s="21"/>
      <c r="P8" s="21"/>
      <c r="Q8" s="21"/>
      <c r="R8" s="21" t="s">
        <v>196</v>
      </c>
      <c r="S8" s="1"/>
      <c r="T8" s="1"/>
      <c r="U8" s="1"/>
      <c r="V8" s="1"/>
      <c r="W8" s="24"/>
      <c r="X8" s="21"/>
      <c r="Y8" s="21"/>
    </row>
    <row r="9" spans="1:25" ht="15.75">
      <c r="A9" s="159"/>
      <c r="B9" s="160"/>
      <c r="C9" s="183" t="s">
        <v>142</v>
      </c>
      <c r="D9" s="161"/>
      <c r="E9" s="161"/>
      <c r="F9" s="161" t="s">
        <v>196</v>
      </c>
      <c r="G9" s="183" t="s">
        <v>196</v>
      </c>
      <c r="H9" s="161"/>
      <c r="I9" s="161"/>
      <c r="J9" s="184"/>
      <c r="K9" s="183" t="s">
        <v>201</v>
      </c>
      <c r="L9" s="161"/>
      <c r="M9" s="161"/>
      <c r="N9" s="161" t="s">
        <v>196</v>
      </c>
      <c r="O9" s="183"/>
      <c r="P9" s="161"/>
      <c r="Q9" s="161"/>
      <c r="R9" s="161" t="s">
        <v>196</v>
      </c>
      <c r="S9" s="183" t="s">
        <v>125</v>
      </c>
      <c r="T9" s="161"/>
      <c r="U9" s="161"/>
      <c r="V9" s="294"/>
      <c r="W9" s="183"/>
      <c r="X9" s="161"/>
      <c r="Y9" s="162"/>
    </row>
    <row r="10" spans="1:25" ht="15.75">
      <c r="A10" s="156"/>
      <c r="B10" s="2"/>
      <c r="C10" s="290" t="s">
        <v>249</v>
      </c>
      <c r="D10" s="291"/>
      <c r="E10" s="291"/>
      <c r="F10" s="291" t="s">
        <v>196</v>
      </c>
      <c r="G10" s="290" t="s">
        <v>185</v>
      </c>
      <c r="H10" s="291"/>
      <c r="I10" s="291"/>
      <c r="J10" s="291" t="s">
        <v>196</v>
      </c>
      <c r="K10" s="290" t="s">
        <v>44</v>
      </c>
      <c r="L10" s="291"/>
      <c r="M10" s="291"/>
      <c r="N10" s="291" t="s">
        <v>196</v>
      </c>
      <c r="O10" s="290" t="s">
        <v>19</v>
      </c>
      <c r="P10" s="291"/>
      <c r="Q10" s="291"/>
      <c r="R10" s="291" t="s">
        <v>196</v>
      </c>
      <c r="S10" s="290" t="s">
        <v>200</v>
      </c>
      <c r="T10" s="291"/>
      <c r="U10" s="291"/>
      <c r="V10" s="292" t="s">
        <v>196</v>
      </c>
      <c r="W10" s="290" t="s">
        <v>143</v>
      </c>
      <c r="X10" s="291"/>
      <c r="Y10" s="293"/>
    </row>
    <row r="11" spans="1:25" ht="3" customHeight="1">
      <c r="A11" s="156"/>
      <c r="B11" s="1"/>
      <c r="C11" s="156"/>
      <c r="D11" s="1"/>
      <c r="E11" s="1"/>
      <c r="F11" s="1"/>
      <c r="G11" s="156"/>
      <c r="H11" s="1"/>
      <c r="I11" s="1"/>
      <c r="J11" s="2"/>
      <c r="K11" s="156"/>
      <c r="L11" s="1"/>
      <c r="M11" s="1"/>
      <c r="N11" s="1"/>
      <c r="O11" s="156"/>
      <c r="P11" s="1"/>
      <c r="Q11" s="1"/>
      <c r="R11" s="1"/>
      <c r="S11" s="156"/>
      <c r="T11" s="1"/>
      <c r="U11" s="1"/>
      <c r="V11" s="1"/>
      <c r="W11" s="156"/>
      <c r="X11" s="1"/>
      <c r="Y11" s="149"/>
    </row>
    <row r="12" spans="1:25" ht="16.5" thickBot="1">
      <c r="A12" s="165" t="s">
        <v>33</v>
      </c>
      <c r="B12" s="288"/>
      <c r="C12" s="237" t="s">
        <v>195</v>
      </c>
      <c r="D12" s="164" t="s">
        <v>37</v>
      </c>
      <c r="E12" s="164" t="s">
        <v>197</v>
      </c>
      <c r="F12" s="289"/>
      <c r="G12" s="237" t="s">
        <v>195</v>
      </c>
      <c r="H12" s="164" t="s">
        <v>37</v>
      </c>
      <c r="I12" s="164" t="s">
        <v>197</v>
      </c>
      <c r="J12" s="164"/>
      <c r="K12" s="237" t="s">
        <v>195</v>
      </c>
      <c r="L12" s="164" t="s">
        <v>37</v>
      </c>
      <c r="M12" s="164" t="s">
        <v>197</v>
      </c>
      <c r="N12" s="164"/>
      <c r="O12" s="237" t="s">
        <v>195</v>
      </c>
      <c r="P12" s="164" t="s">
        <v>37</v>
      </c>
      <c r="Q12" s="164" t="s">
        <v>197</v>
      </c>
      <c r="R12" s="164"/>
      <c r="S12" s="237" t="s">
        <v>195</v>
      </c>
      <c r="T12" s="164" t="s">
        <v>37</v>
      </c>
      <c r="U12" s="164" t="s">
        <v>197</v>
      </c>
      <c r="V12" s="164"/>
      <c r="W12" s="237" t="s">
        <v>195</v>
      </c>
      <c r="X12" s="164" t="s">
        <v>37</v>
      </c>
      <c r="Y12" s="238" t="s">
        <v>197</v>
      </c>
    </row>
    <row r="13" spans="1:25" ht="11.25" customHeight="1">
      <c r="A13" s="156"/>
      <c r="B13" s="1"/>
      <c r="C13" s="156"/>
      <c r="D13" s="1"/>
      <c r="E13" s="1"/>
      <c r="F13" s="1"/>
      <c r="G13" s="156"/>
      <c r="H13" s="1"/>
      <c r="I13" s="1"/>
      <c r="J13" s="2"/>
      <c r="K13" s="156"/>
      <c r="L13" s="1"/>
      <c r="M13" s="1"/>
      <c r="N13" s="1"/>
      <c r="O13" s="156"/>
      <c r="P13" s="1"/>
      <c r="Q13" s="1"/>
      <c r="R13" s="1"/>
      <c r="S13" s="156"/>
      <c r="T13" s="1"/>
      <c r="U13" s="1"/>
      <c r="V13" s="1"/>
      <c r="W13" s="156"/>
      <c r="X13" s="1"/>
      <c r="Y13" s="149"/>
    </row>
    <row r="14" spans="1:25" ht="15.75">
      <c r="A14" s="176" t="s">
        <v>265</v>
      </c>
      <c r="B14" s="177"/>
      <c r="C14" s="176">
        <v>566</v>
      </c>
      <c r="D14" s="177">
        <v>518</v>
      </c>
      <c r="E14" s="637">
        <v>81548</v>
      </c>
      <c r="F14" s="177"/>
      <c r="G14" s="176">
        <v>0</v>
      </c>
      <c r="H14" s="177">
        <v>0</v>
      </c>
      <c r="I14" s="638">
        <v>-1042</v>
      </c>
      <c r="J14" s="177"/>
      <c r="K14" s="176">
        <v>0</v>
      </c>
      <c r="L14" s="177">
        <v>0</v>
      </c>
      <c r="M14" s="638">
        <v>-332</v>
      </c>
      <c r="N14" s="177"/>
      <c r="O14" s="176">
        <v>0</v>
      </c>
      <c r="P14" s="177">
        <v>0</v>
      </c>
      <c r="Q14" s="637">
        <v>1265</v>
      </c>
      <c r="R14" s="177"/>
      <c r="S14" s="176">
        <v>0</v>
      </c>
      <c r="T14" s="177">
        <v>0</v>
      </c>
      <c r="U14" s="637">
        <v>674</v>
      </c>
      <c r="V14" s="177"/>
      <c r="W14" s="176">
        <f aca="true" t="shared" si="0" ref="W14:Y15">C14+G14+K14+O14+S14</f>
        <v>566</v>
      </c>
      <c r="X14" s="177">
        <f t="shared" si="0"/>
        <v>518</v>
      </c>
      <c r="Y14" s="639">
        <f>E14+I14+M14+Q14+U14</f>
        <v>82113</v>
      </c>
    </row>
    <row r="15" spans="1:25" ht="15.75">
      <c r="A15" s="182"/>
      <c r="B15" s="44"/>
      <c r="C15" s="175"/>
      <c r="D15" s="173"/>
      <c r="E15" s="173"/>
      <c r="F15" s="173"/>
      <c r="G15" s="175"/>
      <c r="H15" s="173"/>
      <c r="I15" s="173"/>
      <c r="J15" s="173"/>
      <c r="K15" s="175"/>
      <c r="L15" s="173"/>
      <c r="M15" s="173"/>
      <c r="N15" s="173"/>
      <c r="O15" s="175"/>
      <c r="P15" s="173"/>
      <c r="Q15" s="173"/>
      <c r="R15" s="173"/>
      <c r="S15" s="175"/>
      <c r="T15" s="173"/>
      <c r="U15" s="173"/>
      <c r="V15" s="173"/>
      <c r="W15" s="175">
        <f t="shared" si="0"/>
        <v>0</v>
      </c>
      <c r="X15" s="173">
        <f t="shared" si="0"/>
        <v>0</v>
      </c>
      <c r="Y15" s="174">
        <f t="shared" si="0"/>
        <v>0</v>
      </c>
    </row>
    <row r="16" spans="1:25" ht="9" customHeight="1" hidden="1">
      <c r="A16" s="156"/>
      <c r="B16" s="1" t="s">
        <v>196</v>
      </c>
      <c r="C16" s="156"/>
      <c r="D16" s="2"/>
      <c r="E16" s="2"/>
      <c r="F16" s="1"/>
      <c r="G16" s="156"/>
      <c r="H16" s="2"/>
      <c r="I16" s="2"/>
      <c r="J16" s="2"/>
      <c r="K16" s="156"/>
      <c r="L16" s="2"/>
      <c r="M16" s="2"/>
      <c r="N16" s="2"/>
      <c r="O16" s="156"/>
      <c r="P16" s="2"/>
      <c r="Q16" s="2"/>
      <c r="R16" s="1"/>
      <c r="S16" s="156"/>
      <c r="T16" s="2"/>
      <c r="U16" s="2"/>
      <c r="V16" s="1"/>
      <c r="W16" s="156"/>
      <c r="X16" s="2"/>
      <c r="Y16" s="149"/>
    </row>
    <row r="17" spans="1:25" ht="15.75">
      <c r="A17" s="179" t="s">
        <v>225</v>
      </c>
      <c r="B17" s="153" t="s">
        <v>210</v>
      </c>
      <c r="C17" s="185">
        <f>SUM(C14:C15)</f>
        <v>566</v>
      </c>
      <c r="D17" s="153">
        <f>SUM(D14:D15)</f>
        <v>518</v>
      </c>
      <c r="E17" s="154">
        <f>SUM(E14:E15)</f>
        <v>81548</v>
      </c>
      <c r="F17" s="153"/>
      <c r="G17" s="185">
        <f>SUM(G14:G15)</f>
        <v>0</v>
      </c>
      <c r="H17" s="153">
        <f>SUM(H14:H15)</f>
        <v>0</v>
      </c>
      <c r="I17" s="154">
        <f>SUM(I14:I15)</f>
        <v>-1042</v>
      </c>
      <c r="J17" s="153"/>
      <c r="K17" s="185">
        <f>SUM(K14:K15)</f>
        <v>0</v>
      </c>
      <c r="L17" s="153">
        <f>SUM(L14:L15)</f>
        <v>0</v>
      </c>
      <c r="M17" s="154">
        <f>SUM(M14:M15)</f>
        <v>-332</v>
      </c>
      <c r="N17" s="153"/>
      <c r="O17" s="185">
        <f>SUM(O14:O15)</f>
        <v>0</v>
      </c>
      <c r="P17" s="153">
        <f>SUM(P14:P15)</f>
        <v>0</v>
      </c>
      <c r="Q17" s="154">
        <f>SUM(Q14:Q15)</f>
        <v>1265</v>
      </c>
      <c r="R17" s="153"/>
      <c r="S17" s="185">
        <f>SUM(S14:S15)</f>
        <v>0</v>
      </c>
      <c r="T17" s="153">
        <f>SUM(T14:T15)</f>
        <v>0</v>
      </c>
      <c r="U17" s="154">
        <f>SUM(U14:U15)</f>
        <v>674</v>
      </c>
      <c r="V17" s="153"/>
      <c r="W17" s="185">
        <f>SUM(W14:W15)</f>
        <v>566</v>
      </c>
      <c r="X17" s="153">
        <f>SUM(X14:X15)</f>
        <v>518</v>
      </c>
      <c r="Y17" s="155">
        <f>SUM(Y14:Y15)</f>
        <v>82113</v>
      </c>
    </row>
    <row r="18" spans="1:25" ht="9" customHeight="1">
      <c r="A18" s="180"/>
      <c r="B18" s="1"/>
      <c r="C18" s="156"/>
      <c r="D18" s="1"/>
      <c r="E18" s="1"/>
      <c r="F18" s="1"/>
      <c r="G18" s="156"/>
      <c r="H18" s="1"/>
      <c r="I18" s="1"/>
      <c r="J18" s="2"/>
      <c r="K18" s="156"/>
      <c r="L18" s="1"/>
      <c r="M18" s="1"/>
      <c r="N18" s="1"/>
      <c r="O18" s="156"/>
      <c r="P18" s="1"/>
      <c r="Q18" s="1"/>
      <c r="R18" s="1"/>
      <c r="S18" s="156"/>
      <c r="T18" s="1"/>
      <c r="U18" s="1"/>
      <c r="V18" s="1"/>
      <c r="W18" s="156"/>
      <c r="X18" s="1"/>
      <c r="Y18" s="166"/>
    </row>
    <row r="19" spans="1:39" ht="15.75">
      <c r="A19" s="182" t="s">
        <v>177</v>
      </c>
      <c r="B19" s="208"/>
      <c r="C19" s="182"/>
      <c r="D19" s="44">
        <v>8</v>
      </c>
      <c r="E19" s="44"/>
      <c r="F19" s="44"/>
      <c r="G19" s="182"/>
      <c r="H19" s="44"/>
      <c r="I19" s="44"/>
      <c r="J19" s="44"/>
      <c r="K19" s="182"/>
      <c r="L19" s="44"/>
      <c r="M19" s="44"/>
      <c r="N19" s="44"/>
      <c r="O19" s="182"/>
      <c r="P19" s="44"/>
      <c r="Q19" s="44"/>
      <c r="R19" s="44"/>
      <c r="S19" s="182"/>
      <c r="T19" s="44"/>
      <c r="U19" s="44"/>
      <c r="V19" s="44"/>
      <c r="W19" s="182"/>
      <c r="X19" s="44">
        <f>D19+H19+L19+P19+T19</f>
        <v>8</v>
      </c>
      <c r="Y19" s="150"/>
      <c r="Z19" s="26"/>
      <c r="AA19" s="26"/>
      <c r="AB19" s="26"/>
      <c r="AC19" s="26"/>
      <c r="AD19" s="26"/>
      <c r="AE19" s="26"/>
      <c r="AF19" s="26"/>
      <c r="AG19" s="26"/>
      <c r="AH19" s="26"/>
      <c r="AI19" s="26"/>
      <c r="AJ19" s="26"/>
      <c r="AK19" s="26"/>
      <c r="AL19" s="26"/>
      <c r="AM19" s="26"/>
    </row>
    <row r="20" spans="1:25" ht="15.75">
      <c r="A20" s="278"/>
      <c r="B20" s="170" t="s">
        <v>176</v>
      </c>
      <c r="C20" s="169"/>
      <c r="D20" s="170">
        <f>SUM(D17:D19)</f>
        <v>526</v>
      </c>
      <c r="E20" s="170"/>
      <c r="F20" s="170"/>
      <c r="G20" s="169"/>
      <c r="H20" s="170">
        <f>+H17+H19</f>
        <v>0</v>
      </c>
      <c r="I20" s="170"/>
      <c r="J20" s="170"/>
      <c r="K20" s="169"/>
      <c r="L20" s="170">
        <f>+L17+L19</f>
        <v>0</v>
      </c>
      <c r="M20" s="170"/>
      <c r="N20" s="170"/>
      <c r="O20" s="169"/>
      <c r="P20" s="170">
        <f>+P17+P19</f>
        <v>0</v>
      </c>
      <c r="Q20" s="170"/>
      <c r="R20" s="170"/>
      <c r="S20" s="169"/>
      <c r="T20" s="170">
        <f>+T17+T19</f>
        <v>0</v>
      </c>
      <c r="U20" s="170"/>
      <c r="V20" s="170"/>
      <c r="W20" s="169"/>
      <c r="X20" s="170">
        <f>SUM(X17:X19)</f>
        <v>526</v>
      </c>
      <c r="Y20" s="171"/>
    </row>
    <row r="21" spans="1:25" ht="15.75">
      <c r="A21" s="186" t="s">
        <v>178</v>
      </c>
      <c r="B21" s="177"/>
      <c r="C21" s="176"/>
      <c r="D21" s="177"/>
      <c r="E21" s="177"/>
      <c r="F21" s="177"/>
      <c r="G21" s="176"/>
      <c r="H21" s="177"/>
      <c r="I21" s="177"/>
      <c r="J21" s="177"/>
      <c r="K21" s="176"/>
      <c r="L21" s="177"/>
      <c r="M21" s="177"/>
      <c r="N21" s="177"/>
      <c r="O21" s="176"/>
      <c r="P21" s="177"/>
      <c r="Q21" s="177"/>
      <c r="R21" s="177"/>
      <c r="S21" s="176"/>
      <c r="T21" s="177"/>
      <c r="U21" s="177"/>
      <c r="V21" s="177"/>
      <c r="W21" s="176"/>
      <c r="X21" s="177"/>
      <c r="Y21" s="178"/>
    </row>
    <row r="22" spans="1:25" ht="15.75">
      <c r="A22" s="186"/>
      <c r="B22" s="177" t="s">
        <v>46</v>
      </c>
      <c r="C22" s="176"/>
      <c r="D22" s="177"/>
      <c r="E22" s="177"/>
      <c r="F22" s="177"/>
      <c r="G22" s="176"/>
      <c r="H22" s="177"/>
      <c r="I22" s="177"/>
      <c r="J22" s="177"/>
      <c r="K22" s="176"/>
      <c r="L22" s="177"/>
      <c r="M22" s="177"/>
      <c r="N22" s="177"/>
      <c r="O22" s="176"/>
      <c r="P22" s="177"/>
      <c r="Q22" s="177"/>
      <c r="R22" s="177"/>
      <c r="S22" s="176"/>
      <c r="T22" s="177"/>
      <c r="U22" s="177"/>
      <c r="V22" s="177"/>
      <c r="W22" s="176"/>
      <c r="X22" s="177">
        <f>D22+H22+L22+P22+T22</f>
        <v>0</v>
      </c>
      <c r="Y22" s="178"/>
    </row>
    <row r="23" spans="1:25" ht="15.75">
      <c r="A23" s="181"/>
      <c r="B23" s="44" t="s">
        <v>90</v>
      </c>
      <c r="C23" s="182"/>
      <c r="D23" s="44"/>
      <c r="E23" s="44"/>
      <c r="F23" s="44"/>
      <c r="G23" s="182"/>
      <c r="H23" s="44"/>
      <c r="I23" s="44"/>
      <c r="J23" s="44"/>
      <c r="K23" s="182"/>
      <c r="L23" s="44"/>
      <c r="M23" s="44"/>
      <c r="N23" s="44"/>
      <c r="O23" s="182"/>
      <c r="P23" s="44"/>
      <c r="Q23" s="44"/>
      <c r="R23" s="44"/>
      <c r="S23" s="182"/>
      <c r="T23" s="44"/>
      <c r="U23" s="44"/>
      <c r="V23" s="44"/>
      <c r="W23" s="182"/>
      <c r="X23" s="44">
        <f>D23+H23+L23+P23+T23</f>
        <v>0</v>
      </c>
      <c r="Y23" s="150"/>
    </row>
    <row r="24" spans="1:25" ht="15.75">
      <c r="A24" s="181" t="s">
        <v>179</v>
      </c>
      <c r="B24" s="44"/>
      <c r="C24" s="182"/>
      <c r="D24" s="44">
        <f>D23+D22+D20</f>
        <v>526</v>
      </c>
      <c r="E24" s="44"/>
      <c r="F24" s="44"/>
      <c r="G24" s="182"/>
      <c r="H24" s="44">
        <f>H23+H22+H20</f>
        <v>0</v>
      </c>
      <c r="I24" s="44"/>
      <c r="J24" s="44"/>
      <c r="K24" s="182"/>
      <c r="L24" s="44">
        <f>L23+L22+L20</f>
        <v>0</v>
      </c>
      <c r="M24" s="44"/>
      <c r="N24" s="44"/>
      <c r="O24" s="182"/>
      <c r="P24" s="44">
        <f>P23+P22+P20</f>
        <v>0</v>
      </c>
      <c r="Q24" s="44"/>
      <c r="R24" s="44"/>
      <c r="S24" s="182"/>
      <c r="T24" s="44">
        <f>T23+T22+T20</f>
        <v>0</v>
      </c>
      <c r="U24" s="44"/>
      <c r="V24" s="44"/>
      <c r="W24" s="182"/>
      <c r="X24" s="44">
        <f>X23+X22+X20</f>
        <v>526</v>
      </c>
      <c r="Y24" s="150"/>
    </row>
    <row r="25" spans="2:25" ht="15.75">
      <c r="B25" s="1"/>
      <c r="C25" s="1"/>
      <c r="D25" s="1"/>
      <c r="E25" s="1"/>
      <c r="F25" s="1"/>
      <c r="G25" s="1"/>
      <c r="H25" s="1"/>
      <c r="I25" s="1"/>
      <c r="J25" s="2"/>
      <c r="K25" s="1"/>
      <c r="L25" s="1"/>
      <c r="M25" s="1"/>
      <c r="N25" s="1"/>
      <c r="O25" s="1"/>
      <c r="P25" s="1"/>
      <c r="Q25" s="1"/>
      <c r="R25" s="1"/>
      <c r="S25" s="1"/>
      <c r="T25" s="1"/>
      <c r="U25" s="1"/>
      <c r="V25" s="1"/>
      <c r="W25" s="1"/>
      <c r="X25" s="1"/>
      <c r="Y25" s="1"/>
    </row>
    <row r="26" spans="1:25" ht="15.75">
      <c r="A26" s="1"/>
      <c r="B26" s="1"/>
      <c r="C26" s="1"/>
      <c r="D26" s="1"/>
      <c r="E26" s="1"/>
      <c r="F26" s="1"/>
      <c r="G26" s="1"/>
      <c r="H26" s="1"/>
      <c r="I26" s="1"/>
      <c r="J26" s="2"/>
      <c r="K26" s="1"/>
      <c r="L26" s="1"/>
      <c r="M26" s="1"/>
      <c r="N26" s="1"/>
      <c r="O26" s="1"/>
      <c r="P26" s="1"/>
      <c r="Q26" s="1"/>
      <c r="R26" s="1"/>
      <c r="S26" s="1"/>
      <c r="T26" s="1"/>
      <c r="U26" s="1"/>
      <c r="V26" s="1"/>
      <c r="W26" s="1"/>
      <c r="X26" s="1"/>
      <c r="Y26" s="1"/>
    </row>
    <row r="27" spans="1:25" ht="15.75">
      <c r="A27" s="1" t="s">
        <v>250</v>
      </c>
      <c r="C27" s="1"/>
      <c r="D27" s="1"/>
      <c r="E27" s="1"/>
      <c r="F27" s="1"/>
      <c r="G27" s="1"/>
      <c r="H27" s="1"/>
      <c r="I27" s="1"/>
      <c r="J27" s="2"/>
      <c r="K27" s="1"/>
      <c r="L27" s="1"/>
      <c r="M27" s="1"/>
      <c r="N27" s="1"/>
      <c r="O27" s="1"/>
      <c r="P27" s="1"/>
      <c r="Q27" s="1"/>
      <c r="R27" s="1"/>
      <c r="S27" s="1"/>
      <c r="T27" s="1"/>
      <c r="U27" s="1"/>
      <c r="V27" s="1"/>
      <c r="W27" s="1"/>
      <c r="X27" s="1"/>
      <c r="Y27" s="1"/>
    </row>
    <row r="28" spans="1:25" ht="15.75">
      <c r="A28" s="1"/>
      <c r="C28" s="1"/>
      <c r="D28" s="1"/>
      <c r="E28" s="1"/>
      <c r="F28" s="1"/>
      <c r="G28" s="1"/>
      <c r="H28" s="1"/>
      <c r="I28" s="1"/>
      <c r="J28" s="2"/>
      <c r="K28" s="1"/>
      <c r="L28" s="1"/>
      <c r="M28" s="1"/>
      <c r="N28" s="1"/>
      <c r="O28" s="1"/>
      <c r="P28" s="1"/>
      <c r="Q28" s="1"/>
      <c r="R28" s="1"/>
      <c r="S28" s="1"/>
      <c r="T28" s="1"/>
      <c r="U28" s="1"/>
      <c r="V28" s="1"/>
      <c r="W28" s="1"/>
      <c r="X28" s="1"/>
      <c r="Y28" s="1"/>
    </row>
    <row r="29" spans="1:27" s="730" customFormat="1" ht="48" customHeight="1">
      <c r="A29" s="806" t="s">
        <v>20</v>
      </c>
      <c r="B29" s="807"/>
      <c r="C29" s="807"/>
      <c r="D29" s="807"/>
      <c r="E29" s="807"/>
      <c r="F29" s="807"/>
      <c r="G29" s="807"/>
      <c r="H29" s="807"/>
      <c r="I29" s="807"/>
      <c r="J29" s="807"/>
      <c r="K29" s="807"/>
      <c r="L29" s="807"/>
      <c r="M29" s="807"/>
      <c r="N29" s="807"/>
      <c r="O29" s="807"/>
      <c r="P29" s="807"/>
      <c r="Q29" s="807"/>
      <c r="R29" s="807"/>
      <c r="S29" s="807"/>
      <c r="T29" s="807"/>
      <c r="U29" s="807"/>
      <c r="V29" s="807"/>
      <c r="W29" s="807"/>
      <c r="X29" s="729"/>
      <c r="Y29" s="729"/>
      <c r="Z29" s="729"/>
      <c r="AA29" s="729"/>
    </row>
    <row r="30" spans="1:27" s="730" customFormat="1" ht="24.75" customHeight="1">
      <c r="A30" s="731" t="s">
        <v>21</v>
      </c>
      <c r="B30" s="732"/>
      <c r="C30" s="732"/>
      <c r="D30" s="732"/>
      <c r="E30" s="732"/>
      <c r="F30" s="732"/>
      <c r="G30" s="732"/>
      <c r="H30" s="732"/>
      <c r="I30" s="732"/>
      <c r="J30" s="732"/>
      <c r="K30" s="732"/>
      <c r="L30" s="732"/>
      <c r="M30" s="732"/>
      <c r="N30" s="732"/>
      <c r="O30" s="732"/>
      <c r="P30" s="732"/>
      <c r="Q30" s="732"/>
      <c r="R30" s="732"/>
      <c r="S30" s="732"/>
      <c r="T30" s="732"/>
      <c r="U30" s="732"/>
      <c r="V30" s="732"/>
      <c r="W30" s="732"/>
      <c r="X30" s="729"/>
      <c r="Y30" s="729"/>
      <c r="Z30" s="729"/>
      <c r="AA30" s="729"/>
    </row>
    <row r="31" spans="1:27" s="52" customFormat="1" ht="14.25" customHeight="1">
      <c r="A31" s="808" t="s">
        <v>22</v>
      </c>
      <c r="B31" s="809"/>
      <c r="C31" s="809"/>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row>
    <row r="32" spans="1:27" s="52" customFormat="1" ht="15.75" customHeight="1">
      <c r="A32" s="809"/>
      <c r="B32" s="809"/>
      <c r="C32" s="809"/>
      <c r="D32" s="809"/>
      <c r="E32" s="809"/>
      <c r="F32" s="809"/>
      <c r="G32" s="809"/>
      <c r="H32" s="809"/>
      <c r="I32" s="809"/>
      <c r="J32" s="809"/>
      <c r="K32" s="809"/>
      <c r="L32" s="809"/>
      <c r="M32" s="809"/>
      <c r="N32" s="809"/>
      <c r="O32" s="809"/>
      <c r="P32" s="809"/>
      <c r="Q32" s="809"/>
      <c r="R32" s="809"/>
      <c r="S32" s="809"/>
      <c r="T32" s="809"/>
      <c r="U32" s="809"/>
      <c r="V32" s="809"/>
      <c r="W32" s="809"/>
      <c r="X32" s="809"/>
      <c r="Y32" s="809"/>
      <c r="Z32" s="809"/>
      <c r="AA32" s="809"/>
    </row>
    <row r="33" spans="1:25" ht="15.75">
      <c r="A33" s="141"/>
      <c r="B33" s="141"/>
      <c r="C33" s="141"/>
      <c r="D33" s="141"/>
      <c r="E33" s="141"/>
      <c r="F33" s="141"/>
      <c r="G33" s="141"/>
      <c r="H33" s="141"/>
      <c r="I33" s="141"/>
      <c r="J33" s="142"/>
      <c r="K33" s="141"/>
      <c r="L33" s="141"/>
      <c r="M33" s="141"/>
      <c r="N33" s="1"/>
      <c r="O33" s="1"/>
      <c r="P33" s="1"/>
      <c r="Q33" s="1"/>
      <c r="R33" s="1"/>
      <c r="S33" s="1"/>
      <c r="T33" s="1"/>
      <c r="U33" s="1"/>
      <c r="V33" s="1"/>
      <c r="W33" s="1"/>
      <c r="X33" s="1"/>
      <c r="Y33" s="1"/>
    </row>
  </sheetData>
  <mergeCells count="2">
    <mergeCell ref="A29:W29"/>
    <mergeCell ref="A31:AA32"/>
  </mergeCells>
  <printOptions horizontalCentered="1"/>
  <pageMargins left="0.5" right="0.5" top="0.5" bottom="0.55" header="0" footer="0"/>
  <pageSetup firstPageNumber="2" useFirstPageNumber="1" fitToHeight="1" fitToWidth="1" horizontalDpi="300" verticalDpi="300" orientation="landscape" scale="71" r:id="rId1"/>
  <headerFooter alignWithMargins="0">
    <oddFooter>&amp;C&amp;"Times New Roman,Regular"Exhibit F - Crosswalk of 2005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I32"/>
  <sheetViews>
    <sheetView workbookViewId="0" topLeftCell="A10">
      <selection activeCell="A26" sqref="A26"/>
    </sheetView>
  </sheetViews>
  <sheetFormatPr defaultColWidth="8.88671875" defaultRowHeight="15"/>
  <cols>
    <col min="1" max="1" width="3.77734375" style="52" customWidth="1"/>
    <col min="2" max="2" width="23.88671875" style="52" customWidth="1"/>
    <col min="3" max="3" width="5.6640625" style="52" customWidth="1"/>
    <col min="4" max="4" width="6.77734375" style="52" customWidth="1"/>
    <col min="5" max="5" width="7.6640625" style="52" customWidth="1"/>
    <col min="6" max="6" width="1.1171875" style="52" customWidth="1"/>
    <col min="7" max="7" width="5.77734375" style="52" customWidth="1"/>
    <col min="8" max="8" width="5.6640625" style="52" customWidth="1"/>
    <col min="9" max="9" width="7.77734375" style="52" customWidth="1"/>
    <col min="10" max="10" width="0.78125" style="465" customWidth="1"/>
    <col min="11" max="11" width="5.5546875" style="52" customWidth="1"/>
    <col min="12" max="12" width="5.6640625" style="52" customWidth="1"/>
    <col min="13" max="13" width="7.77734375" style="52" customWidth="1"/>
    <col min="14" max="14" width="0.78125" style="52" customWidth="1"/>
    <col min="15" max="16" width="5.6640625" style="52" customWidth="1"/>
    <col min="17" max="17" width="8.77734375" style="52" customWidth="1"/>
    <col min="18" max="18" width="0.88671875" style="52" customWidth="1"/>
    <col min="19" max="19" width="5.6640625" style="52" customWidth="1"/>
    <col min="20" max="20" width="6.77734375" style="52" customWidth="1"/>
    <col min="21" max="21" width="7.77734375" style="52" customWidth="1"/>
    <col min="22" max="16384" width="9.6640625" style="52" customWidth="1"/>
  </cols>
  <sheetData>
    <row r="1" spans="1:21" ht="20.25">
      <c r="A1" s="51" t="s">
        <v>289</v>
      </c>
      <c r="B1" s="1"/>
      <c r="C1" s="1"/>
      <c r="D1" s="1"/>
      <c r="E1" s="1"/>
      <c r="F1" s="1"/>
      <c r="G1" s="1"/>
      <c r="H1" s="1"/>
      <c r="I1" s="1"/>
      <c r="J1" s="2"/>
      <c r="K1" s="1"/>
      <c r="L1" s="1"/>
      <c r="M1" s="1"/>
      <c r="N1" s="1"/>
      <c r="O1" s="1"/>
      <c r="P1" s="1"/>
      <c r="Q1" s="1"/>
      <c r="R1" s="1"/>
      <c r="S1" s="1"/>
      <c r="T1" s="1"/>
      <c r="U1" s="1"/>
    </row>
    <row r="2" spans="1:21" ht="15.75">
      <c r="A2" s="1"/>
      <c r="B2" s="1"/>
      <c r="C2" s="1"/>
      <c r="D2" s="1"/>
      <c r="E2" s="1"/>
      <c r="F2" s="1"/>
      <c r="G2" s="1"/>
      <c r="H2" s="1"/>
      <c r="I2" s="1"/>
      <c r="J2" s="2"/>
      <c r="K2" s="1"/>
      <c r="L2" s="1"/>
      <c r="M2" s="1"/>
      <c r="N2" s="1"/>
      <c r="O2" s="1"/>
      <c r="P2" s="1"/>
      <c r="Q2" s="1"/>
      <c r="R2" s="1"/>
      <c r="S2" s="1"/>
      <c r="T2" s="1"/>
      <c r="U2" s="1"/>
    </row>
    <row r="3" spans="1:21" ht="18.75">
      <c r="A3" s="20" t="s">
        <v>25</v>
      </c>
      <c r="B3" s="21"/>
      <c r="C3" s="21"/>
      <c r="D3" s="21"/>
      <c r="E3" s="21"/>
      <c r="F3" s="21"/>
      <c r="G3" s="21"/>
      <c r="H3" s="21"/>
      <c r="I3" s="21"/>
      <c r="J3" s="22"/>
      <c r="K3" s="21"/>
      <c r="L3" s="21"/>
      <c r="M3" s="21"/>
      <c r="N3" s="21"/>
      <c r="O3" s="21"/>
      <c r="P3" s="21"/>
      <c r="Q3" s="21"/>
      <c r="R3" s="21"/>
      <c r="S3" s="21"/>
      <c r="T3" s="21"/>
      <c r="U3" s="21"/>
    </row>
    <row r="4" spans="1:21" ht="16.5">
      <c r="A4" s="23" t="str">
        <f>+'(B) Sum of Req '!A4</f>
        <v>Tax Division</v>
      </c>
      <c r="B4" s="21"/>
      <c r="C4" s="21"/>
      <c r="D4" s="21"/>
      <c r="E4" s="21"/>
      <c r="F4" s="21"/>
      <c r="G4" s="21"/>
      <c r="H4" s="21"/>
      <c r="I4" s="21"/>
      <c r="J4" s="22"/>
      <c r="K4" s="21"/>
      <c r="L4" s="21"/>
      <c r="M4" s="21"/>
      <c r="N4" s="21"/>
      <c r="O4" s="21"/>
      <c r="P4" s="21"/>
      <c r="Q4" s="21"/>
      <c r="R4" s="21"/>
      <c r="S4" s="21"/>
      <c r="T4" s="21"/>
      <c r="U4" s="21"/>
    </row>
    <row r="5" spans="1:21" ht="16.5">
      <c r="A5" s="23" t="str">
        <f>+'[4]Sum of Req'!A6</f>
        <v>Salaries and Expenses</v>
      </c>
      <c r="B5" s="21"/>
      <c r="C5" s="21"/>
      <c r="D5" s="21"/>
      <c r="E5" s="21"/>
      <c r="F5" s="21"/>
      <c r="G5" s="21"/>
      <c r="H5" s="21"/>
      <c r="I5" s="21"/>
      <c r="J5" s="22"/>
      <c r="K5" s="21"/>
      <c r="L5" s="21"/>
      <c r="M5" s="21"/>
      <c r="N5" s="21"/>
      <c r="O5" s="21"/>
      <c r="P5" s="21"/>
      <c r="Q5" s="21"/>
      <c r="R5" s="21"/>
      <c r="S5" s="21"/>
      <c r="T5" s="21"/>
      <c r="U5" s="21"/>
    </row>
    <row r="6" spans="1:21" ht="15.75">
      <c r="A6" s="108" t="s">
        <v>163</v>
      </c>
      <c r="B6" s="21"/>
      <c r="C6" s="21"/>
      <c r="D6" s="21"/>
      <c r="E6" s="21"/>
      <c r="F6" s="21"/>
      <c r="G6" s="21"/>
      <c r="H6" s="21"/>
      <c r="I6" s="21"/>
      <c r="J6" s="22"/>
      <c r="K6" s="21"/>
      <c r="L6" s="21"/>
      <c r="M6" s="21"/>
      <c r="N6" s="21"/>
      <c r="O6" s="21"/>
      <c r="P6" s="21"/>
      <c r="Q6" s="21"/>
      <c r="R6" s="21"/>
      <c r="S6" s="21"/>
      <c r="T6" s="21"/>
      <c r="U6" s="21"/>
    </row>
    <row r="7" spans="1:21" ht="15.75">
      <c r="A7" s="1"/>
      <c r="B7" s="1"/>
      <c r="C7" s="1"/>
      <c r="D7" s="1"/>
      <c r="E7" s="1"/>
      <c r="F7" s="1"/>
      <c r="G7" s="21"/>
      <c r="H7" s="21"/>
      <c r="I7" s="21"/>
      <c r="J7" s="22"/>
      <c r="K7" s="21"/>
      <c r="L7" s="21"/>
      <c r="M7" s="21"/>
      <c r="N7" s="1"/>
      <c r="O7" s="1"/>
      <c r="P7" s="1"/>
      <c r="Q7" s="1"/>
      <c r="R7" s="1"/>
      <c r="S7" s="1"/>
      <c r="T7" s="1"/>
      <c r="U7" s="1"/>
    </row>
    <row r="8" spans="1:21" ht="15.75">
      <c r="A8" s="1"/>
      <c r="B8" s="1"/>
      <c r="C8" s="21"/>
      <c r="D8" s="21"/>
      <c r="E8" s="21"/>
      <c r="F8" s="21"/>
      <c r="G8" s="21"/>
      <c r="H8" s="21"/>
      <c r="I8" s="21"/>
      <c r="J8" s="22"/>
      <c r="K8" s="21"/>
      <c r="L8" s="21"/>
      <c r="M8" s="21"/>
      <c r="N8" s="21" t="s">
        <v>196</v>
      </c>
      <c r="O8" s="1"/>
      <c r="P8" s="1"/>
      <c r="Q8" s="1"/>
      <c r="R8" s="1"/>
      <c r="S8" s="24"/>
      <c r="T8" s="21"/>
      <c r="U8" s="21"/>
    </row>
    <row r="9" spans="1:21" ht="31.5">
      <c r="A9" s="159"/>
      <c r="B9" s="160"/>
      <c r="C9" s="517">
        <v>2007</v>
      </c>
      <c r="D9" s="518"/>
      <c r="E9" s="518"/>
      <c r="F9" s="161" t="s">
        <v>196</v>
      </c>
      <c r="G9" s="183" t="s">
        <v>196</v>
      </c>
      <c r="H9" s="161"/>
      <c r="I9" s="161"/>
      <c r="J9" s="184"/>
      <c r="K9" s="183" t="s">
        <v>201</v>
      </c>
      <c r="L9" s="161"/>
      <c r="M9" s="161"/>
      <c r="N9" s="161" t="s">
        <v>196</v>
      </c>
      <c r="O9" s="463" t="s">
        <v>17</v>
      </c>
      <c r="P9" s="161"/>
      <c r="Q9" s="161"/>
      <c r="R9" s="294"/>
      <c r="S9" s="183"/>
      <c r="T9" s="161"/>
      <c r="U9" s="162"/>
    </row>
    <row r="10" spans="1:21" ht="15.75">
      <c r="A10" s="156"/>
      <c r="B10" s="2"/>
      <c r="C10" s="290" t="s">
        <v>239</v>
      </c>
      <c r="D10" s="291"/>
      <c r="E10" s="291"/>
      <c r="F10" s="291" t="s">
        <v>196</v>
      </c>
      <c r="G10" s="290" t="s">
        <v>185</v>
      </c>
      <c r="H10" s="291"/>
      <c r="I10" s="291"/>
      <c r="J10" s="291" t="s">
        <v>196</v>
      </c>
      <c r="K10" s="290" t="s">
        <v>44</v>
      </c>
      <c r="L10" s="291"/>
      <c r="M10" s="291"/>
      <c r="N10" s="291" t="s">
        <v>196</v>
      </c>
      <c r="O10" s="290" t="s">
        <v>18</v>
      </c>
      <c r="P10" s="291"/>
      <c r="Q10" s="291"/>
      <c r="R10" s="292" t="s">
        <v>196</v>
      </c>
      <c r="S10" s="290" t="s">
        <v>26</v>
      </c>
      <c r="T10" s="291"/>
      <c r="U10" s="293"/>
    </row>
    <row r="11" spans="1:21" ht="3" customHeight="1">
      <c r="A11" s="156"/>
      <c r="B11" s="1"/>
      <c r="C11" s="156"/>
      <c r="D11" s="1"/>
      <c r="E11" s="1"/>
      <c r="F11" s="1"/>
      <c r="G11" s="156"/>
      <c r="H11" s="1"/>
      <c r="I11" s="1"/>
      <c r="J11" s="2"/>
      <c r="K11" s="156"/>
      <c r="L11" s="1"/>
      <c r="M11" s="1"/>
      <c r="N11" s="1"/>
      <c r="O11" s="156"/>
      <c r="P11" s="1"/>
      <c r="Q11" s="1"/>
      <c r="R11" s="1"/>
      <c r="S11" s="156"/>
      <c r="T11" s="1"/>
      <c r="U11" s="149"/>
    </row>
    <row r="12" spans="1:21" ht="16.5" thickBot="1">
      <c r="A12" s="165" t="s">
        <v>33</v>
      </c>
      <c r="B12" s="288"/>
      <c r="C12" s="237" t="s">
        <v>195</v>
      </c>
      <c r="D12" s="164" t="s">
        <v>37</v>
      </c>
      <c r="E12" s="164" t="s">
        <v>197</v>
      </c>
      <c r="F12" s="289"/>
      <c r="G12" s="237" t="s">
        <v>195</v>
      </c>
      <c r="H12" s="164" t="s">
        <v>37</v>
      </c>
      <c r="I12" s="164" t="s">
        <v>197</v>
      </c>
      <c r="J12" s="164"/>
      <c r="K12" s="237" t="s">
        <v>195</v>
      </c>
      <c r="L12" s="164" t="s">
        <v>37</v>
      </c>
      <c r="M12" s="164" t="s">
        <v>197</v>
      </c>
      <c r="N12" s="164"/>
      <c r="O12" s="237" t="s">
        <v>195</v>
      </c>
      <c r="P12" s="164" t="s">
        <v>37</v>
      </c>
      <c r="Q12" s="164" t="s">
        <v>197</v>
      </c>
      <c r="R12" s="164"/>
      <c r="S12" s="237" t="s">
        <v>195</v>
      </c>
      <c r="T12" s="164" t="s">
        <v>37</v>
      </c>
      <c r="U12" s="238" t="s">
        <v>197</v>
      </c>
    </row>
    <row r="13" spans="1:21" ht="11.25" customHeight="1">
      <c r="A13" s="156"/>
      <c r="B13" s="1"/>
      <c r="C13" s="156"/>
      <c r="D13" s="1"/>
      <c r="E13" s="1"/>
      <c r="F13" s="1"/>
      <c r="G13" s="156"/>
      <c r="H13" s="1"/>
      <c r="I13" s="1"/>
      <c r="J13" s="2"/>
      <c r="K13" s="156"/>
      <c r="L13" s="1"/>
      <c r="M13" s="1"/>
      <c r="N13" s="1"/>
      <c r="O13" s="156"/>
      <c r="P13" s="1"/>
      <c r="Q13" s="1"/>
      <c r="R13" s="1"/>
      <c r="S13" s="156"/>
      <c r="T13" s="1"/>
      <c r="U13" s="149"/>
    </row>
    <row r="14" spans="1:21" ht="15.75">
      <c r="A14" s="176" t="s">
        <v>265</v>
      </c>
      <c r="B14" s="177"/>
      <c r="C14" s="176">
        <f>+'(B) Sum of Req '!AF23</f>
        <v>595</v>
      </c>
      <c r="D14" s="177">
        <f>+'(B) Sum of Req '!AG23</f>
        <v>531</v>
      </c>
      <c r="E14" s="177">
        <f>+'(B) Sum of Req '!AH23</f>
        <v>82621</v>
      </c>
      <c r="F14" s="177"/>
      <c r="G14" s="176">
        <v>0</v>
      </c>
      <c r="H14" s="177">
        <v>0</v>
      </c>
      <c r="I14" s="177">
        <v>0</v>
      </c>
      <c r="J14" s="177"/>
      <c r="K14" s="176">
        <v>0</v>
      </c>
      <c r="L14" s="177">
        <v>0</v>
      </c>
      <c r="M14" s="177">
        <v>0</v>
      </c>
      <c r="N14" s="177">
        <v>0</v>
      </c>
      <c r="O14" s="176">
        <v>0</v>
      </c>
      <c r="P14" s="177">
        <v>0</v>
      </c>
      <c r="Q14" s="177">
        <v>472</v>
      </c>
      <c r="R14" s="177"/>
      <c r="S14" s="176">
        <f aca="true" t="shared" si="0" ref="S14:U16">C14+G14+K14+O14</f>
        <v>595</v>
      </c>
      <c r="T14" s="177">
        <f t="shared" si="0"/>
        <v>531</v>
      </c>
      <c r="U14" s="178">
        <f t="shared" si="0"/>
        <v>83093</v>
      </c>
    </row>
    <row r="15" spans="1:21" ht="9" customHeight="1" hidden="1">
      <c r="A15" s="156"/>
      <c r="B15" s="1" t="s">
        <v>196</v>
      </c>
      <c r="C15" s="156"/>
      <c r="D15" s="2"/>
      <c r="E15" s="2"/>
      <c r="F15" s="1"/>
      <c r="G15" s="156"/>
      <c r="H15" s="2"/>
      <c r="I15" s="2"/>
      <c r="J15" s="2"/>
      <c r="K15" s="156"/>
      <c r="L15" s="2"/>
      <c r="M15" s="2"/>
      <c r="N15" s="1"/>
      <c r="O15" s="156"/>
      <c r="P15" s="2"/>
      <c r="Q15" s="2"/>
      <c r="R15" s="1"/>
      <c r="S15" s="176">
        <f t="shared" si="0"/>
        <v>0</v>
      </c>
      <c r="T15" s="177">
        <f t="shared" si="0"/>
        <v>0</v>
      </c>
      <c r="U15" s="178">
        <f t="shared" si="0"/>
        <v>0</v>
      </c>
    </row>
    <row r="16" spans="1:21" ht="15.75">
      <c r="A16" s="182"/>
      <c r="B16" s="44"/>
      <c r="C16" s="175"/>
      <c r="D16" s="173"/>
      <c r="E16" s="173"/>
      <c r="F16" s="173"/>
      <c r="G16" s="175"/>
      <c r="H16" s="173"/>
      <c r="I16" s="173"/>
      <c r="J16" s="173"/>
      <c r="K16" s="175"/>
      <c r="L16" s="173"/>
      <c r="M16" s="173"/>
      <c r="N16" s="173"/>
      <c r="O16" s="175"/>
      <c r="P16" s="173"/>
      <c r="Q16" s="173"/>
      <c r="R16" s="173"/>
      <c r="S16" s="176">
        <f t="shared" si="0"/>
        <v>0</v>
      </c>
      <c r="T16" s="177">
        <f t="shared" si="0"/>
        <v>0</v>
      </c>
      <c r="U16" s="178">
        <f t="shared" si="0"/>
        <v>0</v>
      </c>
    </row>
    <row r="17" spans="1:21" ht="15.75">
      <c r="A17" s="179" t="s">
        <v>225</v>
      </c>
      <c r="B17" s="153" t="s">
        <v>210</v>
      </c>
      <c r="C17" s="185">
        <f>SUM(C14:C14)</f>
        <v>595</v>
      </c>
      <c r="D17" s="153">
        <f>SUM(D14:D14)</f>
        <v>531</v>
      </c>
      <c r="E17" s="752">
        <f>SUM(E14:E14)</f>
        <v>82621</v>
      </c>
      <c r="F17" s="153"/>
      <c r="G17" s="185">
        <f>SUM(G14:G14)</f>
        <v>0</v>
      </c>
      <c r="H17" s="153">
        <f>SUM(H14:H14)</f>
        <v>0</v>
      </c>
      <c r="I17" s="154">
        <f>SUM(I14:I14)</f>
        <v>0</v>
      </c>
      <c r="J17" s="153"/>
      <c r="K17" s="185">
        <f>SUM(K14:K14)</f>
        <v>0</v>
      </c>
      <c r="L17" s="153">
        <f>SUM(L14:L14)</f>
        <v>0</v>
      </c>
      <c r="M17" s="154">
        <f>SUM(M14:M14)</f>
        <v>0</v>
      </c>
      <c r="N17" s="153"/>
      <c r="O17" s="185">
        <f>SUM(O14:O14)</f>
        <v>0</v>
      </c>
      <c r="P17" s="153">
        <f>SUM(P14:P14)</f>
        <v>0</v>
      </c>
      <c r="Q17" s="154">
        <f>SUM(Q14:Q14)</f>
        <v>472</v>
      </c>
      <c r="R17" s="153"/>
      <c r="S17" s="185">
        <f>SUM(S14:S16)</f>
        <v>595</v>
      </c>
      <c r="T17" s="153">
        <f>SUM(T14:T16)</f>
        <v>531</v>
      </c>
      <c r="U17" s="753">
        <f>SUM(U14:U16)</f>
        <v>83093</v>
      </c>
    </row>
    <row r="18" spans="1:21" ht="9" customHeight="1">
      <c r="A18" s="180"/>
      <c r="B18" s="1"/>
      <c r="C18" s="156"/>
      <c r="D18" s="1"/>
      <c r="E18" s="1"/>
      <c r="F18" s="1"/>
      <c r="G18" s="156"/>
      <c r="H18" s="1"/>
      <c r="I18" s="1"/>
      <c r="J18" s="2"/>
      <c r="K18" s="156"/>
      <c r="L18" s="1"/>
      <c r="M18" s="1"/>
      <c r="N18" s="1"/>
      <c r="O18" s="156"/>
      <c r="P18" s="1"/>
      <c r="Q18" s="1"/>
      <c r="R18" s="1"/>
      <c r="S18" s="156"/>
      <c r="T18" s="1"/>
      <c r="U18" s="166"/>
    </row>
    <row r="19" spans="1:35" ht="15.75">
      <c r="A19" s="182" t="s">
        <v>177</v>
      </c>
      <c r="B19" s="464"/>
      <c r="C19" s="182"/>
      <c r="D19" s="44">
        <v>8</v>
      </c>
      <c r="E19" s="44"/>
      <c r="F19" s="44"/>
      <c r="G19" s="182"/>
      <c r="H19" s="44"/>
      <c r="I19" s="44"/>
      <c r="J19" s="44"/>
      <c r="K19" s="182"/>
      <c r="L19" s="44"/>
      <c r="M19" s="44"/>
      <c r="N19" s="44"/>
      <c r="O19" s="182"/>
      <c r="P19" s="44"/>
      <c r="Q19" s="44"/>
      <c r="R19" s="44"/>
      <c r="S19" s="182"/>
      <c r="T19" s="44">
        <f>D19+H19++L19+P19</f>
        <v>8</v>
      </c>
      <c r="U19" s="150"/>
      <c r="V19" s="465"/>
      <c r="W19" s="465"/>
      <c r="X19" s="465"/>
      <c r="Y19" s="465"/>
      <c r="Z19" s="465"/>
      <c r="AA19" s="465"/>
      <c r="AB19" s="465"/>
      <c r="AC19" s="465"/>
      <c r="AD19" s="465"/>
      <c r="AE19" s="465"/>
      <c r="AF19" s="465"/>
      <c r="AG19" s="465"/>
      <c r="AH19" s="465"/>
      <c r="AI19" s="465"/>
    </row>
    <row r="20" spans="1:21" ht="15.75">
      <c r="A20" s="466"/>
      <c r="B20" s="170" t="s">
        <v>176</v>
      </c>
      <c r="C20" s="169"/>
      <c r="D20" s="170">
        <f>SUM(D17:D19)</f>
        <v>539</v>
      </c>
      <c r="E20" s="170"/>
      <c r="F20" s="170"/>
      <c r="G20" s="169"/>
      <c r="H20" s="170">
        <f>+H17+H19</f>
        <v>0</v>
      </c>
      <c r="I20" s="170"/>
      <c r="J20" s="170"/>
      <c r="K20" s="169"/>
      <c r="L20" s="170">
        <f>+L17+L19</f>
        <v>0</v>
      </c>
      <c r="M20" s="170"/>
      <c r="N20" s="170"/>
      <c r="O20" s="169"/>
      <c r="P20" s="170">
        <f>+P17+P19</f>
        <v>0</v>
      </c>
      <c r="Q20" s="170"/>
      <c r="R20" s="170"/>
      <c r="S20" s="169"/>
      <c r="T20" s="170">
        <f>SUM(T17:T19)</f>
        <v>539</v>
      </c>
      <c r="U20" s="171"/>
    </row>
    <row r="21" spans="1:21" ht="15.75">
      <c r="A21" s="467" t="s">
        <v>178</v>
      </c>
      <c r="B21" s="177"/>
      <c r="C21" s="176"/>
      <c r="D21" s="177"/>
      <c r="E21" s="177"/>
      <c r="F21" s="177"/>
      <c r="G21" s="176"/>
      <c r="H21" s="177"/>
      <c r="I21" s="177"/>
      <c r="J21" s="177"/>
      <c r="K21" s="176"/>
      <c r="L21" s="177"/>
      <c r="M21" s="177"/>
      <c r="N21" s="177"/>
      <c r="O21" s="176"/>
      <c r="P21" s="177"/>
      <c r="Q21" s="177"/>
      <c r="R21" s="177"/>
      <c r="S21" s="176"/>
      <c r="T21" s="177"/>
      <c r="U21" s="178"/>
    </row>
    <row r="22" spans="1:21" ht="15.75">
      <c r="A22" s="467"/>
      <c r="B22" s="177" t="s">
        <v>46</v>
      </c>
      <c r="C22" s="176"/>
      <c r="D22" s="177"/>
      <c r="E22" s="177"/>
      <c r="F22" s="177"/>
      <c r="G22" s="176"/>
      <c r="H22" s="177"/>
      <c r="I22" s="177"/>
      <c r="J22" s="177"/>
      <c r="K22" s="176"/>
      <c r="L22" s="177"/>
      <c r="M22" s="177"/>
      <c r="N22" s="177"/>
      <c r="O22" s="176"/>
      <c r="P22" s="177"/>
      <c r="Q22" s="177"/>
      <c r="R22" s="177"/>
      <c r="S22" s="176"/>
      <c r="T22" s="177">
        <f>D22+H22+L22+P22</f>
        <v>0</v>
      </c>
      <c r="U22" s="178"/>
    </row>
    <row r="23" spans="1:21" ht="15.75">
      <c r="A23" s="158"/>
      <c r="B23" s="44" t="s">
        <v>90</v>
      </c>
      <c r="C23" s="182"/>
      <c r="D23" s="44"/>
      <c r="E23" s="44"/>
      <c r="F23" s="44"/>
      <c r="G23" s="182"/>
      <c r="H23" s="44"/>
      <c r="I23" s="44"/>
      <c r="J23" s="44"/>
      <c r="K23" s="182"/>
      <c r="L23" s="44"/>
      <c r="M23" s="44"/>
      <c r="N23" s="44"/>
      <c r="O23" s="182"/>
      <c r="P23" s="44"/>
      <c r="Q23" s="44"/>
      <c r="R23" s="44"/>
      <c r="S23" s="182"/>
      <c r="T23" s="44">
        <f>D23+H23++L23+P23</f>
        <v>0</v>
      </c>
      <c r="U23" s="150"/>
    </row>
    <row r="24" spans="1:21" ht="15.75">
      <c r="A24" s="158" t="s">
        <v>179</v>
      </c>
      <c r="B24" s="44"/>
      <c r="C24" s="182"/>
      <c r="D24" s="44">
        <f>D23+D22+D20</f>
        <v>539</v>
      </c>
      <c r="E24" s="44"/>
      <c r="F24" s="44"/>
      <c r="G24" s="182"/>
      <c r="H24" s="44">
        <f>H23+H22+H20</f>
        <v>0</v>
      </c>
      <c r="I24" s="44"/>
      <c r="J24" s="44"/>
      <c r="K24" s="182"/>
      <c r="L24" s="44">
        <f>L23+L22+L20</f>
        <v>0</v>
      </c>
      <c r="M24" s="44"/>
      <c r="N24" s="44"/>
      <c r="O24" s="182"/>
      <c r="P24" s="44">
        <f>P23+P22+P20</f>
        <v>0</v>
      </c>
      <c r="Q24" s="44"/>
      <c r="R24" s="44"/>
      <c r="S24" s="182"/>
      <c r="T24" s="44">
        <f>T23+T22+T20</f>
        <v>539</v>
      </c>
      <c r="U24" s="150"/>
    </row>
    <row r="25" spans="2:21" ht="15.75">
      <c r="B25" s="1"/>
      <c r="C25" s="1"/>
      <c r="D25" s="1"/>
      <c r="E25" s="1"/>
      <c r="F25" s="1"/>
      <c r="G25" s="1"/>
      <c r="H25" s="1"/>
      <c r="I25" s="1"/>
      <c r="J25" s="2"/>
      <c r="K25" s="1"/>
      <c r="L25" s="1"/>
      <c r="M25" s="1"/>
      <c r="N25" s="1"/>
      <c r="O25" s="1"/>
      <c r="P25" s="1"/>
      <c r="Q25" s="1"/>
      <c r="R25" s="1"/>
      <c r="S25" s="1"/>
      <c r="T25" s="1"/>
      <c r="U25" s="1"/>
    </row>
    <row r="26" spans="1:21" ht="15.75">
      <c r="A26" s="1"/>
      <c r="B26" s="1"/>
      <c r="C26" s="1"/>
      <c r="D26" s="1"/>
      <c r="E26" s="1"/>
      <c r="F26" s="1"/>
      <c r="G26" s="1"/>
      <c r="H26" s="1"/>
      <c r="I26" s="1"/>
      <c r="J26" s="2"/>
      <c r="K26" s="1"/>
      <c r="L26" s="1"/>
      <c r="M26" s="1"/>
      <c r="N26" s="1"/>
      <c r="O26" s="1"/>
      <c r="P26" s="1"/>
      <c r="Q26" s="1"/>
      <c r="R26" s="1"/>
      <c r="S26" s="1"/>
      <c r="T26" s="1"/>
      <c r="U26" s="1"/>
    </row>
    <row r="27" spans="1:21" ht="0.75" customHeight="1">
      <c r="A27" s="808" t="s">
        <v>23</v>
      </c>
      <c r="B27" s="810"/>
      <c r="C27" s="810"/>
      <c r="D27" s="810"/>
      <c r="E27" s="810"/>
      <c r="F27" s="810"/>
      <c r="G27" s="810"/>
      <c r="H27" s="810"/>
      <c r="I27" s="810"/>
      <c r="J27" s="810"/>
      <c r="K27" s="810"/>
      <c r="L27" s="810"/>
      <c r="M27" s="810"/>
      <c r="N27" s="810"/>
      <c r="O27" s="810"/>
      <c r="P27" s="810"/>
      <c r="Q27" s="810"/>
      <c r="R27" s="810"/>
      <c r="S27" s="810"/>
      <c r="T27" s="810"/>
      <c r="U27" s="810"/>
    </row>
    <row r="28" spans="1:21" ht="32.25" customHeight="1">
      <c r="A28" s="810"/>
      <c r="B28" s="810"/>
      <c r="C28" s="810"/>
      <c r="D28" s="810"/>
      <c r="E28" s="810"/>
      <c r="F28" s="810"/>
      <c r="G28" s="810"/>
      <c r="H28" s="810"/>
      <c r="I28" s="810"/>
      <c r="J28" s="810"/>
      <c r="K28" s="810"/>
      <c r="L28" s="810"/>
      <c r="M28" s="810"/>
      <c r="N28" s="810"/>
      <c r="O28" s="810"/>
      <c r="P28" s="810"/>
      <c r="Q28" s="810"/>
      <c r="R28" s="810"/>
      <c r="S28" s="810"/>
      <c r="T28" s="810"/>
      <c r="U28" s="810"/>
    </row>
    <row r="29" spans="1:21" ht="15.75">
      <c r="A29" s="1"/>
      <c r="B29" s="1"/>
      <c r="C29" s="1"/>
      <c r="D29" s="1"/>
      <c r="E29" s="1"/>
      <c r="F29" s="1"/>
      <c r="G29" s="1"/>
      <c r="H29" s="1"/>
      <c r="I29" s="1"/>
      <c r="J29" s="2"/>
      <c r="K29" s="1"/>
      <c r="L29" s="1"/>
      <c r="M29" s="1"/>
      <c r="N29" s="1"/>
      <c r="O29" s="1"/>
      <c r="P29" s="1"/>
      <c r="Q29" s="1"/>
      <c r="R29" s="1"/>
      <c r="S29" s="1"/>
      <c r="T29" s="1"/>
      <c r="U29" s="1"/>
    </row>
    <row r="30" spans="1:21" ht="15.75">
      <c r="A30" s="1"/>
      <c r="B30" s="1"/>
      <c r="C30" s="1"/>
      <c r="D30" s="1"/>
      <c r="E30" s="1"/>
      <c r="F30" s="1"/>
      <c r="G30" s="1"/>
      <c r="H30" s="1"/>
      <c r="I30" s="1"/>
      <c r="J30" s="2"/>
      <c r="K30" s="1"/>
      <c r="L30" s="1"/>
      <c r="M30" s="1"/>
      <c r="N30" s="1"/>
      <c r="O30" s="1"/>
      <c r="P30" s="1"/>
      <c r="Q30" s="1"/>
      <c r="R30" s="1"/>
      <c r="S30" s="1"/>
      <c r="T30" s="1"/>
      <c r="U30" s="1"/>
    </row>
    <row r="31" spans="1:21" ht="15.75">
      <c r="A31" s="141"/>
      <c r="B31" s="141"/>
      <c r="C31" s="141"/>
      <c r="D31" s="141"/>
      <c r="E31" s="141"/>
      <c r="F31" s="141"/>
      <c r="G31" s="141"/>
      <c r="H31" s="141"/>
      <c r="I31" s="141"/>
      <c r="J31" s="142"/>
      <c r="K31" s="1"/>
      <c r="L31" s="1"/>
      <c r="M31" s="1"/>
      <c r="N31" s="1"/>
      <c r="O31" s="1"/>
      <c r="P31" s="1"/>
      <c r="Q31" s="1"/>
      <c r="R31" s="1"/>
      <c r="S31" s="1"/>
      <c r="T31" s="1"/>
      <c r="U31" s="1"/>
    </row>
    <row r="32" spans="1:21" ht="15.75">
      <c r="A32" s="141"/>
      <c r="B32" s="141"/>
      <c r="C32" s="141"/>
      <c r="D32" s="141"/>
      <c r="E32" s="141"/>
      <c r="F32" s="141"/>
      <c r="G32" s="141"/>
      <c r="H32" s="141"/>
      <c r="I32" s="141"/>
      <c r="J32" s="142"/>
      <c r="K32" s="1"/>
      <c r="L32" s="1"/>
      <c r="M32" s="1"/>
      <c r="N32" s="1"/>
      <c r="O32" s="1"/>
      <c r="P32" s="1"/>
      <c r="Q32" s="1"/>
      <c r="R32" s="1"/>
      <c r="S32" s="1"/>
      <c r="T32" s="1"/>
      <c r="U32" s="1"/>
    </row>
  </sheetData>
  <mergeCells count="1">
    <mergeCell ref="A27:U28"/>
  </mergeCells>
  <printOptions/>
  <pageMargins left="0.5" right="0.5" top="0.5" bottom="0.5" header="0.5" footer="0.5"/>
  <pageSetup fitToHeight="1" fitToWidth="1" horizontalDpi="600" verticalDpi="600" orientation="landscape" scale="82" r:id="rId1"/>
  <headerFooter alignWithMargins="0">
    <oddFooter>&amp;C&amp;"Times New Roman,Regular"Exhibit G - Crosswalk of 2007 Availability</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J20"/>
  <sheetViews>
    <sheetView showGridLines="0" showOutlineSymbols="0" zoomScale="75" zoomScaleNormal="75" workbookViewId="0" topLeftCell="A1">
      <selection activeCell="A1" sqref="A1"/>
    </sheetView>
  </sheetViews>
  <sheetFormatPr defaultColWidth="8.88671875" defaultRowHeight="15"/>
  <cols>
    <col min="1" max="1" width="4.4453125" style="52" customWidth="1"/>
    <col min="2" max="2" width="29.21484375" style="52" customWidth="1"/>
    <col min="3" max="3" width="24.21484375" style="52" customWidth="1"/>
    <col min="4" max="5" width="5.6640625" style="52" customWidth="1"/>
    <col min="6" max="6" width="7.6640625" style="52" customWidth="1"/>
    <col min="7" max="7" width="1.4375" style="52" customWidth="1"/>
    <col min="8" max="9" width="5.6640625" style="52" customWidth="1"/>
    <col min="10" max="10" width="7.6640625" style="52" customWidth="1"/>
    <col min="11" max="11" width="1.4375" style="52" customWidth="1"/>
    <col min="12" max="13" width="5.6640625" style="52" customWidth="1"/>
    <col min="14" max="14" width="7.6640625" style="52" customWidth="1"/>
    <col min="15" max="15" width="1.5625" style="52" customWidth="1"/>
    <col min="16" max="17" width="5.6640625" style="52" customWidth="1"/>
    <col min="18" max="18" width="7.6640625" style="52" customWidth="1"/>
    <col min="19" max="19" width="9.6640625" style="52" customWidth="1"/>
    <col min="20" max="20" width="27.5546875" style="52" customWidth="1"/>
    <col min="21" max="24" width="7.6640625" style="52" customWidth="1"/>
    <col min="25" max="25" width="3.6640625" style="52" customWidth="1"/>
    <col min="26" max="28" width="7.6640625" style="52" customWidth="1"/>
    <col min="29" max="29" width="3.6640625" style="52" customWidth="1"/>
    <col min="30" max="32" width="7.6640625" style="52" customWidth="1"/>
    <col min="33" max="33" width="3.6640625" style="52" customWidth="1"/>
    <col min="34" max="36" width="7.6640625" style="52" customWidth="1"/>
    <col min="37" max="16384" width="9.6640625" style="52" customWidth="1"/>
  </cols>
  <sheetData>
    <row r="1" spans="1:25" ht="20.25">
      <c r="A1" s="51" t="s">
        <v>2</v>
      </c>
      <c r="B1" s="1"/>
      <c r="C1" s="1"/>
      <c r="D1" s="1"/>
      <c r="E1" s="1"/>
      <c r="F1" s="1"/>
      <c r="G1" s="1"/>
      <c r="H1" s="1"/>
      <c r="I1" s="1"/>
      <c r="J1" s="1"/>
      <c r="K1" s="1"/>
      <c r="L1" s="1"/>
      <c r="M1" s="1"/>
      <c r="N1" s="1"/>
      <c r="O1" s="1"/>
      <c r="P1" s="1"/>
      <c r="Q1" s="1"/>
      <c r="R1" s="1"/>
      <c r="S1" s="1"/>
      <c r="T1" s="1"/>
      <c r="U1" s="1"/>
      <c r="V1" s="1"/>
      <c r="W1" s="1"/>
      <c r="X1" s="1"/>
      <c r="Y1" s="1"/>
    </row>
    <row r="2" spans="1:25" ht="13.5" customHeight="1">
      <c r="A2" s="51"/>
      <c r="B2" s="1"/>
      <c r="C2" s="1"/>
      <c r="D2" s="1"/>
      <c r="E2" s="1"/>
      <c r="F2" s="1"/>
      <c r="G2" s="1"/>
      <c r="H2" s="1"/>
      <c r="I2" s="1"/>
      <c r="J2" s="1"/>
      <c r="K2" s="1"/>
      <c r="L2" s="1"/>
      <c r="M2" s="1"/>
      <c r="N2" s="1"/>
      <c r="O2" s="1"/>
      <c r="P2" s="1"/>
      <c r="Q2" s="1"/>
      <c r="R2" s="1"/>
      <c r="S2" s="1"/>
      <c r="T2" s="1"/>
      <c r="U2" s="1"/>
      <c r="V2" s="1"/>
      <c r="W2" s="1"/>
      <c r="X2" s="1"/>
      <c r="Y2" s="1"/>
    </row>
    <row r="3" spans="1:25" ht="18.75">
      <c r="A3" s="20" t="s">
        <v>87</v>
      </c>
      <c r="B3" s="21"/>
      <c r="C3" s="21"/>
      <c r="D3" s="21"/>
      <c r="E3" s="21"/>
      <c r="F3" s="21"/>
      <c r="G3" s="21"/>
      <c r="H3" s="21"/>
      <c r="I3" s="21"/>
      <c r="J3" s="21"/>
      <c r="K3" s="21"/>
      <c r="L3" s="21"/>
      <c r="M3" s="21"/>
      <c r="N3" s="21"/>
      <c r="O3" s="21"/>
      <c r="P3" s="21"/>
      <c r="Q3" s="21"/>
      <c r="R3" s="21"/>
      <c r="S3" s="1"/>
      <c r="T3" s="1"/>
      <c r="U3" s="1"/>
      <c r="V3" s="1"/>
      <c r="W3" s="1"/>
      <c r="X3" s="1"/>
      <c r="Y3" s="1"/>
    </row>
    <row r="4" spans="1:25" ht="16.5">
      <c r="A4" s="23" t="str">
        <f>+'(B) Sum of Req '!A4</f>
        <v>Tax Division</v>
      </c>
      <c r="B4" s="21"/>
      <c r="C4" s="21"/>
      <c r="D4" s="21"/>
      <c r="E4" s="21"/>
      <c r="F4" s="21"/>
      <c r="G4" s="21"/>
      <c r="H4" s="21"/>
      <c r="I4" s="21"/>
      <c r="J4" s="21"/>
      <c r="K4" s="21"/>
      <c r="L4" s="21"/>
      <c r="M4" s="21"/>
      <c r="N4" s="21"/>
      <c r="O4" s="21"/>
      <c r="P4" s="21"/>
      <c r="Q4" s="21"/>
      <c r="R4" s="21"/>
      <c r="S4" s="1"/>
      <c r="T4" s="1"/>
      <c r="U4" s="1"/>
      <c r="V4" s="1"/>
      <c r="W4" s="1"/>
      <c r="X4" s="1"/>
      <c r="Y4" s="1"/>
    </row>
    <row r="5" spans="1:25" ht="16.5">
      <c r="A5" s="23" t="str">
        <f>+'(B) Sum of Req '!A5</f>
        <v>Salaries and Expenses</v>
      </c>
      <c r="B5" s="21"/>
      <c r="C5" s="21"/>
      <c r="D5" s="21"/>
      <c r="E5" s="21"/>
      <c r="F5" s="21"/>
      <c r="G5" s="21"/>
      <c r="H5" s="21"/>
      <c r="I5" s="21"/>
      <c r="J5" s="21"/>
      <c r="K5" s="21"/>
      <c r="L5" s="21"/>
      <c r="M5" s="21"/>
      <c r="N5" s="21"/>
      <c r="O5" s="21"/>
      <c r="P5" s="21"/>
      <c r="Q5" s="21"/>
      <c r="R5" s="21"/>
      <c r="S5" s="1"/>
      <c r="T5" s="1"/>
      <c r="U5" s="1"/>
      <c r="V5" s="1"/>
      <c r="W5" s="1"/>
      <c r="X5" s="1"/>
      <c r="Y5" s="1"/>
    </row>
    <row r="6" spans="1:25" ht="15.75">
      <c r="A6" s="109" t="s">
        <v>163</v>
      </c>
      <c r="B6" s="21"/>
      <c r="C6" s="21"/>
      <c r="D6" s="21"/>
      <c r="E6" s="21"/>
      <c r="F6" s="21"/>
      <c r="G6" s="21"/>
      <c r="H6" s="21"/>
      <c r="I6" s="21"/>
      <c r="J6" s="21"/>
      <c r="K6" s="21"/>
      <c r="L6" s="21"/>
      <c r="M6" s="21"/>
      <c r="N6" s="21"/>
      <c r="O6" s="21"/>
      <c r="P6" s="21"/>
      <c r="Q6" s="21"/>
      <c r="R6" s="21"/>
      <c r="S6" s="1"/>
      <c r="T6" s="1"/>
      <c r="U6" s="1"/>
      <c r="V6" s="1"/>
      <c r="W6" s="1"/>
      <c r="X6" s="1"/>
      <c r="Y6" s="1"/>
    </row>
    <row r="7" spans="1:25" ht="15.75">
      <c r="A7" s="1"/>
      <c r="B7" s="1"/>
      <c r="C7" s="1"/>
      <c r="D7" s="1"/>
      <c r="E7" s="1"/>
      <c r="F7" s="1"/>
      <c r="G7" s="1"/>
      <c r="H7" s="21"/>
      <c r="I7" s="21"/>
      <c r="J7" s="21"/>
      <c r="K7" s="1"/>
      <c r="L7" s="1"/>
      <c r="M7" s="1"/>
      <c r="N7" s="1"/>
      <c r="O7" s="1"/>
      <c r="P7" s="1"/>
      <c r="Q7" s="1"/>
      <c r="R7" s="1"/>
      <c r="S7" s="1"/>
      <c r="T7" s="1"/>
      <c r="U7" s="1"/>
      <c r="V7" s="1"/>
      <c r="W7" s="1"/>
      <c r="X7" s="1"/>
      <c r="Y7" s="1"/>
    </row>
    <row r="8" spans="1:25" ht="15.75">
      <c r="A8" s="159"/>
      <c r="B8" s="160"/>
      <c r="C8" s="166"/>
      <c r="D8" s="239" t="s">
        <v>9</v>
      </c>
      <c r="E8" s="240"/>
      <c r="F8" s="240"/>
      <c r="G8" s="240"/>
      <c r="H8" s="239" t="s">
        <v>156</v>
      </c>
      <c r="I8" s="240"/>
      <c r="J8" s="240"/>
      <c r="K8" s="240"/>
      <c r="L8" s="239" t="s">
        <v>157</v>
      </c>
      <c r="M8" s="240"/>
      <c r="N8" s="240"/>
      <c r="O8" s="240"/>
      <c r="P8" s="239" t="s">
        <v>32</v>
      </c>
      <c r="Q8" s="240"/>
      <c r="R8" s="241"/>
      <c r="S8" s="1"/>
      <c r="T8" s="1"/>
      <c r="U8" s="1"/>
      <c r="V8" s="1"/>
      <c r="W8" s="1"/>
      <c r="X8" s="1"/>
      <c r="Y8" s="1"/>
    </row>
    <row r="9" spans="1:25" ht="16.5" thickBot="1">
      <c r="A9" s="165" t="s">
        <v>191</v>
      </c>
      <c r="B9" s="163"/>
      <c r="C9" s="167"/>
      <c r="D9" s="164" t="s">
        <v>195</v>
      </c>
      <c r="E9" s="164" t="s">
        <v>37</v>
      </c>
      <c r="F9" s="164" t="s">
        <v>197</v>
      </c>
      <c r="G9" s="164"/>
      <c r="H9" s="237" t="s">
        <v>195</v>
      </c>
      <c r="I9" s="164" t="s">
        <v>37</v>
      </c>
      <c r="J9" s="164" t="s">
        <v>197</v>
      </c>
      <c r="K9" s="164"/>
      <c r="L9" s="237" t="s">
        <v>195</v>
      </c>
      <c r="M9" s="164" t="s">
        <v>37</v>
      </c>
      <c r="N9" s="164" t="s">
        <v>197</v>
      </c>
      <c r="O9" s="164"/>
      <c r="P9" s="237" t="s">
        <v>195</v>
      </c>
      <c r="Q9" s="164" t="s">
        <v>37</v>
      </c>
      <c r="R9" s="238" t="s">
        <v>197</v>
      </c>
      <c r="S9" s="1"/>
      <c r="T9" s="1"/>
      <c r="U9" s="1"/>
      <c r="V9" s="1"/>
      <c r="W9" s="1"/>
      <c r="X9" s="1"/>
      <c r="Y9" s="1"/>
    </row>
    <row r="10" spans="1:25" ht="6" customHeight="1">
      <c r="A10" s="157"/>
      <c r="B10" s="1"/>
      <c r="C10" s="149"/>
      <c r="D10" s="1"/>
      <c r="E10" s="1"/>
      <c r="F10" s="1"/>
      <c r="G10" s="1"/>
      <c r="H10" s="156"/>
      <c r="I10" s="1"/>
      <c r="J10" s="1"/>
      <c r="K10" s="1"/>
      <c r="L10" s="156"/>
      <c r="M10" s="1"/>
      <c r="N10" s="1"/>
      <c r="O10" s="1"/>
      <c r="P10" s="156"/>
      <c r="Q10" s="1"/>
      <c r="R10" s="149"/>
      <c r="S10" s="1"/>
      <c r="T10" s="1"/>
      <c r="U10" s="1"/>
      <c r="V10" s="1"/>
      <c r="W10" s="1"/>
      <c r="X10" s="1"/>
      <c r="Y10" s="1"/>
    </row>
    <row r="11" spans="1:25" ht="15.75">
      <c r="A11" s="176" t="s">
        <v>270</v>
      </c>
      <c r="B11" s="177"/>
      <c r="C11" s="178"/>
      <c r="D11" s="177">
        <v>10</v>
      </c>
      <c r="E11" s="177">
        <v>8</v>
      </c>
      <c r="F11" s="747">
        <v>971</v>
      </c>
      <c r="G11" s="177"/>
      <c r="H11" s="176">
        <v>10</v>
      </c>
      <c r="I11" s="177">
        <v>8</v>
      </c>
      <c r="J11" s="637">
        <f>971-350</f>
        <v>621</v>
      </c>
      <c r="K11" s="177"/>
      <c r="L11" s="176">
        <v>10</v>
      </c>
      <c r="M11" s="177">
        <v>8</v>
      </c>
      <c r="N11" s="637">
        <v>983</v>
      </c>
      <c r="O11" s="177"/>
      <c r="P11" s="176">
        <f aca="true" t="shared" si="0" ref="P11:R13">L11-H11</f>
        <v>0</v>
      </c>
      <c r="Q11" s="177">
        <f t="shared" si="0"/>
        <v>0</v>
      </c>
      <c r="R11" s="639">
        <f>N11-J11</f>
        <v>362</v>
      </c>
      <c r="S11" s="1"/>
      <c r="T11" s="1"/>
      <c r="U11" s="1"/>
      <c r="V11" s="1"/>
      <c r="W11" s="1"/>
      <c r="X11" s="1"/>
      <c r="Y11" s="1"/>
    </row>
    <row r="12" spans="1:25" ht="15.75">
      <c r="A12" s="176" t="s">
        <v>271</v>
      </c>
      <c r="B12" s="177"/>
      <c r="C12" s="178"/>
      <c r="D12" s="177">
        <v>0</v>
      </c>
      <c r="E12" s="177">
        <v>0</v>
      </c>
      <c r="F12" s="748">
        <f>292+1352+205</f>
        <v>1849</v>
      </c>
      <c r="G12" s="177"/>
      <c r="H12" s="176">
        <v>0</v>
      </c>
      <c r="I12" s="177">
        <v>0</v>
      </c>
      <c r="J12" s="177">
        <f>252+31+210+1046</f>
        <v>1539</v>
      </c>
      <c r="K12" s="640"/>
      <c r="L12" s="176">
        <v>0</v>
      </c>
      <c r="M12" s="177">
        <v>0</v>
      </c>
      <c r="N12" s="177">
        <v>0</v>
      </c>
      <c r="O12" s="177"/>
      <c r="P12" s="176">
        <f t="shared" si="0"/>
        <v>0</v>
      </c>
      <c r="Q12" s="177">
        <f t="shared" si="0"/>
        <v>0</v>
      </c>
      <c r="R12" s="178">
        <f>N12-J12</f>
        <v>-1539</v>
      </c>
      <c r="S12" s="1"/>
      <c r="T12" s="1"/>
      <c r="U12" s="1"/>
      <c r="V12" s="1"/>
      <c r="W12" s="1"/>
      <c r="X12" s="1"/>
      <c r="Y12" s="1"/>
    </row>
    <row r="13" spans="1:25" ht="15.75">
      <c r="A13" s="175" t="s">
        <v>24</v>
      </c>
      <c r="B13" s="44"/>
      <c r="C13" s="150"/>
      <c r="D13" s="173">
        <v>0</v>
      </c>
      <c r="E13" s="173">
        <v>0</v>
      </c>
      <c r="F13" s="173">
        <v>0</v>
      </c>
      <c r="G13" s="173"/>
      <c r="H13" s="175">
        <v>0</v>
      </c>
      <c r="I13" s="173">
        <v>0</v>
      </c>
      <c r="J13" s="173">
        <v>101</v>
      </c>
      <c r="K13" s="173"/>
      <c r="L13" s="175">
        <v>0</v>
      </c>
      <c r="M13" s="173">
        <v>0</v>
      </c>
      <c r="N13" s="173">
        <v>0</v>
      </c>
      <c r="O13" s="172"/>
      <c r="P13" s="175">
        <v>0</v>
      </c>
      <c r="Q13" s="173">
        <v>0</v>
      </c>
      <c r="R13" s="178">
        <f t="shared" si="0"/>
        <v>-101</v>
      </c>
      <c r="S13" s="25"/>
      <c r="T13" s="25"/>
      <c r="U13" s="25"/>
      <c r="V13" s="1"/>
      <c r="W13" s="1"/>
      <c r="X13" s="1"/>
      <c r="Y13" s="1"/>
    </row>
    <row r="14" spans="1:25" ht="15.75">
      <c r="A14" s="156"/>
      <c r="B14" s="1"/>
      <c r="C14" s="149"/>
      <c r="D14" s="25"/>
      <c r="E14" s="25"/>
      <c r="F14" s="749"/>
      <c r="G14" s="1"/>
      <c r="H14" s="157"/>
      <c r="I14" s="25"/>
      <c r="J14" s="25"/>
      <c r="K14" s="1"/>
      <c r="L14" s="157"/>
      <c r="M14" s="25"/>
      <c r="N14" s="25"/>
      <c r="O14" s="1"/>
      <c r="P14" s="157"/>
      <c r="Q14" s="25"/>
      <c r="R14" s="151"/>
      <c r="S14" s="1"/>
      <c r="T14" s="1"/>
      <c r="U14" s="1"/>
      <c r="V14" s="1"/>
      <c r="W14" s="1"/>
      <c r="X14" s="1"/>
      <c r="Y14" s="1"/>
    </row>
    <row r="15" spans="1:25" ht="15.75">
      <c r="A15" s="158"/>
      <c r="B15" s="152" t="s">
        <v>192</v>
      </c>
      <c r="C15" s="168"/>
      <c r="D15" s="153">
        <f>SUM(D11:D14)</f>
        <v>10</v>
      </c>
      <c r="E15" s="153">
        <f>SUM(E11:E14)</f>
        <v>8</v>
      </c>
      <c r="F15" s="746">
        <f>SUM(F11:F14)</f>
        <v>2820</v>
      </c>
      <c r="G15" s="153"/>
      <c r="H15" s="185">
        <f>SUM(H11:H14)</f>
        <v>10</v>
      </c>
      <c r="I15" s="153">
        <f>SUM(I11:I14)</f>
        <v>8</v>
      </c>
      <c r="J15" s="154">
        <f>SUM(J11:J14)</f>
        <v>2261</v>
      </c>
      <c r="K15" s="153"/>
      <c r="L15" s="185">
        <f>SUM(L11:L14)</f>
        <v>10</v>
      </c>
      <c r="M15" s="153">
        <f>SUM(M11:M14)</f>
        <v>8</v>
      </c>
      <c r="N15" s="154">
        <f>SUM(N11:N14)</f>
        <v>983</v>
      </c>
      <c r="O15" s="153"/>
      <c r="P15" s="185">
        <f>SUM(P11:P14)</f>
        <v>0</v>
      </c>
      <c r="Q15" s="153">
        <f>SUM(Q11:Q14)</f>
        <v>0</v>
      </c>
      <c r="R15" s="155">
        <f>SUM(R11:R14)</f>
        <v>-1278</v>
      </c>
      <c r="S15" s="1"/>
      <c r="T15" s="1"/>
      <c r="U15" s="1"/>
      <c r="V15" s="1"/>
      <c r="W15" s="1"/>
      <c r="X15" s="1"/>
      <c r="Y15" s="1"/>
    </row>
    <row r="16" spans="1:25" ht="15.75">
      <c r="A16" s="1"/>
      <c r="B16" s="1"/>
      <c r="C16" s="1"/>
      <c r="D16" s="1"/>
      <c r="E16" s="1"/>
      <c r="F16" s="1"/>
      <c r="G16" s="1"/>
      <c r="H16" s="1"/>
      <c r="I16" s="1"/>
      <c r="J16" s="1"/>
      <c r="K16" s="1"/>
      <c r="L16" s="1"/>
      <c r="M16" s="1"/>
      <c r="N16" s="1"/>
      <c r="O16" s="1"/>
      <c r="P16" s="1"/>
      <c r="Q16" s="1"/>
      <c r="R16" s="1"/>
      <c r="S16" s="1"/>
      <c r="T16" s="1"/>
      <c r="U16" s="1"/>
      <c r="V16" s="1"/>
      <c r="W16" s="1"/>
      <c r="X16" s="1"/>
      <c r="Y16" s="1"/>
    </row>
    <row r="17" spans="1:25" ht="15.75">
      <c r="A17" s="1"/>
      <c r="B17" s="1"/>
      <c r="C17" s="1"/>
      <c r="D17" s="1"/>
      <c r="E17" s="1"/>
      <c r="F17" s="1"/>
      <c r="G17" s="1"/>
      <c r="H17" s="1"/>
      <c r="I17" s="1"/>
      <c r="J17" s="1"/>
      <c r="K17" s="1"/>
      <c r="L17" s="1"/>
      <c r="M17" s="1"/>
      <c r="N17" s="1"/>
      <c r="O17" s="1"/>
      <c r="P17" s="1"/>
      <c r="Q17" s="1"/>
      <c r="R17" s="1"/>
      <c r="S17" s="1"/>
      <c r="T17" s="1"/>
      <c r="U17" s="1"/>
      <c r="V17" s="1"/>
      <c r="W17" s="1"/>
      <c r="X17" s="1"/>
      <c r="Y17" s="1"/>
    </row>
    <row r="18" spans="1:25" ht="15.75">
      <c r="A18" s="1"/>
      <c r="B18" s="1"/>
      <c r="C18" s="1"/>
      <c r="D18" s="1"/>
      <c r="E18" s="1"/>
      <c r="F18" s="1"/>
      <c r="G18" s="1"/>
      <c r="H18" s="1"/>
      <c r="I18" s="1"/>
      <c r="J18" s="1"/>
      <c r="K18" s="1"/>
      <c r="L18" s="1"/>
      <c r="M18" s="1"/>
      <c r="N18" s="1"/>
      <c r="O18" s="1"/>
      <c r="P18" s="1"/>
      <c r="Q18" s="1"/>
      <c r="R18" s="1"/>
      <c r="S18" s="1"/>
      <c r="T18" s="1"/>
      <c r="U18" s="1"/>
      <c r="V18" s="1"/>
      <c r="W18" s="1"/>
      <c r="X18" s="1"/>
      <c r="Y18" s="1"/>
    </row>
    <row r="19" spans="1:36" ht="15.75">
      <c r="A19" s="1"/>
      <c r="B19" s="1"/>
      <c r="C19" s="2"/>
      <c r="D19" s="2"/>
      <c r="E19" s="2"/>
      <c r="F19" s="2"/>
      <c r="G19" s="2"/>
      <c r="H19" s="2"/>
      <c r="I19" s="2"/>
      <c r="J19" s="2"/>
      <c r="K19" s="2"/>
      <c r="L19" s="2"/>
      <c r="M19" s="2"/>
      <c r="N19" s="2"/>
      <c r="O19" s="2"/>
      <c r="P19" s="2"/>
      <c r="Q19" s="2"/>
      <c r="R19" s="2"/>
      <c r="S19" s="1"/>
      <c r="T19" s="53"/>
      <c r="U19" s="53"/>
      <c r="V19" s="53"/>
      <c r="W19" s="53"/>
      <c r="X19" s="53"/>
      <c r="Y19" s="53"/>
      <c r="Z19" s="53"/>
      <c r="AA19" s="53"/>
      <c r="AB19" s="53"/>
      <c r="AC19" s="53"/>
      <c r="AD19" s="53"/>
      <c r="AE19" s="53"/>
      <c r="AF19" s="53"/>
      <c r="AG19" s="53"/>
      <c r="AH19" s="53"/>
      <c r="AI19" s="53"/>
      <c r="AJ19" s="53"/>
    </row>
    <row r="20" spans="1:36" ht="15.75">
      <c r="A20" s="1"/>
      <c r="B20" s="1"/>
      <c r="C20" s="2"/>
      <c r="D20" s="2"/>
      <c r="E20" s="2"/>
      <c r="F20" s="2"/>
      <c r="G20" s="2"/>
      <c r="H20" s="2"/>
      <c r="I20" s="2"/>
      <c r="J20" s="2"/>
      <c r="K20" s="2"/>
      <c r="L20" s="2"/>
      <c r="M20" s="2"/>
      <c r="N20" s="2"/>
      <c r="O20" s="2"/>
      <c r="P20" s="2"/>
      <c r="Q20" s="2"/>
      <c r="R20" s="2"/>
      <c r="S20" s="1"/>
      <c r="T20" s="53"/>
      <c r="U20" s="53"/>
      <c r="V20" s="53"/>
      <c r="W20" s="53"/>
      <c r="X20" s="53"/>
      <c r="Y20" s="53"/>
      <c r="Z20" s="53"/>
      <c r="AA20" s="53"/>
      <c r="AB20" s="53"/>
      <c r="AC20" s="53"/>
      <c r="AD20" s="53"/>
      <c r="AE20" s="53"/>
      <c r="AF20" s="53"/>
      <c r="AG20" s="53"/>
      <c r="AH20" s="53"/>
      <c r="AI20" s="53"/>
      <c r="AJ20" s="53"/>
    </row>
  </sheetData>
  <printOptions horizontalCentered="1"/>
  <pageMargins left="1" right="1" top="0.5" bottom="0.55" header="0" footer="0"/>
  <pageSetup fitToHeight="1" fitToWidth="1" horizontalDpi="300" verticalDpi="300" orientation="landscape" scale="70"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27"/>
  <sheetViews>
    <sheetView zoomScale="75" zoomScaleNormal="75" workbookViewId="0" topLeftCell="A1">
      <selection activeCell="A32" sqref="A32"/>
    </sheetView>
  </sheetViews>
  <sheetFormatPr defaultColWidth="8.88671875" defaultRowHeight="15"/>
  <cols>
    <col min="1" max="1" width="21.6640625" style="28" customWidth="1"/>
    <col min="2" max="2" width="5.99609375" style="28" customWidth="1"/>
    <col min="3" max="3" width="9.88671875" style="28" customWidth="1"/>
    <col min="4" max="4" width="12.5546875" style="28" customWidth="1"/>
    <col min="5" max="5" width="10.88671875" style="28" customWidth="1"/>
    <col min="6" max="6" width="11.77734375" style="28" customWidth="1"/>
    <col min="7" max="8" width="10.77734375" style="28" customWidth="1"/>
    <col min="9" max="9" width="11.3359375" style="28" customWidth="1"/>
    <col min="10" max="10" width="11.99609375" style="28" customWidth="1"/>
    <col min="11" max="11" width="9.77734375" style="28" hidden="1" customWidth="1"/>
    <col min="12" max="14" width="9.77734375" style="28" customWidth="1"/>
    <col min="15" max="15" width="12.21484375" style="28" customWidth="1"/>
    <col min="16" max="16384" width="8.88671875" style="28" customWidth="1"/>
  </cols>
  <sheetData>
    <row r="1" ht="20.25">
      <c r="A1" s="51" t="s">
        <v>1</v>
      </c>
    </row>
    <row r="2" ht="20.25">
      <c r="A2" s="51"/>
    </row>
    <row r="3" ht="12" customHeight="1">
      <c r="A3" s="51"/>
    </row>
    <row r="4" spans="1:15" ht="18.75">
      <c r="A4" s="20" t="s">
        <v>39</v>
      </c>
      <c r="B4" s="27"/>
      <c r="C4" s="27"/>
      <c r="D4" s="27"/>
      <c r="E4" s="27"/>
      <c r="F4" s="27"/>
      <c r="G4" s="27"/>
      <c r="H4" s="27"/>
      <c r="I4" s="27"/>
      <c r="J4" s="27"/>
      <c r="K4" s="27"/>
      <c r="L4" s="27"/>
      <c r="M4" s="27"/>
      <c r="N4" s="27"/>
      <c r="O4" s="27"/>
    </row>
    <row r="5" spans="1:15" ht="16.5">
      <c r="A5" s="23" t="str">
        <f>+'(B) Sum of Req '!A4</f>
        <v>Tax Division</v>
      </c>
      <c r="B5" s="27"/>
      <c r="C5" s="27"/>
      <c r="D5" s="27"/>
      <c r="E5" s="27"/>
      <c r="F5" s="27"/>
      <c r="G5" s="27"/>
      <c r="H5" s="27"/>
      <c r="I5" s="27"/>
      <c r="J5" s="27"/>
      <c r="K5" s="27"/>
      <c r="L5" s="27"/>
      <c r="M5" s="27"/>
      <c r="N5" s="27"/>
      <c r="O5" s="27"/>
    </row>
    <row r="6" spans="1:15" ht="16.5">
      <c r="A6" s="23" t="str">
        <f>+'(B) Sum of Req '!A5</f>
        <v>Salaries and Expenses</v>
      </c>
      <c r="B6" s="27"/>
      <c r="C6" s="27"/>
      <c r="D6" s="27"/>
      <c r="E6" s="27"/>
      <c r="F6" s="27"/>
      <c r="G6" s="27"/>
      <c r="H6" s="27"/>
      <c r="I6" s="27"/>
      <c r="J6" s="27"/>
      <c r="K6" s="27"/>
      <c r="L6" s="27"/>
      <c r="M6" s="27"/>
      <c r="N6" s="27"/>
      <c r="O6" s="27"/>
    </row>
    <row r="8" spans="1:15" ht="15">
      <c r="A8" s="29"/>
      <c r="B8" s="29"/>
      <c r="C8" s="29"/>
      <c r="D8" s="29"/>
      <c r="E8" s="29"/>
      <c r="F8" s="29"/>
      <c r="G8" s="29"/>
      <c r="H8" s="29"/>
      <c r="I8" s="29"/>
      <c r="J8" s="29"/>
      <c r="K8" s="29"/>
      <c r="L8" s="29"/>
      <c r="M8" s="29"/>
      <c r="N8" s="29"/>
      <c r="O8" s="29"/>
    </row>
    <row r="9" spans="1:16" ht="29.25" customHeight="1">
      <c r="A9" s="468"/>
      <c r="B9" s="469"/>
      <c r="C9" s="473" t="s">
        <v>277</v>
      </c>
      <c r="D9" s="474"/>
      <c r="E9" s="473" t="s">
        <v>240</v>
      </c>
      <c r="F9" s="474"/>
      <c r="G9" s="514"/>
      <c r="H9" s="513"/>
      <c r="I9" s="515"/>
      <c r="J9" s="811" t="s">
        <v>221</v>
      </c>
      <c r="K9" s="811"/>
      <c r="L9" s="811"/>
      <c r="M9" s="811"/>
      <c r="N9" s="811"/>
      <c r="O9" s="812"/>
      <c r="P9" s="30"/>
    </row>
    <row r="10" spans="1:16" ht="15">
      <c r="A10" s="112"/>
      <c r="B10" s="470"/>
      <c r="C10" s="114" t="s">
        <v>38</v>
      </c>
      <c r="D10" s="113" t="s">
        <v>38</v>
      </c>
      <c r="E10" s="114" t="s">
        <v>38</v>
      </c>
      <c r="F10" s="113" t="s">
        <v>38</v>
      </c>
      <c r="G10" s="120" t="s">
        <v>278</v>
      </c>
      <c r="H10" s="120" t="s">
        <v>278</v>
      </c>
      <c r="I10" s="120"/>
      <c r="J10" s="116" t="s">
        <v>43</v>
      </c>
      <c r="K10" s="116" t="s">
        <v>43</v>
      </c>
      <c r="L10" s="116" t="s">
        <v>43</v>
      </c>
      <c r="M10" s="116" t="s">
        <v>120</v>
      </c>
      <c r="N10" s="355" t="s">
        <v>38</v>
      </c>
      <c r="O10" s="115" t="s">
        <v>38</v>
      </c>
      <c r="P10" s="30"/>
    </row>
    <row r="11" spans="1:16" ht="15">
      <c r="A11" s="117" t="s">
        <v>40</v>
      </c>
      <c r="B11" s="470"/>
      <c r="C11" s="119" t="s">
        <v>41</v>
      </c>
      <c r="D11" s="118" t="s">
        <v>42</v>
      </c>
      <c r="E11" s="119" t="s">
        <v>41</v>
      </c>
      <c r="F11" s="118" t="s">
        <v>42</v>
      </c>
      <c r="G11" s="512" t="s">
        <v>203</v>
      </c>
      <c r="H11" s="512" t="s">
        <v>219</v>
      </c>
      <c r="I11" s="511" t="s">
        <v>220</v>
      </c>
      <c r="J11" s="121" t="s">
        <v>203</v>
      </c>
      <c r="K11" s="121" t="s">
        <v>209</v>
      </c>
      <c r="L11" s="121" t="s">
        <v>159</v>
      </c>
      <c r="M11" s="121" t="s">
        <v>121</v>
      </c>
      <c r="N11" s="356" t="s">
        <v>41</v>
      </c>
      <c r="O11" s="120" t="s">
        <v>42</v>
      </c>
      <c r="P11" s="30"/>
    </row>
    <row r="12" spans="1:16" ht="15">
      <c r="A12" s="475"/>
      <c r="B12" s="476"/>
      <c r="C12" s="210"/>
      <c r="D12" s="734"/>
      <c r="E12" s="734"/>
      <c r="F12" s="734"/>
      <c r="G12" s="735"/>
      <c r="H12" s="740"/>
      <c r="I12" s="733"/>
      <c r="J12" s="477"/>
      <c r="K12" s="477"/>
      <c r="L12" s="743"/>
      <c r="M12" s="740"/>
      <c r="N12" s="733"/>
      <c r="O12" s="478"/>
      <c r="P12" s="30"/>
    </row>
    <row r="13" spans="1:23" ht="15.75">
      <c r="A13" s="641" t="s">
        <v>107</v>
      </c>
      <c r="B13" s="472"/>
      <c r="C13" s="642">
        <f>334+8</f>
        <v>342</v>
      </c>
      <c r="D13" s="643">
        <v>8</v>
      </c>
      <c r="E13" s="644">
        <v>361</v>
      </c>
      <c r="F13" s="643">
        <v>8</v>
      </c>
      <c r="G13" s="736">
        <v>0</v>
      </c>
      <c r="H13" s="745">
        <v>0</v>
      </c>
      <c r="I13" s="744">
        <f>+G13+H13</f>
        <v>0</v>
      </c>
      <c r="J13" s="645">
        <v>51</v>
      </c>
      <c r="K13" s="439"/>
      <c r="L13" s="745">
        <v>0</v>
      </c>
      <c r="M13" s="741">
        <f>J13+L13</f>
        <v>51</v>
      </c>
      <c r="N13" s="738">
        <f>E13+G13+M13</f>
        <v>412</v>
      </c>
      <c r="O13" s="646">
        <v>8</v>
      </c>
      <c r="P13" s="30"/>
      <c r="T13" s="28">
        <v>1</v>
      </c>
      <c r="V13" s="28">
        <v>4</v>
      </c>
      <c r="W13" s="28">
        <v>1</v>
      </c>
    </row>
    <row r="14" spans="1:23" ht="15">
      <c r="A14" s="647" t="s">
        <v>108</v>
      </c>
      <c r="B14" s="471"/>
      <c r="C14" s="146">
        <v>96</v>
      </c>
      <c r="D14" s="146">
        <v>0</v>
      </c>
      <c r="E14" s="644">
        <v>99</v>
      </c>
      <c r="F14" s="146">
        <v>0</v>
      </c>
      <c r="G14" s="737">
        <v>0</v>
      </c>
      <c r="H14" s="644">
        <v>0</v>
      </c>
      <c r="I14" s="744">
        <f aca="true" t="shared" si="0" ref="I14:I19">+G14+H14</f>
        <v>0</v>
      </c>
      <c r="J14" s="645">
        <v>7</v>
      </c>
      <c r="K14" s="440"/>
      <c r="L14" s="644">
        <v>0</v>
      </c>
      <c r="M14" s="644">
        <f aca="true" t="shared" si="1" ref="M14:M19">J14+L14</f>
        <v>7</v>
      </c>
      <c r="N14" s="739">
        <f aca="true" t="shared" si="2" ref="N14:N19">E14+G14+M14</f>
        <v>106</v>
      </c>
      <c r="O14" s="146">
        <v>0</v>
      </c>
      <c r="P14" s="30"/>
      <c r="T14" s="28">
        <v>1</v>
      </c>
      <c r="V14" s="28">
        <v>4</v>
      </c>
      <c r="W14" s="28">
        <v>1</v>
      </c>
    </row>
    <row r="15" spans="1:23" ht="15">
      <c r="A15" s="647" t="s">
        <v>204</v>
      </c>
      <c r="B15" s="471"/>
      <c r="C15" s="146">
        <v>8</v>
      </c>
      <c r="D15" s="146">
        <v>0</v>
      </c>
      <c r="E15" s="644">
        <v>8</v>
      </c>
      <c r="F15" s="146">
        <v>0</v>
      </c>
      <c r="G15" s="737">
        <v>0</v>
      </c>
      <c r="H15" s="644">
        <v>0</v>
      </c>
      <c r="I15" s="744">
        <f t="shared" si="0"/>
        <v>0</v>
      </c>
      <c r="J15" s="645">
        <v>0</v>
      </c>
      <c r="K15" s="440"/>
      <c r="L15" s="644">
        <v>0</v>
      </c>
      <c r="M15" s="644">
        <f t="shared" si="1"/>
        <v>0</v>
      </c>
      <c r="N15" s="739">
        <f t="shared" si="2"/>
        <v>8</v>
      </c>
      <c r="O15" s="146">
        <v>0</v>
      </c>
      <c r="P15" s="30"/>
      <c r="T15" s="28">
        <v>1</v>
      </c>
      <c r="V15" s="28">
        <v>4</v>
      </c>
      <c r="W15" s="28">
        <v>1</v>
      </c>
    </row>
    <row r="16" spans="1:23" ht="15.75">
      <c r="A16" s="641" t="s">
        <v>205</v>
      </c>
      <c r="B16" s="471"/>
      <c r="C16" s="146">
        <f>117-8-1-11+2</f>
        <v>99</v>
      </c>
      <c r="D16" s="643">
        <v>2</v>
      </c>
      <c r="E16" s="644">
        <v>106</v>
      </c>
      <c r="F16" s="643">
        <v>2</v>
      </c>
      <c r="G16" s="737">
        <v>0</v>
      </c>
      <c r="H16" s="644">
        <v>0</v>
      </c>
      <c r="I16" s="744">
        <f t="shared" si="0"/>
        <v>0</v>
      </c>
      <c r="J16" s="645">
        <f>14-1</f>
        <v>13</v>
      </c>
      <c r="K16" s="440"/>
      <c r="L16" s="644">
        <v>0</v>
      </c>
      <c r="M16" s="644">
        <f t="shared" si="1"/>
        <v>13</v>
      </c>
      <c r="N16" s="739">
        <f t="shared" si="2"/>
        <v>119</v>
      </c>
      <c r="O16" s="643">
        <v>2</v>
      </c>
      <c r="P16" s="30"/>
      <c r="T16" s="28">
        <v>1</v>
      </c>
      <c r="V16" s="32">
        <v>4</v>
      </c>
      <c r="W16" s="28">
        <v>1</v>
      </c>
    </row>
    <row r="17" spans="1:23" ht="15">
      <c r="A17" s="641" t="s">
        <v>206</v>
      </c>
      <c r="B17" s="471"/>
      <c r="C17" s="146">
        <v>9</v>
      </c>
      <c r="D17" s="146">
        <v>0</v>
      </c>
      <c r="E17" s="644">
        <v>9</v>
      </c>
      <c r="F17" s="146">
        <v>0</v>
      </c>
      <c r="G17" s="737">
        <v>0</v>
      </c>
      <c r="H17" s="644">
        <v>0</v>
      </c>
      <c r="I17" s="744">
        <f t="shared" si="0"/>
        <v>0</v>
      </c>
      <c r="J17" s="645">
        <v>0</v>
      </c>
      <c r="K17" s="440"/>
      <c r="L17" s="644">
        <v>0</v>
      </c>
      <c r="M17" s="644">
        <f t="shared" si="1"/>
        <v>0</v>
      </c>
      <c r="N17" s="739">
        <f t="shared" si="2"/>
        <v>9</v>
      </c>
      <c r="O17" s="146">
        <v>0</v>
      </c>
      <c r="P17" s="30"/>
      <c r="T17" s="28">
        <v>1</v>
      </c>
      <c r="V17" s="33">
        <v>4</v>
      </c>
      <c r="W17" s="28">
        <v>1</v>
      </c>
    </row>
    <row r="18" spans="1:23" ht="15">
      <c r="A18" s="641" t="s">
        <v>119</v>
      </c>
      <c r="B18" s="471"/>
      <c r="C18" s="146">
        <v>1</v>
      </c>
      <c r="D18" s="146">
        <v>0</v>
      </c>
      <c r="E18" s="644">
        <v>1</v>
      </c>
      <c r="F18" s="146">
        <v>0</v>
      </c>
      <c r="G18" s="737">
        <v>0</v>
      </c>
      <c r="H18" s="644">
        <v>0</v>
      </c>
      <c r="I18" s="744">
        <f t="shared" si="0"/>
        <v>0</v>
      </c>
      <c r="J18" s="645">
        <v>0</v>
      </c>
      <c r="K18" s="440"/>
      <c r="L18" s="644">
        <v>0</v>
      </c>
      <c r="M18" s="644">
        <f t="shared" si="1"/>
        <v>0</v>
      </c>
      <c r="N18" s="739">
        <f t="shared" si="2"/>
        <v>1</v>
      </c>
      <c r="O18" s="146">
        <v>0</v>
      </c>
      <c r="P18" s="30"/>
      <c r="T18" s="28">
        <v>1</v>
      </c>
      <c r="V18" s="28">
        <v>4</v>
      </c>
      <c r="W18" s="28">
        <v>1</v>
      </c>
    </row>
    <row r="19" spans="1:23" ht="15">
      <c r="A19" s="641" t="s">
        <v>272</v>
      </c>
      <c r="B19" s="471"/>
      <c r="C19" s="146">
        <v>11</v>
      </c>
      <c r="D19" s="146">
        <v>0</v>
      </c>
      <c r="E19" s="644">
        <v>11</v>
      </c>
      <c r="F19" s="146">
        <v>0</v>
      </c>
      <c r="G19" s="737">
        <v>0</v>
      </c>
      <c r="H19" s="742">
        <v>0</v>
      </c>
      <c r="I19" s="744">
        <f t="shared" si="0"/>
        <v>0</v>
      </c>
      <c r="J19" s="645">
        <v>0</v>
      </c>
      <c r="K19" s="440"/>
      <c r="L19" s="742">
        <v>0</v>
      </c>
      <c r="M19" s="742">
        <f t="shared" si="1"/>
        <v>0</v>
      </c>
      <c r="N19" s="739">
        <f t="shared" si="2"/>
        <v>11</v>
      </c>
      <c r="O19" s="146">
        <v>0</v>
      </c>
      <c r="P19" s="30"/>
      <c r="T19" s="28">
        <v>0</v>
      </c>
      <c r="V19" s="28">
        <v>4</v>
      </c>
      <c r="W19" s="28">
        <v>1</v>
      </c>
    </row>
    <row r="20" spans="1:23" ht="15.75" thickBot="1">
      <c r="A20" s="498" t="s">
        <v>34</v>
      </c>
      <c r="B20" s="499"/>
      <c r="C20" s="111">
        <f aca="true" t="shared" si="3" ref="C20:J20">SUM(C13:C19)</f>
        <v>566</v>
      </c>
      <c r="D20" s="110">
        <f t="shared" si="3"/>
        <v>10</v>
      </c>
      <c r="E20" s="111">
        <f t="shared" si="3"/>
        <v>595</v>
      </c>
      <c r="F20" s="110">
        <f t="shared" si="3"/>
        <v>10</v>
      </c>
      <c r="G20" s="111">
        <f t="shared" si="3"/>
        <v>0</v>
      </c>
      <c r="H20" s="111">
        <f t="shared" si="3"/>
        <v>0</v>
      </c>
      <c r="I20" s="111">
        <f t="shared" si="3"/>
        <v>0</v>
      </c>
      <c r="J20" s="110">
        <f t="shared" si="3"/>
        <v>71</v>
      </c>
      <c r="K20" s="110" t="e">
        <f>SUM(#REF!)</f>
        <v>#REF!</v>
      </c>
      <c r="L20" s="110">
        <f>SUM(L13:L19)</f>
        <v>0</v>
      </c>
      <c r="M20" s="110">
        <f>SUM(M13:M19)</f>
        <v>71</v>
      </c>
      <c r="N20" s="357">
        <f>SUM(N13:N19)</f>
        <v>666</v>
      </c>
      <c r="O20" s="111">
        <f>SUM(O13:O19)</f>
        <v>10</v>
      </c>
      <c r="P20" s="30"/>
      <c r="T20" s="28">
        <v>0</v>
      </c>
      <c r="V20" s="28">
        <v>4</v>
      </c>
      <c r="W20" s="28">
        <v>1</v>
      </c>
    </row>
    <row r="21" spans="1:23" ht="15.75">
      <c r="A21" s="498"/>
      <c r="B21" s="505"/>
      <c r="C21" s="510"/>
      <c r="D21" s="510"/>
      <c r="E21" s="510"/>
      <c r="F21" s="510"/>
      <c r="G21" s="510"/>
      <c r="H21" s="510"/>
      <c r="I21" s="510"/>
      <c r="J21" s="510"/>
      <c r="K21" s="510"/>
      <c r="L21" s="510"/>
      <c r="M21" s="510"/>
      <c r="N21" s="510"/>
      <c r="O21" s="509"/>
      <c r="P21" s="30"/>
      <c r="S21" s="651"/>
      <c r="T21" s="651">
        <f>SUM(T13:T20)</f>
        <v>6</v>
      </c>
      <c r="V21" s="32">
        <v>4</v>
      </c>
      <c r="W21" s="28">
        <v>1</v>
      </c>
    </row>
    <row r="22" spans="1:23" ht="15.75">
      <c r="A22" s="498" t="s">
        <v>279</v>
      </c>
      <c r="B22" s="504"/>
      <c r="C22" s="506"/>
      <c r="D22" s="506"/>
      <c r="E22" s="507"/>
      <c r="F22" s="506"/>
      <c r="G22" s="507"/>
      <c r="H22" s="507"/>
      <c r="I22" s="507"/>
      <c r="J22" s="506"/>
      <c r="K22" s="506"/>
      <c r="L22" s="506"/>
      <c r="M22" s="506"/>
      <c r="N22" s="508"/>
      <c r="O22" s="507"/>
      <c r="P22" s="30"/>
      <c r="V22" s="33">
        <v>4</v>
      </c>
      <c r="W22" s="28">
        <v>1</v>
      </c>
    </row>
    <row r="23" spans="1:23" ht="15.75">
      <c r="A23" s="500" t="s">
        <v>180</v>
      </c>
      <c r="B23" s="501"/>
      <c r="C23" s="648">
        <v>536</v>
      </c>
      <c r="D23" s="648">
        <f>+D20</f>
        <v>10</v>
      </c>
      <c r="E23" s="648">
        <v>565</v>
      </c>
      <c r="F23" s="648">
        <f>+F20</f>
        <v>10</v>
      </c>
      <c r="G23" s="148">
        <v>0</v>
      </c>
      <c r="H23" s="148">
        <v>0</v>
      </c>
      <c r="I23" s="148"/>
      <c r="J23" s="147"/>
      <c r="K23" s="147"/>
      <c r="L23" s="147"/>
      <c r="M23" s="146">
        <f>+M20</f>
        <v>71</v>
      </c>
      <c r="N23" s="144">
        <f>E23+G23+M23</f>
        <v>636</v>
      </c>
      <c r="O23" s="145">
        <f>+O20</f>
        <v>10</v>
      </c>
      <c r="P23" s="30"/>
      <c r="V23" s="28">
        <v>4</v>
      </c>
      <c r="W23" s="28">
        <v>1</v>
      </c>
    </row>
    <row r="24" spans="1:23" ht="15.75">
      <c r="A24" s="500" t="s">
        <v>207</v>
      </c>
      <c r="B24" s="501"/>
      <c r="C24" s="147">
        <v>30</v>
      </c>
      <c r="D24" s="147">
        <v>0</v>
      </c>
      <c r="E24" s="147">
        <v>30</v>
      </c>
      <c r="F24" s="147">
        <v>0</v>
      </c>
      <c r="G24" s="148">
        <v>0</v>
      </c>
      <c r="H24" s="148">
        <v>0</v>
      </c>
      <c r="I24" s="148"/>
      <c r="J24" s="147"/>
      <c r="K24" s="147"/>
      <c r="L24" s="147"/>
      <c r="M24" s="146">
        <f>J24+L24</f>
        <v>0</v>
      </c>
      <c r="N24" s="144">
        <f>E24+G24+M24</f>
        <v>30</v>
      </c>
      <c r="O24" s="145">
        <v>0</v>
      </c>
      <c r="P24" s="30"/>
      <c r="V24" s="28">
        <v>4</v>
      </c>
      <c r="W24" s="28">
        <v>1</v>
      </c>
    </row>
    <row r="25" spans="1:23" ht="15.75">
      <c r="A25" s="500" t="s">
        <v>208</v>
      </c>
      <c r="B25" s="501"/>
      <c r="C25" s="147">
        <v>0</v>
      </c>
      <c r="D25" s="147">
        <v>0</v>
      </c>
      <c r="E25" s="148">
        <v>0</v>
      </c>
      <c r="F25" s="147">
        <v>0</v>
      </c>
      <c r="G25" s="148">
        <v>0</v>
      </c>
      <c r="H25" s="148">
        <v>0</v>
      </c>
      <c r="I25" s="148"/>
      <c r="J25" s="147"/>
      <c r="K25" s="147"/>
      <c r="L25" s="147"/>
      <c r="M25" s="146">
        <f>J25+L25</f>
        <v>0</v>
      </c>
      <c r="N25" s="144">
        <f>E25+G25+M25</f>
        <v>0</v>
      </c>
      <c r="O25" s="145"/>
      <c r="P25" s="30"/>
      <c r="V25" s="28">
        <v>4</v>
      </c>
      <c r="W25" s="28">
        <v>1</v>
      </c>
    </row>
    <row r="26" spans="1:23" s="32" customFormat="1" ht="15">
      <c r="A26" s="502" t="s">
        <v>34</v>
      </c>
      <c r="B26" s="503"/>
      <c r="C26" s="236">
        <f aca="true" t="shared" si="4" ref="C26:O26">SUM(C23:C25)</f>
        <v>566</v>
      </c>
      <c r="D26" s="236">
        <f t="shared" si="4"/>
        <v>10</v>
      </c>
      <c r="E26" s="236">
        <f t="shared" si="4"/>
        <v>595</v>
      </c>
      <c r="F26" s="236">
        <f t="shared" si="4"/>
        <v>10</v>
      </c>
      <c r="G26" s="236">
        <f t="shared" si="4"/>
        <v>0</v>
      </c>
      <c r="H26" s="236">
        <f t="shared" si="4"/>
        <v>0</v>
      </c>
      <c r="I26" s="236">
        <f t="shared" si="4"/>
        <v>0</v>
      </c>
      <c r="J26" s="236">
        <f t="shared" si="4"/>
        <v>0</v>
      </c>
      <c r="K26" s="236">
        <f t="shared" si="4"/>
        <v>0</v>
      </c>
      <c r="L26" s="236"/>
      <c r="M26" s="236">
        <f t="shared" si="4"/>
        <v>71</v>
      </c>
      <c r="N26" s="358">
        <f t="shared" si="4"/>
        <v>666</v>
      </c>
      <c r="O26" s="354">
        <f t="shared" si="4"/>
        <v>10</v>
      </c>
      <c r="P26" s="31"/>
      <c r="V26" s="32">
        <v>0</v>
      </c>
      <c r="W26" s="28">
        <v>0</v>
      </c>
    </row>
    <row r="27" spans="22:23" s="33" customFormat="1" ht="15.75">
      <c r="V27" s="650">
        <f>SUM(V13:V26)</f>
        <v>52</v>
      </c>
      <c r="W27" s="649">
        <f>SUM(W13:W26)</f>
        <v>13</v>
      </c>
    </row>
    <row r="28" s="33" customFormat="1" ht="15"/>
    <row r="29" s="33" customFormat="1" ht="15"/>
  </sheetData>
  <mergeCells count="1">
    <mergeCell ref="J9:O9"/>
  </mergeCells>
  <printOptions horizontalCentered="1"/>
  <pageMargins left="0.75" right="0.75" top="1" bottom="1" header="0.5" footer="0.5"/>
  <pageSetup fitToHeight="1" fitToWidth="1" horizontalDpi="600" verticalDpi="600" orientation="landscape" scale="63"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syang</cp:lastModifiedBy>
  <cp:lastPrinted>2007-01-30T21:24:17Z</cp:lastPrinted>
  <dcterms:created xsi:type="dcterms:W3CDTF">2003-08-28T20:51:00Z</dcterms:created>
  <dcterms:modified xsi:type="dcterms:W3CDTF">2007-01-30T21:25:05Z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