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65" windowWidth="10860" windowHeight="5895" tabRatio="722" activeTab="3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  <sheet name="df c1" sheetId="6" r:id="rId6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<sst xmlns="http://schemas.openxmlformats.org/spreadsheetml/2006/main" count="908" uniqueCount="178">
  <si>
    <t>480C1</t>
  </si>
  <si>
    <t>R1</t>
  </si>
  <si>
    <t>Feedrate</t>
  </si>
  <si>
    <t>Ash</t>
  </si>
  <si>
    <t>Heating value</t>
  </si>
  <si>
    <t>R2</t>
  </si>
  <si>
    <t>R3</t>
  </si>
  <si>
    <t>480C3</t>
  </si>
  <si>
    <t>PM</t>
  </si>
  <si>
    <t>y</t>
  </si>
  <si>
    <t/>
  </si>
  <si>
    <t>nd</t>
  </si>
  <si>
    <t>HCl</t>
  </si>
  <si>
    <t>Cl2</t>
  </si>
  <si>
    <t>480C2</t>
  </si>
  <si>
    <t>Antimony</t>
  </si>
  <si>
    <t>Arsenic</t>
  </si>
  <si>
    <t>Barium</t>
  </si>
  <si>
    <t>Beryllium</t>
  </si>
  <si>
    <t>Cadmium</t>
  </si>
  <si>
    <t>Chromium</t>
  </si>
  <si>
    <t>Chromium (Hex)</t>
  </si>
  <si>
    <t>Lead</t>
  </si>
  <si>
    <t>Mercury</t>
  </si>
  <si>
    <t>Silver</t>
  </si>
  <si>
    <t>Thallium</t>
  </si>
  <si>
    <t>Dioxin &amp; Furan</t>
  </si>
  <si>
    <t>Oxygen</t>
  </si>
  <si>
    <t>Particulate</t>
  </si>
  <si>
    <t>gr/dscf</t>
  </si>
  <si>
    <t>ppmv</t>
  </si>
  <si>
    <t>ug/dscm</t>
  </si>
  <si>
    <t>Cr Hex</t>
  </si>
  <si>
    <t>Metals</t>
  </si>
  <si>
    <t>Drums</t>
  </si>
  <si>
    <t>Trash</t>
  </si>
  <si>
    <t>Chlorine</t>
  </si>
  <si>
    <t>lb/hr</t>
  </si>
  <si>
    <t>lb/hr (drum/hr)</t>
  </si>
  <si>
    <t>Total</t>
  </si>
  <si>
    <t>Cond Avg</t>
  </si>
  <si>
    <t>Stack Gas Flowrate</t>
  </si>
  <si>
    <t>dscfm</t>
  </si>
  <si>
    <t>%</t>
  </si>
  <si>
    <t>mg/dscm</t>
  </si>
  <si>
    <t>SVM</t>
  </si>
  <si>
    <t>LVM</t>
  </si>
  <si>
    <t>I-TEF</t>
  </si>
  <si>
    <t>Full</t>
  </si>
  <si>
    <t>TEQ</t>
  </si>
  <si>
    <t>Wt Fact</t>
  </si>
  <si>
    <t>ND</t>
  </si>
  <si>
    <t>1/2 ND</t>
  </si>
  <si>
    <t>4D 2378</t>
  </si>
  <si>
    <t>4D Other</t>
  </si>
  <si>
    <t>4D Total</t>
  </si>
  <si>
    <t>5D 12378</t>
  </si>
  <si>
    <t>5D Other</t>
  </si>
  <si>
    <t>5D Total</t>
  </si>
  <si>
    <t>6D 123478</t>
  </si>
  <si>
    <t>6D 123678</t>
  </si>
  <si>
    <t>6D 123789</t>
  </si>
  <si>
    <t>6D Other</t>
  </si>
  <si>
    <t>6D Total</t>
  </si>
  <si>
    <t>7D 1234678</t>
  </si>
  <si>
    <t>7D Other</t>
  </si>
  <si>
    <t>7D Total</t>
  </si>
  <si>
    <t>8D</t>
  </si>
  <si>
    <t>4F 2378</t>
  </si>
  <si>
    <t>4F Other</t>
  </si>
  <si>
    <t>4F Total</t>
  </si>
  <si>
    <t>5F 12378</t>
  </si>
  <si>
    <t>5F 23478</t>
  </si>
  <si>
    <t>5F Other</t>
  </si>
  <si>
    <t>5F Total</t>
  </si>
  <si>
    <t>6F 123478</t>
  </si>
  <si>
    <t>6F 123678</t>
  </si>
  <si>
    <t>6F 123789</t>
  </si>
  <si>
    <t>6F 234678</t>
  </si>
  <si>
    <t>6F Other</t>
  </si>
  <si>
    <t>6F Total</t>
  </si>
  <si>
    <t>7F 1234678</t>
  </si>
  <si>
    <t>7F 1234789</t>
  </si>
  <si>
    <t>7F Other</t>
  </si>
  <si>
    <t>7F Total</t>
  </si>
  <si>
    <t>8F</t>
  </si>
  <si>
    <t>Total PCDD/PCDF</t>
  </si>
  <si>
    <t>Sampling Train</t>
  </si>
  <si>
    <t>CONTAINER FEED</t>
  </si>
  <si>
    <t>?</t>
  </si>
  <si>
    <t>CONTAINER AND BULK SOLIDS FEED</t>
  </si>
  <si>
    <t>Cond Descr</t>
  </si>
  <si>
    <t>Carbon Tetrachloride</t>
  </si>
  <si>
    <t>Chlorobenzene</t>
  </si>
  <si>
    <t>Toluene</t>
  </si>
  <si>
    <t>Report Name/Date</t>
  </si>
  <si>
    <t>Report Prepare</t>
  </si>
  <si>
    <t>Testing Firm</t>
  </si>
  <si>
    <t>Source Emissions Survey of Ciba-Geigy Corporation, Multi Purpose Incinerator Stack, St. Gabriel, Louisiana, Prepared by METCO Environmental, File # 93-265, December 1993</t>
  </si>
  <si>
    <t>METCO Environmental</t>
  </si>
  <si>
    <t>Condition Description</t>
  </si>
  <si>
    <t>Stack Gas Emissions</t>
  </si>
  <si>
    <t>Feedstream 2</t>
  </si>
  <si>
    <t>ng/dscm</t>
  </si>
  <si>
    <t>480</t>
  </si>
  <si>
    <t>LAD053783445</t>
  </si>
  <si>
    <t>CIBA-GEIGY CORPORATION</t>
  </si>
  <si>
    <t>ST. GABRIEL</t>
  </si>
  <si>
    <t>LA</t>
  </si>
  <si>
    <t>MULTI-PURPOSE INCINERATOR</t>
  </si>
  <si>
    <t>QC/HS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</si>
  <si>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</si>
  <si>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</si>
  <si>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</si>
  <si>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</si>
  <si>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</si>
  <si>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</si>
  <si>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</si>
  <si>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Class</t>
  </si>
  <si>
    <t>Combustor Type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</si>
  <si>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</si>
  <si>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</si>
  <si>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</si>
  <si>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</si>
  <si>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</si>
  <si>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</si>
  <si>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</si>
  <si>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</si>
  <si>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</si>
  <si>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</si>
  <si>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</si>
  <si>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</si>
  <si>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</si>
  <si>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</si>
  <si>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Quench, hydrosonic scrubber</t>
  </si>
  <si>
    <t>Rotary kiln</t>
  </si>
  <si>
    <t>Kiln: 12' diameter, 40' long, with afterburner</t>
  </si>
  <si>
    <t>Phase I ID No.</t>
  </si>
  <si>
    <t>Source Description</t>
  </si>
  <si>
    <t>CO (RA)</t>
  </si>
  <si>
    <t>HC (RA)</t>
  </si>
  <si>
    <t>Total Chlorine</t>
  </si>
  <si>
    <t>E1</t>
  </si>
  <si>
    <t>E2</t>
  </si>
  <si>
    <t xml:space="preserve">   Stack Gas Flowrate</t>
  </si>
  <si>
    <t xml:space="preserve">   O2</t>
  </si>
  <si>
    <t xml:space="preserve">   Moisture</t>
  </si>
  <si>
    <t xml:space="preserve">   Temperature</t>
  </si>
  <si>
    <t>°F</t>
  </si>
  <si>
    <t>E3</t>
  </si>
  <si>
    <t>Testing Dates</t>
  </si>
  <si>
    <t>Cond Dates</t>
  </si>
  <si>
    <t>December 10-13, 1993</t>
  </si>
  <si>
    <t>December 14-16, 1993</t>
  </si>
  <si>
    <t>Number of Sister Facilities</t>
  </si>
  <si>
    <t>Onsite incinerator</t>
  </si>
  <si>
    <t>APCS Detailed Acronym</t>
  </si>
  <si>
    <t>APCS General Class</t>
  </si>
  <si>
    <t>WQ, HEWS</t>
  </si>
  <si>
    <t>Liq, sludge, solid</t>
  </si>
  <si>
    <t>source</t>
  </si>
  <si>
    <t>cond</t>
  </si>
  <si>
    <t>emiss 2</t>
  </si>
  <si>
    <t>feed 2</t>
  </si>
  <si>
    <t>df c1</t>
  </si>
  <si>
    <t>Feedstream Number</t>
  </si>
  <si>
    <t>Feed Class</t>
  </si>
  <si>
    <t>Feedstream Description</t>
  </si>
  <si>
    <t>F1</t>
  </si>
  <si>
    <t>Solid HW</t>
  </si>
  <si>
    <t>F2</t>
  </si>
  <si>
    <t>F3</t>
  </si>
  <si>
    <t>Feed Class 2</t>
  </si>
  <si>
    <t>HW</t>
  </si>
  <si>
    <t>Feedrate MTEC Calculations</t>
  </si>
  <si>
    <t>MMBtu/hr</t>
  </si>
  <si>
    <t>Estimated Firing Rate</t>
  </si>
  <si>
    <t>DRE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</si>
</sst>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"/>
    <numFmt numFmtId="168" formatCode="mm/dd/yy"/>
    <numFmt numFmtId="169" formatCode="0.0000000"/>
    <numFmt numFmtId="170" formatCode="0.000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justify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ill="1" applyBorder="1" applyAlignment="1">
      <alignment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6" sqref="A6"/>
    </sheetView>
  </sheetViews>
  <sheetFormatPr defaultColWidth="9.140625" defaultRowHeight="12.75"/>
  <sheetData>
    <row r="1" ht="12.75">
      <c r="A1" t="s">
        <v>160</v>
      </c>
    </row>
    <row r="2" ht="12.75">
      <c r="A2" t="s">
        <v>161</v>
      </c>
    </row>
    <row r="3" ht="12.75">
      <c r="A3" t="s">
        <v>162</v>
      </c>
    </row>
    <row r="4" ht="12.75">
      <c r="A4" t="s">
        <v>163</v>
      </c>
    </row>
    <row r="5" ht="12.75">
      <c r="A5" t="s">
        <v>164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20" sqref="C20"/>
    </sheetView>
  </sheetViews>
  <sheetFormatPr defaultColWidth="9.140625" defaultRowHeight="12.75"/>
  <cols>
    <col min="1" max="1" width="1.57421875" style="0" hidden="1" customWidth="1"/>
    <col min="2" max="2" width="25.28125" style="0" customWidth="1"/>
    <col min="3" max="3" width="53.8515625" style="0" customWidth="1"/>
  </cols>
  <sheetData>
    <row r="1" ht="12.75">
      <c r="B1" s="9" t="s">
        <v>138</v>
      </c>
    </row>
    <row r="3" spans="2:3" ht="12.75">
      <c r="B3" t="s">
        <v>137</v>
      </c>
      <c r="C3" t="s">
        <v>104</v>
      </c>
    </row>
    <row r="4" spans="2:3" ht="12.75">
      <c r="B4" t="s">
        <v>111</v>
      </c>
      <c r="C4" t="s">
        <v>105</v>
      </c>
    </row>
    <row r="5" spans="2:3" ht="12.75">
      <c r="B5" t="s">
        <v>112</v>
      </c>
      <c r="C5" t="s">
        <v>106</v>
      </c>
    </row>
    <row r="6" ht="12.75">
      <c r="B6" t="s">
        <v>113</v>
      </c>
    </row>
    <row r="7" spans="2:3" ht="12.75">
      <c r="B7" t="s">
        <v>114</v>
      </c>
      <c r="C7" t="s">
        <v>107</v>
      </c>
    </row>
    <row r="8" spans="2:3" ht="12.75">
      <c r="B8" t="s">
        <v>115</v>
      </c>
      <c r="C8" t="s">
        <v>108</v>
      </c>
    </row>
    <row r="9" spans="2:3" ht="12.75">
      <c r="B9" t="s">
        <v>116</v>
      </c>
      <c r="C9" t="s">
        <v>109</v>
      </c>
    </row>
    <row r="10" ht="12.75">
      <c r="B10" t="s">
        <v>117</v>
      </c>
    </row>
    <row r="11" spans="2:3" ht="12.75">
      <c r="B11" s="24" t="s">
        <v>154</v>
      </c>
      <c r="C11" s="25">
        <v>0</v>
      </c>
    </row>
    <row r="12" spans="2:3" ht="12.75">
      <c r="B12" t="s">
        <v>118</v>
      </c>
      <c r="C12" t="s">
        <v>155</v>
      </c>
    </row>
    <row r="13" spans="2:3" ht="12.75">
      <c r="B13" t="s">
        <v>119</v>
      </c>
      <c r="C13" t="s">
        <v>135</v>
      </c>
    </row>
    <row r="14" spans="2:3" ht="12.75">
      <c r="B14" t="s">
        <v>120</v>
      </c>
      <c r="C14" t="s">
        <v>136</v>
      </c>
    </row>
    <row r="15" ht="12.75">
      <c r="B15" t="s">
        <v>121</v>
      </c>
    </row>
    <row r="16" ht="12.75">
      <c r="B16" t="s">
        <v>122</v>
      </c>
    </row>
    <row r="17" spans="2:3" ht="12.75">
      <c r="B17" s="24" t="s">
        <v>156</v>
      </c>
      <c r="C17" t="s">
        <v>110</v>
      </c>
    </row>
    <row r="18" spans="2:3" ht="12.75">
      <c r="B18" s="24" t="s">
        <v>157</v>
      </c>
      <c r="C18" t="s">
        <v>158</v>
      </c>
    </row>
    <row r="19" spans="2:3" ht="12.75">
      <c r="B19" t="s">
        <v>123</v>
      </c>
      <c r="C19" t="s">
        <v>134</v>
      </c>
    </row>
    <row r="20" spans="2:3" ht="12.75">
      <c r="B20" t="s">
        <v>124</v>
      </c>
      <c r="C20" t="s">
        <v>159</v>
      </c>
    </row>
    <row r="21" ht="12.75">
      <c r="B21" t="s">
        <v>125</v>
      </c>
    </row>
    <row r="22" ht="12.75">
      <c r="B22" t="s">
        <v>126</v>
      </c>
    </row>
    <row r="24" ht="12.75">
      <c r="B24" t="s">
        <v>127</v>
      </c>
    </row>
    <row r="25" spans="2:3" ht="12.75">
      <c r="B25" t="s">
        <v>128</v>
      </c>
      <c r="C25" s="19">
        <v>3.9998048095144356</v>
      </c>
    </row>
    <row r="26" spans="2:3" ht="12.75">
      <c r="B26" t="s">
        <v>129</v>
      </c>
      <c r="C26" s="19">
        <v>139.99316833333333</v>
      </c>
    </row>
    <row r="27" spans="2:3" ht="12.75">
      <c r="B27" t="s">
        <v>130</v>
      </c>
      <c r="C27" s="19">
        <v>18.88709900983971</v>
      </c>
    </row>
    <row r="28" spans="2:3" ht="12.75">
      <c r="B28" t="s">
        <v>131</v>
      </c>
      <c r="C28" s="19">
        <v>185.88888888888889</v>
      </c>
    </row>
    <row r="30" ht="12.75">
      <c r="B30" t="s">
        <v>132</v>
      </c>
    </row>
    <row r="31" ht="12.75">
      <c r="B31" t="s">
        <v>133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B15">
      <selection activeCell="C28" sqref="C28"/>
    </sheetView>
  </sheetViews>
  <sheetFormatPr defaultColWidth="9.140625" defaultRowHeight="12.75"/>
  <cols>
    <col min="1" max="1" width="1.7109375" style="0" hidden="1" customWidth="1"/>
    <col min="2" max="2" width="16.7109375" style="0" customWidth="1"/>
    <col min="3" max="3" width="59.140625" style="16" customWidth="1"/>
  </cols>
  <sheetData>
    <row r="1" ht="12.75">
      <c r="B1" s="9" t="s">
        <v>100</v>
      </c>
    </row>
    <row r="3" ht="12.75">
      <c r="B3" s="9" t="s">
        <v>0</v>
      </c>
    </row>
    <row r="4" ht="12.75">
      <c r="B4" s="9"/>
    </row>
    <row r="5" spans="2:3" ht="38.25">
      <c r="B5" s="17" t="s">
        <v>95</v>
      </c>
      <c r="C5" s="18" t="s">
        <v>98</v>
      </c>
    </row>
    <row r="6" spans="2:3" ht="12.75">
      <c r="B6" t="s">
        <v>96</v>
      </c>
      <c r="C6" s="16" t="s">
        <v>99</v>
      </c>
    </row>
    <row r="7" spans="2:3" ht="12.75">
      <c r="B7" t="s">
        <v>97</v>
      </c>
      <c r="C7" s="16" t="s">
        <v>99</v>
      </c>
    </row>
    <row r="8" spans="1:3" ht="12.75">
      <c r="A8" t="s">
        <v>0</v>
      </c>
      <c r="B8" t="s">
        <v>91</v>
      </c>
      <c r="C8" s="16" t="s">
        <v>88</v>
      </c>
    </row>
    <row r="9" spans="1:3" ht="12.75">
      <c r="A9" t="s">
        <v>0</v>
      </c>
      <c r="B9" t="s">
        <v>150</v>
      </c>
      <c r="C9" s="16" t="s">
        <v>152</v>
      </c>
    </row>
    <row r="10" spans="2:3" ht="12.75">
      <c r="B10" t="s">
        <v>151</v>
      </c>
      <c r="C10" s="23">
        <v>34304</v>
      </c>
    </row>
    <row r="12" ht="12.75">
      <c r="B12" s="9" t="s">
        <v>14</v>
      </c>
    </row>
    <row r="13" ht="12.75">
      <c r="B13" s="9"/>
    </row>
    <row r="14" spans="2:3" ht="38.25">
      <c r="B14" s="17" t="s">
        <v>95</v>
      </c>
      <c r="C14" s="18" t="s">
        <v>98</v>
      </c>
    </row>
    <row r="15" spans="2:3" ht="12.75">
      <c r="B15" t="s">
        <v>96</v>
      </c>
      <c r="C15" s="16" t="s">
        <v>99</v>
      </c>
    </row>
    <row r="16" spans="2:3" ht="12.75">
      <c r="B16" t="s">
        <v>97</v>
      </c>
      <c r="C16" s="16" t="s">
        <v>99</v>
      </c>
    </row>
    <row r="17" spans="1:3" ht="12.75">
      <c r="A17" t="s">
        <v>14</v>
      </c>
      <c r="B17" t="s">
        <v>91</v>
      </c>
      <c r="C17" s="16" t="s">
        <v>89</v>
      </c>
    </row>
    <row r="18" ht="12.75">
      <c r="B18" t="s">
        <v>150</v>
      </c>
    </row>
    <row r="19" spans="2:3" ht="12.75">
      <c r="B19" t="s">
        <v>151</v>
      </c>
      <c r="C19" s="23">
        <v>34304</v>
      </c>
    </row>
    <row r="21" ht="12.75">
      <c r="B21" s="9" t="s">
        <v>7</v>
      </c>
    </row>
    <row r="22" ht="12.75">
      <c r="B22" s="9"/>
    </row>
    <row r="23" spans="2:3" ht="38.25">
      <c r="B23" s="17" t="s">
        <v>95</v>
      </c>
      <c r="C23" s="18" t="s">
        <v>98</v>
      </c>
    </row>
    <row r="24" spans="2:3" ht="12.75">
      <c r="B24" t="s">
        <v>96</v>
      </c>
      <c r="C24" s="16" t="s">
        <v>99</v>
      </c>
    </row>
    <row r="25" spans="2:3" ht="12.75">
      <c r="B25" t="s">
        <v>97</v>
      </c>
      <c r="C25" s="16" t="s">
        <v>99</v>
      </c>
    </row>
    <row r="26" spans="1:3" ht="12.75">
      <c r="A26" t="s">
        <v>7</v>
      </c>
      <c r="B26" t="s">
        <v>91</v>
      </c>
      <c r="C26" s="16" t="s">
        <v>90</v>
      </c>
    </row>
    <row r="27" spans="1:3" ht="12.75">
      <c r="A27" t="s">
        <v>7</v>
      </c>
      <c r="B27" t="s">
        <v>150</v>
      </c>
      <c r="C27" s="16" t="s">
        <v>153</v>
      </c>
    </row>
    <row r="28" spans="1:3" ht="12.75">
      <c r="A28" t="s">
        <v>7</v>
      </c>
      <c r="B28" t="s">
        <v>151</v>
      </c>
      <c r="C28" s="23">
        <v>34304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90"/>
  <sheetViews>
    <sheetView tabSelected="1" workbookViewId="0" topLeftCell="B55">
      <selection activeCell="Z70" sqref="Z70"/>
    </sheetView>
  </sheetViews>
  <sheetFormatPr defaultColWidth="9.140625" defaultRowHeight="12.75"/>
  <cols>
    <col min="1" max="1" width="4.421875" style="0" hidden="1" customWidth="1"/>
    <col min="2" max="2" width="18.8515625" style="0" customWidth="1"/>
    <col min="3" max="3" width="9.7109375" style="0" customWidth="1"/>
    <col min="5" max="5" width="5.57421875" style="0" customWidth="1"/>
    <col min="6" max="6" width="3.00390625" style="0" bestFit="1" customWidth="1"/>
    <col min="7" max="7" width="10.8515625" style="0" customWidth="1"/>
    <col min="8" max="8" width="3.00390625" style="0" bestFit="1" customWidth="1"/>
    <col min="9" max="9" width="10.7109375" style="0" customWidth="1"/>
    <col min="10" max="10" width="3.00390625" style="0" bestFit="1" customWidth="1"/>
    <col min="11" max="11" width="11.28125" style="0" customWidth="1"/>
    <col min="12" max="12" width="4.57421875" style="0" customWidth="1"/>
    <col min="13" max="13" width="11.140625" style="0" customWidth="1"/>
    <col min="14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9" t="s">
        <v>101</v>
      </c>
    </row>
    <row r="2" ht="12.75">
      <c r="B2" s="9"/>
    </row>
    <row r="3" ht="12.75">
      <c r="B3" s="9"/>
    </row>
    <row r="4" spans="2:13" ht="12.75">
      <c r="B4" s="9" t="s">
        <v>0</v>
      </c>
      <c r="G4" s="20" t="s">
        <v>1</v>
      </c>
      <c r="H4" s="20"/>
      <c r="I4" s="20" t="s">
        <v>5</v>
      </c>
      <c r="J4" s="20"/>
      <c r="K4" s="20" t="s">
        <v>6</v>
      </c>
      <c r="L4" s="20"/>
      <c r="M4" s="20" t="s">
        <v>40</v>
      </c>
    </row>
    <row r="6" spans="1:24" s="1" customFormat="1" ht="12.75">
      <c r="A6" s="1" t="s">
        <v>0</v>
      </c>
      <c r="B6" s="1" t="s">
        <v>8</v>
      </c>
      <c r="C6" s="1" t="s">
        <v>142</v>
      </c>
      <c r="D6" s="1" t="s">
        <v>29</v>
      </c>
      <c r="E6" s="1" t="s">
        <v>9</v>
      </c>
      <c r="F6" s="2" t="s">
        <v>10</v>
      </c>
      <c r="G6" s="3">
        <v>0.01300012896</v>
      </c>
      <c r="H6" s="3" t="s">
        <v>10</v>
      </c>
      <c r="I6" s="3">
        <v>0.014400142848</v>
      </c>
      <c r="J6" s="3" t="s">
        <v>10</v>
      </c>
      <c r="K6" s="3">
        <v>0.016800166656</v>
      </c>
      <c r="L6" s="3" t="s">
        <v>10</v>
      </c>
      <c r="M6" s="3">
        <f aca="true" t="shared" si="0" ref="M6:M11">AVERAGE(G6,I6,K6)</f>
        <v>0.014733479488</v>
      </c>
      <c r="N6" s="3" t="s">
        <v>10</v>
      </c>
      <c r="O6" s="3"/>
      <c r="P6" s="3" t="s">
        <v>10</v>
      </c>
      <c r="Q6" s="3"/>
      <c r="R6" s="3" t="s">
        <v>10</v>
      </c>
      <c r="S6" s="3"/>
      <c r="T6" s="3" t="s">
        <v>10</v>
      </c>
      <c r="U6" s="3"/>
      <c r="V6" s="2" t="s">
        <v>10</v>
      </c>
      <c r="W6" s="2"/>
      <c r="X6" s="1">
        <v>0.014733479488</v>
      </c>
    </row>
    <row r="7" spans="1:24" s="1" customFormat="1" ht="12.75">
      <c r="A7" s="1" t="s">
        <v>0</v>
      </c>
      <c r="B7" s="1" t="s">
        <v>139</v>
      </c>
      <c r="C7" s="1" t="s">
        <v>142</v>
      </c>
      <c r="D7" s="1" t="s">
        <v>30</v>
      </c>
      <c r="E7" s="1" t="s">
        <v>9</v>
      </c>
      <c r="F7" s="2" t="s">
        <v>11</v>
      </c>
      <c r="G7" s="4">
        <v>0.5</v>
      </c>
      <c r="H7" s="4" t="s">
        <v>11</v>
      </c>
      <c r="I7" s="4">
        <v>0.5</v>
      </c>
      <c r="J7" s="4" t="s">
        <v>11</v>
      </c>
      <c r="K7" s="4">
        <v>0.5</v>
      </c>
      <c r="L7" s="2" t="s">
        <v>10</v>
      </c>
      <c r="M7" s="4">
        <f t="shared" si="0"/>
        <v>0.5</v>
      </c>
      <c r="N7" s="2" t="s">
        <v>10</v>
      </c>
      <c r="O7" s="2"/>
      <c r="P7" s="2" t="s">
        <v>10</v>
      </c>
      <c r="Q7" s="2"/>
      <c r="R7" s="2" t="s">
        <v>10</v>
      </c>
      <c r="S7" s="2"/>
      <c r="T7" s="2" t="s">
        <v>10</v>
      </c>
      <c r="U7" s="2"/>
      <c r="V7" s="2" t="s">
        <v>10</v>
      </c>
      <c r="W7" s="2"/>
      <c r="X7" s="1">
        <v>0.5</v>
      </c>
    </row>
    <row r="8" spans="1:24" s="1" customFormat="1" ht="12.75">
      <c r="A8" s="1" t="s">
        <v>0</v>
      </c>
      <c r="B8" s="1" t="s">
        <v>140</v>
      </c>
      <c r="C8" s="1" t="s">
        <v>142</v>
      </c>
      <c r="D8" s="1" t="s">
        <v>30</v>
      </c>
      <c r="E8" s="1" t="s">
        <v>9</v>
      </c>
      <c r="F8" s="2" t="s">
        <v>10</v>
      </c>
      <c r="G8" s="4">
        <v>6.066666666666668</v>
      </c>
      <c r="H8" s="4" t="s">
        <v>10</v>
      </c>
      <c r="I8" s="4">
        <v>9.333333333333332</v>
      </c>
      <c r="J8" s="4" t="s">
        <v>10</v>
      </c>
      <c r="K8" s="4">
        <v>6.7</v>
      </c>
      <c r="L8" s="2" t="s">
        <v>10</v>
      </c>
      <c r="M8" s="4">
        <f t="shared" si="0"/>
        <v>7.366666666666667</v>
      </c>
      <c r="N8" s="2" t="s">
        <v>10</v>
      </c>
      <c r="O8" s="2"/>
      <c r="P8" s="2" t="s">
        <v>10</v>
      </c>
      <c r="Q8" s="2"/>
      <c r="R8" s="2" t="s">
        <v>10</v>
      </c>
      <c r="S8" s="2"/>
      <c r="T8" s="2" t="s">
        <v>10</v>
      </c>
      <c r="U8" s="2"/>
      <c r="V8" s="2" t="s">
        <v>10</v>
      </c>
      <c r="W8" s="2"/>
      <c r="X8" s="1">
        <v>7.366666666666667</v>
      </c>
    </row>
    <row r="9" spans="1:24" s="1" customFormat="1" ht="12.75">
      <c r="A9" s="1" t="s">
        <v>0</v>
      </c>
      <c r="B9" s="1" t="s">
        <v>12</v>
      </c>
      <c r="C9" s="1" t="s">
        <v>142</v>
      </c>
      <c r="D9" s="1" t="s">
        <v>30</v>
      </c>
      <c r="E9" s="1" t="s">
        <v>9</v>
      </c>
      <c r="F9" s="2" t="s">
        <v>10</v>
      </c>
      <c r="G9" s="4">
        <v>2.8</v>
      </c>
      <c r="H9" s="4" t="s">
        <v>10</v>
      </c>
      <c r="I9" s="4">
        <v>3.7333333333333334</v>
      </c>
      <c r="J9" s="4" t="s">
        <v>10</v>
      </c>
      <c r="K9" s="4">
        <v>5.9</v>
      </c>
      <c r="L9" s="2" t="s">
        <v>10</v>
      </c>
      <c r="M9" s="4">
        <f t="shared" si="0"/>
        <v>4.144444444444445</v>
      </c>
      <c r="N9" s="2" t="s">
        <v>10</v>
      </c>
      <c r="O9" s="2"/>
      <c r="P9" s="2" t="s">
        <v>10</v>
      </c>
      <c r="Q9" s="2"/>
      <c r="R9" s="2" t="s">
        <v>10</v>
      </c>
      <c r="S9" s="2"/>
      <c r="T9" s="2" t="s">
        <v>10</v>
      </c>
      <c r="U9" s="2"/>
      <c r="V9" s="2" t="s">
        <v>10</v>
      </c>
      <c r="W9" s="2"/>
      <c r="X9" s="1">
        <v>4.144444444444445</v>
      </c>
    </row>
    <row r="10" spans="1:24" s="1" customFormat="1" ht="12.75">
      <c r="A10" s="1" t="s">
        <v>0</v>
      </c>
      <c r="B10" s="1" t="s">
        <v>13</v>
      </c>
      <c r="C10" s="1" t="s">
        <v>142</v>
      </c>
      <c r="D10" s="1" t="s">
        <v>30</v>
      </c>
      <c r="E10" s="1" t="s">
        <v>9</v>
      </c>
      <c r="F10" s="2" t="s">
        <v>10</v>
      </c>
      <c r="G10" s="4">
        <v>0.11666666666666667</v>
      </c>
      <c r="H10" s="4" t="s">
        <v>10</v>
      </c>
      <c r="I10" s="4">
        <v>0.10370370370370369</v>
      </c>
      <c r="J10" s="4" t="s">
        <v>10</v>
      </c>
      <c r="K10" s="4">
        <v>0.1</v>
      </c>
      <c r="L10" s="2" t="s">
        <v>10</v>
      </c>
      <c r="M10" s="4">
        <f t="shared" si="0"/>
        <v>0.10679012345679012</v>
      </c>
      <c r="N10" s="2" t="s">
        <v>10</v>
      </c>
      <c r="O10" s="2"/>
      <c r="P10" s="2" t="s">
        <v>10</v>
      </c>
      <c r="Q10" s="2"/>
      <c r="R10" s="2" t="s">
        <v>10</v>
      </c>
      <c r="S10" s="2"/>
      <c r="T10" s="2" t="s">
        <v>10</v>
      </c>
      <c r="U10" s="2"/>
      <c r="V10" s="2" t="s">
        <v>10</v>
      </c>
      <c r="W10" s="2"/>
      <c r="X10" s="1">
        <v>0.10679012345679012</v>
      </c>
    </row>
    <row r="11" spans="2:23" s="1" customFormat="1" ht="12.75">
      <c r="B11" s="1" t="s">
        <v>141</v>
      </c>
      <c r="C11" s="1" t="s">
        <v>142</v>
      </c>
      <c r="D11" s="1" t="s">
        <v>30</v>
      </c>
      <c r="E11" s="1" t="s">
        <v>9</v>
      </c>
      <c r="F11" s="2"/>
      <c r="G11" s="4">
        <f>G9+2*G10</f>
        <v>3.033333333333333</v>
      </c>
      <c r="H11" s="4"/>
      <c r="I11" s="4">
        <f>I9+2*I10</f>
        <v>3.9407407407407407</v>
      </c>
      <c r="J11" s="4"/>
      <c r="K11" s="4">
        <f>K9+2*K10</f>
        <v>6.1000000000000005</v>
      </c>
      <c r="L11" s="2"/>
      <c r="M11" s="4">
        <f t="shared" si="0"/>
        <v>4.3580246913580245</v>
      </c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6:23" s="1" customFormat="1" ht="12.75">
      <c r="F12" s="2"/>
      <c r="G12" s="4"/>
      <c r="H12" s="4"/>
      <c r="I12" s="4"/>
      <c r="J12" s="4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57" s="5" customFormat="1" ht="12.75">
      <c r="A13" s="5" t="s">
        <v>0</v>
      </c>
      <c r="B13" s="5" t="s">
        <v>92</v>
      </c>
      <c r="C13" s="5" t="s">
        <v>177</v>
      </c>
      <c r="D13" s="5" t="s">
        <v>43</v>
      </c>
      <c r="G13" s="6">
        <v>99.9997</v>
      </c>
      <c r="H13" s="6"/>
      <c r="I13" s="6">
        <v>99.9998</v>
      </c>
      <c r="J13" s="6"/>
      <c r="K13" s="6">
        <v>99.9998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s="5" customFormat="1" ht="12.75">
      <c r="A14" s="5" t="s">
        <v>0</v>
      </c>
      <c r="B14" s="5" t="s">
        <v>93</v>
      </c>
      <c r="C14" s="5" t="s">
        <v>177</v>
      </c>
      <c r="D14" s="5" t="s">
        <v>43</v>
      </c>
      <c r="G14" s="6">
        <v>99.9996</v>
      </c>
      <c r="H14" s="6"/>
      <c r="I14" s="6">
        <v>99.9999</v>
      </c>
      <c r="J14" s="6"/>
      <c r="K14" s="6">
        <v>99.9999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s="5" customFormat="1" ht="12.75">
      <c r="A15" s="5" t="s">
        <v>0</v>
      </c>
      <c r="B15" s="5" t="s">
        <v>94</v>
      </c>
      <c r="C15" s="5" t="s">
        <v>177</v>
      </c>
      <c r="D15" s="5" t="s">
        <v>43</v>
      </c>
      <c r="G15" s="6">
        <v>99.9988</v>
      </c>
      <c r="H15" s="6"/>
      <c r="I15" s="6">
        <v>99.9994</v>
      </c>
      <c r="J15" s="6"/>
      <c r="K15" s="6">
        <v>99.9992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7:63" s="1" customFormat="1" ht="12.75"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2:63" s="1" customFormat="1" ht="12.75">
      <c r="B17" s="1" t="s">
        <v>87</v>
      </c>
      <c r="C17" s="1" t="s">
        <v>28</v>
      </c>
      <c r="D17" s="1" t="s">
        <v>142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2:63" s="1" customFormat="1" ht="12.75">
      <c r="B18" s="22" t="s">
        <v>144</v>
      </c>
      <c r="C18" s="22"/>
      <c r="D18" s="22" t="s">
        <v>42</v>
      </c>
      <c r="G18" s="4">
        <v>18717</v>
      </c>
      <c r="H18" s="4"/>
      <c r="I18" s="4">
        <v>17670</v>
      </c>
      <c r="J18" s="4"/>
      <c r="K18" s="4">
        <v>17178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2:63" s="1" customFormat="1" ht="12.75">
      <c r="B19" s="22" t="s">
        <v>145</v>
      </c>
      <c r="C19" s="22"/>
      <c r="D19" s="22" t="s">
        <v>43</v>
      </c>
      <c r="G19" s="4">
        <v>9</v>
      </c>
      <c r="H19" s="4"/>
      <c r="I19" s="4">
        <v>7.5</v>
      </c>
      <c r="J19" s="4"/>
      <c r="K19" s="4">
        <v>7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2:63" s="1" customFormat="1" ht="12.75">
      <c r="B20" s="22" t="s">
        <v>146</v>
      </c>
      <c r="C20" s="22"/>
      <c r="D20" s="22" t="s">
        <v>43</v>
      </c>
      <c r="G20" s="4">
        <v>51.96</v>
      </c>
      <c r="H20" s="4"/>
      <c r="I20" s="4">
        <v>55.63</v>
      </c>
      <c r="J20" s="4"/>
      <c r="K20" s="4">
        <v>55.46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2:63" s="1" customFormat="1" ht="12.75">
      <c r="B21" s="22" t="s">
        <v>147</v>
      </c>
      <c r="C21" s="22"/>
      <c r="D21" s="22" t="s">
        <v>148</v>
      </c>
      <c r="G21" s="4">
        <v>184</v>
      </c>
      <c r="H21" s="4"/>
      <c r="I21" s="4">
        <v>186</v>
      </c>
      <c r="J21" s="4"/>
      <c r="K21" s="4">
        <v>186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7:57" s="5" customFormat="1" ht="12.75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23" s="1" customFormat="1" ht="12.75">
      <c r="B23" s="1" t="s">
        <v>87</v>
      </c>
      <c r="C23" s="1" t="s">
        <v>26</v>
      </c>
      <c r="D23" s="5" t="s">
        <v>143</v>
      </c>
      <c r="F23" s="2"/>
      <c r="G23" s="4"/>
      <c r="H23" s="4"/>
      <c r="I23" s="4"/>
      <c r="J23" s="4"/>
      <c r="K23" s="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63" s="1" customFormat="1" ht="12.75">
      <c r="B24" s="22" t="s">
        <v>144</v>
      </c>
      <c r="C24" s="22"/>
      <c r="D24" s="22" t="s">
        <v>42</v>
      </c>
      <c r="G24" s="4">
        <v>17294</v>
      </c>
      <c r="H24" s="4"/>
      <c r="I24" s="4">
        <v>15786</v>
      </c>
      <c r="J24" s="4"/>
      <c r="K24" s="4">
        <v>16250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2:63" s="1" customFormat="1" ht="12.75">
      <c r="B25" s="22" t="s">
        <v>145</v>
      </c>
      <c r="C25" s="22"/>
      <c r="D25" s="22" t="s">
        <v>43</v>
      </c>
      <c r="G25" s="4">
        <v>9</v>
      </c>
      <c r="H25" s="4"/>
      <c r="I25" s="4">
        <v>7.5</v>
      </c>
      <c r="J25" s="4"/>
      <c r="K25" s="4">
        <v>7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s="1" customFormat="1" ht="12.75">
      <c r="A26" s="1" t="s">
        <v>0</v>
      </c>
      <c r="B26" s="22" t="s">
        <v>146</v>
      </c>
      <c r="C26" s="22"/>
      <c r="D26" s="22" t="s">
        <v>43</v>
      </c>
      <c r="G26" s="4">
        <v>53.91</v>
      </c>
      <c r="H26" s="4"/>
      <c r="I26" s="4">
        <v>55.69</v>
      </c>
      <c r="J26" s="4"/>
      <c r="K26" s="4">
        <v>55.27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2:63" s="1" customFormat="1" ht="12.75">
      <c r="B27" s="22" t="s">
        <v>147</v>
      </c>
      <c r="C27" s="22"/>
      <c r="D27" s="22" t="s">
        <v>148</v>
      </c>
      <c r="G27" s="4">
        <v>183</v>
      </c>
      <c r="H27" s="4"/>
      <c r="I27" s="4">
        <v>185</v>
      </c>
      <c r="J27" s="4"/>
      <c r="K27" s="4">
        <v>185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6:23" s="1" customFormat="1" ht="12.75">
      <c r="F28" s="2"/>
      <c r="G28" s="4"/>
      <c r="H28" s="4"/>
      <c r="I28" s="4"/>
      <c r="J28" s="4"/>
      <c r="K28" s="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s="1" customFormat="1" ht="12.75">
      <c r="B29" s="15" t="s">
        <v>14</v>
      </c>
      <c r="F29" s="2"/>
      <c r="G29" s="20" t="s">
        <v>1</v>
      </c>
      <c r="H29" s="20"/>
      <c r="I29" s="20" t="s">
        <v>5</v>
      </c>
      <c r="J29" s="20"/>
      <c r="K29" s="20" t="s">
        <v>6</v>
      </c>
      <c r="L29" s="20"/>
      <c r="M29" s="20" t="s">
        <v>40</v>
      </c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6:23" s="1" customFormat="1" ht="12.75">
      <c r="F30" s="2"/>
      <c r="G30" s="4"/>
      <c r="H30" s="4"/>
      <c r="I30" s="4"/>
      <c r="J30" s="4"/>
      <c r="K30" s="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4" s="1" customFormat="1" ht="12.75">
      <c r="A31" s="1" t="s">
        <v>14</v>
      </c>
      <c r="B31" s="1" t="s">
        <v>8</v>
      </c>
      <c r="C31" s="1" t="s">
        <v>142</v>
      </c>
      <c r="D31" s="1" t="s">
        <v>29</v>
      </c>
      <c r="E31" s="1" t="s">
        <v>9</v>
      </c>
      <c r="F31" s="2" t="s">
        <v>10</v>
      </c>
      <c r="G31" s="3">
        <v>0.005700056544</v>
      </c>
      <c r="H31" s="3" t="s">
        <v>10</v>
      </c>
      <c r="I31" s="3">
        <v>0.005700056544</v>
      </c>
      <c r="J31" s="3" t="s">
        <v>10</v>
      </c>
      <c r="K31" s="3">
        <v>0.005800057536</v>
      </c>
      <c r="L31" s="3" t="s">
        <v>10</v>
      </c>
      <c r="M31" s="3">
        <f aca="true" t="shared" si="1" ref="M31:M36">AVERAGE(G31,I31,K31)</f>
        <v>0.005733390208</v>
      </c>
      <c r="N31" s="3" t="s">
        <v>10</v>
      </c>
      <c r="O31" s="3"/>
      <c r="P31" s="3" t="s">
        <v>10</v>
      </c>
      <c r="Q31" s="3"/>
      <c r="R31" s="3" t="s">
        <v>10</v>
      </c>
      <c r="S31" s="3"/>
      <c r="T31" s="3" t="s">
        <v>10</v>
      </c>
      <c r="U31" s="3"/>
      <c r="V31" s="2" t="s">
        <v>10</v>
      </c>
      <c r="W31" s="2"/>
      <c r="X31" s="1">
        <v>0.005733390208</v>
      </c>
    </row>
    <row r="32" spans="1:24" s="1" customFormat="1" ht="12.75">
      <c r="A32" s="1" t="s">
        <v>14</v>
      </c>
      <c r="B32" s="1" t="s">
        <v>139</v>
      </c>
      <c r="C32" s="1" t="s">
        <v>142</v>
      </c>
      <c r="D32" s="1" t="s">
        <v>30</v>
      </c>
      <c r="E32" s="1" t="s">
        <v>9</v>
      </c>
      <c r="F32" s="2" t="s">
        <v>11</v>
      </c>
      <c r="G32" s="4">
        <v>0.6</v>
      </c>
      <c r="H32" s="4" t="s">
        <v>11</v>
      </c>
      <c r="I32" s="4">
        <v>0.6</v>
      </c>
      <c r="J32" s="4" t="s">
        <v>11</v>
      </c>
      <c r="K32" s="4">
        <v>0.6</v>
      </c>
      <c r="L32" s="2" t="s">
        <v>10</v>
      </c>
      <c r="M32" s="4">
        <f t="shared" si="1"/>
        <v>0.6</v>
      </c>
      <c r="N32" s="2" t="s">
        <v>10</v>
      </c>
      <c r="O32" s="2"/>
      <c r="P32" s="2" t="s">
        <v>10</v>
      </c>
      <c r="Q32" s="2"/>
      <c r="R32" s="2" t="s">
        <v>10</v>
      </c>
      <c r="S32" s="2"/>
      <c r="T32" s="2" t="s">
        <v>10</v>
      </c>
      <c r="U32" s="2"/>
      <c r="V32" s="2" t="s">
        <v>10</v>
      </c>
      <c r="W32" s="2"/>
      <c r="X32" s="1">
        <v>0.6</v>
      </c>
    </row>
    <row r="33" spans="1:24" s="1" customFormat="1" ht="12.75">
      <c r="A33" s="1" t="s">
        <v>14</v>
      </c>
      <c r="B33" s="1" t="s">
        <v>140</v>
      </c>
      <c r="C33" s="1" t="s">
        <v>142</v>
      </c>
      <c r="D33" s="1" t="s">
        <v>30</v>
      </c>
      <c r="E33" s="1" t="s">
        <v>9</v>
      </c>
      <c r="F33" s="2" t="s">
        <v>10</v>
      </c>
      <c r="G33" s="4">
        <v>6.5625</v>
      </c>
      <c r="H33" s="4" t="s">
        <v>10</v>
      </c>
      <c r="I33" s="4">
        <v>6.829268292682926</v>
      </c>
      <c r="J33" s="4" t="s">
        <v>10</v>
      </c>
      <c r="K33" s="4">
        <v>9</v>
      </c>
      <c r="L33" s="2" t="s">
        <v>10</v>
      </c>
      <c r="M33" s="4">
        <f t="shared" si="1"/>
        <v>7.463922764227642</v>
      </c>
      <c r="N33" s="2" t="s">
        <v>10</v>
      </c>
      <c r="O33" s="2"/>
      <c r="P33" s="2" t="s">
        <v>10</v>
      </c>
      <c r="Q33" s="2"/>
      <c r="R33" s="2" t="s">
        <v>10</v>
      </c>
      <c r="S33" s="2"/>
      <c r="T33" s="2" t="s">
        <v>10</v>
      </c>
      <c r="U33" s="2"/>
      <c r="V33" s="2" t="s">
        <v>10</v>
      </c>
      <c r="W33" s="2"/>
      <c r="X33" s="1">
        <v>7.463922764227642</v>
      </c>
    </row>
    <row r="34" spans="1:24" s="1" customFormat="1" ht="12.75">
      <c r="A34" s="1" t="s">
        <v>14</v>
      </c>
      <c r="B34" s="1" t="s">
        <v>12</v>
      </c>
      <c r="C34" s="1" t="s">
        <v>142</v>
      </c>
      <c r="D34" s="1" t="s">
        <v>30</v>
      </c>
      <c r="E34" s="1" t="s">
        <v>9</v>
      </c>
      <c r="F34" s="2" t="s">
        <v>10</v>
      </c>
      <c r="G34" s="4">
        <v>0.984375</v>
      </c>
      <c r="H34" s="4" t="s">
        <v>10</v>
      </c>
      <c r="I34" s="4">
        <v>1.7073170731707314</v>
      </c>
      <c r="J34" s="4" t="s">
        <v>10</v>
      </c>
      <c r="K34" s="4">
        <v>1.5555555555555556</v>
      </c>
      <c r="L34" s="2" t="s">
        <v>10</v>
      </c>
      <c r="M34" s="4">
        <f t="shared" si="1"/>
        <v>1.415749209575429</v>
      </c>
      <c r="N34" s="2" t="s">
        <v>10</v>
      </c>
      <c r="O34" s="2"/>
      <c r="P34" s="2" t="s">
        <v>10</v>
      </c>
      <c r="Q34" s="2"/>
      <c r="R34" s="2" t="s">
        <v>10</v>
      </c>
      <c r="S34" s="2"/>
      <c r="T34" s="2" t="s">
        <v>10</v>
      </c>
      <c r="U34" s="2"/>
      <c r="V34" s="2" t="s">
        <v>10</v>
      </c>
      <c r="W34" s="2"/>
      <c r="X34" s="1">
        <v>1.415749209575429</v>
      </c>
    </row>
    <row r="35" spans="1:24" s="1" customFormat="1" ht="12.75">
      <c r="A35" s="1" t="s">
        <v>14</v>
      </c>
      <c r="B35" s="1" t="s">
        <v>13</v>
      </c>
      <c r="C35" s="1" t="s">
        <v>142</v>
      </c>
      <c r="D35" s="1" t="s">
        <v>30</v>
      </c>
      <c r="E35" s="1" t="s">
        <v>9</v>
      </c>
      <c r="F35" s="2" t="s">
        <v>10</v>
      </c>
      <c r="G35" s="4">
        <v>0.109375</v>
      </c>
      <c r="H35" s="4" t="s">
        <v>10</v>
      </c>
      <c r="I35" s="4">
        <v>0.11382113821138211</v>
      </c>
      <c r="J35" s="4" t="s">
        <v>10</v>
      </c>
      <c r="K35" s="4">
        <v>0.1111111111111111</v>
      </c>
      <c r="L35" s="2" t="s">
        <v>10</v>
      </c>
      <c r="M35" s="4">
        <f t="shared" si="1"/>
        <v>0.11143574977416441</v>
      </c>
      <c r="N35" s="2" t="s">
        <v>10</v>
      </c>
      <c r="O35" s="2"/>
      <c r="P35" s="2" t="s">
        <v>10</v>
      </c>
      <c r="Q35" s="2"/>
      <c r="R35" s="2" t="s">
        <v>10</v>
      </c>
      <c r="S35" s="2"/>
      <c r="T35" s="2" t="s">
        <v>10</v>
      </c>
      <c r="U35" s="2"/>
      <c r="V35" s="2" t="s">
        <v>10</v>
      </c>
      <c r="W35" s="2"/>
      <c r="X35" s="1">
        <v>0.11143574977416441</v>
      </c>
    </row>
    <row r="36" spans="2:23" s="1" customFormat="1" ht="12.75">
      <c r="B36" s="1" t="s">
        <v>141</v>
      </c>
      <c r="C36" s="1" t="s">
        <v>142</v>
      </c>
      <c r="D36" s="1" t="s">
        <v>30</v>
      </c>
      <c r="E36" s="1" t="s">
        <v>9</v>
      </c>
      <c r="F36" s="2"/>
      <c r="G36" s="4">
        <f>G34+2*G35</f>
        <v>1.203125</v>
      </c>
      <c r="H36" s="4"/>
      <c r="I36" s="4">
        <f>I34+2*I35</f>
        <v>1.9349593495934956</v>
      </c>
      <c r="J36" s="4"/>
      <c r="K36" s="4">
        <f>K34+2*K35</f>
        <v>1.7777777777777777</v>
      </c>
      <c r="L36" s="2"/>
      <c r="M36" s="4">
        <f t="shared" si="1"/>
        <v>1.6386207091237577</v>
      </c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6:23" s="1" customFormat="1" ht="12.75">
      <c r="F37" s="2"/>
      <c r="G37" s="4"/>
      <c r="H37" s="4"/>
      <c r="I37" s="4"/>
      <c r="J37" s="4"/>
      <c r="K37" s="4"/>
      <c r="L37" s="2"/>
      <c r="M37" s="4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57" s="5" customFormat="1" ht="12.75">
      <c r="A38" s="5" t="s">
        <v>14</v>
      </c>
      <c r="B38" s="5" t="s">
        <v>92</v>
      </c>
      <c r="C38" s="1" t="s">
        <v>142</v>
      </c>
      <c r="D38" s="5" t="s">
        <v>43</v>
      </c>
      <c r="G38" s="6">
        <v>99.9999</v>
      </c>
      <c r="H38" s="6"/>
      <c r="I38" s="6">
        <v>99.9999</v>
      </c>
      <c r="J38" s="6"/>
      <c r="K38" s="6">
        <v>99.9997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</row>
    <row r="39" spans="1:57" s="5" customFormat="1" ht="12.75">
      <c r="A39" s="5" t="s">
        <v>14</v>
      </c>
      <c r="B39" s="5" t="s">
        <v>93</v>
      </c>
      <c r="C39" s="1" t="s">
        <v>142</v>
      </c>
      <c r="D39" s="5" t="s">
        <v>43</v>
      </c>
      <c r="G39" s="6">
        <v>99.9999</v>
      </c>
      <c r="H39" s="6"/>
      <c r="I39" s="6">
        <v>99.9999</v>
      </c>
      <c r="J39" s="6"/>
      <c r="K39" s="6">
        <v>99.9999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</row>
    <row r="40" spans="1:57" s="5" customFormat="1" ht="12.75">
      <c r="A40" s="5" t="s">
        <v>14</v>
      </c>
      <c r="B40" s="5" t="s">
        <v>94</v>
      </c>
      <c r="C40" s="1" t="s">
        <v>142</v>
      </c>
      <c r="D40" s="5" t="s">
        <v>43</v>
      </c>
      <c r="G40" s="6">
        <v>99.9993</v>
      </c>
      <c r="H40" s="6"/>
      <c r="I40" s="6">
        <v>99.9994</v>
      </c>
      <c r="J40" s="6"/>
      <c r="K40" s="6">
        <v>99.999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</row>
    <row r="41" spans="6:23" s="1" customFormat="1" ht="12.75">
      <c r="F41" s="2"/>
      <c r="G41" s="4"/>
      <c r="H41" s="4"/>
      <c r="I41" s="4"/>
      <c r="J41" s="4"/>
      <c r="K41" s="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s="1" customFormat="1" ht="12.75">
      <c r="B42" s="1" t="s">
        <v>87</v>
      </c>
      <c r="C42" s="1" t="s">
        <v>28</v>
      </c>
      <c r="D42" s="5" t="s">
        <v>142</v>
      </c>
      <c r="F42" s="2"/>
      <c r="G42" s="4"/>
      <c r="H42" s="4"/>
      <c r="I42" s="4"/>
      <c r="J42" s="4"/>
      <c r="K42" s="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63" s="1" customFormat="1" ht="12.75">
      <c r="B43" s="22" t="s">
        <v>144</v>
      </c>
      <c r="C43" s="22"/>
      <c r="D43" s="22" t="s">
        <v>42</v>
      </c>
      <c r="G43" s="4">
        <v>18578</v>
      </c>
      <c r="H43" s="4"/>
      <c r="I43" s="4">
        <v>19063</v>
      </c>
      <c r="J43" s="4"/>
      <c r="K43" s="4">
        <v>19170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2:63" s="1" customFormat="1" ht="12.75">
      <c r="B44" s="22" t="s">
        <v>145</v>
      </c>
      <c r="C44" s="22"/>
      <c r="D44" s="22" t="s">
        <v>43</v>
      </c>
      <c r="G44" s="4">
        <v>8.2</v>
      </c>
      <c r="H44" s="4"/>
      <c r="I44" s="4">
        <v>8.7</v>
      </c>
      <c r="J44" s="4"/>
      <c r="K44" s="4">
        <v>8.4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1:63" s="1" customFormat="1" ht="12.75">
      <c r="A45" s="1" t="s">
        <v>14</v>
      </c>
      <c r="B45" s="22" t="s">
        <v>146</v>
      </c>
      <c r="C45" s="22"/>
      <c r="D45" s="22" t="s">
        <v>43</v>
      </c>
      <c r="G45" s="4">
        <v>49.87</v>
      </c>
      <c r="H45" s="4"/>
      <c r="I45" s="4">
        <v>49.66</v>
      </c>
      <c r="J45" s="4"/>
      <c r="K45" s="4">
        <v>50.38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2:63" s="1" customFormat="1" ht="12.75">
      <c r="B46" s="22" t="s">
        <v>147</v>
      </c>
      <c r="C46" s="22"/>
      <c r="D46" s="22" t="s">
        <v>148</v>
      </c>
      <c r="G46" s="4">
        <v>185</v>
      </c>
      <c r="H46" s="4"/>
      <c r="I46" s="4">
        <v>184</v>
      </c>
      <c r="J46" s="4"/>
      <c r="K46" s="4">
        <v>183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7" spans="7:63" s="1" customFormat="1" ht="12.75"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</row>
    <row r="48" spans="2:63" s="1" customFormat="1" ht="12.75">
      <c r="B48" s="15" t="s">
        <v>7</v>
      </c>
      <c r="G48" s="20" t="s">
        <v>1</v>
      </c>
      <c r="H48" s="20"/>
      <c r="I48" s="20" t="s">
        <v>5</v>
      </c>
      <c r="J48" s="20"/>
      <c r="K48" s="20" t="s">
        <v>6</v>
      </c>
      <c r="L48" s="20"/>
      <c r="M48" s="20" t="s">
        <v>40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</row>
    <row r="49" spans="6:23" s="1" customFormat="1" ht="12.75">
      <c r="F49" s="2"/>
      <c r="G49" s="4"/>
      <c r="H49" s="4"/>
      <c r="I49" s="4"/>
      <c r="J49" s="4"/>
      <c r="K49" s="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4" s="1" customFormat="1" ht="12.75">
      <c r="A50" s="1" t="s">
        <v>7</v>
      </c>
      <c r="B50" s="1" t="s">
        <v>8</v>
      </c>
      <c r="C50" s="1" t="s">
        <v>142</v>
      </c>
      <c r="D50" s="1" t="s">
        <v>29</v>
      </c>
      <c r="E50" s="1" t="s">
        <v>9</v>
      </c>
      <c r="F50" s="2" t="s">
        <v>10</v>
      </c>
      <c r="G50" s="3">
        <v>0.028600283712</v>
      </c>
      <c r="H50" s="3" t="s">
        <v>10</v>
      </c>
      <c r="I50" s="3">
        <v>0.029400291648</v>
      </c>
      <c r="J50" s="3" t="s">
        <v>10</v>
      </c>
      <c r="K50" s="3">
        <v>0.02850028272</v>
      </c>
      <c r="L50" s="3" t="s">
        <v>10</v>
      </c>
      <c r="M50" s="3">
        <f aca="true" t="shared" si="2" ref="M50:M55">AVERAGE(G50,I50,K50)</f>
        <v>0.028833619359999996</v>
      </c>
      <c r="N50" s="3" t="s">
        <v>10</v>
      </c>
      <c r="O50" s="3"/>
      <c r="P50" s="3" t="s">
        <v>10</v>
      </c>
      <c r="Q50" s="3"/>
      <c r="R50" s="3" t="s">
        <v>10</v>
      </c>
      <c r="S50" s="3"/>
      <c r="T50" s="3" t="s">
        <v>10</v>
      </c>
      <c r="U50" s="3"/>
      <c r="V50" s="2" t="s">
        <v>10</v>
      </c>
      <c r="W50" s="2"/>
      <c r="X50" s="1">
        <v>0.028833619360000003</v>
      </c>
    </row>
    <row r="51" spans="1:24" s="1" customFormat="1" ht="12.75">
      <c r="A51" s="1" t="s">
        <v>7</v>
      </c>
      <c r="B51" s="1" t="s">
        <v>139</v>
      </c>
      <c r="C51" s="1" t="s">
        <v>142</v>
      </c>
      <c r="D51" s="1" t="s">
        <v>30</v>
      </c>
      <c r="E51" s="1" t="s">
        <v>9</v>
      </c>
      <c r="F51" s="2" t="s">
        <v>10</v>
      </c>
      <c r="G51" s="4">
        <v>1.4</v>
      </c>
      <c r="H51" s="4" t="s">
        <v>10</v>
      </c>
      <c r="I51" s="4">
        <v>1.4</v>
      </c>
      <c r="J51" s="4" t="s">
        <v>10</v>
      </c>
      <c r="K51" s="4">
        <v>0.5</v>
      </c>
      <c r="L51" s="2" t="s">
        <v>10</v>
      </c>
      <c r="M51" s="4">
        <f t="shared" si="2"/>
        <v>1.0999999999999999</v>
      </c>
      <c r="N51" s="2" t="s">
        <v>10</v>
      </c>
      <c r="O51" s="2"/>
      <c r="P51" s="2" t="s">
        <v>10</v>
      </c>
      <c r="Q51" s="2"/>
      <c r="R51" s="2" t="s">
        <v>10</v>
      </c>
      <c r="S51" s="2"/>
      <c r="T51" s="2" t="s">
        <v>10</v>
      </c>
      <c r="U51" s="2"/>
      <c r="V51" s="2" t="s">
        <v>10</v>
      </c>
      <c r="W51" s="2"/>
      <c r="X51" s="1">
        <v>1.1</v>
      </c>
    </row>
    <row r="52" spans="1:24" s="1" customFormat="1" ht="12.75">
      <c r="A52" s="1" t="s">
        <v>7</v>
      </c>
      <c r="B52" s="1" t="s">
        <v>140</v>
      </c>
      <c r="C52" s="1" t="s">
        <v>142</v>
      </c>
      <c r="D52" s="1" t="s">
        <v>30</v>
      </c>
      <c r="E52" s="1" t="s">
        <v>9</v>
      </c>
      <c r="F52" s="2" t="s">
        <v>10</v>
      </c>
      <c r="G52" s="4">
        <v>4.2</v>
      </c>
      <c r="H52" s="4" t="s">
        <v>10</v>
      </c>
      <c r="I52" s="4">
        <v>4.237668161434978</v>
      </c>
      <c r="J52" s="4" t="s">
        <v>10</v>
      </c>
      <c r="K52" s="4">
        <v>4.219178082191782</v>
      </c>
      <c r="L52" s="2" t="s">
        <v>10</v>
      </c>
      <c r="M52" s="4">
        <f t="shared" si="2"/>
        <v>4.2189487478755865</v>
      </c>
      <c r="N52" s="2" t="s">
        <v>10</v>
      </c>
      <c r="O52" s="2"/>
      <c r="P52" s="2" t="s">
        <v>10</v>
      </c>
      <c r="Q52" s="2"/>
      <c r="R52" s="2" t="s">
        <v>10</v>
      </c>
      <c r="S52" s="2"/>
      <c r="T52" s="2" t="s">
        <v>10</v>
      </c>
      <c r="U52" s="2"/>
      <c r="V52" s="2" t="s">
        <v>10</v>
      </c>
      <c r="W52" s="2"/>
      <c r="X52" s="1">
        <v>4.2189487478755865</v>
      </c>
    </row>
    <row r="53" spans="1:24" s="1" customFormat="1" ht="12.75">
      <c r="A53" s="1" t="s">
        <v>7</v>
      </c>
      <c r="B53" s="1" t="s">
        <v>12</v>
      </c>
      <c r="C53" s="1" t="s">
        <v>142</v>
      </c>
      <c r="D53" s="1" t="s">
        <v>30</v>
      </c>
      <c r="E53" s="1" t="s">
        <v>9</v>
      </c>
      <c r="F53" s="2" t="s">
        <v>10</v>
      </c>
      <c r="G53" s="4">
        <v>2.8</v>
      </c>
      <c r="H53" s="4" t="s">
        <v>10</v>
      </c>
      <c r="I53" s="4">
        <v>2.161073825503355</v>
      </c>
      <c r="J53" s="4" t="s">
        <v>10</v>
      </c>
      <c r="K53" s="4">
        <v>2.4931506849315</v>
      </c>
      <c r="L53" s="2" t="s">
        <v>10</v>
      </c>
      <c r="M53" s="4">
        <f t="shared" si="2"/>
        <v>2.484741503478285</v>
      </c>
      <c r="N53" s="2" t="s">
        <v>10</v>
      </c>
      <c r="O53" s="2"/>
      <c r="P53" s="2" t="s">
        <v>10</v>
      </c>
      <c r="Q53" s="2"/>
      <c r="R53" s="2" t="s">
        <v>10</v>
      </c>
      <c r="S53" s="2"/>
      <c r="T53" s="2" t="s">
        <v>10</v>
      </c>
      <c r="U53" s="2"/>
      <c r="V53" s="2" t="s">
        <v>10</v>
      </c>
      <c r="W53" s="2"/>
      <c r="X53" s="1">
        <v>2.484741503478285</v>
      </c>
    </row>
    <row r="54" spans="1:24" s="1" customFormat="1" ht="12.75">
      <c r="A54" s="1" t="s">
        <v>7</v>
      </c>
      <c r="B54" s="1" t="s">
        <v>13</v>
      </c>
      <c r="C54" s="1" t="s">
        <v>142</v>
      </c>
      <c r="D54" s="1" t="s">
        <v>30</v>
      </c>
      <c r="E54" s="1" t="s">
        <v>9</v>
      </c>
      <c r="F54" s="2" t="s">
        <v>10</v>
      </c>
      <c r="G54" s="4">
        <v>0.18666666666666665</v>
      </c>
      <c r="H54" s="4" t="s">
        <v>10</v>
      </c>
      <c r="I54" s="4">
        <v>0.09395973154362415</v>
      </c>
      <c r="J54" s="4" t="s">
        <v>10</v>
      </c>
      <c r="K54" s="4">
        <v>0.0958904109589041</v>
      </c>
      <c r="L54" s="2" t="s">
        <v>10</v>
      </c>
      <c r="M54" s="4">
        <f t="shared" si="2"/>
        <v>0.1255056030563983</v>
      </c>
      <c r="N54" s="2" t="s">
        <v>10</v>
      </c>
      <c r="O54" s="2"/>
      <c r="P54" s="2" t="s">
        <v>10</v>
      </c>
      <c r="Q54" s="2"/>
      <c r="R54" s="2" t="s">
        <v>10</v>
      </c>
      <c r="S54" s="2"/>
      <c r="T54" s="2" t="s">
        <v>10</v>
      </c>
      <c r="U54" s="2"/>
      <c r="V54" s="2" t="s">
        <v>10</v>
      </c>
      <c r="W54" s="2"/>
      <c r="X54" s="1">
        <v>0.1255056030563983</v>
      </c>
    </row>
    <row r="55" spans="2:23" s="1" customFormat="1" ht="12.75">
      <c r="B55" s="1" t="s">
        <v>141</v>
      </c>
      <c r="C55" s="1" t="s">
        <v>142</v>
      </c>
      <c r="D55" s="1" t="s">
        <v>30</v>
      </c>
      <c r="E55" s="1" t="s">
        <v>9</v>
      </c>
      <c r="F55" s="2"/>
      <c r="G55" s="4">
        <f>G53+2*G54</f>
        <v>3.173333333333333</v>
      </c>
      <c r="H55" s="4"/>
      <c r="I55" s="4">
        <f>I53+2*I54</f>
        <v>2.3489932885906035</v>
      </c>
      <c r="J55" s="4"/>
      <c r="K55" s="4">
        <f>K53+2*K54</f>
        <v>2.684931506849308</v>
      </c>
      <c r="L55" s="2"/>
      <c r="M55" s="4">
        <f t="shared" si="2"/>
        <v>2.735752709591081</v>
      </c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4" s="1" customFormat="1" ht="12.75">
      <c r="A56" s="1" t="s">
        <v>7</v>
      </c>
      <c r="B56" s="1" t="s">
        <v>15</v>
      </c>
      <c r="C56" s="5" t="s">
        <v>143</v>
      </c>
      <c r="D56" s="1" t="s">
        <v>31</v>
      </c>
      <c r="E56" s="1" t="s">
        <v>9</v>
      </c>
      <c r="F56" s="2" t="s">
        <v>10</v>
      </c>
      <c r="G56" s="4">
        <v>207.23346262711</v>
      </c>
      <c r="H56" s="4" t="s">
        <v>10</v>
      </c>
      <c r="I56" s="4">
        <v>197.97649790271</v>
      </c>
      <c r="J56" s="4" t="s">
        <v>10</v>
      </c>
      <c r="K56" s="4">
        <v>136.17718414681346</v>
      </c>
      <c r="L56" s="2" t="s">
        <v>10</v>
      </c>
      <c r="M56" s="4">
        <f aca="true" t="shared" si="3" ref="M56:M63">AVERAGE(G56,I56,K56)</f>
        <v>180.46238155887784</v>
      </c>
      <c r="N56" s="2" t="s">
        <v>10</v>
      </c>
      <c r="O56" s="2"/>
      <c r="P56" s="2" t="s">
        <v>10</v>
      </c>
      <c r="Q56" s="2"/>
      <c r="R56" s="2" t="s">
        <v>10</v>
      </c>
      <c r="S56" s="2"/>
      <c r="T56" s="2" t="s">
        <v>10</v>
      </c>
      <c r="U56" s="2"/>
      <c r="V56" s="2" t="s">
        <v>10</v>
      </c>
      <c r="W56" s="2"/>
      <c r="X56" s="1">
        <v>180.4623815588778</v>
      </c>
    </row>
    <row r="57" spans="1:24" s="1" customFormat="1" ht="12.75">
      <c r="A57" s="1" t="s">
        <v>7</v>
      </c>
      <c r="B57" s="1" t="s">
        <v>16</v>
      </c>
      <c r="C57" s="5" t="s">
        <v>143</v>
      </c>
      <c r="D57" s="1" t="s">
        <v>31</v>
      </c>
      <c r="E57" s="1" t="s">
        <v>9</v>
      </c>
      <c r="F57" s="2" t="s">
        <v>10</v>
      </c>
      <c r="G57" s="4">
        <v>1631.9635181884894</v>
      </c>
      <c r="H57" s="4" t="s">
        <v>10</v>
      </c>
      <c r="I57" s="4">
        <v>3142.5527068836363</v>
      </c>
      <c r="J57" s="4" t="s">
        <v>10</v>
      </c>
      <c r="K57" s="4">
        <v>3713.923204004</v>
      </c>
      <c r="L57" s="2" t="s">
        <v>10</v>
      </c>
      <c r="M57" s="4">
        <f t="shared" si="3"/>
        <v>2829.479809692042</v>
      </c>
      <c r="N57" s="2" t="s">
        <v>10</v>
      </c>
      <c r="O57" s="2"/>
      <c r="P57" s="2" t="s">
        <v>10</v>
      </c>
      <c r="Q57" s="2"/>
      <c r="R57" s="2" t="s">
        <v>10</v>
      </c>
      <c r="S57" s="2"/>
      <c r="T57" s="2" t="s">
        <v>10</v>
      </c>
      <c r="U57" s="2"/>
      <c r="V57" s="2" t="s">
        <v>10</v>
      </c>
      <c r="W57" s="2"/>
      <c r="X57" s="1">
        <v>2829.479809692042</v>
      </c>
    </row>
    <row r="58" spans="1:24" s="1" customFormat="1" ht="12.75">
      <c r="A58" s="1" t="s">
        <v>7</v>
      </c>
      <c r="B58" s="1" t="s">
        <v>17</v>
      </c>
      <c r="C58" s="5" t="s">
        <v>143</v>
      </c>
      <c r="D58" s="1" t="s">
        <v>31</v>
      </c>
      <c r="E58" s="1" t="s">
        <v>9</v>
      </c>
      <c r="F58" s="2" t="s">
        <v>10</v>
      </c>
      <c r="G58" s="4">
        <v>10.145804941119</v>
      </c>
      <c r="H58" s="4" t="s">
        <v>10</v>
      </c>
      <c r="I58" s="4">
        <v>11.282066801879356</v>
      </c>
      <c r="J58" s="4" t="s">
        <v>10</v>
      </c>
      <c r="K58" s="4">
        <v>7.2952062935793</v>
      </c>
      <c r="L58" s="2" t="s">
        <v>10</v>
      </c>
      <c r="M58" s="4">
        <f t="shared" si="3"/>
        <v>9.574359345525885</v>
      </c>
      <c r="N58" s="2" t="s">
        <v>10</v>
      </c>
      <c r="O58" s="2"/>
      <c r="P58" s="2" t="s">
        <v>10</v>
      </c>
      <c r="Q58" s="2"/>
      <c r="R58" s="2" t="s">
        <v>10</v>
      </c>
      <c r="S58" s="2"/>
      <c r="T58" s="2" t="s">
        <v>10</v>
      </c>
      <c r="U58" s="2"/>
      <c r="V58" s="2" t="s">
        <v>10</v>
      </c>
      <c r="W58" s="2"/>
      <c r="X58" s="1">
        <v>9.574359345525886</v>
      </c>
    </row>
    <row r="59" spans="1:24" s="1" customFormat="1" ht="12.75">
      <c r="A59" s="1" t="s">
        <v>7</v>
      </c>
      <c r="B59" s="1" t="s">
        <v>18</v>
      </c>
      <c r="C59" s="5" t="s">
        <v>143</v>
      </c>
      <c r="D59" s="1" t="s">
        <v>31</v>
      </c>
      <c r="E59" s="1" t="s">
        <v>9</v>
      </c>
      <c r="F59" s="2" t="s">
        <v>10</v>
      </c>
      <c r="G59" s="4">
        <v>11.484187720585664</v>
      </c>
      <c r="H59" s="4" t="s">
        <v>10</v>
      </c>
      <c r="I59" s="4">
        <v>7.3484726295766</v>
      </c>
      <c r="J59" s="4" t="s">
        <v>10</v>
      </c>
      <c r="K59" s="4">
        <v>16.977934646875443</v>
      </c>
      <c r="L59" s="2" t="s">
        <v>10</v>
      </c>
      <c r="M59" s="4">
        <f t="shared" si="3"/>
        <v>11.93686499901257</v>
      </c>
      <c r="N59" s="2" t="s">
        <v>10</v>
      </c>
      <c r="O59" s="2"/>
      <c r="P59" s="2" t="s">
        <v>10</v>
      </c>
      <c r="Q59" s="2"/>
      <c r="R59" s="2" t="s">
        <v>10</v>
      </c>
      <c r="S59" s="2"/>
      <c r="T59" s="2" t="s">
        <v>10</v>
      </c>
      <c r="U59" s="2"/>
      <c r="V59" s="2" t="s">
        <v>10</v>
      </c>
      <c r="W59" s="2"/>
      <c r="X59" s="1">
        <v>11.93686499901257</v>
      </c>
    </row>
    <row r="60" spans="1:24" s="1" customFormat="1" ht="12.75">
      <c r="A60" s="1" t="s">
        <v>7</v>
      </c>
      <c r="B60" s="1" t="s">
        <v>19</v>
      </c>
      <c r="C60" s="5" t="s">
        <v>143</v>
      </c>
      <c r="D60" s="1" t="s">
        <v>31</v>
      </c>
      <c r="E60" s="1" t="s">
        <v>9</v>
      </c>
      <c r="F60" s="2" t="s">
        <v>10</v>
      </c>
      <c r="G60" s="4">
        <v>4243.968620051018</v>
      </c>
      <c r="H60" s="4" t="s">
        <v>10</v>
      </c>
      <c r="I60" s="4">
        <v>6311.04119951872</v>
      </c>
      <c r="J60" s="4" t="s">
        <v>10</v>
      </c>
      <c r="K60" s="4">
        <v>6720.4324643882</v>
      </c>
      <c r="L60" s="2" t="s">
        <v>10</v>
      </c>
      <c r="M60" s="4">
        <f t="shared" si="3"/>
        <v>5758.4807613193125</v>
      </c>
      <c r="N60" s="2" t="s">
        <v>10</v>
      </c>
      <c r="O60" s="2"/>
      <c r="P60" s="2" t="s">
        <v>10</v>
      </c>
      <c r="Q60" s="2"/>
      <c r="R60" s="2" t="s">
        <v>10</v>
      </c>
      <c r="S60" s="2"/>
      <c r="T60" s="2" t="s">
        <v>10</v>
      </c>
      <c r="U60" s="2"/>
      <c r="V60" s="2" t="s">
        <v>10</v>
      </c>
      <c r="W60" s="2"/>
      <c r="X60" s="1">
        <v>5758.4807613193125</v>
      </c>
    </row>
    <row r="61" spans="1:24" s="1" customFormat="1" ht="12.75">
      <c r="A61" s="1" t="s">
        <v>7</v>
      </c>
      <c r="B61" s="1" t="s">
        <v>20</v>
      </c>
      <c r="C61" s="5" t="s">
        <v>143</v>
      </c>
      <c r="D61" s="1" t="s">
        <v>31</v>
      </c>
      <c r="E61" s="1" t="s">
        <v>9</v>
      </c>
      <c r="F61" s="2" t="s">
        <v>10</v>
      </c>
      <c r="G61" s="4">
        <v>1062.0714959639374</v>
      </c>
      <c r="H61" s="4" t="s">
        <v>10</v>
      </c>
      <c r="I61" s="4">
        <v>1508.5982045424885</v>
      </c>
      <c r="J61" s="4" t="s">
        <v>10</v>
      </c>
      <c r="K61" s="4">
        <v>1711.0574761304158</v>
      </c>
      <c r="L61" s="2" t="s">
        <v>10</v>
      </c>
      <c r="M61" s="4">
        <f t="shared" si="3"/>
        <v>1427.2423922122807</v>
      </c>
      <c r="N61" s="2" t="s">
        <v>10</v>
      </c>
      <c r="O61" s="2"/>
      <c r="P61" s="2" t="s">
        <v>10</v>
      </c>
      <c r="Q61" s="2"/>
      <c r="R61" s="2" t="s">
        <v>10</v>
      </c>
      <c r="S61" s="2"/>
      <c r="T61" s="2" t="s">
        <v>10</v>
      </c>
      <c r="U61" s="2"/>
      <c r="V61" s="2" t="s">
        <v>10</v>
      </c>
      <c r="W61" s="2"/>
      <c r="X61" s="1">
        <v>1427.2423922122805</v>
      </c>
    </row>
    <row r="62" spans="1:24" s="1" customFormat="1" ht="12.75">
      <c r="A62" s="1" t="s">
        <v>7</v>
      </c>
      <c r="B62" s="1" t="s">
        <v>21</v>
      </c>
      <c r="C62" s="5" t="s">
        <v>149</v>
      </c>
      <c r="D62" s="1" t="s">
        <v>31</v>
      </c>
      <c r="E62" s="1" t="s">
        <v>9</v>
      </c>
      <c r="F62" s="2" t="s">
        <v>10</v>
      </c>
      <c r="G62" s="4">
        <v>200.5342262996942</v>
      </c>
      <c r="H62" s="4" t="s">
        <v>10</v>
      </c>
      <c r="I62" s="4">
        <v>191.5760714557472</v>
      </c>
      <c r="J62" s="4" t="s">
        <v>10</v>
      </c>
      <c r="K62" s="4">
        <v>262.63043832808233</v>
      </c>
      <c r="L62" s="2" t="s">
        <v>10</v>
      </c>
      <c r="M62" s="4">
        <f t="shared" si="3"/>
        <v>218.24691202784126</v>
      </c>
      <c r="N62" s="2" t="s">
        <v>10</v>
      </c>
      <c r="O62" s="2"/>
      <c r="P62" s="2" t="s">
        <v>10</v>
      </c>
      <c r="Q62" s="2"/>
      <c r="R62" s="2" t="s">
        <v>10</v>
      </c>
      <c r="S62" s="2"/>
      <c r="T62" s="2" t="s">
        <v>10</v>
      </c>
      <c r="U62" s="2"/>
      <c r="V62" s="2" t="s">
        <v>10</v>
      </c>
      <c r="W62" s="2"/>
      <c r="X62" s="1">
        <v>218.24691202784126</v>
      </c>
    </row>
    <row r="63" spans="1:24" s="1" customFormat="1" ht="12.75">
      <c r="A63" s="1" t="s">
        <v>7</v>
      </c>
      <c r="B63" s="1" t="s">
        <v>22</v>
      </c>
      <c r="C63" s="5" t="s">
        <v>143</v>
      </c>
      <c r="D63" s="1" t="s">
        <v>31</v>
      </c>
      <c r="E63" s="1" t="s">
        <v>9</v>
      </c>
      <c r="F63" s="2" t="s">
        <v>10</v>
      </c>
      <c r="G63" s="4">
        <v>7684.9075724219865</v>
      </c>
      <c r="H63" s="4" t="s">
        <v>10</v>
      </c>
      <c r="I63" s="4">
        <v>11282.066801879355</v>
      </c>
      <c r="J63" s="4" t="s">
        <v>10</v>
      </c>
      <c r="K63" s="4">
        <v>11053.342869059532</v>
      </c>
      <c r="L63" s="2" t="s">
        <v>10</v>
      </c>
      <c r="M63" s="4">
        <f t="shared" si="3"/>
        <v>10006.772414453624</v>
      </c>
      <c r="N63" s="2" t="s">
        <v>10</v>
      </c>
      <c r="O63" s="2"/>
      <c r="P63" s="2" t="s">
        <v>10</v>
      </c>
      <c r="Q63" s="2"/>
      <c r="R63" s="2" t="s">
        <v>10</v>
      </c>
      <c r="S63" s="2"/>
      <c r="T63" s="2" t="s">
        <v>10</v>
      </c>
      <c r="U63" s="2"/>
      <c r="V63" s="2" t="s">
        <v>10</v>
      </c>
      <c r="W63" s="2"/>
      <c r="X63" s="1">
        <v>10006.772414453624</v>
      </c>
    </row>
    <row r="64" spans="1:24" s="1" customFormat="1" ht="12.75">
      <c r="A64" s="1" t="s">
        <v>7</v>
      </c>
      <c r="B64" s="1" t="s">
        <v>23</v>
      </c>
      <c r="C64" s="5" t="s">
        <v>143</v>
      </c>
      <c r="D64" s="1" t="s">
        <v>31</v>
      </c>
      <c r="E64" s="1" t="s">
        <v>9</v>
      </c>
      <c r="F64" s="2" t="s">
        <v>10</v>
      </c>
      <c r="G64" s="4">
        <v>41355.16441276164</v>
      </c>
      <c r="H64" s="4" t="s">
        <v>10</v>
      </c>
      <c r="I64" s="4">
        <v>39502.36301493275</v>
      </c>
      <c r="J64" s="4" t="s">
        <v>10</v>
      </c>
      <c r="K64" s="4">
        <v>26348.07446383459</v>
      </c>
      <c r="L64" s="2" t="s">
        <v>10</v>
      </c>
      <c r="M64" s="4">
        <f>AVERAGE(G64,I64,K64)</f>
        <v>35735.20063050966</v>
      </c>
      <c r="N64" s="2" t="s">
        <v>10</v>
      </c>
      <c r="O64" s="2"/>
      <c r="P64" s="2" t="s">
        <v>10</v>
      </c>
      <c r="Q64" s="2"/>
      <c r="R64" s="2" t="s">
        <v>10</v>
      </c>
      <c r="S64" s="2"/>
      <c r="T64" s="2" t="s">
        <v>10</v>
      </c>
      <c r="U64" s="2"/>
      <c r="V64" s="2" t="s">
        <v>10</v>
      </c>
      <c r="W64" s="2"/>
      <c r="X64" s="1">
        <v>35735.200630509666</v>
      </c>
    </row>
    <row r="65" spans="1:24" s="1" customFormat="1" ht="12.75">
      <c r="A65" s="1" t="s">
        <v>7</v>
      </c>
      <c r="B65" s="1" t="s">
        <v>24</v>
      </c>
      <c r="C65" s="5" t="s">
        <v>143</v>
      </c>
      <c r="D65" s="1" t="s">
        <v>31</v>
      </c>
      <c r="E65" s="1" t="s">
        <v>9</v>
      </c>
      <c r="F65" s="2" t="s">
        <v>10</v>
      </c>
      <c r="G65" s="4">
        <v>2.1586819023657267</v>
      </c>
      <c r="H65" s="4" t="s">
        <v>10</v>
      </c>
      <c r="I65" s="4">
        <v>2.03163655053</v>
      </c>
      <c r="J65" s="4" t="s">
        <v>10</v>
      </c>
      <c r="K65" s="4">
        <v>2.033815087906954</v>
      </c>
      <c r="L65" s="2" t="s">
        <v>10</v>
      </c>
      <c r="M65" s="4">
        <f>AVERAGE(G65,I65,K65)</f>
        <v>2.07471118026756</v>
      </c>
      <c r="N65" s="2" t="s">
        <v>10</v>
      </c>
      <c r="O65" s="2"/>
      <c r="P65" s="2" t="s">
        <v>10</v>
      </c>
      <c r="Q65" s="2"/>
      <c r="R65" s="2" t="s">
        <v>10</v>
      </c>
      <c r="S65" s="2"/>
      <c r="T65" s="2" t="s">
        <v>10</v>
      </c>
      <c r="U65" s="2"/>
      <c r="V65" s="2" t="s">
        <v>10</v>
      </c>
      <c r="W65" s="2"/>
      <c r="X65" s="1">
        <v>2.07471118026756</v>
      </c>
    </row>
    <row r="66" spans="1:24" s="1" customFormat="1" ht="12.75">
      <c r="A66" s="1" t="s">
        <v>7</v>
      </c>
      <c r="B66" s="1" t="s">
        <v>25</v>
      </c>
      <c r="C66" s="5" t="s">
        <v>143</v>
      </c>
      <c r="D66" s="1" t="s">
        <v>31</v>
      </c>
      <c r="E66" s="1" t="s">
        <v>9</v>
      </c>
      <c r="F66" s="2" t="s">
        <v>11</v>
      </c>
      <c r="G66" s="4">
        <v>0.086347276094629</v>
      </c>
      <c r="H66" s="4" t="s">
        <v>11</v>
      </c>
      <c r="I66" s="4">
        <v>0.08645261917148933</v>
      </c>
      <c r="J66" s="4" t="s">
        <v>11</v>
      </c>
      <c r="K66" s="4">
        <v>0.08842674295247627</v>
      </c>
      <c r="L66" s="2">
        <v>100</v>
      </c>
      <c r="M66" s="4">
        <f>AVERAGE(G66,I66,K66)</f>
        <v>0.08707554607286487</v>
      </c>
      <c r="N66" s="2" t="s">
        <v>10</v>
      </c>
      <c r="O66" s="2"/>
      <c r="P66" s="2" t="s">
        <v>10</v>
      </c>
      <c r="Q66" s="2"/>
      <c r="R66" s="2" t="s">
        <v>10</v>
      </c>
      <c r="S66" s="2"/>
      <c r="T66" s="2" t="s">
        <v>10</v>
      </c>
      <c r="U66" s="2"/>
      <c r="V66" s="2" t="s">
        <v>10</v>
      </c>
      <c r="W66" s="2"/>
      <c r="X66" s="1">
        <v>0.08707554607286487</v>
      </c>
    </row>
    <row r="67" spans="2:23" s="1" customFormat="1" ht="12.75">
      <c r="B67" s="1" t="s">
        <v>45</v>
      </c>
      <c r="C67" s="5" t="s">
        <v>143</v>
      </c>
      <c r="D67" s="1" t="s">
        <v>31</v>
      </c>
      <c r="E67" s="1" t="s">
        <v>9</v>
      </c>
      <c r="F67" s="2"/>
      <c r="G67" s="4">
        <f>G60+G63</f>
        <v>11928.876192473004</v>
      </c>
      <c r="H67" s="4"/>
      <c r="I67" s="4">
        <f>I60+I63</f>
        <v>17593.108001398075</v>
      </c>
      <c r="J67" s="4"/>
      <c r="K67" s="4">
        <f>K60+K63</f>
        <v>17773.77533344773</v>
      </c>
      <c r="L67" s="2"/>
      <c r="M67" s="4">
        <f>AVERAGE(G67,I67,K67)</f>
        <v>15765.253175772938</v>
      </c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s="1" customFormat="1" ht="12.75">
      <c r="B68" s="1" t="s">
        <v>46</v>
      </c>
      <c r="C68" s="5" t="s">
        <v>143</v>
      </c>
      <c r="D68" s="1" t="s">
        <v>31</v>
      </c>
      <c r="E68" s="1" t="s">
        <v>9</v>
      </c>
      <c r="F68" s="2"/>
      <c r="G68" s="4">
        <f>G57+G59+G61</f>
        <v>2705.519201873012</v>
      </c>
      <c r="H68" s="4"/>
      <c r="I68" s="4">
        <f>I57+I59+I61</f>
        <v>4658.499384055702</v>
      </c>
      <c r="J68" s="4"/>
      <c r="K68" s="4">
        <f>K57+K59+K61</f>
        <v>5441.9586147812915</v>
      </c>
      <c r="L68" s="2"/>
      <c r="M68" s="4">
        <f>AVERAGE(G68,I68,K68)</f>
        <v>4268.659066903335</v>
      </c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7:63" s="1" customFormat="1" ht="12.75"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</row>
    <row r="70" spans="2:63" s="1" customFormat="1" ht="12.75">
      <c r="B70" s="1" t="s">
        <v>87</v>
      </c>
      <c r="C70" s="1" t="s">
        <v>28</v>
      </c>
      <c r="D70" s="1" t="s">
        <v>142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</row>
    <row r="71" spans="2:63" s="1" customFormat="1" ht="12.75">
      <c r="B71" s="22" t="s">
        <v>144</v>
      </c>
      <c r="C71" s="22"/>
      <c r="D71" s="22" t="s">
        <v>42</v>
      </c>
      <c r="G71" s="4">
        <v>16684</v>
      </c>
      <c r="H71" s="4"/>
      <c r="I71" s="4">
        <v>17092</v>
      </c>
      <c r="J71" s="4"/>
      <c r="K71" s="4">
        <v>17331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</row>
    <row r="72" spans="2:63" s="1" customFormat="1" ht="12.75">
      <c r="B72" s="22" t="s">
        <v>145</v>
      </c>
      <c r="C72" s="22"/>
      <c r="D72" s="22" t="s">
        <v>43</v>
      </c>
      <c r="G72" s="4">
        <v>6</v>
      </c>
      <c r="H72" s="4"/>
      <c r="I72" s="4">
        <v>6.1</v>
      </c>
      <c r="J72" s="4"/>
      <c r="K72" s="4">
        <v>6.4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</row>
    <row r="73" spans="2:63" s="1" customFormat="1" ht="12.75">
      <c r="B73" s="22" t="s">
        <v>146</v>
      </c>
      <c r="C73" s="22"/>
      <c r="D73" s="22" t="s">
        <v>43</v>
      </c>
      <c r="G73" s="4">
        <v>55.75</v>
      </c>
      <c r="H73" s="4"/>
      <c r="I73" s="4">
        <v>55.1</v>
      </c>
      <c r="J73" s="4"/>
      <c r="K73" s="4">
        <v>54.48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2:63" s="1" customFormat="1" ht="12.75">
      <c r="B74" s="22" t="s">
        <v>147</v>
      </c>
      <c r="C74" s="22"/>
      <c r="D74" s="22" t="s">
        <v>148</v>
      </c>
      <c r="G74" s="4">
        <v>186</v>
      </c>
      <c r="H74" s="4"/>
      <c r="I74" s="4">
        <v>186</v>
      </c>
      <c r="J74" s="4"/>
      <c r="K74" s="4">
        <v>186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</row>
    <row r="75" spans="7:63" s="1" customFormat="1" ht="12.75"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</row>
    <row r="76" spans="2:63" s="1" customFormat="1" ht="12.75">
      <c r="B76" s="1" t="s">
        <v>87</v>
      </c>
      <c r="C76" s="1" t="s">
        <v>33</v>
      </c>
      <c r="D76" s="1" t="s">
        <v>143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</row>
    <row r="77" spans="2:63" s="1" customFormat="1" ht="12.75">
      <c r="B77" s="22" t="s">
        <v>144</v>
      </c>
      <c r="C77" s="22"/>
      <c r="D77" s="22" t="s">
        <v>42</v>
      </c>
      <c r="G77" s="4">
        <v>17466</v>
      </c>
      <c r="H77" s="4"/>
      <c r="I77" s="4">
        <v>18169</v>
      </c>
      <c r="J77" s="4"/>
      <c r="K77" s="4">
        <v>17921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</row>
    <row r="78" spans="2:63" s="1" customFormat="1" ht="12.75">
      <c r="B78" s="22" t="s">
        <v>145</v>
      </c>
      <c r="C78" s="22"/>
      <c r="D78" s="22" t="s">
        <v>43</v>
      </c>
      <c r="G78" s="4">
        <v>6</v>
      </c>
      <c r="H78" s="4"/>
      <c r="I78" s="4">
        <v>6.2</v>
      </c>
      <c r="J78" s="4"/>
      <c r="K78" s="4">
        <v>6.4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</row>
    <row r="79" spans="2:63" s="1" customFormat="1" ht="12.75">
      <c r="B79" s="22" t="s">
        <v>146</v>
      </c>
      <c r="C79" s="22"/>
      <c r="D79" s="22" t="s">
        <v>43</v>
      </c>
      <c r="G79" s="4">
        <v>55.49</v>
      </c>
      <c r="H79" s="4"/>
      <c r="I79" s="4">
        <v>54.55</v>
      </c>
      <c r="J79" s="4"/>
      <c r="K79" s="4">
        <v>54.21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</row>
    <row r="80" spans="2:63" s="1" customFormat="1" ht="12.75">
      <c r="B80" s="22" t="s">
        <v>147</v>
      </c>
      <c r="C80" s="22"/>
      <c r="D80" s="22" t="s">
        <v>148</v>
      </c>
      <c r="G80" s="4">
        <v>186</v>
      </c>
      <c r="H80" s="4"/>
      <c r="I80" s="4">
        <v>186</v>
      </c>
      <c r="J80" s="4"/>
      <c r="K80" s="4">
        <v>186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</row>
    <row r="82" spans="2:4" ht="12.75">
      <c r="B82" s="1" t="s">
        <v>87</v>
      </c>
      <c r="C82" s="1" t="s">
        <v>32</v>
      </c>
      <c r="D82" t="s">
        <v>149</v>
      </c>
    </row>
    <row r="83" spans="2:63" s="1" customFormat="1" ht="12.75">
      <c r="B83" s="22" t="s">
        <v>144</v>
      </c>
      <c r="C83" s="22"/>
      <c r="D83" s="22" t="s">
        <v>42</v>
      </c>
      <c r="G83" s="4">
        <v>16749</v>
      </c>
      <c r="H83" s="4"/>
      <c r="I83" s="4">
        <v>16475</v>
      </c>
      <c r="J83" s="4"/>
      <c r="K83" s="4">
        <v>16723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</row>
    <row r="84" spans="2:63" s="1" customFormat="1" ht="12.75">
      <c r="B84" s="22" t="s">
        <v>145</v>
      </c>
      <c r="C84" s="22"/>
      <c r="D84" s="22" t="s">
        <v>43</v>
      </c>
      <c r="G84" s="4">
        <v>6</v>
      </c>
      <c r="H84" s="4"/>
      <c r="I84" s="4">
        <v>6.1</v>
      </c>
      <c r="J84" s="4"/>
      <c r="K84" s="4">
        <v>6.4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</row>
    <row r="85" spans="1:63" s="1" customFormat="1" ht="12.75">
      <c r="A85" s="1" t="s">
        <v>7</v>
      </c>
      <c r="B85" s="22" t="s">
        <v>146</v>
      </c>
      <c r="C85" s="22"/>
      <c r="D85" s="22" t="s">
        <v>43</v>
      </c>
      <c r="G85" s="4">
        <v>56.01</v>
      </c>
      <c r="H85" s="4"/>
      <c r="I85" s="4">
        <v>55.94</v>
      </c>
      <c r="J85" s="4"/>
      <c r="K85" s="4">
        <v>54.61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</row>
    <row r="86" spans="2:63" s="1" customFormat="1" ht="12.75">
      <c r="B86" s="22" t="s">
        <v>147</v>
      </c>
      <c r="C86" s="22"/>
      <c r="D86" s="22" t="s">
        <v>148</v>
      </c>
      <c r="G86" s="4">
        <v>186</v>
      </c>
      <c r="H86" s="4"/>
      <c r="I86" s="4">
        <v>186</v>
      </c>
      <c r="J86" s="4"/>
      <c r="K86" s="4">
        <v>185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</row>
    <row r="87" spans="7:63" s="1" customFormat="1" ht="12.75"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</row>
    <row r="88" spans="1:57" s="5" customFormat="1" ht="12.75">
      <c r="A88" s="5" t="s">
        <v>7</v>
      </c>
      <c r="B88" s="5" t="s">
        <v>92</v>
      </c>
      <c r="C88" s="5" t="s">
        <v>177</v>
      </c>
      <c r="D88" s="5" t="s">
        <v>43</v>
      </c>
      <c r="G88" s="6">
        <v>99.9998</v>
      </c>
      <c r="H88" s="6"/>
      <c r="I88" s="6">
        <v>99.9999</v>
      </c>
      <c r="J88" s="6"/>
      <c r="K88" s="6">
        <v>99.9999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</row>
    <row r="89" spans="1:57" s="5" customFormat="1" ht="12.75">
      <c r="A89" s="5" t="s">
        <v>7</v>
      </c>
      <c r="B89" s="5" t="s">
        <v>93</v>
      </c>
      <c r="C89" s="5" t="s">
        <v>177</v>
      </c>
      <c r="D89" s="5" t="s">
        <v>43</v>
      </c>
      <c r="G89" s="6">
        <v>99.9998</v>
      </c>
      <c r="H89" s="6"/>
      <c r="I89" s="6">
        <v>99.9999</v>
      </c>
      <c r="J89" s="6"/>
      <c r="K89" s="6">
        <v>99.9999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</row>
    <row r="90" spans="1:57" s="5" customFormat="1" ht="12.75">
      <c r="A90" s="5" t="s">
        <v>7</v>
      </c>
      <c r="B90" s="5" t="s">
        <v>94</v>
      </c>
      <c r="C90" s="5" t="s">
        <v>177</v>
      </c>
      <c r="D90" s="5" t="s">
        <v>43</v>
      </c>
      <c r="G90" s="6">
        <v>99.999</v>
      </c>
      <c r="H90" s="6"/>
      <c r="I90" s="6">
        <v>99.9992</v>
      </c>
      <c r="J90" s="6"/>
      <c r="K90" s="6">
        <v>99.9987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79"/>
  <sheetViews>
    <sheetView workbookViewId="0" topLeftCell="B1">
      <selection activeCell="J25" sqref="J25"/>
    </sheetView>
  </sheetViews>
  <sheetFormatPr defaultColWidth="9.140625" defaultRowHeight="12.75"/>
  <cols>
    <col min="1" max="1" width="3.00390625" style="5" hidden="1" customWidth="1"/>
    <col min="2" max="2" width="25.140625" style="5" customWidth="1"/>
    <col min="3" max="3" width="3.28125" style="5" customWidth="1"/>
    <col min="4" max="4" width="9.00390625" style="5" customWidth="1"/>
    <col min="5" max="5" width="2.00390625" style="5" customWidth="1"/>
    <col min="6" max="6" width="9.28125" style="5" bestFit="1" customWidth="1"/>
    <col min="7" max="7" width="1.8515625" style="5" customWidth="1"/>
    <col min="8" max="8" width="9.28125" style="5" bestFit="1" customWidth="1"/>
    <col min="9" max="9" width="2.140625" style="5" customWidth="1"/>
    <col min="10" max="10" width="9.28125" style="5" bestFit="1" customWidth="1"/>
    <col min="11" max="11" width="2.00390625" style="5" customWidth="1"/>
    <col min="12" max="12" width="7.00390625" style="5" bestFit="1" customWidth="1"/>
    <col min="13" max="13" width="1.57421875" style="5" customWidth="1"/>
    <col min="14" max="14" width="7.00390625" style="5" bestFit="1" customWidth="1"/>
    <col min="15" max="15" width="1.7109375" style="5" customWidth="1"/>
    <col min="16" max="16" width="7.00390625" style="5" bestFit="1" customWidth="1"/>
    <col min="17" max="17" width="1.8515625" style="5" customWidth="1"/>
    <col min="18" max="18" width="9.57421875" style="5" bestFit="1" customWidth="1"/>
    <col min="19" max="19" width="2.140625" style="5" customWidth="1"/>
    <col min="20" max="20" width="9.8515625" style="5" customWidth="1"/>
    <col min="21" max="21" width="2.421875" style="5" customWidth="1"/>
    <col min="22" max="22" width="10.28125" style="5" customWidth="1"/>
    <col min="23" max="23" width="2.28125" style="5" customWidth="1"/>
    <col min="24" max="24" width="9.140625" style="5" customWidth="1"/>
    <col min="25" max="25" width="2.00390625" style="5" customWidth="1"/>
    <col min="26" max="26" width="9.140625" style="5" customWidth="1"/>
    <col min="27" max="27" width="2.140625" style="5" customWidth="1"/>
    <col min="28" max="28" width="9.140625" style="5" customWidth="1"/>
    <col min="29" max="29" width="2.421875" style="5" customWidth="1"/>
    <col min="30" max="30" width="9.140625" style="5" customWidth="1"/>
    <col min="31" max="31" width="2.140625" style="5" customWidth="1"/>
    <col min="32" max="16384" width="9.140625" style="5" customWidth="1"/>
  </cols>
  <sheetData>
    <row r="1" ht="12.75">
      <c r="B1" s="7" t="s">
        <v>102</v>
      </c>
    </row>
    <row r="5" spans="2:32" ht="12.75">
      <c r="B5" s="7" t="s">
        <v>0</v>
      </c>
      <c r="C5" s="7"/>
      <c r="F5" s="21" t="s">
        <v>1</v>
      </c>
      <c r="G5" s="21"/>
      <c r="H5" s="21" t="s">
        <v>5</v>
      </c>
      <c r="I5" s="21"/>
      <c r="J5" s="21" t="s">
        <v>6</v>
      </c>
      <c r="K5" s="21"/>
      <c r="L5" s="21" t="s">
        <v>1</v>
      </c>
      <c r="M5" s="21"/>
      <c r="N5" s="21" t="s">
        <v>5</v>
      </c>
      <c r="O5" s="21"/>
      <c r="P5" s="21" t="s">
        <v>6</v>
      </c>
      <c r="Q5" s="21"/>
      <c r="R5" s="21" t="s">
        <v>1</v>
      </c>
      <c r="S5" s="21"/>
      <c r="T5" s="21" t="s">
        <v>5</v>
      </c>
      <c r="U5" s="21"/>
      <c r="V5" s="21" t="s">
        <v>6</v>
      </c>
      <c r="W5" s="21"/>
      <c r="X5" s="21" t="s">
        <v>40</v>
      </c>
      <c r="Z5" s="21" t="s">
        <v>1</v>
      </c>
      <c r="AA5" s="21"/>
      <c r="AB5" s="21" t="s">
        <v>5</v>
      </c>
      <c r="AC5" s="21"/>
      <c r="AD5" s="21" t="s">
        <v>6</v>
      </c>
      <c r="AE5" s="21"/>
      <c r="AF5" s="21" t="s">
        <v>40</v>
      </c>
    </row>
    <row r="7" spans="2:24" ht="12.75">
      <c r="B7" s="5" t="s">
        <v>165</v>
      </c>
      <c r="F7" s="5" t="s">
        <v>168</v>
      </c>
      <c r="H7" s="5" t="s">
        <v>168</v>
      </c>
      <c r="J7" s="5" t="s">
        <v>168</v>
      </c>
      <c r="L7" s="5" t="s">
        <v>170</v>
      </c>
      <c r="N7" s="5" t="s">
        <v>170</v>
      </c>
      <c r="P7" s="5" t="s">
        <v>170</v>
      </c>
      <c r="R7" s="5" t="s">
        <v>171</v>
      </c>
      <c r="T7" s="5" t="s">
        <v>171</v>
      </c>
      <c r="V7" s="5" t="s">
        <v>171</v>
      </c>
      <c r="X7" s="5" t="s">
        <v>171</v>
      </c>
    </row>
    <row r="8" spans="2:24" ht="12.75">
      <c r="B8" s="5" t="s">
        <v>166</v>
      </c>
      <c r="F8" s="5" t="s">
        <v>169</v>
      </c>
      <c r="H8" s="5" t="s">
        <v>169</v>
      </c>
      <c r="J8" s="5" t="s">
        <v>169</v>
      </c>
      <c r="L8" s="5" t="s">
        <v>169</v>
      </c>
      <c r="N8" s="5" t="s">
        <v>169</v>
      </c>
      <c r="P8" s="5" t="s">
        <v>169</v>
      </c>
      <c r="R8" s="5" t="s">
        <v>39</v>
      </c>
      <c r="T8" s="5" t="s">
        <v>39</v>
      </c>
      <c r="V8" s="5" t="s">
        <v>39</v>
      </c>
      <c r="X8" s="5" t="s">
        <v>39</v>
      </c>
    </row>
    <row r="9" spans="2:32" ht="12.75">
      <c r="B9" s="5" t="s">
        <v>172</v>
      </c>
      <c r="R9" s="5" t="s">
        <v>39</v>
      </c>
      <c r="T9" s="5" t="s">
        <v>39</v>
      </c>
      <c r="V9" s="5" t="s">
        <v>39</v>
      </c>
      <c r="X9" s="5" t="s">
        <v>39</v>
      </c>
      <c r="Z9" s="5" t="s">
        <v>173</v>
      </c>
      <c r="AB9" s="5" t="s">
        <v>173</v>
      </c>
      <c r="AD9" s="5" t="s">
        <v>173</v>
      </c>
      <c r="AF9" s="5" t="s">
        <v>173</v>
      </c>
    </row>
    <row r="10" spans="2:24" ht="12.75">
      <c r="B10" s="5" t="s">
        <v>167</v>
      </c>
      <c r="F10" s="5" t="s">
        <v>34</v>
      </c>
      <c r="L10" s="5" t="s">
        <v>35</v>
      </c>
      <c r="R10" s="5" t="s">
        <v>39</v>
      </c>
      <c r="T10" s="5" t="s">
        <v>39</v>
      </c>
      <c r="V10" s="5" t="s">
        <v>39</v>
      </c>
      <c r="X10" s="5" t="s">
        <v>39</v>
      </c>
    </row>
    <row r="11" spans="1:16" ht="12.75">
      <c r="A11" s="5" t="s">
        <v>0</v>
      </c>
      <c r="B11" s="5" t="s">
        <v>2</v>
      </c>
      <c r="D11" s="5" t="s">
        <v>37</v>
      </c>
      <c r="F11" s="6">
        <v>20.8</v>
      </c>
      <c r="G11" s="6"/>
      <c r="H11" s="6">
        <v>20.8</v>
      </c>
      <c r="I11" s="6"/>
      <c r="J11" s="6">
        <v>19.2</v>
      </c>
      <c r="K11" s="6"/>
      <c r="L11" s="6"/>
      <c r="M11" s="6"/>
      <c r="N11" s="6"/>
      <c r="O11" s="6"/>
      <c r="P11" s="6"/>
    </row>
    <row r="12" spans="1:16" ht="12.75">
      <c r="A12" s="5" t="s">
        <v>0</v>
      </c>
      <c r="B12" s="5" t="s">
        <v>4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24" ht="12.75">
      <c r="A13" s="5" t="s">
        <v>0</v>
      </c>
      <c r="B13" s="5" t="s">
        <v>3</v>
      </c>
      <c r="D13" s="5" t="s">
        <v>37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X13" s="5">
        <v>7440</v>
      </c>
    </row>
    <row r="14" spans="2:22" ht="12.75">
      <c r="B14" s="5" t="s">
        <v>36</v>
      </c>
      <c r="D14" s="5" t="s">
        <v>37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R14" s="8">
        <v>1115.024</v>
      </c>
      <c r="S14" s="8"/>
      <c r="T14" s="8">
        <v>1102.78</v>
      </c>
      <c r="U14" s="8"/>
      <c r="V14" s="8">
        <v>1024.898</v>
      </c>
    </row>
    <row r="15" spans="6:16" ht="12.7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24" ht="12.75">
      <c r="B16" s="5" t="s">
        <v>41</v>
      </c>
      <c r="D16" s="5" t="s">
        <v>42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R16" s="5">
        <f>'emiss 2'!G18</f>
        <v>18717</v>
      </c>
      <c r="T16" s="5">
        <f>'emiss 2'!I18</f>
        <v>17670</v>
      </c>
      <c r="V16" s="5">
        <f>'emiss 2'!K18</f>
        <v>17178</v>
      </c>
      <c r="X16" s="5">
        <f>AVERAGE(V16,T16,R16)</f>
        <v>17855</v>
      </c>
    </row>
    <row r="17" spans="2:24" ht="12.75">
      <c r="B17" s="5" t="s">
        <v>27</v>
      </c>
      <c r="D17" s="5" t="s">
        <v>43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R17" s="5">
        <f>'emiss 2'!G19</f>
        <v>9</v>
      </c>
      <c r="T17" s="5">
        <f>'emiss 2'!I19</f>
        <v>7.5</v>
      </c>
      <c r="V17" s="5">
        <f>'emiss 2'!K19</f>
        <v>7</v>
      </c>
      <c r="X17" s="8">
        <f>AVERAGE(V17,T17,R17)</f>
        <v>7.833333333333333</v>
      </c>
    </row>
    <row r="18" spans="6:16" ht="12.75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24" ht="12.75">
      <c r="B19" s="22" t="s">
        <v>176</v>
      </c>
      <c r="C19" s="22"/>
      <c r="D19" s="22" t="s">
        <v>175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R19" s="27">
        <f>R16/9000*60*(21-R17)/21</f>
        <v>71.30285714285715</v>
      </c>
      <c r="T19" s="27">
        <f>T16/9000*60*(21-T17)/21</f>
        <v>75.72857142857143</v>
      </c>
      <c r="V19" s="27">
        <f>V16/9000*60*(21-V17)/21</f>
        <v>76.34666666666668</v>
      </c>
      <c r="X19" s="27">
        <f>X16/9000*60*(21-X17)/21</f>
        <v>74.6320105820106</v>
      </c>
    </row>
    <row r="20" spans="6:16" ht="12.75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ht="12.75">
      <c r="B21" s="26" t="s">
        <v>174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32" ht="12.75">
      <c r="B22" s="5" t="s">
        <v>3</v>
      </c>
      <c r="D22" s="5" t="s">
        <v>44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X22" s="5">
        <f>X13*454/60/0.0283/X16*(21-7)/(21-X17)*1000</f>
        <v>118463.19532132824</v>
      </c>
      <c r="AF22" s="5">
        <f>X22</f>
        <v>118463.19532132824</v>
      </c>
    </row>
    <row r="23" spans="2:32" ht="12.75">
      <c r="B23" s="5" t="s">
        <v>36</v>
      </c>
      <c r="D23" s="5" t="s">
        <v>31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R23" s="5">
        <f>R14*454/60/0.0283/R16*(21-7)/(21-R17)*1000000</f>
        <v>18582876.11192427</v>
      </c>
      <c r="T23" s="5">
        <f>T14*454/60/0.0283/T16*(21-7)/(21-T17)*1000000</f>
        <v>17304727.53928959</v>
      </c>
      <c r="V23" s="5">
        <f>V14*454/60/0.0283/V16*(21-7)/(21-V17)*1000000</f>
        <v>15952406.733843833</v>
      </c>
      <c r="X23" s="5">
        <f>AVERAGE(V23,T23,R23)</f>
        <v>17280003.461685896</v>
      </c>
      <c r="Z23" s="5">
        <f>R23</f>
        <v>18582876.11192427</v>
      </c>
      <c r="AB23" s="5">
        <f>T23</f>
        <v>17304727.53928959</v>
      </c>
      <c r="AD23" s="5">
        <f>V23</f>
        <v>15952406.733843833</v>
      </c>
      <c r="AF23" s="5">
        <f>X23</f>
        <v>17280003.461685896</v>
      </c>
    </row>
    <row r="24" spans="6:16" ht="12.7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6:16" ht="12.7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24" ht="12.75">
      <c r="B26" s="7" t="s">
        <v>14</v>
      </c>
      <c r="C26" s="7"/>
      <c r="F26" s="21" t="s">
        <v>1</v>
      </c>
      <c r="G26" s="21"/>
      <c r="H26" s="21" t="s">
        <v>5</v>
      </c>
      <c r="I26" s="21"/>
      <c r="J26" s="21" t="s">
        <v>6</v>
      </c>
      <c r="K26" s="21"/>
      <c r="L26" s="21" t="s">
        <v>1</v>
      </c>
      <c r="M26" s="21"/>
      <c r="N26" s="21" t="s">
        <v>5</v>
      </c>
      <c r="O26" s="21"/>
      <c r="P26" s="21" t="s">
        <v>6</v>
      </c>
      <c r="Q26" s="21"/>
      <c r="R26" s="21" t="s">
        <v>1</v>
      </c>
      <c r="S26" s="21"/>
      <c r="T26" s="21" t="s">
        <v>5</v>
      </c>
      <c r="U26" s="21"/>
      <c r="V26" s="21" t="s">
        <v>6</v>
      </c>
      <c r="W26" s="21"/>
      <c r="X26" s="21" t="s">
        <v>40</v>
      </c>
    </row>
    <row r="27" spans="6:16" ht="12.75"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24" ht="12.75">
      <c r="B28" s="5" t="s">
        <v>165</v>
      </c>
      <c r="R28" s="5" t="s">
        <v>168</v>
      </c>
      <c r="T28" s="5" t="s">
        <v>168</v>
      </c>
      <c r="V28" s="5" t="s">
        <v>168</v>
      </c>
      <c r="X28" s="5" t="s">
        <v>168</v>
      </c>
    </row>
    <row r="29" spans="2:24" ht="12.75">
      <c r="B29" s="5" t="s">
        <v>166</v>
      </c>
      <c r="R29" s="5" t="s">
        <v>39</v>
      </c>
      <c r="T29" s="5" t="s">
        <v>39</v>
      </c>
      <c r="V29" s="5" t="s">
        <v>39</v>
      </c>
      <c r="X29" s="5" t="s">
        <v>39</v>
      </c>
    </row>
    <row r="30" spans="2:24" ht="12.75">
      <c r="B30" s="5" t="s">
        <v>172</v>
      </c>
      <c r="R30" s="5" t="s">
        <v>39</v>
      </c>
      <c r="T30" s="5" t="s">
        <v>39</v>
      </c>
      <c r="V30" s="5" t="s">
        <v>39</v>
      </c>
      <c r="X30" s="5" t="s">
        <v>39</v>
      </c>
    </row>
    <row r="31" spans="2:24" ht="12.75">
      <c r="B31" s="5" t="s">
        <v>167</v>
      </c>
      <c r="F31" s="5" t="s">
        <v>34</v>
      </c>
      <c r="L31" s="5" t="s">
        <v>35</v>
      </c>
      <c r="R31" s="5" t="s">
        <v>39</v>
      </c>
      <c r="T31" s="5" t="s">
        <v>39</v>
      </c>
      <c r="V31" s="5" t="s">
        <v>39</v>
      </c>
      <c r="X31" s="5" t="s">
        <v>39</v>
      </c>
    </row>
    <row r="32" spans="2:24" ht="12.75">
      <c r="B32" s="5" t="s">
        <v>3</v>
      </c>
      <c r="D32" s="5" t="s">
        <v>37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X32" s="5">
        <v>280.5</v>
      </c>
    </row>
    <row r="33" spans="1:22" ht="12.75">
      <c r="A33" s="5" t="s">
        <v>14</v>
      </c>
      <c r="B33" s="5" t="s">
        <v>36</v>
      </c>
      <c r="D33" s="5" t="s">
        <v>37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R33" s="5">
        <v>90.034</v>
      </c>
      <c r="T33" s="5">
        <v>96.514</v>
      </c>
      <c r="V33" s="5">
        <v>91.165</v>
      </c>
    </row>
    <row r="34" spans="6:16" ht="12.75"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24" ht="12.75">
      <c r="B35" s="5" t="s">
        <v>41</v>
      </c>
      <c r="D35" s="5" t="s">
        <v>42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R35" s="5">
        <f>'emiss 2'!G43</f>
        <v>18578</v>
      </c>
      <c r="T35" s="5">
        <f>'emiss 2'!I43</f>
        <v>19063</v>
      </c>
      <c r="V35" s="5">
        <f>'emiss 2'!K43</f>
        <v>19170</v>
      </c>
      <c r="X35" s="5">
        <f>AVERAGE(V35,T35,R35)</f>
        <v>18937</v>
      </c>
    </row>
    <row r="36" spans="2:24" ht="12.75">
      <c r="B36" s="5" t="s">
        <v>27</v>
      </c>
      <c r="D36" s="5" t="s">
        <v>43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R36" s="5">
        <f>'emiss 2'!G44</f>
        <v>8.2</v>
      </c>
      <c r="T36" s="5">
        <f>'emiss 2'!I44</f>
        <v>8.7</v>
      </c>
      <c r="V36" s="5">
        <f>'emiss 2'!K44</f>
        <v>8.4</v>
      </c>
      <c r="X36" s="8">
        <f>AVERAGE(V36,T36,R36)</f>
        <v>8.433333333333334</v>
      </c>
    </row>
    <row r="37" spans="6:16" ht="12.75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24" ht="12.75">
      <c r="B38" s="22" t="s">
        <v>176</v>
      </c>
      <c r="C38" s="22"/>
      <c r="D38" s="22" t="s">
        <v>175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R38" s="27">
        <f>R35/9000*60*(21-R36)/21</f>
        <v>75.49155555555556</v>
      </c>
      <c r="T38" s="27">
        <f>T35/9000*60*(21-T36)/21</f>
        <v>74.4364761904762</v>
      </c>
      <c r="V38" s="27">
        <f>V35/9000*60*(21-V36)/21</f>
        <v>76.67999999999999</v>
      </c>
      <c r="X38" s="27">
        <f>X35/9000*60*(21-X36)/21</f>
        <v>75.54760846560846</v>
      </c>
    </row>
    <row r="39" spans="6:16" ht="12.75"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ht="12.75">
      <c r="B40" s="26" t="s">
        <v>174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24" ht="12.75">
      <c r="B41" s="5" t="s">
        <v>3</v>
      </c>
      <c r="D41" s="5" t="s">
        <v>44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X41" s="5">
        <f>X32*454/60/0.0283/X35*(21-7)/(21-X36)*1000</f>
        <v>4412.124853822866</v>
      </c>
    </row>
    <row r="42" spans="2:24" ht="12.75">
      <c r="B42" s="5" t="s">
        <v>36</v>
      </c>
      <c r="D42" s="5" t="s">
        <v>31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R42" s="5">
        <f>R33*454/60/0.0283/R35*(21-7)/(21-R36)*1000000</f>
        <v>1417241.3653458166</v>
      </c>
      <c r="T42" s="5">
        <f>T33*454/60/0.0283/T35*(21-7)/(21-T36)*1000000</f>
        <v>1540778.3185631195</v>
      </c>
      <c r="V42" s="5">
        <f>V33*454/60/0.0283/V35*(21-7)/(21-V36)*1000000</f>
        <v>1412803.2358722612</v>
      </c>
      <c r="X42" s="5">
        <f>AVERAGE(V42,T42,R42)</f>
        <v>1456940.973260399</v>
      </c>
    </row>
    <row r="43" spans="6:16" ht="12.75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2:24" ht="12.75">
      <c r="B44" s="7" t="s">
        <v>7</v>
      </c>
      <c r="F44" s="21" t="s">
        <v>1</v>
      </c>
      <c r="G44" s="21"/>
      <c r="H44" s="21" t="s">
        <v>5</v>
      </c>
      <c r="I44" s="21"/>
      <c r="J44" s="21" t="s">
        <v>6</v>
      </c>
      <c r="K44" s="21"/>
      <c r="L44" s="21" t="s">
        <v>1</v>
      </c>
      <c r="M44" s="21"/>
      <c r="N44" s="21" t="s">
        <v>5</v>
      </c>
      <c r="O44" s="21"/>
      <c r="P44" s="21" t="s">
        <v>6</v>
      </c>
      <c r="Q44" s="21"/>
      <c r="R44" s="21" t="s">
        <v>1</v>
      </c>
      <c r="S44" s="21"/>
      <c r="T44" s="21" t="s">
        <v>5</v>
      </c>
      <c r="U44" s="21"/>
      <c r="V44" s="21" t="s">
        <v>6</v>
      </c>
      <c r="W44" s="21"/>
      <c r="X44" s="21" t="s">
        <v>40</v>
      </c>
    </row>
    <row r="45" spans="6:16" ht="12.75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24" ht="12.75">
      <c r="B46" s="5" t="s">
        <v>165</v>
      </c>
      <c r="F46" s="5" t="s">
        <v>168</v>
      </c>
      <c r="H46" s="5" t="s">
        <v>168</v>
      </c>
      <c r="J46" s="5" t="s">
        <v>168</v>
      </c>
      <c r="L46" s="5" t="s">
        <v>170</v>
      </c>
      <c r="N46" s="5" t="s">
        <v>170</v>
      </c>
      <c r="P46" s="5" t="s">
        <v>170</v>
      </c>
      <c r="R46" s="5" t="s">
        <v>171</v>
      </c>
      <c r="T46" s="5" t="s">
        <v>171</v>
      </c>
      <c r="V46" s="5" t="s">
        <v>171</v>
      </c>
      <c r="X46" s="5" t="s">
        <v>171</v>
      </c>
    </row>
    <row r="47" spans="2:24" ht="12.75">
      <c r="B47" s="5" t="s">
        <v>166</v>
      </c>
      <c r="F47" s="5" t="s">
        <v>169</v>
      </c>
      <c r="H47" s="5" t="s">
        <v>169</v>
      </c>
      <c r="J47" s="5" t="s">
        <v>169</v>
      </c>
      <c r="L47" s="5" t="s">
        <v>169</v>
      </c>
      <c r="N47" s="5" t="s">
        <v>169</v>
      </c>
      <c r="P47" s="5" t="s">
        <v>169</v>
      </c>
      <c r="R47" s="5" t="s">
        <v>39</v>
      </c>
      <c r="T47" s="5" t="s">
        <v>39</v>
      </c>
      <c r="V47" s="5" t="s">
        <v>39</v>
      </c>
      <c r="X47" s="5" t="s">
        <v>39</v>
      </c>
    </row>
    <row r="48" spans="2:24" ht="12.75">
      <c r="B48" s="5" t="s">
        <v>172</v>
      </c>
      <c r="R48" s="5" t="s">
        <v>39</v>
      </c>
      <c r="T48" s="5" t="s">
        <v>39</v>
      </c>
      <c r="V48" s="5" t="s">
        <v>39</v>
      </c>
      <c r="X48" s="5" t="s">
        <v>39</v>
      </c>
    </row>
    <row r="49" spans="2:24" ht="12.75">
      <c r="B49" s="5" t="s">
        <v>167</v>
      </c>
      <c r="F49" s="5" t="s">
        <v>34</v>
      </c>
      <c r="L49" s="5" t="s">
        <v>35</v>
      </c>
      <c r="R49" s="5" t="s">
        <v>39</v>
      </c>
      <c r="T49" s="5" t="s">
        <v>39</v>
      </c>
      <c r="V49" s="5" t="s">
        <v>39</v>
      </c>
      <c r="X49" s="5" t="s">
        <v>39</v>
      </c>
    </row>
    <row r="50" spans="1:16" ht="12.75">
      <c r="A50" s="5" t="s">
        <v>7</v>
      </c>
      <c r="B50" s="5" t="s">
        <v>2</v>
      </c>
      <c r="D50" s="5" t="s">
        <v>38</v>
      </c>
      <c r="F50" s="6">
        <v>16.9</v>
      </c>
      <c r="G50" s="6"/>
      <c r="H50" s="6">
        <v>17</v>
      </c>
      <c r="I50" s="6"/>
      <c r="J50" s="6">
        <v>17.3</v>
      </c>
      <c r="K50" s="6"/>
      <c r="L50" s="6">
        <v>4333</v>
      </c>
      <c r="M50" s="6"/>
      <c r="N50" s="6">
        <v>4345</v>
      </c>
      <c r="O50" s="6"/>
      <c r="P50" s="6">
        <v>3260.5</v>
      </c>
    </row>
    <row r="51" spans="1:16" ht="12.75">
      <c r="A51" s="5" t="s">
        <v>7</v>
      </c>
      <c r="B51" s="5" t="s">
        <v>4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24" ht="12.75">
      <c r="B52" s="5" t="s">
        <v>3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X52" s="5">
        <v>610.5</v>
      </c>
    </row>
    <row r="53" spans="2:22" ht="12.75">
      <c r="B53" s="5" t="s">
        <v>36</v>
      </c>
      <c r="D53" s="5" t="s">
        <v>37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R53" s="5">
        <v>123.667</v>
      </c>
      <c r="T53" s="5">
        <v>87.605</v>
      </c>
      <c r="V53" s="5">
        <v>81.742</v>
      </c>
    </row>
    <row r="54" spans="2:22" ht="12.75">
      <c r="B54" s="5" t="s">
        <v>16</v>
      </c>
      <c r="D54" s="5" t="s">
        <v>37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R54" s="5">
        <v>2.869</v>
      </c>
      <c r="T54" s="5">
        <v>3.015</v>
      </c>
      <c r="V54" s="5">
        <v>2.898</v>
      </c>
    </row>
    <row r="55" spans="1:22" ht="12.75">
      <c r="A55" s="5" t="s">
        <v>7</v>
      </c>
      <c r="B55" s="5" t="s">
        <v>18</v>
      </c>
      <c r="D55" s="5" t="s">
        <v>37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R55" s="5">
        <v>0.105</v>
      </c>
      <c r="T55" s="5">
        <v>0.109</v>
      </c>
      <c r="V55" s="5">
        <v>0.104</v>
      </c>
    </row>
    <row r="56" spans="2:22" ht="12.75">
      <c r="B56" s="5" t="s">
        <v>19</v>
      </c>
      <c r="D56" s="5" t="s">
        <v>37</v>
      </c>
      <c r="R56" s="5">
        <v>3.818</v>
      </c>
      <c r="T56" s="5">
        <v>3.8</v>
      </c>
      <c r="V56" s="5">
        <v>3.83</v>
      </c>
    </row>
    <row r="57" spans="2:22" ht="12.75">
      <c r="B57" s="5" t="s">
        <v>20</v>
      </c>
      <c r="D57" s="5" t="s">
        <v>37</v>
      </c>
      <c r="R57" s="5">
        <v>3.918</v>
      </c>
      <c r="T57" s="5">
        <v>4.09</v>
      </c>
      <c r="V57" s="5">
        <v>3.998</v>
      </c>
    </row>
    <row r="58" spans="2:22" ht="12.75">
      <c r="B58" s="5" t="s">
        <v>22</v>
      </c>
      <c r="D58" s="5" t="s">
        <v>37</v>
      </c>
      <c r="R58" s="5">
        <v>9.137</v>
      </c>
      <c r="T58" s="5">
        <v>9.049</v>
      </c>
      <c r="V58" s="5">
        <v>8.995</v>
      </c>
    </row>
    <row r="59" spans="2:22" ht="12.75">
      <c r="B59" s="5" t="s">
        <v>23</v>
      </c>
      <c r="D59" s="5" t="s">
        <v>37</v>
      </c>
      <c r="R59" s="5">
        <v>4.518</v>
      </c>
      <c r="T59" s="5">
        <v>4.132</v>
      </c>
      <c r="V59" s="5">
        <v>4.144</v>
      </c>
    </row>
    <row r="60" spans="2:22" ht="12.75">
      <c r="B60" s="5" t="s">
        <v>21</v>
      </c>
      <c r="D60" s="5" t="s">
        <v>37</v>
      </c>
      <c r="R60" s="5">
        <v>3.878</v>
      </c>
      <c r="T60" s="5">
        <v>4.038</v>
      </c>
      <c r="V60" s="5">
        <v>3.948</v>
      </c>
    </row>
    <row r="62" spans="2:24" ht="12.75">
      <c r="B62" s="5" t="s">
        <v>41</v>
      </c>
      <c r="D62" s="5" t="s">
        <v>42</v>
      </c>
      <c r="R62" s="5">
        <f>'emiss 2'!G71</f>
        <v>16684</v>
      </c>
      <c r="T62" s="5">
        <f>'emiss 2'!I71</f>
        <v>17092</v>
      </c>
      <c r="V62" s="5">
        <f>'emiss 2'!K71</f>
        <v>17331</v>
      </c>
      <c r="X62" s="29">
        <f>AVERAGE(V62,T62,R62)</f>
        <v>17035.666666666668</v>
      </c>
    </row>
    <row r="63" spans="2:24" ht="12.75">
      <c r="B63" s="5" t="s">
        <v>27</v>
      </c>
      <c r="D63" s="5" t="s">
        <v>43</v>
      </c>
      <c r="R63" s="5">
        <f>'emiss 2'!G72</f>
        <v>6</v>
      </c>
      <c r="T63" s="5">
        <f>'emiss 2'!I72</f>
        <v>6.1</v>
      </c>
      <c r="V63" s="5">
        <f>'emiss 2'!K72</f>
        <v>6.4</v>
      </c>
      <c r="X63" s="8">
        <f>AVERAGE(V63,T63,R63)</f>
        <v>6.166666666666667</v>
      </c>
    </row>
    <row r="65" spans="2:24" ht="12.75">
      <c r="B65" s="22" t="s">
        <v>176</v>
      </c>
      <c r="C65" s="22"/>
      <c r="D65" s="22" t="s">
        <v>175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R65" s="27">
        <f>R62/9000*60*(21-R63)/21</f>
        <v>79.44761904761904</v>
      </c>
      <c r="T65" s="27">
        <f>T62/9000*60*(21-T63)/21</f>
        <v>80.84787301587302</v>
      </c>
      <c r="V65" s="27">
        <f>V62/9000*60*(21-V63)/21</f>
        <v>80.32780952380952</v>
      </c>
      <c r="X65" s="27">
        <f>X62/9000*60*(21-X63)/21</f>
        <v>80.22086419753087</v>
      </c>
    </row>
    <row r="67" ht="12.75">
      <c r="B67" s="26" t="s">
        <v>174</v>
      </c>
    </row>
    <row r="68" spans="2:24" ht="12.75">
      <c r="B68" s="5" t="s">
        <v>3</v>
      </c>
      <c r="D68" s="5" t="s">
        <v>44</v>
      </c>
      <c r="R68" s="29"/>
      <c r="S68" s="29"/>
      <c r="T68" s="29"/>
      <c r="U68" s="29"/>
      <c r="V68" s="29"/>
      <c r="W68" s="29"/>
      <c r="X68" s="29">
        <f>X52*454/60/0.0283/X62*(21-7)/(21-X63)*1000</f>
        <v>9043.44665033885</v>
      </c>
    </row>
    <row r="69" spans="2:24" ht="12.75">
      <c r="B69" s="5" t="s">
        <v>36</v>
      </c>
      <c r="D69" s="5" t="s">
        <v>31</v>
      </c>
      <c r="R69" s="29">
        <f>R53*454/60/0.0283/R$62*(21-7)/(21-R$63)*1000000</f>
        <v>1849731.0547325248</v>
      </c>
      <c r="S69" s="29"/>
      <c r="T69" s="29">
        <f>T53*454/60/0.0283/T$62*(21-7)/(21-T$63)*1000000</f>
        <v>1287644.4017828116</v>
      </c>
      <c r="U69" s="29"/>
      <c r="V69" s="29">
        <f aca="true" t="shared" si="0" ref="V69:V76">V53*454/60/0.0283/V$62*(21-7)/(21-V$63)*1000000</f>
        <v>1209246.9037730768</v>
      </c>
      <c r="W69" s="29"/>
      <c r="X69" s="29">
        <f aca="true" t="shared" si="1" ref="X69:X76">AVERAGE(V69,T69,R69)</f>
        <v>1448874.1200961377</v>
      </c>
    </row>
    <row r="70" spans="2:24" ht="12.75">
      <c r="B70" s="5" t="s">
        <v>16</v>
      </c>
      <c r="D70" s="5" t="s">
        <v>31</v>
      </c>
      <c r="R70" s="29">
        <f aca="true" t="shared" si="2" ref="R70:T76">R54*454/60/0.0283/R$62*(21-7)/(21-R$63)*1000000</f>
        <v>42912.647642682474</v>
      </c>
      <c r="S70" s="29"/>
      <c r="T70" s="29">
        <f t="shared" si="2"/>
        <v>44315.36865903974</v>
      </c>
      <c r="U70" s="29"/>
      <c r="V70" s="29">
        <f t="shared" si="0"/>
        <v>42871.44340894982</v>
      </c>
      <c r="W70" s="29"/>
      <c r="X70" s="29">
        <f t="shared" si="1"/>
        <v>43366.48657022401</v>
      </c>
    </row>
    <row r="71" spans="2:24" ht="12.75">
      <c r="B71" s="5" t="s">
        <v>18</v>
      </c>
      <c r="D71" s="5" t="s">
        <v>31</v>
      </c>
      <c r="R71" s="29">
        <f t="shared" si="2"/>
        <v>1570.5221340124294</v>
      </c>
      <c r="S71" s="29"/>
      <c r="T71" s="29">
        <f t="shared" si="2"/>
        <v>1602.1144888342728</v>
      </c>
      <c r="U71" s="29"/>
      <c r="V71" s="29">
        <f t="shared" si="0"/>
        <v>1538.5197082576885</v>
      </c>
      <c r="W71" s="29"/>
      <c r="X71" s="29">
        <f t="shared" si="1"/>
        <v>1570.3854437014634</v>
      </c>
    </row>
    <row r="72" spans="2:24" ht="12.75">
      <c r="B72" s="5" t="s">
        <v>19</v>
      </c>
      <c r="D72" s="5" t="s">
        <v>31</v>
      </c>
      <c r="R72" s="29">
        <f t="shared" si="2"/>
        <v>57107.17626342339</v>
      </c>
      <c r="S72" s="29"/>
      <c r="T72" s="29">
        <f t="shared" si="2"/>
        <v>55853.53263825904</v>
      </c>
      <c r="U72" s="29"/>
      <c r="V72" s="29">
        <f t="shared" si="0"/>
        <v>56658.94694833602</v>
      </c>
      <c r="W72" s="29"/>
      <c r="X72" s="29">
        <f t="shared" si="1"/>
        <v>56539.88528333948</v>
      </c>
    </row>
    <row r="73" spans="2:24" ht="12.75">
      <c r="B73" s="5" t="s">
        <v>20</v>
      </c>
      <c r="D73" s="5" t="s">
        <v>31</v>
      </c>
      <c r="R73" s="29">
        <f t="shared" si="2"/>
        <v>58602.91162914951</v>
      </c>
      <c r="S73" s="29"/>
      <c r="T73" s="29">
        <f t="shared" si="2"/>
        <v>60116.03907644197</v>
      </c>
      <c r="U73" s="29"/>
      <c r="V73" s="29">
        <f t="shared" si="0"/>
        <v>59144.24801552152</v>
      </c>
      <c r="W73" s="29"/>
      <c r="X73" s="29">
        <f t="shared" si="1"/>
        <v>59287.732907037665</v>
      </c>
    </row>
    <row r="74" spans="2:24" ht="12.75">
      <c r="B74" s="5" t="s">
        <v>22</v>
      </c>
      <c r="D74" s="5" t="s">
        <v>31</v>
      </c>
      <c r="R74" s="29">
        <f t="shared" si="2"/>
        <v>136665.3403663959</v>
      </c>
      <c r="S74" s="29"/>
      <c r="T74" s="29">
        <f t="shared" si="2"/>
        <v>133004.89916937004</v>
      </c>
      <c r="U74" s="29"/>
      <c r="V74" s="29">
        <f t="shared" si="0"/>
        <v>133067.1613055568</v>
      </c>
      <c r="W74" s="29"/>
      <c r="X74" s="29">
        <f t="shared" si="1"/>
        <v>134245.80028044092</v>
      </c>
    </row>
    <row r="75" spans="2:24" ht="12.75">
      <c r="B75" s="5" t="s">
        <v>23</v>
      </c>
      <c r="D75" s="5" t="s">
        <v>31</v>
      </c>
      <c r="R75" s="29">
        <f t="shared" si="2"/>
        <v>67577.32382350625</v>
      </c>
      <c r="S75" s="29"/>
      <c r="T75" s="29">
        <f t="shared" si="2"/>
        <v>60733.367595075375</v>
      </c>
      <c r="U75" s="29"/>
      <c r="V75" s="29">
        <f t="shared" si="0"/>
        <v>61304.092990575584</v>
      </c>
      <c r="W75" s="29"/>
      <c r="X75" s="29">
        <f t="shared" si="1"/>
        <v>63204.92813638574</v>
      </c>
    </row>
    <row r="76" spans="2:24" ht="12.75">
      <c r="B76" s="5" t="s">
        <v>21</v>
      </c>
      <c r="D76" s="5" t="s">
        <v>31</v>
      </c>
      <c r="R76" s="29">
        <f t="shared" si="2"/>
        <v>58004.61748285905</v>
      </c>
      <c r="S76" s="29"/>
      <c r="T76" s="29">
        <f t="shared" si="2"/>
        <v>59351.72757718159</v>
      </c>
      <c r="U76" s="29"/>
      <c r="V76" s="29">
        <f t="shared" si="0"/>
        <v>58404.57507885917</v>
      </c>
      <c r="W76" s="29"/>
      <c r="X76" s="29">
        <f t="shared" si="1"/>
        <v>58586.97337963327</v>
      </c>
    </row>
    <row r="77" spans="18:24" ht="12.75">
      <c r="R77" s="29"/>
      <c r="S77" s="29"/>
      <c r="T77" s="29"/>
      <c r="U77" s="29"/>
      <c r="V77" s="29"/>
      <c r="W77" s="29"/>
      <c r="X77" s="29"/>
    </row>
    <row r="78" spans="2:24" ht="12.75">
      <c r="B78" s="5" t="s">
        <v>45</v>
      </c>
      <c r="D78" s="5" t="s">
        <v>31</v>
      </c>
      <c r="R78" s="29">
        <f>R74+R72</f>
        <v>193772.5166298193</v>
      </c>
      <c r="S78" s="29"/>
      <c r="T78" s="29">
        <f>T74+T72</f>
        <v>188858.43180762907</v>
      </c>
      <c r="U78" s="29"/>
      <c r="V78" s="29">
        <f>V74+V72</f>
        <v>189726.10825389283</v>
      </c>
      <c r="W78" s="29"/>
      <c r="X78" s="29">
        <f>AVERAGE(V78,T78,R78)</f>
        <v>190785.6855637804</v>
      </c>
    </row>
    <row r="79" spans="2:24" ht="12.75">
      <c r="B79" s="5" t="s">
        <v>46</v>
      </c>
      <c r="D79" s="5" t="s">
        <v>31</v>
      </c>
      <c r="R79" s="29">
        <f>R73+R71+R70</f>
        <v>103086.08140584441</v>
      </c>
      <c r="S79" s="29"/>
      <c r="T79" s="29">
        <f>T73+T71+T70</f>
        <v>106033.522224316</v>
      </c>
      <c r="U79" s="29"/>
      <c r="V79" s="29">
        <f>V73+V71+V70</f>
        <v>103554.21113272902</v>
      </c>
      <c r="W79" s="29"/>
      <c r="X79" s="29">
        <f>AVERAGE(V79,T79,R79)</f>
        <v>104224.60492096313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39"/>
  <sheetViews>
    <sheetView workbookViewId="0" topLeftCell="C1">
      <selection activeCell="K27" sqref="K27"/>
    </sheetView>
  </sheetViews>
  <sheetFormatPr defaultColWidth="9.140625" defaultRowHeight="12.75"/>
  <cols>
    <col min="1" max="1" width="9.140625" style="0" hidden="1" customWidth="1"/>
    <col min="2" max="2" width="3.57421875" style="0" hidden="1" customWidth="1"/>
    <col min="3" max="3" width="17.421875" style="0" customWidth="1"/>
    <col min="4" max="4" width="7.00390625" style="10" customWidth="1"/>
    <col min="5" max="5" width="4.421875" style="0" customWidth="1"/>
    <col min="7" max="7" width="7.7109375" style="11" customWidth="1"/>
    <col min="8" max="8" width="8.28125" style="11" customWidth="1"/>
    <col min="9" max="9" width="5.421875" style="0" customWidth="1"/>
    <col min="11" max="11" width="7.7109375" style="11" customWidth="1"/>
    <col min="12" max="12" width="8.28125" style="11" customWidth="1"/>
    <col min="13" max="13" width="5.7109375" style="0" customWidth="1"/>
    <col min="15" max="15" width="7.7109375" style="11" customWidth="1"/>
    <col min="16" max="16" width="8.28125" style="11" customWidth="1"/>
  </cols>
  <sheetData>
    <row r="1" ht="12.75">
      <c r="C1" s="9" t="s">
        <v>0</v>
      </c>
    </row>
    <row r="2" spans="6:16" ht="12.75">
      <c r="F2" s="28" t="s">
        <v>1</v>
      </c>
      <c r="G2" s="28"/>
      <c r="H2" s="28"/>
      <c r="J2" s="28" t="s">
        <v>5</v>
      </c>
      <c r="K2" s="28"/>
      <c r="L2" s="28"/>
      <c r="N2" s="28" t="s">
        <v>6</v>
      </c>
      <c r="O2" s="28"/>
      <c r="P2" s="28"/>
    </row>
    <row r="3" spans="3:16" ht="12.75">
      <c r="C3" t="s">
        <v>103</v>
      </c>
      <c r="D3" s="10" t="s">
        <v>47</v>
      </c>
      <c r="F3" s="20" t="s">
        <v>48</v>
      </c>
      <c r="G3" s="30" t="s">
        <v>39</v>
      </c>
      <c r="H3" s="30" t="s">
        <v>49</v>
      </c>
      <c r="I3" s="20"/>
      <c r="J3" s="20" t="s">
        <v>48</v>
      </c>
      <c r="K3" s="30" t="s">
        <v>39</v>
      </c>
      <c r="L3" s="30" t="s">
        <v>49</v>
      </c>
      <c r="M3" s="20"/>
      <c r="N3" s="20" t="s">
        <v>48</v>
      </c>
      <c r="O3" s="30" t="s">
        <v>39</v>
      </c>
      <c r="P3" s="30" t="s">
        <v>49</v>
      </c>
    </row>
    <row r="4" spans="4:16" ht="12.75">
      <c r="D4" s="10" t="s">
        <v>50</v>
      </c>
      <c r="F4" s="20" t="s">
        <v>51</v>
      </c>
      <c r="G4" s="30" t="s">
        <v>52</v>
      </c>
      <c r="H4" s="30" t="s">
        <v>52</v>
      </c>
      <c r="I4" s="20"/>
      <c r="J4" s="20" t="s">
        <v>51</v>
      </c>
      <c r="K4" s="30" t="s">
        <v>52</v>
      </c>
      <c r="L4" s="30" t="s">
        <v>52</v>
      </c>
      <c r="M4" s="20"/>
      <c r="N4" s="20" t="s">
        <v>51</v>
      </c>
      <c r="O4" s="30" t="s">
        <v>52</v>
      </c>
      <c r="P4" s="30" t="s">
        <v>52</v>
      </c>
    </row>
    <row r="5" spans="1:42" s="5" customFormat="1" ht="12.75">
      <c r="A5" s="5" t="s">
        <v>0</v>
      </c>
      <c r="B5" s="5">
        <v>1</v>
      </c>
      <c r="C5" s="5" t="s">
        <v>53</v>
      </c>
      <c r="D5" s="12">
        <v>1</v>
      </c>
      <c r="E5" s="6">
        <v>1</v>
      </c>
      <c r="F5" s="13">
        <v>0.0023099070802251</v>
      </c>
      <c r="G5" s="13">
        <f>IF(E5=1,F5/2,F5)</f>
        <v>0.00115495354011255</v>
      </c>
      <c r="H5" s="13">
        <f>G5*$D5</f>
        <v>0.00115495354011255</v>
      </c>
      <c r="I5" s="6">
        <v>1</v>
      </c>
      <c r="J5" s="13">
        <v>0.0016280812722885216</v>
      </c>
      <c r="K5" s="13">
        <f>IF(I5=1,J5/2,J5)</f>
        <v>0.0008140406361442608</v>
      </c>
      <c r="L5" s="13">
        <f>K5*$D5</f>
        <v>0.0008140406361442608</v>
      </c>
      <c r="M5" s="6">
        <v>1</v>
      </c>
      <c r="N5" s="13">
        <v>0.002229399929626388</v>
      </c>
      <c r="O5" s="13">
        <f>IF(M5=1,N5/2,N5)</f>
        <v>0.001114699964813194</v>
      </c>
      <c r="P5" s="13">
        <f>O5*$D5</f>
        <v>0.001114699964813194</v>
      </c>
      <c r="Q5" s="6"/>
      <c r="R5" s="13"/>
      <c r="S5" s="6"/>
      <c r="T5" s="13"/>
      <c r="U5" s="6"/>
      <c r="V5" s="13"/>
      <c r="W5" s="6"/>
      <c r="X5" s="13"/>
      <c r="Y5" s="6"/>
      <c r="Z5" s="13"/>
      <c r="AA5" s="6"/>
      <c r="AB5" s="14"/>
      <c r="AC5" s="6"/>
      <c r="AD5" s="14"/>
      <c r="AE5" s="6"/>
      <c r="AF5" s="14"/>
      <c r="AG5" s="6"/>
      <c r="AH5" s="14"/>
      <c r="AI5" s="6"/>
      <c r="AJ5" s="14"/>
      <c r="AK5" s="6"/>
      <c r="AL5" s="14"/>
      <c r="AM5" s="6"/>
      <c r="AN5" s="14"/>
      <c r="AO5" s="6"/>
      <c r="AP5" s="14"/>
    </row>
    <row r="6" spans="1:42" s="5" customFormat="1" ht="12.75">
      <c r="A6" s="5" t="s">
        <v>0</v>
      </c>
      <c r="B6" s="5">
        <v>2</v>
      </c>
      <c r="C6" s="5" t="s">
        <v>54</v>
      </c>
      <c r="D6" s="12">
        <v>0</v>
      </c>
      <c r="E6" s="6"/>
      <c r="F6" s="13">
        <v>0.024639008855734418</v>
      </c>
      <c r="G6" s="13">
        <f aca="true" t="shared" si="0" ref="G6:G37">IF(E6=1,F6/2,F6)</f>
        <v>0.024639008855734418</v>
      </c>
      <c r="H6" s="13">
        <f aca="true" t="shared" si="1" ref="H6:H37">G6*$D6</f>
        <v>0</v>
      </c>
      <c r="I6" s="6"/>
      <c r="J6" s="13">
        <v>0.024421219084327823</v>
      </c>
      <c r="K6" s="13">
        <f aca="true" t="shared" si="2" ref="K6:K37">IF(I6=1,J6/2,J6)</f>
        <v>0.024421219084327823</v>
      </c>
      <c r="L6" s="13">
        <f aca="true" t="shared" si="3" ref="L6:L37">K6*$D6</f>
        <v>0</v>
      </c>
      <c r="M6" s="6"/>
      <c r="N6" s="13">
        <v>0.023249456408961</v>
      </c>
      <c r="O6" s="13">
        <f aca="true" t="shared" si="4" ref="O6:O37">IF(M6=1,N6/2,N6)</f>
        <v>0.023249456408961</v>
      </c>
      <c r="P6" s="13">
        <f aca="true" t="shared" si="5" ref="P6:P37">O6*$D6</f>
        <v>0</v>
      </c>
      <c r="Q6" s="6"/>
      <c r="R6" s="13"/>
      <c r="S6" s="6"/>
      <c r="T6" s="13"/>
      <c r="U6" s="6"/>
      <c r="V6" s="13"/>
      <c r="W6" s="6"/>
      <c r="X6" s="13"/>
      <c r="Y6" s="6"/>
      <c r="Z6" s="13"/>
      <c r="AA6" s="6"/>
      <c r="AB6" s="14"/>
      <c r="AC6" s="6"/>
      <c r="AD6" s="14"/>
      <c r="AE6" s="6"/>
      <c r="AF6" s="14"/>
      <c r="AG6" s="6"/>
      <c r="AH6" s="14"/>
      <c r="AI6" s="6"/>
      <c r="AJ6" s="14"/>
      <c r="AK6" s="6"/>
      <c r="AL6" s="14"/>
      <c r="AM6" s="6"/>
      <c r="AN6" s="14"/>
      <c r="AO6" s="6"/>
      <c r="AP6" s="14"/>
    </row>
    <row r="7" spans="1:42" s="5" customFormat="1" ht="12.75">
      <c r="A7" s="5" t="s">
        <v>0</v>
      </c>
      <c r="B7" s="5">
        <v>3</v>
      </c>
      <c r="C7" s="5" t="s">
        <v>55</v>
      </c>
      <c r="D7" s="12">
        <v>0</v>
      </c>
      <c r="E7" s="6"/>
      <c r="F7" s="13">
        <v>0.02694891593595952</v>
      </c>
      <c r="G7" s="13">
        <f t="shared" si="0"/>
        <v>0.02694891593595952</v>
      </c>
      <c r="H7" s="13">
        <f t="shared" si="1"/>
        <v>0</v>
      </c>
      <c r="I7" s="6"/>
      <c r="J7" s="13">
        <v>0.026049300356616345</v>
      </c>
      <c r="K7" s="13">
        <f t="shared" si="2"/>
        <v>0.026049300356616345</v>
      </c>
      <c r="L7" s="13">
        <f t="shared" si="3"/>
        <v>0</v>
      </c>
      <c r="M7" s="6"/>
      <c r="N7" s="13">
        <v>0.02547885633858729</v>
      </c>
      <c r="O7" s="13">
        <f t="shared" si="4"/>
        <v>0.02547885633858729</v>
      </c>
      <c r="P7" s="13">
        <f t="shared" si="5"/>
        <v>0</v>
      </c>
      <c r="Q7" s="6"/>
      <c r="R7" s="13"/>
      <c r="S7" s="6"/>
      <c r="T7" s="13"/>
      <c r="U7" s="6"/>
      <c r="V7" s="13"/>
      <c r="W7" s="6"/>
      <c r="X7" s="13"/>
      <c r="Y7" s="6"/>
      <c r="Z7" s="13"/>
      <c r="AA7" s="6"/>
      <c r="AB7" s="14"/>
      <c r="AC7" s="6"/>
      <c r="AD7" s="14"/>
      <c r="AE7" s="6"/>
      <c r="AF7" s="14"/>
      <c r="AG7" s="6"/>
      <c r="AH7" s="14"/>
      <c r="AI7" s="6"/>
      <c r="AJ7" s="14"/>
      <c r="AK7" s="6"/>
      <c r="AL7" s="14"/>
      <c r="AM7" s="6"/>
      <c r="AN7" s="14"/>
      <c r="AO7" s="6"/>
      <c r="AP7" s="14"/>
    </row>
    <row r="8" spans="1:42" s="5" customFormat="1" ht="12.75">
      <c r="A8" s="5" t="s">
        <v>0</v>
      </c>
      <c r="B8" s="5">
        <v>4</v>
      </c>
      <c r="C8" s="5" t="s">
        <v>56</v>
      </c>
      <c r="D8" s="12">
        <v>0.5</v>
      </c>
      <c r="E8" s="6">
        <v>1</v>
      </c>
      <c r="F8" s="13">
        <v>0.0038498451337085</v>
      </c>
      <c r="G8" s="13">
        <f t="shared" si="0"/>
        <v>0.00192492256685425</v>
      </c>
      <c r="H8" s="13">
        <f t="shared" si="1"/>
        <v>0.000962461283427125</v>
      </c>
      <c r="I8" s="6">
        <v>1</v>
      </c>
      <c r="J8" s="13">
        <v>0.003256162544577043</v>
      </c>
      <c r="K8" s="13">
        <f t="shared" si="2"/>
        <v>0.0016280812722885216</v>
      </c>
      <c r="L8" s="13">
        <f t="shared" si="3"/>
        <v>0.0008140406361442608</v>
      </c>
      <c r="M8" s="6">
        <v>1</v>
      </c>
      <c r="N8" s="13">
        <v>0.0031848570423234114</v>
      </c>
      <c r="O8" s="13">
        <f t="shared" si="4"/>
        <v>0.0015924285211617057</v>
      </c>
      <c r="P8" s="13">
        <f t="shared" si="5"/>
        <v>0.0007962142605808529</v>
      </c>
      <c r="Q8" s="6"/>
      <c r="R8" s="13"/>
      <c r="S8" s="6"/>
      <c r="T8" s="13"/>
      <c r="U8" s="6"/>
      <c r="V8" s="13"/>
      <c r="W8" s="6"/>
      <c r="X8" s="13"/>
      <c r="Y8" s="6"/>
      <c r="Z8" s="13"/>
      <c r="AA8" s="6"/>
      <c r="AB8" s="14"/>
      <c r="AC8" s="6"/>
      <c r="AD8" s="14"/>
      <c r="AE8" s="6"/>
      <c r="AF8" s="14"/>
      <c r="AG8" s="6"/>
      <c r="AH8" s="14"/>
      <c r="AI8" s="6"/>
      <c r="AJ8" s="14"/>
      <c r="AK8" s="6"/>
      <c r="AL8" s="14"/>
      <c r="AM8" s="6"/>
      <c r="AN8" s="14"/>
      <c r="AO8" s="6"/>
      <c r="AP8" s="14"/>
    </row>
    <row r="9" spans="1:42" s="5" customFormat="1" ht="12.75">
      <c r="A9" s="5" t="s">
        <v>0</v>
      </c>
      <c r="B9" s="5">
        <v>5</v>
      </c>
      <c r="C9" s="5" t="s">
        <v>57</v>
      </c>
      <c r="D9" s="12">
        <v>0</v>
      </c>
      <c r="E9" s="6"/>
      <c r="F9" s="13">
        <v>0.015399380534834</v>
      </c>
      <c r="G9" s="13">
        <f t="shared" si="0"/>
        <v>0.015399380534834</v>
      </c>
      <c r="H9" s="13">
        <f t="shared" si="1"/>
        <v>0</v>
      </c>
      <c r="I9" s="6">
        <v>1</v>
      </c>
      <c r="J9" s="13">
        <v>0.00976848763373113</v>
      </c>
      <c r="K9" s="13">
        <f t="shared" si="2"/>
        <v>0.004884243816865565</v>
      </c>
      <c r="L9" s="13">
        <f t="shared" si="3"/>
        <v>0</v>
      </c>
      <c r="M9" s="6"/>
      <c r="N9" s="13">
        <v>0.0286637133809107</v>
      </c>
      <c r="O9" s="13">
        <f t="shared" si="4"/>
        <v>0.0286637133809107</v>
      </c>
      <c r="P9" s="13">
        <f t="shared" si="5"/>
        <v>0</v>
      </c>
      <c r="Q9" s="6"/>
      <c r="R9" s="13"/>
      <c r="S9" s="6"/>
      <c r="T9" s="13"/>
      <c r="U9" s="6"/>
      <c r="V9" s="13"/>
      <c r="W9" s="6"/>
      <c r="X9" s="13"/>
      <c r="Y9" s="6"/>
      <c r="Z9" s="13"/>
      <c r="AA9" s="6"/>
      <c r="AB9" s="14"/>
      <c r="AC9" s="6"/>
      <c r="AD9" s="14"/>
      <c r="AE9" s="6"/>
      <c r="AF9" s="14"/>
      <c r="AG9" s="6"/>
      <c r="AH9" s="14"/>
      <c r="AI9" s="6"/>
      <c r="AJ9" s="14"/>
      <c r="AK9" s="6"/>
      <c r="AL9" s="14"/>
      <c r="AM9" s="6"/>
      <c r="AN9" s="14"/>
      <c r="AO9" s="6"/>
      <c r="AP9" s="14"/>
    </row>
    <row r="10" spans="1:42" s="5" customFormat="1" ht="12.75">
      <c r="A10" s="5" t="s">
        <v>0</v>
      </c>
      <c r="B10" s="5">
        <v>6</v>
      </c>
      <c r="C10" s="5" t="s">
        <v>58</v>
      </c>
      <c r="D10" s="12">
        <v>0</v>
      </c>
      <c r="E10" s="6"/>
      <c r="F10" s="13">
        <v>0.01924922566854251</v>
      </c>
      <c r="G10" s="13">
        <f t="shared" si="0"/>
        <v>0.01924922566854251</v>
      </c>
      <c r="H10" s="13">
        <f t="shared" si="1"/>
        <v>0</v>
      </c>
      <c r="I10" s="6">
        <v>1</v>
      </c>
      <c r="J10" s="13">
        <v>0.013024650178308173</v>
      </c>
      <c r="K10" s="13">
        <f t="shared" si="2"/>
        <v>0.006512325089154086</v>
      </c>
      <c r="L10" s="13">
        <f t="shared" si="3"/>
        <v>0</v>
      </c>
      <c r="M10" s="6"/>
      <c r="N10" s="13">
        <v>0.031848570423234114</v>
      </c>
      <c r="O10" s="13">
        <f t="shared" si="4"/>
        <v>0.031848570423234114</v>
      </c>
      <c r="P10" s="13">
        <f t="shared" si="5"/>
        <v>0</v>
      </c>
      <c r="Q10" s="6"/>
      <c r="R10" s="13"/>
      <c r="S10" s="6"/>
      <c r="T10" s="13"/>
      <c r="U10" s="6"/>
      <c r="V10" s="13"/>
      <c r="W10" s="6"/>
      <c r="X10" s="13"/>
      <c r="Y10" s="6"/>
      <c r="Z10" s="13"/>
      <c r="AA10" s="6"/>
      <c r="AB10" s="14"/>
      <c r="AC10" s="6"/>
      <c r="AD10" s="14"/>
      <c r="AE10" s="6"/>
      <c r="AF10" s="14"/>
      <c r="AG10" s="6"/>
      <c r="AH10" s="14"/>
      <c r="AI10" s="6"/>
      <c r="AJ10" s="14"/>
      <c r="AK10" s="6"/>
      <c r="AL10" s="14"/>
      <c r="AM10" s="6"/>
      <c r="AN10" s="14"/>
      <c r="AO10" s="6"/>
      <c r="AP10" s="14"/>
    </row>
    <row r="11" spans="1:42" s="5" customFormat="1" ht="12.75">
      <c r="A11" s="5" t="s">
        <v>0</v>
      </c>
      <c r="B11" s="5">
        <v>7</v>
      </c>
      <c r="C11" s="5" t="s">
        <v>59</v>
      </c>
      <c r="D11" s="12">
        <v>0.1</v>
      </c>
      <c r="E11" s="6">
        <v>1</v>
      </c>
      <c r="F11" s="13">
        <v>0.0038498451337085</v>
      </c>
      <c r="G11" s="13">
        <f t="shared" si="0"/>
        <v>0.00192492256685425</v>
      </c>
      <c r="H11" s="13">
        <f t="shared" si="1"/>
        <v>0.00019249225668542503</v>
      </c>
      <c r="I11" s="6">
        <v>1</v>
      </c>
      <c r="J11" s="13">
        <v>0.003256162544577043</v>
      </c>
      <c r="K11" s="13">
        <f t="shared" si="2"/>
        <v>0.0016280812722885216</v>
      </c>
      <c r="L11" s="13">
        <f t="shared" si="3"/>
        <v>0.00016280812722885217</v>
      </c>
      <c r="M11" s="6">
        <v>1</v>
      </c>
      <c r="N11" s="13">
        <v>0.0031848570423234114</v>
      </c>
      <c r="O11" s="13">
        <f t="shared" si="4"/>
        <v>0.0015924285211617057</v>
      </c>
      <c r="P11" s="13">
        <f t="shared" si="5"/>
        <v>0.00015924285211617057</v>
      </c>
      <c r="Q11" s="6"/>
      <c r="R11" s="13"/>
      <c r="S11" s="6"/>
      <c r="T11" s="13"/>
      <c r="U11" s="6"/>
      <c r="V11" s="13"/>
      <c r="W11" s="6"/>
      <c r="X11" s="13"/>
      <c r="Y11" s="6"/>
      <c r="Z11" s="13"/>
      <c r="AA11" s="6"/>
      <c r="AB11" s="14"/>
      <c r="AC11" s="6"/>
      <c r="AD11" s="14"/>
      <c r="AE11" s="6"/>
      <c r="AF11" s="14"/>
      <c r="AG11" s="6"/>
      <c r="AH11" s="14"/>
      <c r="AI11" s="6"/>
      <c r="AJ11" s="14"/>
      <c r="AK11" s="6"/>
      <c r="AL11" s="14"/>
      <c r="AM11" s="6"/>
      <c r="AN11" s="14"/>
      <c r="AO11" s="6"/>
      <c r="AP11" s="14"/>
    </row>
    <row r="12" spans="1:42" s="5" customFormat="1" ht="12.75">
      <c r="A12" s="5" t="s">
        <v>0</v>
      </c>
      <c r="B12" s="5">
        <v>8</v>
      </c>
      <c r="C12" s="5" t="s">
        <v>60</v>
      </c>
      <c r="D12" s="12">
        <v>0.1</v>
      </c>
      <c r="E12" s="6">
        <v>1</v>
      </c>
      <c r="F12" s="13">
        <v>0.003464860620337652</v>
      </c>
      <c r="G12" s="13">
        <f t="shared" si="0"/>
        <v>0.001732430310168826</v>
      </c>
      <c r="H12" s="13">
        <f t="shared" si="1"/>
        <v>0.00017324303101688262</v>
      </c>
      <c r="I12" s="6">
        <v>1</v>
      </c>
      <c r="J12" s="13">
        <v>0.0026049300356616343</v>
      </c>
      <c r="K12" s="13">
        <f t="shared" si="2"/>
        <v>0.0013024650178308172</v>
      </c>
      <c r="L12" s="13">
        <f t="shared" si="3"/>
        <v>0.00013024650178308173</v>
      </c>
      <c r="M12" s="6">
        <v>1</v>
      </c>
      <c r="N12" s="13">
        <v>0.0031848570423234114</v>
      </c>
      <c r="O12" s="13">
        <f t="shared" si="4"/>
        <v>0.0015924285211617057</v>
      </c>
      <c r="P12" s="13">
        <f t="shared" si="5"/>
        <v>0.00015924285211617057</v>
      </c>
      <c r="Q12" s="6"/>
      <c r="R12" s="13"/>
      <c r="S12" s="6"/>
      <c r="T12" s="13"/>
      <c r="U12" s="6"/>
      <c r="V12" s="13"/>
      <c r="W12" s="6"/>
      <c r="X12" s="13"/>
      <c r="Y12" s="6"/>
      <c r="Z12" s="13"/>
      <c r="AA12" s="6"/>
      <c r="AB12" s="14"/>
      <c r="AC12" s="6"/>
      <c r="AD12" s="14"/>
      <c r="AE12" s="6"/>
      <c r="AF12" s="14"/>
      <c r="AG12" s="6"/>
      <c r="AH12" s="14"/>
      <c r="AI12" s="6"/>
      <c r="AJ12" s="14"/>
      <c r="AK12" s="6"/>
      <c r="AL12" s="14"/>
      <c r="AM12" s="6"/>
      <c r="AN12" s="14"/>
      <c r="AO12" s="6"/>
      <c r="AP12" s="14"/>
    </row>
    <row r="13" spans="1:42" s="5" customFormat="1" ht="12.75">
      <c r="A13" s="5" t="s">
        <v>0</v>
      </c>
      <c r="B13" s="5">
        <v>9</v>
      </c>
      <c r="C13" s="5" t="s">
        <v>61</v>
      </c>
      <c r="D13" s="12">
        <v>0.1</v>
      </c>
      <c r="E13" s="6">
        <v>1</v>
      </c>
      <c r="F13" s="13">
        <v>0.0038498451337085</v>
      </c>
      <c r="G13" s="13">
        <f t="shared" si="0"/>
        <v>0.00192492256685425</v>
      </c>
      <c r="H13" s="13">
        <f t="shared" si="1"/>
        <v>0.00019249225668542503</v>
      </c>
      <c r="I13" s="6">
        <v>1</v>
      </c>
      <c r="J13" s="13">
        <v>0.0029305462901193387</v>
      </c>
      <c r="K13" s="13">
        <f t="shared" si="2"/>
        <v>0.0014652731450596694</v>
      </c>
      <c r="L13" s="13">
        <f t="shared" si="3"/>
        <v>0.00014652731450596695</v>
      </c>
      <c r="M13" s="6">
        <v>1</v>
      </c>
      <c r="N13" s="13">
        <v>0.0031848570423234114</v>
      </c>
      <c r="O13" s="13">
        <f t="shared" si="4"/>
        <v>0.0015924285211617057</v>
      </c>
      <c r="P13" s="13">
        <f t="shared" si="5"/>
        <v>0.00015924285211617057</v>
      </c>
      <c r="Q13" s="6"/>
      <c r="R13" s="13"/>
      <c r="S13" s="6"/>
      <c r="T13" s="13"/>
      <c r="U13" s="6"/>
      <c r="V13" s="13"/>
      <c r="W13" s="6"/>
      <c r="X13" s="13"/>
      <c r="Y13" s="6"/>
      <c r="Z13" s="13"/>
      <c r="AA13" s="6"/>
      <c r="AB13" s="14"/>
      <c r="AC13" s="6"/>
      <c r="AD13" s="14"/>
      <c r="AE13" s="6"/>
      <c r="AF13" s="14"/>
      <c r="AG13" s="6"/>
      <c r="AH13" s="14"/>
      <c r="AI13" s="6"/>
      <c r="AJ13" s="14"/>
      <c r="AK13" s="6"/>
      <c r="AL13" s="14"/>
      <c r="AM13" s="6"/>
      <c r="AN13" s="14"/>
      <c r="AO13" s="6"/>
      <c r="AP13" s="14"/>
    </row>
    <row r="14" spans="1:42" s="5" customFormat="1" ht="12.75">
      <c r="A14" s="5" t="s">
        <v>0</v>
      </c>
      <c r="B14" s="5">
        <v>10</v>
      </c>
      <c r="C14" s="5" t="s">
        <v>62</v>
      </c>
      <c r="D14" s="12">
        <v>0</v>
      </c>
      <c r="E14" s="6"/>
      <c r="F14" s="13">
        <v>0.004234829647079353</v>
      </c>
      <c r="G14" s="13">
        <f t="shared" si="0"/>
        <v>0.004234829647079353</v>
      </c>
      <c r="H14" s="13">
        <f t="shared" si="1"/>
        <v>0</v>
      </c>
      <c r="I14" s="6"/>
      <c r="J14" s="13">
        <v>0</v>
      </c>
      <c r="K14" s="13">
        <f t="shared" si="2"/>
        <v>0</v>
      </c>
      <c r="L14" s="13">
        <f t="shared" si="3"/>
        <v>0</v>
      </c>
      <c r="M14" s="6"/>
      <c r="N14" s="13">
        <v>0.02229399929626388</v>
      </c>
      <c r="O14" s="13">
        <f t="shared" si="4"/>
        <v>0.02229399929626388</v>
      </c>
      <c r="P14" s="13">
        <f t="shared" si="5"/>
        <v>0</v>
      </c>
      <c r="Q14" s="6"/>
      <c r="R14" s="13"/>
      <c r="S14" s="6"/>
      <c r="T14" s="13"/>
      <c r="U14" s="6"/>
      <c r="V14" s="13"/>
      <c r="W14" s="6"/>
      <c r="X14" s="13"/>
      <c r="Y14" s="6"/>
      <c r="Z14" s="13"/>
      <c r="AA14" s="6"/>
      <c r="AB14" s="14"/>
      <c r="AC14" s="6"/>
      <c r="AD14" s="14"/>
      <c r="AE14" s="6"/>
      <c r="AF14" s="14"/>
      <c r="AG14" s="6"/>
      <c r="AH14" s="14"/>
      <c r="AI14" s="6"/>
      <c r="AJ14" s="14"/>
      <c r="AK14" s="6"/>
      <c r="AL14" s="14"/>
      <c r="AM14" s="6"/>
      <c r="AN14" s="14"/>
      <c r="AO14" s="6"/>
      <c r="AP14" s="14"/>
    </row>
    <row r="15" spans="1:42" s="5" customFormat="1" ht="12.75">
      <c r="A15" s="5" t="s">
        <v>0</v>
      </c>
      <c r="B15" s="5">
        <v>11</v>
      </c>
      <c r="C15" s="5" t="s">
        <v>63</v>
      </c>
      <c r="D15" s="12">
        <v>0</v>
      </c>
      <c r="E15" s="6"/>
      <c r="F15" s="13">
        <v>0.015399380534834</v>
      </c>
      <c r="G15" s="13">
        <f t="shared" si="0"/>
        <v>0.015399380534834</v>
      </c>
      <c r="H15" s="13">
        <f t="shared" si="1"/>
        <v>0</v>
      </c>
      <c r="I15" s="6">
        <v>1</v>
      </c>
      <c r="J15" s="13">
        <v>0.006512325089154086</v>
      </c>
      <c r="K15" s="13">
        <f t="shared" si="2"/>
        <v>0.003256162544577043</v>
      </c>
      <c r="L15" s="13">
        <f t="shared" si="3"/>
        <v>0</v>
      </c>
      <c r="M15" s="6"/>
      <c r="N15" s="13">
        <v>0.031848570423234114</v>
      </c>
      <c r="O15" s="13">
        <f t="shared" si="4"/>
        <v>0.031848570423234114</v>
      </c>
      <c r="P15" s="13">
        <f t="shared" si="5"/>
        <v>0</v>
      </c>
      <c r="Q15" s="6"/>
      <c r="R15" s="13"/>
      <c r="S15" s="6"/>
      <c r="T15" s="13"/>
      <c r="U15" s="6"/>
      <c r="V15" s="13"/>
      <c r="W15" s="6"/>
      <c r="X15" s="13"/>
      <c r="Y15" s="6"/>
      <c r="Z15" s="13"/>
      <c r="AA15" s="6"/>
      <c r="AB15" s="14"/>
      <c r="AC15" s="6"/>
      <c r="AD15" s="14"/>
      <c r="AE15" s="6"/>
      <c r="AF15" s="14"/>
      <c r="AG15" s="6"/>
      <c r="AH15" s="14"/>
      <c r="AI15" s="6"/>
      <c r="AJ15" s="14"/>
      <c r="AK15" s="6"/>
      <c r="AL15" s="14"/>
      <c r="AM15" s="6"/>
      <c r="AN15" s="14"/>
      <c r="AO15" s="6"/>
      <c r="AP15" s="14"/>
    </row>
    <row r="16" spans="1:42" s="5" customFormat="1" ht="12.75">
      <c r="A16" s="5" t="s">
        <v>0</v>
      </c>
      <c r="B16" s="5">
        <v>12</v>
      </c>
      <c r="C16" s="5" t="s">
        <v>64</v>
      </c>
      <c r="D16" s="12">
        <v>0.01</v>
      </c>
      <c r="E16" s="6"/>
      <c r="F16" s="13">
        <v>0.011549535401125507</v>
      </c>
      <c r="G16" s="13">
        <f t="shared" si="0"/>
        <v>0.011549535401125507</v>
      </c>
      <c r="H16" s="13">
        <f t="shared" si="1"/>
        <v>0.00011549535401125508</v>
      </c>
      <c r="I16" s="6">
        <v>1</v>
      </c>
      <c r="J16" s="13">
        <v>0.003256162544577043</v>
      </c>
      <c r="K16" s="13">
        <f t="shared" si="2"/>
        <v>0.0016280812722885216</v>
      </c>
      <c r="L16" s="13">
        <f t="shared" si="3"/>
        <v>1.6280812722885217E-05</v>
      </c>
      <c r="M16" s="6">
        <v>1</v>
      </c>
      <c r="N16" s="13">
        <v>0.006369714084646823</v>
      </c>
      <c r="O16" s="13">
        <f t="shared" si="4"/>
        <v>0.0031848570423234114</v>
      </c>
      <c r="P16" s="13">
        <f t="shared" si="5"/>
        <v>3.184857042323412E-05</v>
      </c>
      <c r="Q16" s="6"/>
      <c r="R16" s="13"/>
      <c r="S16" s="6"/>
      <c r="T16" s="13"/>
      <c r="U16" s="6"/>
      <c r="V16" s="13"/>
      <c r="W16" s="6"/>
      <c r="X16" s="13"/>
      <c r="Y16" s="6"/>
      <c r="Z16" s="13"/>
      <c r="AA16" s="6"/>
      <c r="AB16" s="14"/>
      <c r="AC16" s="6"/>
      <c r="AD16" s="14"/>
      <c r="AE16" s="6"/>
      <c r="AF16" s="14"/>
      <c r="AG16" s="6"/>
      <c r="AH16" s="14"/>
      <c r="AI16" s="6"/>
      <c r="AJ16" s="14"/>
      <c r="AK16" s="6"/>
      <c r="AL16" s="14"/>
      <c r="AM16" s="6"/>
      <c r="AN16" s="14"/>
      <c r="AO16" s="6"/>
      <c r="AP16" s="14"/>
    </row>
    <row r="17" spans="1:42" s="5" customFormat="1" ht="12.75">
      <c r="A17" s="5" t="s">
        <v>0</v>
      </c>
      <c r="B17" s="5">
        <v>13</v>
      </c>
      <c r="C17" s="5" t="s">
        <v>65</v>
      </c>
      <c r="D17" s="12">
        <v>0</v>
      </c>
      <c r="E17" s="6"/>
      <c r="F17" s="13">
        <v>0.007699690267417</v>
      </c>
      <c r="G17" s="13">
        <f t="shared" si="0"/>
        <v>0.007699690267417</v>
      </c>
      <c r="H17" s="13">
        <f t="shared" si="1"/>
        <v>0</v>
      </c>
      <c r="I17" s="6"/>
      <c r="J17" s="13">
        <v>0.003256162544577043</v>
      </c>
      <c r="K17" s="13">
        <f t="shared" si="2"/>
        <v>0.003256162544577043</v>
      </c>
      <c r="L17" s="13">
        <f t="shared" si="3"/>
        <v>0</v>
      </c>
      <c r="M17" s="6"/>
      <c r="N17" s="13">
        <v>0.0031848570423234114</v>
      </c>
      <c r="O17" s="13">
        <f t="shared" si="4"/>
        <v>0.0031848570423234114</v>
      </c>
      <c r="P17" s="13">
        <f t="shared" si="5"/>
        <v>0</v>
      </c>
      <c r="Q17" s="6"/>
      <c r="R17" s="13"/>
      <c r="S17" s="6"/>
      <c r="T17" s="13"/>
      <c r="U17" s="6"/>
      <c r="V17" s="13"/>
      <c r="W17" s="6"/>
      <c r="X17" s="13"/>
      <c r="Y17" s="6"/>
      <c r="Z17" s="13"/>
      <c r="AA17" s="6"/>
      <c r="AB17" s="14"/>
      <c r="AC17" s="6"/>
      <c r="AD17" s="14"/>
      <c r="AE17" s="6"/>
      <c r="AF17" s="14"/>
      <c r="AG17" s="6"/>
      <c r="AH17" s="14"/>
      <c r="AI17" s="6"/>
      <c r="AJ17" s="14"/>
      <c r="AK17" s="6"/>
      <c r="AL17" s="14"/>
      <c r="AM17" s="6"/>
      <c r="AN17" s="14"/>
      <c r="AO17" s="6"/>
      <c r="AP17" s="14"/>
    </row>
    <row r="18" spans="1:42" s="5" customFormat="1" ht="12.75">
      <c r="A18" s="5" t="s">
        <v>0</v>
      </c>
      <c r="B18" s="5">
        <v>14</v>
      </c>
      <c r="C18" s="5" t="s">
        <v>66</v>
      </c>
      <c r="D18" s="12">
        <v>0</v>
      </c>
      <c r="E18" s="6"/>
      <c r="F18" s="13">
        <v>0.01924922566854251</v>
      </c>
      <c r="G18" s="13">
        <f t="shared" si="0"/>
        <v>0.01924922566854251</v>
      </c>
      <c r="H18" s="13">
        <f t="shared" si="1"/>
        <v>0</v>
      </c>
      <c r="I18" s="6"/>
      <c r="J18" s="13">
        <v>0.006512325089154086</v>
      </c>
      <c r="K18" s="13">
        <f t="shared" si="2"/>
        <v>0.006512325089154086</v>
      </c>
      <c r="L18" s="13">
        <f t="shared" si="3"/>
        <v>0</v>
      </c>
      <c r="M18" s="6"/>
      <c r="N18" s="13">
        <v>0.009554571126970234</v>
      </c>
      <c r="O18" s="13">
        <f t="shared" si="4"/>
        <v>0.009554571126970234</v>
      </c>
      <c r="P18" s="13">
        <f t="shared" si="5"/>
        <v>0</v>
      </c>
      <c r="Q18" s="6"/>
      <c r="R18" s="13"/>
      <c r="S18" s="6"/>
      <c r="T18" s="13"/>
      <c r="U18" s="6"/>
      <c r="V18" s="13"/>
      <c r="W18" s="6"/>
      <c r="X18" s="13"/>
      <c r="Y18" s="6"/>
      <c r="Z18" s="13"/>
      <c r="AA18" s="6"/>
      <c r="AB18" s="14"/>
      <c r="AC18" s="6"/>
      <c r="AD18" s="14"/>
      <c r="AE18" s="6"/>
      <c r="AF18" s="14"/>
      <c r="AG18" s="6"/>
      <c r="AH18" s="14"/>
      <c r="AI18" s="6"/>
      <c r="AJ18" s="14"/>
      <c r="AK18" s="6"/>
      <c r="AL18" s="14"/>
      <c r="AM18" s="6"/>
      <c r="AN18" s="14"/>
      <c r="AO18" s="6"/>
      <c r="AP18" s="14"/>
    </row>
    <row r="19" spans="1:42" s="5" customFormat="1" ht="12.75">
      <c r="A19" s="5" t="s">
        <v>0</v>
      </c>
      <c r="B19" s="5">
        <v>15</v>
      </c>
      <c r="C19" s="5" t="s">
        <v>67</v>
      </c>
      <c r="D19" s="12">
        <v>0.001</v>
      </c>
      <c r="E19" s="6"/>
      <c r="F19" s="13">
        <v>0.034648606203376515</v>
      </c>
      <c r="G19" s="13">
        <f t="shared" si="0"/>
        <v>0.034648606203376515</v>
      </c>
      <c r="H19" s="13">
        <f t="shared" si="1"/>
        <v>3.4648606203376516E-05</v>
      </c>
      <c r="I19" s="6"/>
      <c r="J19" s="13">
        <v>0.019536975267462255</v>
      </c>
      <c r="K19" s="13">
        <f t="shared" si="2"/>
        <v>0.019536975267462255</v>
      </c>
      <c r="L19" s="13">
        <f t="shared" si="3"/>
        <v>1.9536975267462255E-05</v>
      </c>
      <c r="M19" s="6"/>
      <c r="N19" s="13">
        <v>0.022293999296263883</v>
      </c>
      <c r="O19" s="13">
        <f t="shared" si="4"/>
        <v>0.022293999296263883</v>
      </c>
      <c r="P19" s="13">
        <f t="shared" si="5"/>
        <v>2.2293999296263882E-05</v>
      </c>
      <c r="Q19" s="6"/>
      <c r="R19" s="13"/>
      <c r="S19" s="6"/>
      <c r="T19" s="13"/>
      <c r="U19" s="6"/>
      <c r="V19" s="13"/>
      <c r="W19" s="6"/>
      <c r="X19" s="13"/>
      <c r="Y19" s="6"/>
      <c r="Z19" s="13"/>
      <c r="AA19" s="6"/>
      <c r="AB19" s="14"/>
      <c r="AC19" s="6"/>
      <c r="AD19" s="14"/>
      <c r="AE19" s="6"/>
      <c r="AF19" s="14"/>
      <c r="AG19" s="6"/>
      <c r="AH19" s="14"/>
      <c r="AI19" s="6"/>
      <c r="AJ19" s="14"/>
      <c r="AK19" s="6"/>
      <c r="AL19" s="14"/>
      <c r="AM19" s="6"/>
      <c r="AN19" s="14"/>
      <c r="AO19" s="6"/>
      <c r="AP19" s="14"/>
    </row>
    <row r="20" spans="1:42" s="5" customFormat="1" ht="12.75">
      <c r="A20" s="5" t="s">
        <v>0</v>
      </c>
      <c r="B20" s="5">
        <v>16</v>
      </c>
      <c r="C20" s="5" t="s">
        <v>68</v>
      </c>
      <c r="D20" s="12">
        <v>0.1</v>
      </c>
      <c r="E20" s="6"/>
      <c r="F20" s="13">
        <v>0.011549535401125507</v>
      </c>
      <c r="G20" s="13">
        <f t="shared" si="0"/>
        <v>0.011549535401125507</v>
      </c>
      <c r="H20" s="13">
        <f t="shared" si="1"/>
        <v>0.0011549535401125508</v>
      </c>
      <c r="I20" s="6">
        <v>1</v>
      </c>
      <c r="J20" s="13">
        <v>0.006512325089154086</v>
      </c>
      <c r="K20" s="13">
        <f t="shared" si="2"/>
        <v>0.003256162544577043</v>
      </c>
      <c r="L20" s="13">
        <f t="shared" si="3"/>
        <v>0.00032561625445770435</v>
      </c>
      <c r="M20" s="6"/>
      <c r="N20" s="13">
        <v>0.01910914225394047</v>
      </c>
      <c r="O20" s="13">
        <f t="shared" si="4"/>
        <v>0.01910914225394047</v>
      </c>
      <c r="P20" s="13">
        <f t="shared" si="5"/>
        <v>0.0019109142253940468</v>
      </c>
      <c r="Q20" s="6"/>
      <c r="R20" s="13"/>
      <c r="S20" s="6"/>
      <c r="T20" s="13"/>
      <c r="U20" s="6"/>
      <c r="V20" s="13"/>
      <c r="W20" s="6"/>
      <c r="X20" s="13"/>
      <c r="Y20" s="6"/>
      <c r="Z20" s="13"/>
      <c r="AA20" s="6"/>
      <c r="AB20" s="14"/>
      <c r="AC20" s="6"/>
      <c r="AD20" s="14"/>
      <c r="AE20" s="6"/>
      <c r="AF20" s="14"/>
      <c r="AG20" s="6"/>
      <c r="AH20" s="14"/>
      <c r="AI20" s="6"/>
      <c r="AJ20" s="14"/>
      <c r="AK20" s="6"/>
      <c r="AL20" s="14"/>
      <c r="AM20" s="6"/>
      <c r="AN20" s="14"/>
      <c r="AO20" s="6"/>
      <c r="AP20" s="14"/>
    </row>
    <row r="21" spans="1:42" s="5" customFormat="1" ht="12.75">
      <c r="A21" s="5" t="s">
        <v>0</v>
      </c>
      <c r="B21" s="5">
        <v>17</v>
      </c>
      <c r="C21" s="5" t="s">
        <v>69</v>
      </c>
      <c r="D21" s="12">
        <v>0</v>
      </c>
      <c r="E21" s="6"/>
      <c r="F21" s="13">
        <v>0.32338699123151415</v>
      </c>
      <c r="G21" s="13">
        <f t="shared" si="0"/>
        <v>0.32338699123151415</v>
      </c>
      <c r="H21" s="13">
        <f t="shared" si="1"/>
        <v>0</v>
      </c>
      <c r="I21" s="6"/>
      <c r="J21" s="13">
        <v>0.35166555481432</v>
      </c>
      <c r="K21" s="13">
        <f t="shared" si="2"/>
        <v>0.35166555481432</v>
      </c>
      <c r="L21" s="13">
        <f t="shared" si="3"/>
        <v>0</v>
      </c>
      <c r="M21" s="6"/>
      <c r="N21" s="13">
        <v>0.4586194140945713</v>
      </c>
      <c r="O21" s="13">
        <f t="shared" si="4"/>
        <v>0.4586194140945713</v>
      </c>
      <c r="P21" s="13">
        <f t="shared" si="5"/>
        <v>0</v>
      </c>
      <c r="Q21" s="6"/>
      <c r="R21" s="13"/>
      <c r="S21" s="6"/>
      <c r="T21" s="13"/>
      <c r="U21" s="6"/>
      <c r="V21" s="13"/>
      <c r="W21" s="6"/>
      <c r="X21" s="13"/>
      <c r="Y21" s="6"/>
      <c r="Z21" s="13"/>
      <c r="AA21" s="6"/>
      <c r="AB21" s="14"/>
      <c r="AC21" s="6"/>
      <c r="AD21" s="14"/>
      <c r="AE21" s="6"/>
      <c r="AF21" s="14"/>
      <c r="AG21" s="6"/>
      <c r="AH21" s="14"/>
      <c r="AI21" s="6"/>
      <c r="AJ21" s="14"/>
      <c r="AK21" s="6"/>
      <c r="AL21" s="14"/>
      <c r="AM21" s="6"/>
      <c r="AN21" s="14"/>
      <c r="AO21" s="6"/>
      <c r="AP21" s="14"/>
    </row>
    <row r="22" spans="1:42" s="5" customFormat="1" ht="12.75">
      <c r="A22" s="5" t="s">
        <v>0</v>
      </c>
      <c r="B22" s="5">
        <v>18</v>
      </c>
      <c r="C22" s="5" t="s">
        <v>70</v>
      </c>
      <c r="D22" s="12">
        <v>0</v>
      </c>
      <c r="E22" s="6"/>
      <c r="F22" s="13">
        <v>0.33493652663264</v>
      </c>
      <c r="G22" s="13">
        <f t="shared" si="0"/>
        <v>0.33493652663264</v>
      </c>
      <c r="H22" s="13">
        <f t="shared" si="1"/>
        <v>0</v>
      </c>
      <c r="I22" s="6"/>
      <c r="J22" s="13">
        <v>0.3581778799034747</v>
      </c>
      <c r="K22" s="13">
        <f t="shared" si="2"/>
        <v>0.3581778799034747</v>
      </c>
      <c r="L22" s="13">
        <f t="shared" si="3"/>
        <v>0</v>
      </c>
      <c r="M22" s="6"/>
      <c r="N22" s="13">
        <v>0.47772855634851175</v>
      </c>
      <c r="O22" s="13">
        <f t="shared" si="4"/>
        <v>0.47772855634851175</v>
      </c>
      <c r="P22" s="13">
        <f t="shared" si="5"/>
        <v>0</v>
      </c>
      <c r="Q22" s="6"/>
      <c r="R22" s="13"/>
      <c r="S22" s="6"/>
      <c r="T22" s="13"/>
      <c r="U22" s="6"/>
      <c r="V22" s="13"/>
      <c r="W22" s="6"/>
      <c r="X22" s="13"/>
      <c r="Y22" s="6"/>
      <c r="Z22" s="13"/>
      <c r="AA22" s="6"/>
      <c r="AB22" s="14"/>
      <c r="AC22" s="6"/>
      <c r="AD22" s="14"/>
      <c r="AE22" s="6"/>
      <c r="AF22" s="14"/>
      <c r="AG22" s="6"/>
      <c r="AH22" s="14"/>
      <c r="AI22" s="6"/>
      <c r="AJ22" s="14"/>
      <c r="AK22" s="6"/>
      <c r="AL22" s="14"/>
      <c r="AM22" s="6"/>
      <c r="AN22" s="14"/>
      <c r="AO22" s="6"/>
      <c r="AP22" s="14"/>
    </row>
    <row r="23" spans="1:42" s="5" customFormat="1" ht="12.75">
      <c r="A23" s="5" t="s">
        <v>0</v>
      </c>
      <c r="B23" s="5">
        <v>19</v>
      </c>
      <c r="C23" s="5" t="s">
        <v>71</v>
      </c>
      <c r="D23" s="12">
        <v>0.05</v>
      </c>
      <c r="E23" s="6"/>
      <c r="F23" s="13">
        <v>0.011549535401125507</v>
      </c>
      <c r="G23" s="13">
        <f t="shared" si="0"/>
        <v>0.011549535401125507</v>
      </c>
      <c r="H23" s="13">
        <f t="shared" si="1"/>
        <v>0.0005774767700562754</v>
      </c>
      <c r="I23" s="6"/>
      <c r="J23" s="13">
        <v>0.006512325089154086</v>
      </c>
      <c r="K23" s="13">
        <f t="shared" si="2"/>
        <v>0.006512325089154086</v>
      </c>
      <c r="L23" s="13">
        <f t="shared" si="3"/>
        <v>0.00032561625445770435</v>
      </c>
      <c r="M23" s="6"/>
      <c r="N23" s="13">
        <v>0.015924285211617</v>
      </c>
      <c r="O23" s="13">
        <f t="shared" si="4"/>
        <v>0.015924285211617</v>
      </c>
      <c r="P23" s="13">
        <f t="shared" si="5"/>
        <v>0.0007962142605808501</v>
      </c>
      <c r="Q23" s="6"/>
      <c r="R23" s="13"/>
      <c r="S23" s="6"/>
      <c r="T23" s="13"/>
      <c r="U23" s="6"/>
      <c r="V23" s="13"/>
      <c r="W23" s="6"/>
      <c r="X23" s="13"/>
      <c r="Y23" s="6"/>
      <c r="Z23" s="13"/>
      <c r="AA23" s="6"/>
      <c r="AB23" s="14"/>
      <c r="AC23" s="6"/>
      <c r="AD23" s="14"/>
      <c r="AE23" s="6"/>
      <c r="AF23" s="14"/>
      <c r="AG23" s="6"/>
      <c r="AH23" s="14"/>
      <c r="AI23" s="6"/>
      <c r="AJ23" s="14"/>
      <c r="AK23" s="6"/>
      <c r="AL23" s="14"/>
      <c r="AM23" s="6"/>
      <c r="AN23" s="14"/>
      <c r="AO23" s="6"/>
      <c r="AP23" s="14"/>
    </row>
    <row r="24" spans="1:42" s="5" customFormat="1" ht="12.75">
      <c r="A24" s="5" t="s">
        <v>0</v>
      </c>
      <c r="B24" s="5">
        <v>20</v>
      </c>
      <c r="C24" s="5" t="s">
        <v>72</v>
      </c>
      <c r="D24" s="12">
        <v>0.5</v>
      </c>
      <c r="E24" s="6"/>
      <c r="F24" s="13">
        <v>0.015399380534834</v>
      </c>
      <c r="G24" s="13">
        <f t="shared" si="0"/>
        <v>0.015399380534834</v>
      </c>
      <c r="H24" s="13">
        <f t="shared" si="1"/>
        <v>0.007699690267417</v>
      </c>
      <c r="I24" s="6">
        <v>1</v>
      </c>
      <c r="J24" s="13">
        <v>0.009768487633731128</v>
      </c>
      <c r="K24" s="13">
        <f t="shared" si="2"/>
        <v>0.004884243816865564</v>
      </c>
      <c r="L24" s="13">
        <f t="shared" si="3"/>
        <v>0.002442121908432782</v>
      </c>
      <c r="M24" s="6"/>
      <c r="N24" s="13">
        <v>0.022293999296263883</v>
      </c>
      <c r="O24" s="13">
        <f t="shared" si="4"/>
        <v>0.022293999296263883</v>
      </c>
      <c r="P24" s="13">
        <f t="shared" si="5"/>
        <v>0.011146999648131942</v>
      </c>
      <c r="Q24" s="6"/>
      <c r="R24" s="13"/>
      <c r="S24" s="6"/>
      <c r="T24" s="13"/>
      <c r="U24" s="6"/>
      <c r="V24" s="13"/>
      <c r="W24" s="6"/>
      <c r="X24" s="13"/>
      <c r="Y24" s="6"/>
      <c r="Z24" s="13"/>
      <c r="AA24" s="6"/>
      <c r="AB24" s="14"/>
      <c r="AC24" s="6"/>
      <c r="AD24" s="14"/>
      <c r="AE24" s="6"/>
      <c r="AF24" s="14"/>
      <c r="AG24" s="6"/>
      <c r="AH24" s="14"/>
      <c r="AI24" s="6"/>
      <c r="AJ24" s="14"/>
      <c r="AK24" s="6"/>
      <c r="AL24" s="14"/>
      <c r="AM24" s="6"/>
      <c r="AN24" s="14"/>
      <c r="AO24" s="6"/>
      <c r="AP24" s="14"/>
    </row>
    <row r="25" spans="1:42" s="5" customFormat="1" ht="12.75">
      <c r="A25" s="5" t="s">
        <v>0</v>
      </c>
      <c r="B25" s="5">
        <v>21</v>
      </c>
      <c r="C25" s="5" t="s">
        <v>73</v>
      </c>
      <c r="D25" s="12">
        <v>0</v>
      </c>
      <c r="E25" s="6"/>
      <c r="F25" s="13">
        <v>0.08084674780787855</v>
      </c>
      <c r="G25" s="13">
        <f t="shared" si="0"/>
        <v>0.08084674780787855</v>
      </c>
      <c r="H25" s="13">
        <f t="shared" si="1"/>
        <v>0</v>
      </c>
      <c r="I25" s="6"/>
      <c r="J25" s="13">
        <v>0.08791638870358016</v>
      </c>
      <c r="K25" s="13">
        <f t="shared" si="2"/>
        <v>0.08791638870358016</v>
      </c>
      <c r="L25" s="13">
        <f t="shared" si="3"/>
        <v>0</v>
      </c>
      <c r="M25" s="6"/>
      <c r="N25" s="13">
        <v>0.19109142253940467</v>
      </c>
      <c r="O25" s="13">
        <f t="shared" si="4"/>
        <v>0.19109142253940467</v>
      </c>
      <c r="P25" s="13">
        <f t="shared" si="5"/>
        <v>0</v>
      </c>
      <c r="Q25" s="6"/>
      <c r="R25" s="13"/>
      <c r="S25" s="6"/>
      <c r="T25" s="13"/>
      <c r="U25" s="6"/>
      <c r="V25" s="13"/>
      <c r="W25" s="6"/>
      <c r="X25" s="13"/>
      <c r="Y25" s="6"/>
      <c r="Z25" s="13"/>
      <c r="AA25" s="6"/>
      <c r="AB25" s="14"/>
      <c r="AC25" s="6"/>
      <c r="AD25" s="14"/>
      <c r="AE25" s="6"/>
      <c r="AF25" s="14"/>
      <c r="AG25" s="6"/>
      <c r="AH25" s="14"/>
      <c r="AI25" s="6"/>
      <c r="AJ25" s="14"/>
      <c r="AK25" s="6"/>
      <c r="AL25" s="14"/>
      <c r="AM25" s="6"/>
      <c r="AN25" s="14"/>
      <c r="AO25" s="6"/>
      <c r="AP25" s="14"/>
    </row>
    <row r="26" spans="1:42" s="5" customFormat="1" ht="12.75">
      <c r="A26" s="5" t="s">
        <v>0</v>
      </c>
      <c r="B26" s="5">
        <v>22</v>
      </c>
      <c r="C26" s="5" t="s">
        <v>74</v>
      </c>
      <c r="D26" s="12">
        <v>0</v>
      </c>
      <c r="E26" s="6"/>
      <c r="F26" s="13">
        <v>0.10779566374383807</v>
      </c>
      <c r="G26" s="13">
        <f t="shared" si="0"/>
        <v>0.10779566374383807</v>
      </c>
      <c r="H26" s="13">
        <f t="shared" si="1"/>
        <v>0</v>
      </c>
      <c r="I26" s="6"/>
      <c r="J26" s="13">
        <v>0.10419720142646538</v>
      </c>
      <c r="K26" s="13">
        <f t="shared" si="2"/>
        <v>0.10419720142646538</v>
      </c>
      <c r="L26" s="13">
        <f t="shared" si="3"/>
        <v>0</v>
      </c>
      <c r="M26" s="6"/>
      <c r="N26" s="13">
        <v>0.22930970704728562</v>
      </c>
      <c r="O26" s="13">
        <f t="shared" si="4"/>
        <v>0.22930970704728562</v>
      </c>
      <c r="P26" s="13">
        <f t="shared" si="5"/>
        <v>0</v>
      </c>
      <c r="Q26" s="6"/>
      <c r="R26" s="13"/>
      <c r="S26" s="6"/>
      <c r="T26" s="13"/>
      <c r="U26" s="6"/>
      <c r="V26" s="13"/>
      <c r="W26" s="6"/>
      <c r="X26" s="13"/>
      <c r="Y26" s="6"/>
      <c r="Z26" s="13"/>
      <c r="AA26" s="6"/>
      <c r="AB26" s="14"/>
      <c r="AC26" s="6"/>
      <c r="AD26" s="14"/>
      <c r="AE26" s="6"/>
      <c r="AF26" s="14"/>
      <c r="AG26" s="6"/>
      <c r="AH26" s="14"/>
      <c r="AI26" s="6"/>
      <c r="AJ26" s="14"/>
      <c r="AK26" s="6"/>
      <c r="AL26" s="14"/>
      <c r="AM26" s="6"/>
      <c r="AN26" s="14"/>
      <c r="AO26" s="6"/>
      <c r="AP26" s="14"/>
    </row>
    <row r="27" spans="1:42" s="5" customFormat="1" ht="12.75">
      <c r="A27" s="5" t="s">
        <v>0</v>
      </c>
      <c r="B27" s="5">
        <v>23</v>
      </c>
      <c r="C27" s="5" t="s">
        <v>75</v>
      </c>
      <c r="D27" s="12">
        <v>0.1</v>
      </c>
      <c r="E27" s="6"/>
      <c r="F27" s="13">
        <v>0.01924922566854251</v>
      </c>
      <c r="G27" s="13">
        <f t="shared" si="0"/>
        <v>0.01924922566854251</v>
      </c>
      <c r="H27" s="13">
        <f t="shared" si="1"/>
        <v>0.0019249225668542512</v>
      </c>
      <c r="I27" s="6"/>
      <c r="J27" s="13">
        <v>0.009768487633731128</v>
      </c>
      <c r="K27" s="13">
        <f t="shared" si="2"/>
        <v>0.009768487633731128</v>
      </c>
      <c r="L27" s="13">
        <f t="shared" si="3"/>
        <v>0.0009768487633731128</v>
      </c>
      <c r="M27" s="6"/>
      <c r="N27" s="13">
        <v>0.02547885633858729</v>
      </c>
      <c r="O27" s="13">
        <f t="shared" si="4"/>
        <v>0.02547885633858729</v>
      </c>
      <c r="P27" s="13">
        <f t="shared" si="5"/>
        <v>0.002547885633858729</v>
      </c>
      <c r="Q27" s="6"/>
      <c r="R27" s="13"/>
      <c r="S27" s="6"/>
      <c r="T27" s="13"/>
      <c r="U27" s="6"/>
      <c r="V27" s="13"/>
      <c r="W27" s="6"/>
      <c r="X27" s="13"/>
      <c r="Y27" s="6"/>
      <c r="Z27" s="13"/>
      <c r="AA27" s="6"/>
      <c r="AB27" s="14"/>
      <c r="AC27" s="6"/>
      <c r="AD27" s="14"/>
      <c r="AE27" s="6"/>
      <c r="AF27" s="14"/>
      <c r="AG27" s="6"/>
      <c r="AH27" s="14"/>
      <c r="AI27" s="6"/>
      <c r="AJ27" s="14"/>
      <c r="AK27" s="6"/>
      <c r="AL27" s="14"/>
      <c r="AM27" s="6"/>
      <c r="AN27" s="14"/>
      <c r="AO27" s="6"/>
      <c r="AP27" s="14"/>
    </row>
    <row r="28" spans="1:42" s="5" customFormat="1" ht="12.75">
      <c r="A28" s="5" t="s">
        <v>0</v>
      </c>
      <c r="B28" s="5">
        <v>24</v>
      </c>
      <c r="C28" s="5" t="s">
        <v>76</v>
      </c>
      <c r="D28" s="12">
        <v>0.1</v>
      </c>
      <c r="E28" s="6"/>
      <c r="F28" s="13">
        <v>0.007699690267417</v>
      </c>
      <c r="G28" s="13">
        <f t="shared" si="0"/>
        <v>0.007699690267417</v>
      </c>
      <c r="H28" s="13">
        <f t="shared" si="1"/>
        <v>0.0007699690267417001</v>
      </c>
      <c r="I28" s="6">
        <v>1</v>
      </c>
      <c r="J28" s="13">
        <v>0.003256162544577043</v>
      </c>
      <c r="K28" s="13">
        <f t="shared" si="2"/>
        <v>0.0016280812722885216</v>
      </c>
      <c r="L28" s="13">
        <f t="shared" si="3"/>
        <v>0.00016280812722885217</v>
      </c>
      <c r="M28" s="6"/>
      <c r="N28" s="13">
        <v>0.012739428169293646</v>
      </c>
      <c r="O28" s="13">
        <f t="shared" si="4"/>
        <v>0.012739428169293646</v>
      </c>
      <c r="P28" s="13">
        <f t="shared" si="5"/>
        <v>0.0012739428169293646</v>
      </c>
      <c r="Q28" s="6"/>
      <c r="R28" s="13"/>
      <c r="S28" s="6"/>
      <c r="T28" s="13"/>
      <c r="U28" s="6"/>
      <c r="V28" s="13"/>
      <c r="W28" s="6"/>
      <c r="X28" s="13"/>
      <c r="Y28" s="6"/>
      <c r="Z28" s="13"/>
      <c r="AA28" s="6"/>
      <c r="AB28" s="14"/>
      <c r="AC28" s="6"/>
      <c r="AD28" s="14"/>
      <c r="AE28" s="6"/>
      <c r="AF28" s="14"/>
      <c r="AG28" s="6"/>
      <c r="AH28" s="14"/>
      <c r="AI28" s="6"/>
      <c r="AJ28" s="14"/>
      <c r="AK28" s="6"/>
      <c r="AL28" s="14"/>
      <c r="AM28" s="6"/>
      <c r="AN28" s="14"/>
      <c r="AO28" s="6"/>
      <c r="AP28" s="14"/>
    </row>
    <row r="29" spans="1:42" s="5" customFormat="1" ht="12.75">
      <c r="A29" s="5" t="s">
        <v>0</v>
      </c>
      <c r="B29" s="5">
        <v>25</v>
      </c>
      <c r="C29" s="5" t="s">
        <v>77</v>
      </c>
      <c r="D29" s="12">
        <v>0.1</v>
      </c>
      <c r="E29" s="6">
        <v>1</v>
      </c>
      <c r="F29" s="13">
        <v>0.0030798761069668</v>
      </c>
      <c r="G29" s="13">
        <f t="shared" si="0"/>
        <v>0.0015399380534834</v>
      </c>
      <c r="H29" s="13">
        <f t="shared" si="1"/>
        <v>0.00015399380534834002</v>
      </c>
      <c r="I29" s="6">
        <v>1</v>
      </c>
      <c r="J29" s="13">
        <v>0.00227931378120393</v>
      </c>
      <c r="K29" s="13">
        <f t="shared" si="2"/>
        <v>0.001139656890601965</v>
      </c>
      <c r="L29" s="13">
        <f t="shared" si="3"/>
        <v>0.0001139656890601965</v>
      </c>
      <c r="M29" s="6">
        <v>1</v>
      </c>
      <c r="N29" s="13">
        <v>0.002547885633858729</v>
      </c>
      <c r="O29" s="13">
        <f t="shared" si="4"/>
        <v>0.0012739428169293646</v>
      </c>
      <c r="P29" s="13">
        <f t="shared" si="5"/>
        <v>0.00012739428169293647</v>
      </c>
      <c r="Q29" s="6"/>
      <c r="R29" s="13"/>
      <c r="S29" s="6"/>
      <c r="T29" s="13"/>
      <c r="U29" s="6"/>
      <c r="V29" s="13"/>
      <c r="W29" s="6"/>
      <c r="X29" s="13"/>
      <c r="Y29" s="6"/>
      <c r="Z29" s="13"/>
      <c r="AA29" s="6"/>
      <c r="AB29" s="14"/>
      <c r="AC29" s="6"/>
      <c r="AD29" s="14"/>
      <c r="AE29" s="6"/>
      <c r="AF29" s="14"/>
      <c r="AG29" s="6"/>
      <c r="AH29" s="14"/>
      <c r="AI29" s="6"/>
      <c r="AJ29" s="14"/>
      <c r="AK29" s="6"/>
      <c r="AL29" s="14"/>
      <c r="AM29" s="6"/>
      <c r="AN29" s="14"/>
      <c r="AO29" s="6"/>
      <c r="AP29" s="14"/>
    </row>
    <row r="30" spans="1:42" s="5" customFormat="1" ht="12.75">
      <c r="A30" s="5" t="s">
        <v>0</v>
      </c>
      <c r="B30" s="5">
        <v>26</v>
      </c>
      <c r="C30" s="5" t="s">
        <v>78</v>
      </c>
      <c r="D30" s="12">
        <v>0.1</v>
      </c>
      <c r="E30" s="6"/>
      <c r="F30" s="13">
        <v>0.011549535401125507</v>
      </c>
      <c r="G30" s="13">
        <f t="shared" si="0"/>
        <v>0.011549535401125507</v>
      </c>
      <c r="H30" s="13">
        <f t="shared" si="1"/>
        <v>0.0011549535401125508</v>
      </c>
      <c r="I30" s="6"/>
      <c r="J30" s="13">
        <v>0.006512325089154086</v>
      </c>
      <c r="K30" s="13">
        <f t="shared" si="2"/>
        <v>0.006512325089154086</v>
      </c>
      <c r="L30" s="13">
        <f t="shared" si="3"/>
        <v>0.0006512325089154087</v>
      </c>
      <c r="M30" s="6"/>
      <c r="N30" s="13">
        <v>0.012739428169293646</v>
      </c>
      <c r="O30" s="13">
        <f t="shared" si="4"/>
        <v>0.012739428169293646</v>
      </c>
      <c r="P30" s="13">
        <f t="shared" si="5"/>
        <v>0.0012739428169293646</v>
      </c>
      <c r="Q30" s="6"/>
      <c r="R30" s="13"/>
      <c r="S30" s="6"/>
      <c r="T30" s="13"/>
      <c r="U30" s="6"/>
      <c r="V30" s="13"/>
      <c r="W30" s="6"/>
      <c r="X30" s="13"/>
      <c r="Y30" s="6"/>
      <c r="Z30" s="13"/>
      <c r="AA30" s="6"/>
      <c r="AB30" s="14"/>
      <c r="AC30" s="6"/>
      <c r="AD30" s="14"/>
      <c r="AE30" s="6"/>
      <c r="AF30" s="14"/>
      <c r="AG30" s="6"/>
      <c r="AH30" s="14"/>
      <c r="AI30" s="6"/>
      <c r="AJ30" s="14"/>
      <c r="AK30" s="6"/>
      <c r="AL30" s="14"/>
      <c r="AM30" s="6"/>
      <c r="AN30" s="14"/>
      <c r="AO30" s="6"/>
      <c r="AP30" s="14"/>
    </row>
    <row r="31" spans="1:42" s="5" customFormat="1" ht="12.75">
      <c r="A31" s="5" t="s">
        <v>0</v>
      </c>
      <c r="B31" s="5">
        <v>27</v>
      </c>
      <c r="C31" s="5" t="s">
        <v>79</v>
      </c>
      <c r="D31" s="12">
        <v>0</v>
      </c>
      <c r="E31" s="6"/>
      <c r="F31" s="13">
        <v>0.0277188849627012</v>
      </c>
      <c r="G31" s="13">
        <f t="shared" si="0"/>
        <v>0.0277188849627012</v>
      </c>
      <c r="H31" s="13">
        <f t="shared" si="1"/>
        <v>0</v>
      </c>
      <c r="I31" s="6"/>
      <c r="J31" s="13">
        <v>0.010745336397104238</v>
      </c>
      <c r="K31" s="13">
        <f t="shared" si="2"/>
        <v>0.010745336397104238</v>
      </c>
      <c r="L31" s="13">
        <f t="shared" si="3"/>
        <v>0</v>
      </c>
      <c r="M31" s="6"/>
      <c r="N31" s="13">
        <v>0.04840982704331585</v>
      </c>
      <c r="O31" s="13">
        <f t="shared" si="4"/>
        <v>0.04840982704331585</v>
      </c>
      <c r="P31" s="13">
        <f t="shared" si="5"/>
        <v>0</v>
      </c>
      <c r="Q31" s="6"/>
      <c r="R31" s="13"/>
      <c r="S31" s="6"/>
      <c r="T31" s="13"/>
      <c r="U31" s="6"/>
      <c r="V31" s="13"/>
      <c r="W31" s="6"/>
      <c r="X31" s="13"/>
      <c r="Y31" s="6"/>
      <c r="Z31" s="13"/>
      <c r="AA31" s="6"/>
      <c r="AB31" s="14"/>
      <c r="AC31" s="6"/>
      <c r="AD31" s="14"/>
      <c r="AE31" s="6"/>
      <c r="AF31" s="14"/>
      <c r="AG31" s="6"/>
      <c r="AH31" s="14"/>
      <c r="AI31" s="6"/>
      <c r="AJ31" s="14"/>
      <c r="AK31" s="6"/>
      <c r="AL31" s="14"/>
      <c r="AM31" s="6"/>
      <c r="AN31" s="14"/>
      <c r="AO31" s="6"/>
      <c r="AP31" s="14"/>
    </row>
    <row r="32" spans="1:42" s="5" customFormat="1" ht="12.75">
      <c r="A32" s="5" t="s">
        <v>0</v>
      </c>
      <c r="B32" s="5">
        <v>28</v>
      </c>
      <c r="C32" s="5" t="s">
        <v>80</v>
      </c>
      <c r="D32" s="12">
        <v>0</v>
      </c>
      <c r="E32" s="6"/>
      <c r="F32" s="13">
        <v>0.069297212406753</v>
      </c>
      <c r="G32" s="13">
        <f t="shared" si="0"/>
        <v>0.069297212406753</v>
      </c>
      <c r="H32" s="13">
        <f t="shared" si="1"/>
        <v>0</v>
      </c>
      <c r="I32" s="6"/>
      <c r="J32" s="13">
        <v>0.032561625445770424</v>
      </c>
      <c r="K32" s="13">
        <f t="shared" si="2"/>
        <v>0.032561625445770424</v>
      </c>
      <c r="L32" s="13">
        <f t="shared" si="3"/>
        <v>0</v>
      </c>
      <c r="M32" s="6"/>
      <c r="N32" s="13">
        <v>0.10191542535435</v>
      </c>
      <c r="O32" s="13">
        <f t="shared" si="4"/>
        <v>0.10191542535435</v>
      </c>
      <c r="P32" s="13">
        <f t="shared" si="5"/>
        <v>0</v>
      </c>
      <c r="Q32" s="6"/>
      <c r="R32" s="13"/>
      <c r="S32" s="6"/>
      <c r="T32" s="13"/>
      <c r="U32" s="6"/>
      <c r="V32" s="13"/>
      <c r="W32" s="6"/>
      <c r="X32" s="13"/>
      <c r="Y32" s="6"/>
      <c r="Z32" s="13"/>
      <c r="AA32" s="6"/>
      <c r="AB32" s="14"/>
      <c r="AC32" s="6"/>
      <c r="AD32" s="14"/>
      <c r="AE32" s="6"/>
      <c r="AF32" s="14"/>
      <c r="AG32" s="6"/>
      <c r="AH32" s="14"/>
      <c r="AI32" s="6"/>
      <c r="AJ32" s="14"/>
      <c r="AK32" s="6"/>
      <c r="AL32" s="14"/>
      <c r="AM32" s="6"/>
      <c r="AN32" s="14"/>
      <c r="AO32" s="6"/>
      <c r="AP32" s="14"/>
    </row>
    <row r="33" spans="1:42" s="5" customFormat="1" ht="12.75">
      <c r="A33" s="5" t="s">
        <v>0</v>
      </c>
      <c r="B33" s="5">
        <v>29</v>
      </c>
      <c r="C33" s="5" t="s">
        <v>81</v>
      </c>
      <c r="D33" s="12">
        <v>0.01</v>
      </c>
      <c r="E33" s="6">
        <v>1</v>
      </c>
      <c r="F33" s="13">
        <v>0.015399380534834</v>
      </c>
      <c r="G33" s="13">
        <f t="shared" si="0"/>
        <v>0.007699690267417</v>
      </c>
      <c r="H33" s="13">
        <f t="shared" si="1"/>
        <v>7.699690267417001E-05</v>
      </c>
      <c r="I33" s="6"/>
      <c r="J33" s="13">
        <v>0.006512325089154086</v>
      </c>
      <c r="K33" s="13">
        <f t="shared" si="2"/>
        <v>0.006512325089154086</v>
      </c>
      <c r="L33" s="13">
        <f t="shared" si="3"/>
        <v>6.512325089154087E-05</v>
      </c>
      <c r="M33" s="6">
        <v>1</v>
      </c>
      <c r="N33" s="13">
        <v>0.012739428169293646</v>
      </c>
      <c r="O33" s="13">
        <f t="shared" si="4"/>
        <v>0.006369714084646823</v>
      </c>
      <c r="P33" s="13">
        <f t="shared" si="5"/>
        <v>6.369714084646823E-05</v>
      </c>
      <c r="Q33" s="6"/>
      <c r="R33" s="13"/>
      <c r="S33" s="6"/>
      <c r="T33" s="13"/>
      <c r="U33" s="6"/>
      <c r="V33" s="13"/>
      <c r="W33" s="6"/>
      <c r="X33" s="13"/>
      <c r="Y33" s="6"/>
      <c r="Z33" s="13"/>
      <c r="AA33" s="6"/>
      <c r="AB33" s="14"/>
      <c r="AC33" s="6"/>
      <c r="AD33" s="14"/>
      <c r="AE33" s="6"/>
      <c r="AF33" s="14"/>
      <c r="AG33" s="6"/>
      <c r="AH33" s="14"/>
      <c r="AI33" s="6"/>
      <c r="AJ33" s="14"/>
      <c r="AK33" s="6"/>
      <c r="AL33" s="14"/>
      <c r="AM33" s="6"/>
      <c r="AN33" s="14"/>
      <c r="AO33" s="6"/>
      <c r="AP33" s="14"/>
    </row>
    <row r="34" spans="1:42" s="5" customFormat="1" ht="12.75">
      <c r="A34" s="5" t="s">
        <v>0</v>
      </c>
      <c r="B34" s="5">
        <v>30</v>
      </c>
      <c r="C34" s="5" t="s">
        <v>82</v>
      </c>
      <c r="D34" s="12">
        <v>0.01</v>
      </c>
      <c r="E34" s="6">
        <v>1</v>
      </c>
      <c r="F34" s="13">
        <v>0.0038498451337085</v>
      </c>
      <c r="G34" s="13">
        <f t="shared" si="0"/>
        <v>0.00192492256685425</v>
      </c>
      <c r="H34" s="13">
        <f t="shared" si="1"/>
        <v>1.9249225668542502E-05</v>
      </c>
      <c r="I34" s="6">
        <v>1</v>
      </c>
      <c r="J34" s="13">
        <v>0.003256162544577043</v>
      </c>
      <c r="K34" s="13">
        <f t="shared" si="2"/>
        <v>0.0016280812722885216</v>
      </c>
      <c r="L34" s="13">
        <f t="shared" si="3"/>
        <v>1.6280812722885217E-05</v>
      </c>
      <c r="M34" s="6">
        <v>1</v>
      </c>
      <c r="N34" s="13">
        <v>0.0031848570423234114</v>
      </c>
      <c r="O34" s="13">
        <f t="shared" si="4"/>
        <v>0.0015924285211617057</v>
      </c>
      <c r="P34" s="13">
        <f t="shared" si="5"/>
        <v>1.592428521161706E-05</v>
      </c>
      <c r="Q34" s="6"/>
      <c r="R34" s="13"/>
      <c r="S34" s="6"/>
      <c r="T34" s="13"/>
      <c r="U34" s="6"/>
      <c r="V34" s="13"/>
      <c r="W34" s="6"/>
      <c r="X34" s="13"/>
      <c r="Y34" s="6"/>
      <c r="Z34" s="13"/>
      <c r="AA34" s="6"/>
      <c r="AB34" s="14"/>
      <c r="AC34" s="6"/>
      <c r="AD34" s="14"/>
      <c r="AE34" s="6"/>
      <c r="AF34" s="14"/>
      <c r="AG34" s="6"/>
      <c r="AH34" s="14"/>
      <c r="AI34" s="6"/>
      <c r="AJ34" s="14"/>
      <c r="AK34" s="6"/>
      <c r="AL34" s="14"/>
      <c r="AM34" s="6"/>
      <c r="AN34" s="14"/>
      <c r="AO34" s="6"/>
      <c r="AP34" s="14"/>
    </row>
    <row r="35" spans="1:42" s="5" customFormat="1" ht="12.75">
      <c r="A35" s="5" t="s">
        <v>0</v>
      </c>
      <c r="B35" s="5">
        <v>31</v>
      </c>
      <c r="C35" s="5" t="s">
        <v>83</v>
      </c>
      <c r="D35" s="12">
        <v>0</v>
      </c>
      <c r="E35" s="6"/>
      <c r="F35" s="13">
        <v>0.007699690267417</v>
      </c>
      <c r="G35" s="13">
        <f t="shared" si="0"/>
        <v>0.007699690267417</v>
      </c>
      <c r="H35" s="13">
        <f t="shared" si="1"/>
        <v>0</v>
      </c>
      <c r="I35" s="6"/>
      <c r="J35" s="13">
        <v>0</v>
      </c>
      <c r="K35" s="13">
        <f t="shared" si="2"/>
        <v>0</v>
      </c>
      <c r="L35" s="13">
        <f t="shared" si="3"/>
        <v>0</v>
      </c>
      <c r="M35" s="6"/>
      <c r="N35" s="13">
        <v>0</v>
      </c>
      <c r="O35" s="13">
        <f t="shared" si="4"/>
        <v>0</v>
      </c>
      <c r="P35" s="13">
        <f t="shared" si="5"/>
        <v>0</v>
      </c>
      <c r="Q35" s="6"/>
      <c r="R35" s="13"/>
      <c r="S35" s="6"/>
      <c r="T35" s="13"/>
      <c r="U35" s="6"/>
      <c r="V35" s="13"/>
      <c r="W35" s="6"/>
      <c r="X35" s="13"/>
      <c r="Y35" s="6"/>
      <c r="Z35" s="13"/>
      <c r="AA35" s="6"/>
      <c r="AB35" s="14"/>
      <c r="AC35" s="6"/>
      <c r="AD35" s="14"/>
      <c r="AE35" s="6"/>
      <c r="AF35" s="14"/>
      <c r="AG35" s="6"/>
      <c r="AH35" s="14"/>
      <c r="AI35" s="6"/>
      <c r="AJ35" s="14"/>
      <c r="AK35" s="6"/>
      <c r="AL35" s="14"/>
      <c r="AM35" s="6"/>
      <c r="AN35" s="14"/>
      <c r="AO35" s="6"/>
      <c r="AP35" s="14"/>
    </row>
    <row r="36" spans="1:42" s="5" customFormat="1" ht="12.75">
      <c r="A36" s="5" t="s">
        <v>0</v>
      </c>
      <c r="B36" s="5">
        <v>32</v>
      </c>
      <c r="C36" s="5" t="s">
        <v>84</v>
      </c>
      <c r="D36" s="12">
        <v>0</v>
      </c>
      <c r="E36" s="6">
        <v>1</v>
      </c>
      <c r="F36" s="13">
        <v>0.02694891593595952</v>
      </c>
      <c r="G36" s="13">
        <f t="shared" si="0"/>
        <v>0.01347445796797976</v>
      </c>
      <c r="H36" s="13">
        <f t="shared" si="1"/>
        <v>0</v>
      </c>
      <c r="I36" s="6"/>
      <c r="J36" s="13">
        <v>0.006512325089154086</v>
      </c>
      <c r="K36" s="13">
        <f t="shared" si="2"/>
        <v>0.006512325089154086</v>
      </c>
      <c r="L36" s="13">
        <f t="shared" si="3"/>
        <v>0</v>
      </c>
      <c r="M36" s="6"/>
      <c r="N36" s="13">
        <v>0.0031848570423234114</v>
      </c>
      <c r="O36" s="13">
        <f t="shared" si="4"/>
        <v>0.0031848570423234114</v>
      </c>
      <c r="P36" s="13">
        <f t="shared" si="5"/>
        <v>0</v>
      </c>
      <c r="Q36" s="6"/>
      <c r="R36" s="13"/>
      <c r="S36" s="6"/>
      <c r="T36" s="13"/>
      <c r="U36" s="6"/>
      <c r="V36" s="13"/>
      <c r="W36" s="6"/>
      <c r="X36" s="13"/>
      <c r="Y36" s="6"/>
      <c r="Z36" s="13"/>
      <c r="AA36" s="6"/>
      <c r="AB36" s="14"/>
      <c r="AC36" s="6"/>
      <c r="AD36" s="14"/>
      <c r="AE36" s="6"/>
      <c r="AF36" s="14"/>
      <c r="AG36" s="6"/>
      <c r="AH36" s="14"/>
      <c r="AI36" s="6"/>
      <c r="AJ36" s="14"/>
      <c r="AK36" s="6"/>
      <c r="AL36" s="14"/>
      <c r="AM36" s="6"/>
      <c r="AN36" s="14"/>
      <c r="AO36" s="6"/>
      <c r="AP36" s="14"/>
    </row>
    <row r="37" spans="1:42" s="5" customFormat="1" ht="12.75">
      <c r="A37" s="5" t="s">
        <v>0</v>
      </c>
      <c r="B37" s="5">
        <v>33</v>
      </c>
      <c r="C37" s="5" t="s">
        <v>85</v>
      </c>
      <c r="D37" s="12">
        <v>0.001</v>
      </c>
      <c r="E37" s="6"/>
      <c r="F37" s="13">
        <v>0.01924922566854251</v>
      </c>
      <c r="G37" s="13">
        <f t="shared" si="0"/>
        <v>0.01924922566854251</v>
      </c>
      <c r="H37" s="13">
        <f t="shared" si="1"/>
        <v>1.9249225668542513E-05</v>
      </c>
      <c r="I37" s="6">
        <v>1</v>
      </c>
      <c r="J37" s="13">
        <v>0.006512325089154086</v>
      </c>
      <c r="K37" s="13">
        <f t="shared" si="2"/>
        <v>0.003256162544577043</v>
      </c>
      <c r="L37" s="13">
        <f t="shared" si="3"/>
        <v>3.2561625445770432E-06</v>
      </c>
      <c r="M37" s="6">
        <v>1</v>
      </c>
      <c r="N37" s="13">
        <v>0.006369714084646823</v>
      </c>
      <c r="O37" s="13">
        <f t="shared" si="4"/>
        <v>0.0031848570423234114</v>
      </c>
      <c r="P37" s="13">
        <f t="shared" si="5"/>
        <v>3.1848570423234116E-06</v>
      </c>
      <c r="Q37" s="6"/>
      <c r="R37" s="13"/>
      <c r="S37" s="6"/>
      <c r="T37" s="13"/>
      <c r="U37" s="6"/>
      <c r="V37" s="13"/>
      <c r="W37" s="6"/>
      <c r="X37" s="13"/>
      <c r="Y37" s="6"/>
      <c r="Z37" s="13"/>
      <c r="AA37" s="6"/>
      <c r="AB37" s="14"/>
      <c r="AC37" s="6"/>
      <c r="AD37" s="14"/>
      <c r="AE37" s="6"/>
      <c r="AF37" s="14"/>
      <c r="AG37" s="6"/>
      <c r="AH37" s="14"/>
      <c r="AI37" s="6"/>
      <c r="AJ37" s="14"/>
      <c r="AK37" s="6"/>
      <c r="AL37" s="14"/>
      <c r="AM37" s="6"/>
      <c r="AN37" s="14"/>
      <c r="AO37" s="6"/>
      <c r="AP37" s="14"/>
    </row>
    <row r="38" spans="1:42" s="5" customFormat="1" ht="12.75">
      <c r="A38" s="5" t="s">
        <v>0</v>
      </c>
      <c r="B38" s="5">
        <v>34</v>
      </c>
      <c r="C38" s="5" t="s">
        <v>86</v>
      </c>
      <c r="D38" s="12"/>
      <c r="E38" s="6"/>
      <c r="F38" s="13">
        <v>0.6737228983989878</v>
      </c>
      <c r="G38" s="13">
        <f>SUM(G37,G36,G32,G26,G22,G19,G18,G15,G10,G7)</f>
        <v>0.6602484404310084</v>
      </c>
      <c r="H38" s="13"/>
      <c r="I38" s="6"/>
      <c r="J38" s="13">
        <v>0.5795969329347137</v>
      </c>
      <c r="K38" s="13">
        <f>SUM(K37,K36,K32,K26,K22,K19,K18,K15,K10,K7)</f>
        <v>0.5665722827564055</v>
      </c>
      <c r="L38" s="13"/>
      <c r="M38" s="6"/>
      <c r="N38" s="13">
        <v>0.9395328274854063</v>
      </c>
      <c r="O38" s="13">
        <f>SUM(O37,O36,O32,O26,O22,O19,O18,O15,O10,O7)</f>
        <v>0.9363479704430837</v>
      </c>
      <c r="P38" s="13"/>
      <c r="Q38" s="6"/>
      <c r="R38" s="13"/>
      <c r="S38" s="6"/>
      <c r="T38" s="13"/>
      <c r="U38" s="6"/>
      <c r="V38" s="13"/>
      <c r="W38" s="6"/>
      <c r="X38" s="13"/>
      <c r="Y38" s="6"/>
      <c r="Z38" s="13"/>
      <c r="AA38" s="6"/>
      <c r="AB38" s="14"/>
      <c r="AC38" s="6"/>
      <c r="AD38" s="14"/>
      <c r="AE38" s="6"/>
      <c r="AF38" s="14"/>
      <c r="AG38" s="6"/>
      <c r="AH38" s="14"/>
      <c r="AI38" s="6"/>
      <c r="AJ38" s="14"/>
      <c r="AK38" s="6"/>
      <c r="AL38" s="14"/>
      <c r="AM38" s="6"/>
      <c r="AN38" s="14"/>
      <c r="AO38" s="6"/>
      <c r="AP38" s="14"/>
    </row>
    <row r="39" spans="1:42" s="5" customFormat="1" ht="12.75">
      <c r="A39" s="5" t="s">
        <v>0</v>
      </c>
      <c r="B39" s="5">
        <v>35</v>
      </c>
      <c r="C39" s="5" t="s">
        <v>49</v>
      </c>
      <c r="D39" s="12"/>
      <c r="E39" s="8">
        <f>(F39-H39)*2/F39*100</f>
        <v>30.315117670522596</v>
      </c>
      <c r="F39" s="13">
        <v>0.01930312350041443</v>
      </c>
      <c r="G39" s="13"/>
      <c r="H39" s="13">
        <f>SUM(H5:H37)</f>
        <v>0.016377241198795963</v>
      </c>
      <c r="I39" s="8">
        <f>(J39-L39)*2/J39*100</f>
        <v>83.47412882787748</v>
      </c>
      <c r="J39" s="13">
        <v>0.012334343718857835</v>
      </c>
      <c r="K39" s="13"/>
      <c r="L39" s="13">
        <f>SUM(L5:L37)</f>
        <v>0.007186350735881534</v>
      </c>
      <c r="M39" s="8">
        <f>(N39-P39)*2/N39*100</f>
        <v>21.71113155473784</v>
      </c>
      <c r="N39" s="13">
        <v>0.02423357723503884</v>
      </c>
      <c r="O39" s="13"/>
      <c r="P39" s="13">
        <f>SUM(P5:P37)</f>
        <v>0.021602885318079697</v>
      </c>
      <c r="Q39" s="6"/>
      <c r="R39" s="13"/>
      <c r="S39" s="6"/>
      <c r="T39" s="13"/>
      <c r="U39" s="6"/>
      <c r="V39" s="13"/>
      <c r="W39" s="6"/>
      <c r="X39" s="13"/>
      <c r="Y39" s="6"/>
      <c r="Z39" s="13"/>
      <c r="AA39" s="6"/>
      <c r="AB39" s="14"/>
      <c r="AC39" s="6"/>
      <c r="AD39" s="14"/>
      <c r="AE39" s="6"/>
      <c r="AF39" s="14"/>
      <c r="AG39" s="6"/>
      <c r="AH39" s="14"/>
      <c r="AI39" s="6"/>
      <c r="AJ39" s="14"/>
      <c r="AK39" s="6"/>
      <c r="AL39" s="14"/>
      <c r="AM39" s="6"/>
      <c r="AN39" s="14"/>
      <c r="AO39" s="6"/>
      <c r="AP39" s="14"/>
    </row>
  </sheetData>
  <mergeCells count="3">
    <mergeCell ref="F2:H2"/>
    <mergeCell ref="J2:L2"/>
    <mergeCell ref="N2:P2"/>
  </mergeCells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2004-02-23T20:37:46Z</cp:lastPrinted>
  <dcterms:created xsi:type="dcterms:W3CDTF">2002-05-23T17:39:17Z</dcterms:created>
  <dcterms:modified xsi:type="dcterms:W3CDTF">2004-02-23T21:25:04Z</dcterms:modified>
  <cp:category/>
  <cp:version/>
  <cp:contentType/>
  <cp:contentStatus/>
</cp:coreProperties>
</file>